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\Desktop\박태건\6. 영업지원\8. 소매매출이익\저장소복합단가\2609\"/>
    </mc:Choice>
  </mc:AlternateContent>
  <xr:revisionPtr revIDLastSave="63" documentId="11_51865F4B68D8BD1459E1DDC50816FFE589FCADBB" xr6:coauthVersionLast="47" xr6:coauthVersionMax="47" xr10:uidLastSave="{DD3C755E-D0AD-4607-83BA-D9AA2727C7A1}"/>
  <bookViews>
    <workbookView xWindow="0" yWindow="0" windowWidth="28800" windowHeight="12285" tabRatio="876" firstSheet="284" activeTab="290" xr2:uid="{00000000-000D-0000-FFFF-FFFF00000000}"/>
  </bookViews>
  <sheets>
    <sheet name="1201" sheetId="4016" r:id="rId1"/>
    <sheet name="1202" sheetId="4017" r:id="rId2"/>
    <sheet name="1203" sheetId="4018" r:id="rId3"/>
    <sheet name="1204" sheetId="4019" r:id="rId4"/>
    <sheet name="1205" sheetId="4020" r:id="rId5"/>
    <sheet name="1208" sheetId="4021" r:id="rId6"/>
    <sheet name="1209" sheetId="4022" r:id="rId7"/>
    <sheet name="1210" sheetId="4023" r:id="rId8"/>
    <sheet name="1211" sheetId="4024" r:id="rId9"/>
    <sheet name="1212" sheetId="4025" r:id="rId10"/>
    <sheet name="1213" sheetId="4026" r:id="rId11"/>
    <sheet name="1215" sheetId="4027" r:id="rId12"/>
    <sheet name="1216" sheetId="4028" r:id="rId13"/>
    <sheet name="1217" sheetId="4029" r:id="rId14"/>
    <sheet name="1218" sheetId="4030" r:id="rId15"/>
    <sheet name="1219" sheetId="4031" r:id="rId16"/>
    <sheet name="1220" sheetId="4032" r:id="rId17"/>
    <sheet name="1222" sheetId="4033" r:id="rId18"/>
    <sheet name="1223" sheetId="4034" r:id="rId19"/>
    <sheet name="1224" sheetId="4035" r:id="rId20"/>
    <sheet name="1225" sheetId="4036" r:id="rId21"/>
    <sheet name="1226" sheetId="4037" r:id="rId22"/>
    <sheet name="1227" sheetId="4038" r:id="rId23"/>
    <sheet name="1229" sheetId="4039" r:id="rId24"/>
    <sheet name="1230" sheetId="4040" r:id="rId25"/>
    <sheet name="1231" sheetId="4041" r:id="rId26"/>
    <sheet name="0101" sheetId="4042" r:id="rId27"/>
    <sheet name="0102" sheetId="4043" r:id="rId28"/>
    <sheet name="0103" sheetId="4044" r:id="rId29"/>
    <sheet name="0105" sheetId="4045" r:id="rId30"/>
    <sheet name="0106" sheetId="4046" r:id="rId31"/>
    <sheet name="0107" sheetId="4047" r:id="rId32"/>
    <sheet name="0108" sheetId="4048" r:id="rId33"/>
    <sheet name="0109" sheetId="4049" r:id="rId34"/>
    <sheet name="0110" sheetId="4050" r:id="rId35"/>
    <sheet name="0112" sheetId="4051" r:id="rId36"/>
    <sheet name="0113" sheetId="4052" r:id="rId37"/>
    <sheet name="0114" sheetId="4053" r:id="rId38"/>
    <sheet name="0115" sheetId="4054" r:id="rId39"/>
    <sheet name="0116" sheetId="4055" r:id="rId40"/>
    <sheet name="0117" sheetId="4056" r:id="rId41"/>
    <sheet name="0119" sheetId="4057" r:id="rId42"/>
    <sheet name="0120" sheetId="4058" r:id="rId43"/>
    <sheet name="0121" sheetId="4059" r:id="rId44"/>
    <sheet name="0122" sheetId="4060" r:id="rId45"/>
    <sheet name="0123" sheetId="4061" r:id="rId46"/>
    <sheet name="0124" sheetId="4062" r:id="rId47"/>
    <sheet name="0126" sheetId="4063" r:id="rId48"/>
    <sheet name="0127" sheetId="4064" r:id="rId49"/>
    <sheet name="0128" sheetId="4065" r:id="rId50"/>
    <sheet name="0129" sheetId="4066" r:id="rId51"/>
    <sheet name="0130" sheetId="4067" r:id="rId52"/>
    <sheet name="0131" sheetId="4068" r:id="rId53"/>
    <sheet name="0202" sheetId="4069" r:id="rId54"/>
    <sheet name="0203" sheetId="4070" r:id="rId55"/>
    <sheet name="0204" sheetId="4071" r:id="rId56"/>
    <sheet name="0205" sheetId="4072" r:id="rId57"/>
    <sheet name="0206" sheetId="4073" r:id="rId58"/>
    <sheet name="0207" sheetId="4074" r:id="rId59"/>
    <sheet name="0209" sheetId="4075" r:id="rId60"/>
    <sheet name="0210" sheetId="4076" r:id="rId61"/>
    <sheet name="0211" sheetId="4077" r:id="rId62"/>
    <sheet name="0211 (입고)" sheetId="4093" r:id="rId63"/>
    <sheet name="0212" sheetId="4078" r:id="rId64"/>
    <sheet name="0212 (입고)" sheetId="4094" r:id="rId65"/>
    <sheet name="0213" sheetId="4079" r:id="rId66"/>
    <sheet name="0213 (입고)" sheetId="4095" r:id="rId67"/>
    <sheet name="0214" sheetId="4080" r:id="rId68"/>
    <sheet name="0214 (입고)" sheetId="4096" r:id="rId69"/>
    <sheet name="0219" sheetId="4081" r:id="rId70"/>
    <sheet name="0220" sheetId="4083" r:id="rId71"/>
    <sheet name="0221" sheetId="4082" r:id="rId72"/>
    <sheet name="0223" sheetId="4084" r:id="rId73"/>
    <sheet name="0224" sheetId="4085" r:id="rId74"/>
    <sheet name="0225" sheetId="4086" r:id="rId75"/>
    <sheet name="0226" sheetId="4087" r:id="rId76"/>
    <sheet name="0227" sheetId="4088" r:id="rId77"/>
    <sheet name="0228" sheetId="4089" r:id="rId78"/>
    <sheet name="0228 (입고)" sheetId="4097" r:id="rId79"/>
    <sheet name="0302" sheetId="4090" r:id="rId80"/>
    <sheet name="0303" sheetId="4091" r:id="rId81"/>
    <sheet name="0304 (입고)" sheetId="4098" r:id="rId82"/>
    <sheet name="0304" sheetId="4099" r:id="rId83"/>
    <sheet name="0305 (입고)" sheetId="4100" r:id="rId84"/>
    <sheet name="0305" sheetId="4101" r:id="rId85"/>
    <sheet name="0306" sheetId="4102" r:id="rId86"/>
    <sheet name="0307 (입고)" sheetId="4103" r:id="rId87"/>
    <sheet name="0307" sheetId="4104" r:id="rId88"/>
    <sheet name="0309" sheetId="4105" r:id="rId89"/>
    <sheet name="0310" sheetId="4106" r:id="rId90"/>
    <sheet name="0311" sheetId="4107" r:id="rId91"/>
    <sheet name="0312" sheetId="4108" r:id="rId92"/>
    <sheet name="0313" sheetId="4109" r:id="rId93"/>
    <sheet name="0314 (입고)" sheetId="4110" r:id="rId94"/>
    <sheet name="0314" sheetId="4111" r:id="rId95"/>
    <sheet name="0315 (입고)" sheetId="4112" r:id="rId96"/>
    <sheet name="0316" sheetId="4113" r:id="rId97"/>
    <sheet name="0317" sheetId="4114" r:id="rId98"/>
    <sheet name="0318 (입고)" sheetId="4115" r:id="rId99"/>
    <sheet name="0318" sheetId="4116" r:id="rId100"/>
    <sheet name="0319 (입고)" sheetId="4117" r:id="rId101"/>
    <sheet name="0319" sheetId="4118" r:id="rId102"/>
    <sheet name="0320" sheetId="4119" r:id="rId103"/>
    <sheet name="0321" sheetId="4120" r:id="rId104"/>
    <sheet name="0323" sheetId="4121" r:id="rId105"/>
    <sheet name="0324" sheetId="4122" r:id="rId106"/>
    <sheet name="0325 (입고)" sheetId="4123" r:id="rId107"/>
    <sheet name="0325" sheetId="4124" r:id="rId108"/>
    <sheet name="0326 (입고)" sheetId="4125" r:id="rId109"/>
    <sheet name="0326" sheetId="4126" r:id="rId110"/>
    <sheet name="0327" sheetId="4127" r:id="rId111"/>
    <sheet name="0328" sheetId="4128" r:id="rId112"/>
    <sheet name="0330" sheetId="4129" r:id="rId113"/>
    <sheet name="0331" sheetId="4130" r:id="rId114"/>
    <sheet name="0401" sheetId="4131" r:id="rId115"/>
    <sheet name="0402 (입고)" sheetId="4133" r:id="rId116"/>
    <sheet name="0402" sheetId="4132" r:id="rId117"/>
    <sheet name="0403 (입고)" sheetId="4134" r:id="rId118"/>
    <sheet name="0403" sheetId="4135" r:id="rId119"/>
    <sheet name="0404" sheetId="4136" r:id="rId120"/>
    <sheet name="0406" sheetId="4137" r:id="rId121"/>
    <sheet name="0407" sheetId="4138" r:id="rId122"/>
    <sheet name="0408 (입고)" sheetId="4139" r:id="rId123"/>
    <sheet name="0408" sheetId="4140" r:id="rId124"/>
    <sheet name="0409 (입고)" sheetId="4141" r:id="rId125"/>
    <sheet name="0409" sheetId="4142" r:id="rId126"/>
    <sheet name="0410" sheetId="4143" r:id="rId127"/>
    <sheet name="0411" sheetId="4144" r:id="rId128"/>
    <sheet name="0413" sheetId="4145" r:id="rId129"/>
    <sheet name="0414" sheetId="4146" r:id="rId130"/>
    <sheet name="0415" sheetId="4147" r:id="rId131"/>
    <sheet name="0416" sheetId="4150" r:id="rId132"/>
    <sheet name="0417" sheetId="4152" r:id="rId133"/>
    <sheet name="0417 (입고)" sheetId="4151" r:id="rId134"/>
    <sheet name="0418 (입고)" sheetId="4154" r:id="rId135"/>
    <sheet name="0418" sheetId="4153" r:id="rId136"/>
    <sheet name="0420 (입고)" sheetId="4155" r:id="rId137"/>
    <sheet name="0420" sheetId="4156" r:id="rId138"/>
    <sheet name="0421 (입고)" sheetId="4158" r:id="rId139"/>
    <sheet name="0421" sheetId="4159" r:id="rId140"/>
    <sheet name="0422 (입고)" sheetId="4160" r:id="rId141"/>
    <sheet name="0422" sheetId="4161" r:id="rId142"/>
    <sheet name="0423" sheetId="4162" r:id="rId143"/>
    <sheet name="0424" sheetId="4163" r:id="rId144"/>
    <sheet name="0425" sheetId="4164" r:id="rId145"/>
    <sheet name="0427" sheetId="4165" r:id="rId146"/>
    <sheet name="0429" sheetId="4166" r:id="rId147"/>
    <sheet name="0430 (입고)" sheetId="4167" r:id="rId148"/>
    <sheet name="0430" sheetId="4168" r:id="rId149"/>
    <sheet name="0501 (입고)" sheetId="4181" r:id="rId150"/>
    <sheet name="0501" sheetId="4169" r:id="rId151"/>
    <sheet name="0502" sheetId="4170" r:id="rId152"/>
    <sheet name="0504" sheetId="4174" r:id="rId153"/>
    <sheet name="0505 (입고)" sheetId="4172" r:id="rId154"/>
    <sheet name="0505" sheetId="4173" r:id="rId155"/>
    <sheet name="0506 (입고)" sheetId="4171" r:id="rId156"/>
    <sheet name="0506" sheetId="4175" r:id="rId157"/>
    <sheet name="0507 (입고)" sheetId="4176" r:id="rId158"/>
    <sheet name="0507" sheetId="4177" r:id="rId159"/>
    <sheet name="0508" sheetId="4178" r:id="rId160"/>
    <sheet name="0509" sheetId="4179" r:id="rId161"/>
    <sheet name="0511" sheetId="4180" r:id="rId162"/>
    <sheet name="0512" sheetId="4182" r:id="rId163"/>
    <sheet name="0513" sheetId="4183" r:id="rId164"/>
    <sheet name="0514" sheetId="4186" r:id="rId165"/>
    <sheet name="0515 (입고)" sheetId="4187" r:id="rId166"/>
    <sheet name="0515" sheetId="4188" r:id="rId167"/>
    <sheet name="0516" sheetId="4189" r:id="rId168"/>
    <sheet name="0518" sheetId="4192" r:id="rId169"/>
    <sheet name="0519 (입고)" sheetId="4193" r:id="rId170"/>
    <sheet name="0519" sheetId="4194" r:id="rId171"/>
    <sheet name="0520 (입고)" sheetId="4195" r:id="rId172"/>
    <sheet name="0520" sheetId="4196" r:id="rId173"/>
    <sheet name="0521 (입고)" sheetId="4197" r:id="rId174"/>
    <sheet name="0521" sheetId="4198" r:id="rId175"/>
    <sheet name="0522" sheetId="4199" r:id="rId176"/>
    <sheet name="0523" sheetId="4200" r:id="rId177"/>
    <sheet name="0525" sheetId="4201" r:id="rId178"/>
    <sheet name="0526" sheetId="4202" r:id="rId179"/>
    <sheet name="0527" sheetId="4203" r:id="rId180"/>
    <sheet name="0528" sheetId="4204" r:id="rId181"/>
    <sheet name="0529" sheetId="4205" r:id="rId182"/>
    <sheet name="0531" sheetId="4206" r:id="rId183"/>
    <sheet name="0601 (기초)" sheetId="4239" r:id="rId184"/>
    <sheet name="0601 (입고)" sheetId="4207" r:id="rId185"/>
    <sheet name="0601" sheetId="4208" r:id="rId186"/>
    <sheet name="0602" sheetId="4209" r:id="rId187"/>
    <sheet name="0604 (입고)" sheetId="4210" r:id="rId188"/>
    <sheet name="0604" sheetId="4211" r:id="rId189"/>
    <sheet name="0605" sheetId="4212" r:id="rId190"/>
    <sheet name="0606" sheetId="4213" r:id="rId191"/>
    <sheet name="0608" sheetId="4216" r:id="rId192"/>
    <sheet name="0609 (입고)" sheetId="4214" r:id="rId193"/>
    <sheet name="0609" sheetId="4215" r:id="rId194"/>
    <sheet name="0610 (입고)" sheetId="4217" r:id="rId195"/>
    <sheet name="0610" sheetId="4218" r:id="rId196"/>
    <sheet name="0611 (입고)" sheetId="4219" r:id="rId197"/>
    <sheet name="0611" sheetId="4220" r:id="rId198"/>
    <sheet name="0612" sheetId="4221" r:id="rId199"/>
    <sheet name="0613" sheetId="4222" r:id="rId200"/>
    <sheet name="0615" sheetId="4223" r:id="rId201"/>
    <sheet name="0616" sheetId="4224" r:id="rId202"/>
    <sheet name="0617" sheetId="4225" r:id="rId203"/>
    <sheet name="0618" sheetId="4226" r:id="rId204"/>
    <sheet name="0619" sheetId="4227" r:id="rId205"/>
    <sheet name="0620" sheetId="4228" r:id="rId206"/>
    <sheet name="0622" sheetId="4229" r:id="rId207"/>
    <sheet name="0623 (입고)" sheetId="4231" r:id="rId208"/>
    <sheet name="0623" sheetId="4230" r:id="rId209"/>
    <sheet name="0624" sheetId="4232" r:id="rId210"/>
    <sheet name="0625" sheetId="4233" r:id="rId211"/>
    <sheet name="0626" sheetId="4234" r:id="rId212"/>
    <sheet name="0627" sheetId="4235" r:id="rId213"/>
    <sheet name="0629" sheetId="4236" r:id="rId214"/>
    <sheet name="0630" sheetId="4237" r:id="rId215"/>
    <sheet name="0701 (기초)" sheetId="4240" r:id="rId216"/>
    <sheet name="0701" sheetId="4238" r:id="rId217"/>
    <sheet name="0702" sheetId="4241" r:id="rId218"/>
    <sheet name="0703" sheetId="4242" r:id="rId219"/>
    <sheet name="0704" sheetId="4243" r:id="rId220"/>
    <sheet name="0706 (입고)" sheetId="4244" r:id="rId221"/>
    <sheet name="0706" sheetId="4245" r:id="rId222"/>
    <sheet name="0707" sheetId="4246" r:id="rId223"/>
    <sheet name="0708" sheetId="4247" r:id="rId224"/>
    <sheet name="0709 (입고)" sheetId="4249" r:id="rId225"/>
    <sheet name="0709" sheetId="4248" r:id="rId226"/>
    <sheet name="0710" sheetId="4250" r:id="rId227"/>
    <sheet name="0711" sheetId="4251" r:id="rId228"/>
    <sheet name="0713" sheetId="4252" r:id="rId229"/>
    <sheet name="0714 (입고)" sheetId="4253" r:id="rId230"/>
    <sheet name="0714" sheetId="4254" r:id="rId231"/>
    <sheet name="0715" sheetId="4255" r:id="rId232"/>
    <sheet name="0716 (입고)" sheetId="4256" r:id="rId233"/>
    <sheet name="0716" sheetId="4257" r:id="rId234"/>
    <sheet name="0717 (입고)" sheetId="4258" r:id="rId235"/>
    <sheet name="0720 (입고)" sheetId="4260" r:id="rId236"/>
    <sheet name="0720" sheetId="4262" r:id="rId237"/>
    <sheet name="0721 (입고)" sheetId="4261" r:id="rId238"/>
    <sheet name="0721" sheetId="4263" r:id="rId239"/>
    <sheet name="0722" sheetId="4264" r:id="rId240"/>
    <sheet name="0723" sheetId="4265" r:id="rId241"/>
    <sheet name="0724 (입고)" sheetId="4266" r:id="rId242"/>
    <sheet name="0724" sheetId="4267" r:id="rId243"/>
    <sheet name="0725" sheetId="4268" r:id="rId244"/>
    <sheet name="0727 (입고)" sheetId="4269" r:id="rId245"/>
    <sheet name="0727" sheetId="4270" r:id="rId246"/>
    <sheet name="0729" sheetId="4271" r:id="rId247"/>
    <sheet name="0730" sheetId="4272" r:id="rId248"/>
    <sheet name="0731" sheetId="4273" r:id="rId249"/>
    <sheet name="08 기초 &lt;0826_0827 (입고)&gt;" sheetId="4298" r:id="rId250"/>
    <sheet name="0801" sheetId="4274" r:id="rId251"/>
    <sheet name="0803" sheetId="4275" r:id="rId252"/>
    <sheet name="0804" sheetId="4276" r:id="rId253"/>
    <sheet name="0805" sheetId="4277" r:id="rId254"/>
    <sheet name="0806 (입고)" sheetId="4279" r:id="rId255"/>
    <sheet name="0806" sheetId="4278" r:id="rId256"/>
    <sheet name="0807" sheetId="4280" r:id="rId257"/>
    <sheet name="0808" sheetId="4281" r:id="rId258"/>
    <sheet name="0810" sheetId="4282" r:id="rId259"/>
    <sheet name="0811" sheetId="4283" r:id="rId260"/>
    <sheet name="0812" sheetId="4284" r:id="rId261"/>
    <sheet name="0813" sheetId="4285" r:id="rId262"/>
    <sheet name="0814" sheetId="4286" r:id="rId263"/>
    <sheet name="0815" sheetId="4287" r:id="rId264"/>
    <sheet name="0817" sheetId="4288" r:id="rId265"/>
    <sheet name="0818" sheetId="4289" r:id="rId266"/>
    <sheet name="0819 (입고)" sheetId="4290" r:id="rId267"/>
    <sheet name="0819" sheetId="4291" r:id="rId268"/>
    <sheet name="0820" sheetId="4292" r:id="rId269"/>
    <sheet name="0821" sheetId="4293" r:id="rId270"/>
    <sheet name="0822" sheetId="4294" r:id="rId271"/>
    <sheet name="0824" sheetId="4295" r:id="rId272"/>
    <sheet name="0825" sheetId="4296" r:id="rId273"/>
    <sheet name="0826" sheetId="4297" r:id="rId274"/>
    <sheet name="0827" sheetId="4299" r:id="rId275"/>
    <sheet name="0828 (입고)" sheetId="4300" r:id="rId276"/>
    <sheet name="0828" sheetId="4301" r:id="rId277"/>
    <sheet name="0829" sheetId="4302" r:id="rId278"/>
    <sheet name="0831 (입고)" sheetId="4303" r:id="rId279"/>
    <sheet name="0831" sheetId="4304" r:id="rId280"/>
    <sheet name="0901" sheetId="4305" r:id="rId281"/>
    <sheet name="0902" sheetId="4306" r:id="rId282"/>
    <sheet name="0903 (입고)" sheetId="4307" r:id="rId283"/>
    <sheet name="0903" sheetId="4308" r:id="rId284"/>
    <sheet name="0904" sheetId="4309" r:id="rId285"/>
    <sheet name="0905" sheetId="4310" r:id="rId286"/>
    <sheet name="0907" sheetId="4311" r:id="rId287"/>
    <sheet name="0908" sheetId="4312" r:id="rId288"/>
    <sheet name="0909" sheetId="4313" r:id="rId289"/>
    <sheet name="0910 (입고)" sheetId="4314" r:id="rId290"/>
    <sheet name="0910" sheetId="4315" r:id="rId291"/>
  </sheets>
  <definedNames>
    <definedName name="_xlnm.Print_Area" localSheetId="26">'0101'!$B$1:$P$44</definedName>
    <definedName name="_xlnm.Print_Area" localSheetId="27">'0102'!$B$1:$P$44</definedName>
    <definedName name="_xlnm.Print_Area" localSheetId="28">'0103'!$B$1:$P$44</definedName>
    <definedName name="_xlnm.Print_Area" localSheetId="29">'0105'!$B$1:$P$44</definedName>
    <definedName name="_xlnm.Print_Area" localSheetId="30">'0106'!$B$1:$P$44</definedName>
    <definedName name="_xlnm.Print_Area" localSheetId="31">'0107'!$B$1:$P$44</definedName>
    <definedName name="_xlnm.Print_Area" localSheetId="32">'0108'!$B$1:$P$44</definedName>
    <definedName name="_xlnm.Print_Area" localSheetId="33">'0109'!$B$1:$P$44</definedName>
    <definedName name="_xlnm.Print_Area" localSheetId="34">'0110'!$B$1:$P$44</definedName>
    <definedName name="_xlnm.Print_Area" localSheetId="35">'0112'!$B$1:$P$44</definedName>
    <definedName name="_xlnm.Print_Area" localSheetId="36">'0113'!$B$1:$P$44</definedName>
    <definedName name="_xlnm.Print_Area" localSheetId="37">'0114'!$B$1:$P$44</definedName>
    <definedName name="_xlnm.Print_Area" localSheetId="38">'0115'!$B$1:$P$44</definedName>
    <definedName name="_xlnm.Print_Area" localSheetId="39">'0116'!$B$1:$P$44</definedName>
    <definedName name="_xlnm.Print_Area" localSheetId="40">'0117'!$B$1:$P$44</definedName>
    <definedName name="_xlnm.Print_Area" localSheetId="41">'0119'!$B$1:$P$44</definedName>
    <definedName name="_xlnm.Print_Area" localSheetId="42">'0120'!$B$1:$P$44</definedName>
    <definedName name="_xlnm.Print_Area" localSheetId="43">'0121'!$B$1:$P$44</definedName>
    <definedName name="_xlnm.Print_Area" localSheetId="44">'0122'!$B$1:$P$44</definedName>
    <definedName name="_xlnm.Print_Area" localSheetId="45">'0123'!$B$1:$P$44</definedName>
    <definedName name="_xlnm.Print_Area" localSheetId="46">'0124'!$B$1:$P$44</definedName>
    <definedName name="_xlnm.Print_Area" localSheetId="47">'0126'!$B$1:$P$44</definedName>
    <definedName name="_xlnm.Print_Area" localSheetId="48">'0127'!$B$1:$P$44</definedName>
    <definedName name="_xlnm.Print_Area" localSheetId="49">'0128'!$B$1:$P$44</definedName>
    <definedName name="_xlnm.Print_Area" localSheetId="50">'0129'!$B$1:$P$44</definedName>
    <definedName name="_xlnm.Print_Area" localSheetId="51">'0130'!$B$1:$P$44</definedName>
    <definedName name="_xlnm.Print_Area" localSheetId="52">'0131'!$B$1:$P$44</definedName>
    <definedName name="_xlnm.Print_Area" localSheetId="53">'0202'!$B$1:$P$44</definedName>
    <definedName name="_xlnm.Print_Area" localSheetId="54">'0203'!$B$1:$P$44</definedName>
    <definedName name="_xlnm.Print_Area" localSheetId="55">'0204'!$B$1:$P$44</definedName>
    <definedName name="_xlnm.Print_Area" localSheetId="56">'0205'!$B$1:$P$44</definedName>
    <definedName name="_xlnm.Print_Area" localSheetId="57">'0206'!$B$1:$P$44</definedName>
    <definedName name="_xlnm.Print_Area" localSheetId="58">'0207'!$B$1:$P$44</definedName>
    <definedName name="_xlnm.Print_Area" localSheetId="59">'0209'!$B$1:$P$44</definedName>
    <definedName name="_xlnm.Print_Area" localSheetId="60">'0210'!$B$1:$P$44</definedName>
    <definedName name="_xlnm.Print_Area" localSheetId="61">'0211'!$B$1:$P$44</definedName>
    <definedName name="_xlnm.Print_Area" localSheetId="62">'0211 (입고)'!$B$1:$P$44</definedName>
    <definedName name="_xlnm.Print_Area" localSheetId="63">'0212'!$B$1:$P$44</definedName>
    <definedName name="_xlnm.Print_Area" localSheetId="64">'0212 (입고)'!$B$1:$P$44</definedName>
    <definedName name="_xlnm.Print_Area" localSheetId="65">'0213'!$B$1:$P$44</definedName>
    <definedName name="_xlnm.Print_Area" localSheetId="66">'0213 (입고)'!$B$1:$P$44</definedName>
    <definedName name="_xlnm.Print_Area" localSheetId="67">'0214'!$B$1:$P$44</definedName>
    <definedName name="_xlnm.Print_Area" localSheetId="68">'0214 (입고)'!$B$1:$P$44</definedName>
    <definedName name="_xlnm.Print_Area" localSheetId="69">'0219'!$B$1:$P$44</definedName>
    <definedName name="_xlnm.Print_Area" localSheetId="70">'0220'!$B$1:$P$44</definedName>
    <definedName name="_xlnm.Print_Area" localSheetId="71">'0221'!$B$1:$P$44</definedName>
    <definedName name="_xlnm.Print_Area" localSheetId="72">'0223'!$B$1:$P$44</definedName>
    <definedName name="_xlnm.Print_Area" localSheetId="73">'0224'!$B$1:$P$44</definedName>
    <definedName name="_xlnm.Print_Area" localSheetId="74">'0225'!$B$1:$P$44</definedName>
    <definedName name="_xlnm.Print_Area" localSheetId="75">'0226'!$B$1:$P$44</definedName>
    <definedName name="_xlnm.Print_Area" localSheetId="76">'0227'!$B$1:$P$44</definedName>
    <definedName name="_xlnm.Print_Area" localSheetId="77">'0228'!$B$1:$P$44</definedName>
    <definedName name="_xlnm.Print_Area" localSheetId="78">'0228 (입고)'!$B$1:$P$44</definedName>
    <definedName name="_xlnm.Print_Area" localSheetId="79">'0302'!$B$1:$P$44</definedName>
    <definedName name="_xlnm.Print_Area" localSheetId="80">'0303'!$B$1:$P$44</definedName>
    <definedName name="_xlnm.Print_Area" localSheetId="82">'0304'!$B$1:$P$44</definedName>
    <definedName name="_xlnm.Print_Area" localSheetId="81">'0304 (입고)'!$B$1:$P$44</definedName>
    <definedName name="_xlnm.Print_Area" localSheetId="84">'0305'!$B$1:$P$44</definedName>
    <definedName name="_xlnm.Print_Area" localSheetId="83">'0305 (입고)'!$B$1:$P$44</definedName>
    <definedName name="_xlnm.Print_Area" localSheetId="85">'0306'!$B$1:$P$44</definedName>
    <definedName name="_xlnm.Print_Area" localSheetId="87">'0307'!$B$1:$P$44</definedName>
    <definedName name="_xlnm.Print_Area" localSheetId="86">'0307 (입고)'!$B$1:$P$44</definedName>
    <definedName name="_xlnm.Print_Area" localSheetId="88">'0309'!$B$1:$P$44</definedName>
    <definedName name="_xlnm.Print_Area" localSheetId="89">'0310'!$B$1:$P$44</definedName>
    <definedName name="_xlnm.Print_Area" localSheetId="90">'0311'!$B$1:$P$44</definedName>
    <definedName name="_xlnm.Print_Area" localSheetId="91">'0312'!$B$1:$P$44</definedName>
    <definedName name="_xlnm.Print_Area" localSheetId="92">'0313'!$B$1:$P$44</definedName>
    <definedName name="_xlnm.Print_Area" localSheetId="94">'0314'!$B$1:$P$44</definedName>
    <definedName name="_xlnm.Print_Area" localSheetId="93">'0314 (입고)'!$B$1:$P$44</definedName>
    <definedName name="_xlnm.Print_Area" localSheetId="95">'0315 (입고)'!$B$1:$P$44</definedName>
    <definedName name="_xlnm.Print_Area" localSheetId="96">'0316'!$B$1:$P$44</definedName>
    <definedName name="_xlnm.Print_Area" localSheetId="97">'0317'!$B$1:$P$44</definedName>
    <definedName name="_xlnm.Print_Area" localSheetId="99">'0318'!$B$1:$P$44</definedName>
    <definedName name="_xlnm.Print_Area" localSheetId="98">'0318 (입고)'!$B$1:$P$44</definedName>
    <definedName name="_xlnm.Print_Area" localSheetId="101">'0319'!$B$1:$P$44</definedName>
    <definedName name="_xlnm.Print_Area" localSheetId="100">'0319 (입고)'!$B$1:$P$44</definedName>
    <definedName name="_xlnm.Print_Area" localSheetId="102">'0320'!$B$1:$P$44</definedName>
    <definedName name="_xlnm.Print_Area" localSheetId="103">'0321'!$B$1:$P$44</definedName>
    <definedName name="_xlnm.Print_Area" localSheetId="104">'0323'!$B$1:$P$44</definedName>
    <definedName name="_xlnm.Print_Area" localSheetId="105">'0324'!$B$1:$P$44</definedName>
    <definedName name="_xlnm.Print_Area" localSheetId="107">'0325'!$B$1:$P$44</definedName>
    <definedName name="_xlnm.Print_Area" localSheetId="106">'0325 (입고)'!$B$1:$P$44</definedName>
    <definedName name="_xlnm.Print_Area" localSheetId="109">'0326'!$B$1:$P$44</definedName>
    <definedName name="_xlnm.Print_Area" localSheetId="108">'0326 (입고)'!$B$1:$P$44</definedName>
    <definedName name="_xlnm.Print_Area" localSheetId="110">'0327'!$B$1:$P$44</definedName>
    <definedName name="_xlnm.Print_Area" localSheetId="111">'0328'!$B$1:$P$44</definedName>
    <definedName name="_xlnm.Print_Area" localSheetId="112">'0330'!$B$1:$P$44</definedName>
    <definedName name="_xlnm.Print_Area" localSheetId="113">'0331'!$B$1:$P$44</definedName>
    <definedName name="_xlnm.Print_Area" localSheetId="114">'0401'!$B$1:$P$44</definedName>
    <definedName name="_xlnm.Print_Area" localSheetId="116">'0402'!$B$1:$P$44</definedName>
    <definedName name="_xlnm.Print_Area" localSheetId="115">'0402 (입고)'!$B$1:$P$44</definedName>
    <definedName name="_xlnm.Print_Area" localSheetId="118">'0403'!$B$1:$P$44</definedName>
    <definedName name="_xlnm.Print_Area" localSheetId="117">'0403 (입고)'!$B$1:$P$44</definedName>
    <definedName name="_xlnm.Print_Area" localSheetId="119">'0404'!$B$1:$P$44</definedName>
    <definedName name="_xlnm.Print_Area" localSheetId="120">'0406'!$B$1:$P$44</definedName>
    <definedName name="_xlnm.Print_Area" localSheetId="121">'0407'!$B$1:$P$44</definedName>
    <definedName name="_xlnm.Print_Area" localSheetId="123">'0408'!$B$1:$P$44</definedName>
    <definedName name="_xlnm.Print_Area" localSheetId="122">'0408 (입고)'!$B$1:$P$44</definedName>
    <definedName name="_xlnm.Print_Area" localSheetId="125">'0409'!$B$1:$P$44</definedName>
    <definedName name="_xlnm.Print_Area" localSheetId="124">'0409 (입고)'!$B$1:$P$44</definedName>
    <definedName name="_xlnm.Print_Area" localSheetId="126">'0410'!$B$1:$P$44</definedName>
    <definedName name="_xlnm.Print_Area" localSheetId="127">'0411'!$B$1:$P$44</definedName>
    <definedName name="_xlnm.Print_Area" localSheetId="128">'0413'!$B$1:$P$44</definedName>
    <definedName name="_xlnm.Print_Area" localSheetId="129">'0414'!$B$1:$P$44</definedName>
    <definedName name="_xlnm.Print_Area" localSheetId="130">'0415'!$B$1:$P$44</definedName>
    <definedName name="_xlnm.Print_Area" localSheetId="131">'0416'!$B$1:$P$44</definedName>
    <definedName name="_xlnm.Print_Area" localSheetId="132">'0417'!$B$1:$P$44</definedName>
    <definedName name="_xlnm.Print_Area" localSheetId="133">'0417 (입고)'!$B$1:$P$44</definedName>
    <definedName name="_xlnm.Print_Area" localSheetId="135">'0418'!$B$1:$P$44</definedName>
    <definedName name="_xlnm.Print_Area" localSheetId="134">'0418 (입고)'!$B$1:$P$44</definedName>
    <definedName name="_xlnm.Print_Area" localSheetId="137">'0420'!$B$1:$P$44</definedName>
    <definedName name="_xlnm.Print_Area" localSheetId="136">'0420 (입고)'!$B$1:$P$44</definedName>
    <definedName name="_xlnm.Print_Area" localSheetId="139">'0421'!$B$1:$P$44</definedName>
    <definedName name="_xlnm.Print_Area" localSheetId="138">'0421 (입고)'!$B$1:$P$44</definedName>
    <definedName name="_xlnm.Print_Area" localSheetId="141">'0422'!$B$1:$P$44</definedName>
    <definedName name="_xlnm.Print_Area" localSheetId="140">'0422 (입고)'!$B$1:$P$44</definedName>
    <definedName name="_xlnm.Print_Area" localSheetId="142">'0423'!$B$1:$P$44</definedName>
    <definedName name="_xlnm.Print_Area" localSheetId="143">'0424'!$B$1:$P$44</definedName>
    <definedName name="_xlnm.Print_Area" localSheetId="144">'0425'!$B$1:$P$44</definedName>
    <definedName name="_xlnm.Print_Area" localSheetId="145">'0427'!$B$1:$P$44</definedName>
    <definedName name="_xlnm.Print_Area" localSheetId="146">'0429'!$B$1:$P$44</definedName>
    <definedName name="_xlnm.Print_Area" localSheetId="148">'0430'!$B$1:$P$44</definedName>
    <definedName name="_xlnm.Print_Area" localSheetId="147">'0430 (입고)'!$B$1:$P$44</definedName>
    <definedName name="_xlnm.Print_Area" localSheetId="150">'0501'!$B$1:$P$44</definedName>
    <definedName name="_xlnm.Print_Area" localSheetId="149">'0501 (입고)'!$B$1:$P$44</definedName>
    <definedName name="_xlnm.Print_Area" localSheetId="151">'0502'!$B$1:$P$44</definedName>
    <definedName name="_xlnm.Print_Area" localSheetId="152">'0504'!$B$1:$P$44</definedName>
    <definedName name="_xlnm.Print_Area" localSheetId="154">'0505'!$B$1:$P$44</definedName>
    <definedName name="_xlnm.Print_Area" localSheetId="153">'0505 (입고)'!$B$1:$P$44</definedName>
    <definedName name="_xlnm.Print_Area" localSheetId="156">'0506'!$B$1:$P$44</definedName>
    <definedName name="_xlnm.Print_Area" localSheetId="155">'0506 (입고)'!$B$1:$P$44</definedName>
    <definedName name="_xlnm.Print_Area" localSheetId="158">'0507'!$B$1:$P$44</definedName>
    <definedName name="_xlnm.Print_Area" localSheetId="157">'0507 (입고)'!$B$1:$P$44</definedName>
    <definedName name="_xlnm.Print_Area" localSheetId="159">'0508'!$B$1:$P$44</definedName>
    <definedName name="_xlnm.Print_Area" localSheetId="160">'0509'!$B$1:$P$44</definedName>
    <definedName name="_xlnm.Print_Area" localSheetId="161">'0511'!$B$1:$P$44</definedName>
    <definedName name="_xlnm.Print_Area" localSheetId="162">'0512'!$B$1:$P$44</definedName>
    <definedName name="_xlnm.Print_Area" localSheetId="163">'0513'!$B$1:$P$44</definedName>
    <definedName name="_xlnm.Print_Area" localSheetId="164">'0514'!$B$1:$P$44</definedName>
    <definedName name="_xlnm.Print_Area" localSheetId="166">'0515'!$B$1:$P$44</definedName>
    <definedName name="_xlnm.Print_Area" localSheetId="165">'0515 (입고)'!$B$1:$P$44</definedName>
    <definedName name="_xlnm.Print_Area" localSheetId="167">'0516'!$B$1:$P$44</definedName>
    <definedName name="_xlnm.Print_Area" localSheetId="168">'0518'!$B$1:$P$44</definedName>
    <definedName name="_xlnm.Print_Area" localSheetId="170">'0519'!$B$1:$P$44</definedName>
    <definedName name="_xlnm.Print_Area" localSheetId="169">'0519 (입고)'!$B$1:$P$44</definedName>
    <definedName name="_xlnm.Print_Area" localSheetId="172">'0520'!$B$1:$P$44</definedName>
    <definedName name="_xlnm.Print_Area" localSheetId="171">'0520 (입고)'!$B$1:$P$44</definedName>
    <definedName name="_xlnm.Print_Area" localSheetId="174">'0521'!$B$1:$P$44</definedName>
    <definedName name="_xlnm.Print_Area" localSheetId="173">'0521 (입고)'!$B$1:$P$44</definedName>
    <definedName name="_xlnm.Print_Area" localSheetId="175">'0522'!$B$1:$P$44</definedName>
    <definedName name="_xlnm.Print_Area" localSheetId="176">'0523'!$B$1:$P$44</definedName>
    <definedName name="_xlnm.Print_Area" localSheetId="177">'0525'!$B$1:$P$44</definedName>
    <definedName name="_xlnm.Print_Area" localSheetId="178">'0526'!$B$1:$P$44</definedName>
    <definedName name="_xlnm.Print_Area" localSheetId="179">'0527'!$B$1:$P$44</definedName>
    <definedName name="_xlnm.Print_Area" localSheetId="180">'0528'!$B$1:$P$44</definedName>
    <definedName name="_xlnm.Print_Area" localSheetId="181">'0529'!$B$1:$P$44</definedName>
    <definedName name="_xlnm.Print_Area" localSheetId="182">'0531'!$B$1:$P$44</definedName>
    <definedName name="_xlnm.Print_Area" localSheetId="185">'0601'!$B$1:$P$44</definedName>
    <definedName name="_xlnm.Print_Area" localSheetId="183">'0601 (기초)'!$B$1:$P$44</definedName>
    <definedName name="_xlnm.Print_Area" localSheetId="184">'0601 (입고)'!$B$1:$P$44</definedName>
    <definedName name="_xlnm.Print_Area" localSheetId="186">'0602'!$B$1:$P$44</definedName>
    <definedName name="_xlnm.Print_Area" localSheetId="188">'0604'!$B$1:$P$44</definedName>
    <definedName name="_xlnm.Print_Area" localSheetId="187">'0604 (입고)'!$B$1:$P$44</definedName>
    <definedName name="_xlnm.Print_Area" localSheetId="189">'0605'!$B$1:$P$44</definedName>
    <definedName name="_xlnm.Print_Area" localSheetId="190">'0606'!$B$1:$P$44</definedName>
    <definedName name="_xlnm.Print_Area" localSheetId="191">'0608'!$B$1:$P$44</definedName>
    <definedName name="_xlnm.Print_Area" localSheetId="193">'0609'!$B$1:$P$44</definedName>
    <definedName name="_xlnm.Print_Area" localSheetId="192">'0609 (입고)'!$B$1:$P$44</definedName>
    <definedName name="_xlnm.Print_Area" localSheetId="195">'0610'!$B$1:$P$44</definedName>
    <definedName name="_xlnm.Print_Area" localSheetId="194">'0610 (입고)'!$B$1:$P$44</definedName>
    <definedName name="_xlnm.Print_Area" localSheetId="197">'0611'!$B$1:$P$44</definedName>
    <definedName name="_xlnm.Print_Area" localSheetId="196">'0611 (입고)'!$B$1:$P$44</definedName>
    <definedName name="_xlnm.Print_Area" localSheetId="198">'0612'!$B$1:$P$44</definedName>
    <definedName name="_xlnm.Print_Area" localSheetId="199">'0613'!$B$1:$P$44</definedName>
    <definedName name="_xlnm.Print_Area" localSheetId="200">'0615'!$B$1:$P$44</definedName>
    <definedName name="_xlnm.Print_Area" localSheetId="201">'0616'!$B$1:$P$44</definedName>
    <definedName name="_xlnm.Print_Area" localSheetId="202">'0617'!$B$1:$P$44</definedName>
    <definedName name="_xlnm.Print_Area" localSheetId="203">'0618'!$B$1:$P$44</definedName>
    <definedName name="_xlnm.Print_Area" localSheetId="204">'0619'!$B$1:$P$44</definedName>
    <definedName name="_xlnm.Print_Area" localSheetId="205">'0620'!$B$1:$P$44</definedName>
    <definedName name="_xlnm.Print_Area" localSheetId="206">'0622'!$B$1:$P$44</definedName>
    <definedName name="_xlnm.Print_Area" localSheetId="208">'0623'!$B$1:$P$44</definedName>
    <definedName name="_xlnm.Print_Area" localSheetId="207">'0623 (입고)'!$B$1:$P$44</definedName>
    <definedName name="_xlnm.Print_Area" localSheetId="209">'0624'!$B$1:$P$44</definedName>
    <definedName name="_xlnm.Print_Area" localSheetId="210">'0625'!$B$1:$P$44</definedName>
    <definedName name="_xlnm.Print_Area" localSheetId="211">'0626'!$B$1:$P$44</definedName>
    <definedName name="_xlnm.Print_Area" localSheetId="212">'0627'!$B$1:$P$44</definedName>
    <definedName name="_xlnm.Print_Area" localSheetId="213">'0629'!$B$1:$P$44</definedName>
    <definedName name="_xlnm.Print_Area" localSheetId="214">'0630'!$B$1:$P$44</definedName>
    <definedName name="_xlnm.Print_Area" localSheetId="216">'0701'!$B$1:$P$44</definedName>
    <definedName name="_xlnm.Print_Area" localSheetId="215">'0701 (기초)'!$B$1:$P$44</definedName>
    <definedName name="_xlnm.Print_Area" localSheetId="217">'0702'!$B$1:$P$44</definedName>
    <definedName name="_xlnm.Print_Area" localSheetId="218">'0703'!$B$1:$P$44</definedName>
    <definedName name="_xlnm.Print_Area" localSheetId="219">'0704'!$B$1:$P$44</definedName>
    <definedName name="_xlnm.Print_Area" localSheetId="221">'0706'!$B$1:$P$44</definedName>
    <definedName name="_xlnm.Print_Area" localSheetId="220">'0706 (입고)'!$B$1:$P$44</definedName>
    <definedName name="_xlnm.Print_Area" localSheetId="222">'0707'!$B$1:$P$44</definedName>
    <definedName name="_xlnm.Print_Area" localSheetId="223">'0708'!$B$1:$P$44</definedName>
    <definedName name="_xlnm.Print_Area" localSheetId="225">'0709'!$B$1:$P$44</definedName>
    <definedName name="_xlnm.Print_Area" localSheetId="224">'0709 (입고)'!$B$1:$P$44</definedName>
    <definedName name="_xlnm.Print_Area" localSheetId="226">'0710'!$B$1:$P$44</definedName>
    <definedName name="_xlnm.Print_Area" localSheetId="227">'0711'!$B$1:$P$44</definedName>
    <definedName name="_xlnm.Print_Area" localSheetId="228">'0713'!$B$1:$P$44</definedName>
    <definedName name="_xlnm.Print_Area" localSheetId="230">'0714'!$B$1:$P$44</definedName>
    <definedName name="_xlnm.Print_Area" localSheetId="229">'0714 (입고)'!$B$1:$P$44</definedName>
    <definedName name="_xlnm.Print_Area" localSheetId="231">'0715'!$B$1:$P$44</definedName>
    <definedName name="_xlnm.Print_Area" localSheetId="233">'0716'!$B$1:$P$44</definedName>
    <definedName name="_xlnm.Print_Area" localSheetId="232">'0716 (입고)'!$B$1:$P$44</definedName>
    <definedName name="_xlnm.Print_Area" localSheetId="234">'0717 (입고)'!$B$1:$P$44</definedName>
    <definedName name="_xlnm.Print_Area" localSheetId="236">'0720'!$B$1:$P$44</definedName>
    <definedName name="_xlnm.Print_Area" localSheetId="235">'0720 (입고)'!$B$1:$P$44</definedName>
    <definedName name="_xlnm.Print_Area" localSheetId="238">'0721'!$B$1:$P$44</definedName>
    <definedName name="_xlnm.Print_Area" localSheetId="237">'0721 (입고)'!$B$1:$P$44</definedName>
    <definedName name="_xlnm.Print_Area" localSheetId="239">'0722'!$B$1:$P$44</definedName>
    <definedName name="_xlnm.Print_Area" localSheetId="240">'0723'!$B$1:$P$44</definedName>
    <definedName name="_xlnm.Print_Area" localSheetId="242">'0724'!$B$1:$P$44</definedName>
    <definedName name="_xlnm.Print_Area" localSheetId="241">'0724 (입고)'!$B$1:$P$44</definedName>
    <definedName name="_xlnm.Print_Area" localSheetId="243">'0725'!$B$1:$P$44</definedName>
    <definedName name="_xlnm.Print_Area" localSheetId="245">'0727'!$B$1:$P$44</definedName>
    <definedName name="_xlnm.Print_Area" localSheetId="244">'0727 (입고)'!$B$1:$P$44</definedName>
    <definedName name="_xlnm.Print_Area" localSheetId="246">'0729'!$B$1:$P$44</definedName>
    <definedName name="_xlnm.Print_Area" localSheetId="247">'0730'!$B$1:$P$44</definedName>
    <definedName name="_xlnm.Print_Area" localSheetId="248">'0731'!$B$1:$P$44</definedName>
    <definedName name="_xlnm.Print_Area" localSheetId="249">'08 기초 &lt;0826_0827 (입고)&gt;'!$B$1:$P$44</definedName>
    <definedName name="_xlnm.Print_Area" localSheetId="250">'0801'!$B$1:$P$44</definedName>
    <definedName name="_xlnm.Print_Area" localSheetId="251">'0803'!$B$1:$P$44</definedName>
    <definedName name="_xlnm.Print_Area" localSheetId="252">'0804'!$B$1:$P$44</definedName>
    <definedName name="_xlnm.Print_Area" localSheetId="253">'0805'!$B$1:$P$44</definedName>
    <definedName name="_xlnm.Print_Area" localSheetId="255">'0806'!$B$1:$P$44</definedName>
    <definedName name="_xlnm.Print_Area" localSheetId="254">'0806 (입고)'!$B$1:$P$44</definedName>
    <definedName name="_xlnm.Print_Area" localSheetId="256">'0807'!$B$1:$P$44</definedName>
    <definedName name="_xlnm.Print_Area" localSheetId="257">'0808'!$B$1:$P$44</definedName>
    <definedName name="_xlnm.Print_Area" localSheetId="258">'0810'!$B$1:$P$44</definedName>
    <definedName name="_xlnm.Print_Area" localSheetId="259">'0811'!$B$1:$P$44</definedName>
    <definedName name="_xlnm.Print_Area" localSheetId="260">'0812'!$B$1:$P$44</definedName>
    <definedName name="_xlnm.Print_Area" localSheetId="261">'0813'!$B$1:$P$44</definedName>
    <definedName name="_xlnm.Print_Area" localSheetId="262">'0814'!$B$1:$P$44</definedName>
    <definedName name="_xlnm.Print_Area" localSheetId="263">'0815'!$B$1:$P$44</definedName>
    <definedName name="_xlnm.Print_Area" localSheetId="264">'0817'!$B$1:$P$44</definedName>
    <definedName name="_xlnm.Print_Area" localSheetId="265">'0818'!$B$1:$P$44</definedName>
    <definedName name="_xlnm.Print_Area" localSheetId="267">'0819'!$B$1:$P$44</definedName>
    <definedName name="_xlnm.Print_Area" localSheetId="266">'0819 (입고)'!$B$1:$P$44</definedName>
    <definedName name="_xlnm.Print_Area" localSheetId="268">'0820'!$B$1:$P$44</definedName>
    <definedName name="_xlnm.Print_Area" localSheetId="269">'0821'!$B$1:$P$44</definedName>
    <definedName name="_xlnm.Print_Area" localSheetId="270">'0822'!$B$1:$P$44</definedName>
    <definedName name="_xlnm.Print_Area" localSheetId="271">'0824'!$B$1:$P$44</definedName>
    <definedName name="_xlnm.Print_Area" localSheetId="272">'0825'!$B$1:$P$44</definedName>
    <definedName name="_xlnm.Print_Area" localSheetId="273">'0826'!$B$1:$P$44</definedName>
    <definedName name="_xlnm.Print_Area" localSheetId="274">'0827'!$B$1:$P$44</definedName>
    <definedName name="_xlnm.Print_Area" localSheetId="276">'0828'!$B$1:$P$44</definedName>
    <definedName name="_xlnm.Print_Area" localSheetId="275">'0828 (입고)'!$B$1:$P$44</definedName>
    <definedName name="_xlnm.Print_Area" localSheetId="277">'0829'!$B$1:$P$44</definedName>
    <definedName name="_xlnm.Print_Area" localSheetId="279">'0831'!$B$1:$P$44</definedName>
    <definedName name="_xlnm.Print_Area" localSheetId="278">'0831 (입고)'!$B$1:$P$44</definedName>
    <definedName name="_xlnm.Print_Area" localSheetId="280">'0901'!$B$1:$P$44</definedName>
    <definedName name="_xlnm.Print_Area" localSheetId="281">'0902'!$B$1:$P$44</definedName>
    <definedName name="_xlnm.Print_Area" localSheetId="283">'0903'!$B$1:$P$44</definedName>
    <definedName name="_xlnm.Print_Area" localSheetId="282">'0903 (입고)'!$B$1:$P$44</definedName>
    <definedName name="_xlnm.Print_Area" localSheetId="284">'0904'!$B$1:$P$44</definedName>
    <definedName name="_xlnm.Print_Area" localSheetId="285">'0905'!$B$1:$P$44</definedName>
    <definedName name="_xlnm.Print_Area" localSheetId="286">'0907'!$B$1:$P$44</definedName>
    <definedName name="_xlnm.Print_Area" localSheetId="287">'0908'!$B$1:$P$44</definedName>
    <definedName name="_xlnm.Print_Area" localSheetId="288">'0909'!$B$1:$P$44</definedName>
    <definedName name="_xlnm.Print_Area" localSheetId="290">'0910'!$B$1:$P$44</definedName>
    <definedName name="_xlnm.Print_Area" localSheetId="289">'0910 (입고)'!$B$1:$P$44</definedName>
    <definedName name="_xlnm.Print_Area" localSheetId="0">'1201'!$B$1:$P$44</definedName>
    <definedName name="_xlnm.Print_Area" localSheetId="1">'1202'!$B$1:$P$44</definedName>
    <definedName name="_xlnm.Print_Area" localSheetId="2">'1203'!$B$1:$P$44</definedName>
    <definedName name="_xlnm.Print_Area" localSheetId="3">'1204'!$B$1:$P$44</definedName>
    <definedName name="_xlnm.Print_Area" localSheetId="4">'1205'!$B$1:$P$44</definedName>
    <definedName name="_xlnm.Print_Area" localSheetId="5">'1208'!$B$1:$P$44</definedName>
    <definedName name="_xlnm.Print_Area" localSheetId="6">'1209'!$B$1:$P$44</definedName>
    <definedName name="_xlnm.Print_Area" localSheetId="7">'1210'!$B$1:$P$44</definedName>
    <definedName name="_xlnm.Print_Area" localSheetId="8">'1211'!$B$1:$P$44</definedName>
    <definedName name="_xlnm.Print_Area" localSheetId="9">'1212'!$B$1:$P$44</definedName>
    <definedName name="_xlnm.Print_Area" localSheetId="10">'1213'!$B$1:$P$44</definedName>
    <definedName name="_xlnm.Print_Area" localSheetId="11">'1215'!$B$1:$P$44</definedName>
    <definedName name="_xlnm.Print_Area" localSheetId="12">'1216'!$B$1:$P$44</definedName>
    <definedName name="_xlnm.Print_Area" localSheetId="13">'1217'!$B$1:$P$44</definedName>
    <definedName name="_xlnm.Print_Area" localSheetId="14">'1218'!$B$1:$P$44</definedName>
    <definedName name="_xlnm.Print_Area" localSheetId="15">'1219'!$B$1:$P$44</definedName>
    <definedName name="_xlnm.Print_Area" localSheetId="16">'1220'!$B$1:$P$44</definedName>
    <definedName name="_xlnm.Print_Area" localSheetId="17">'1222'!$B$1:$P$44</definedName>
    <definedName name="_xlnm.Print_Area" localSheetId="18">'1223'!$B$1:$P$44</definedName>
    <definedName name="_xlnm.Print_Area" localSheetId="19">'1224'!$B$1:$P$44</definedName>
    <definedName name="_xlnm.Print_Area" localSheetId="20">'1225'!$B$1:$P$44</definedName>
    <definedName name="_xlnm.Print_Area" localSheetId="21">'1226'!$B$1:$P$44</definedName>
    <definedName name="_xlnm.Print_Area" localSheetId="22">'1227'!$B$1:$P$44</definedName>
    <definedName name="_xlnm.Print_Area" localSheetId="23">'1229'!$B$1:$P$44</definedName>
    <definedName name="_xlnm.Print_Area" localSheetId="24">'1230'!$B$1:$P$44</definedName>
    <definedName name="_xlnm.Print_Area" localSheetId="25">'1231'!$B$1:$P$44</definedName>
    <definedName name="_xlnm.Print_Titles" localSheetId="26">'0101'!$1:$3</definedName>
    <definedName name="_xlnm.Print_Titles" localSheetId="27">'0102'!$1:$3</definedName>
    <definedName name="_xlnm.Print_Titles" localSheetId="28">'0103'!$1:$3</definedName>
    <definedName name="_xlnm.Print_Titles" localSheetId="29">'0105'!$1:$3</definedName>
    <definedName name="_xlnm.Print_Titles" localSheetId="30">'0106'!$1:$3</definedName>
    <definedName name="_xlnm.Print_Titles" localSheetId="31">'0107'!$1:$3</definedName>
    <definedName name="_xlnm.Print_Titles" localSheetId="32">'0108'!$1:$3</definedName>
    <definedName name="_xlnm.Print_Titles" localSheetId="33">'0109'!$1:$3</definedName>
    <definedName name="_xlnm.Print_Titles" localSheetId="34">'0110'!$1:$3</definedName>
    <definedName name="_xlnm.Print_Titles" localSheetId="35">'0112'!$1:$3</definedName>
    <definedName name="_xlnm.Print_Titles" localSheetId="36">'0113'!$1:$3</definedName>
    <definedName name="_xlnm.Print_Titles" localSheetId="37">'0114'!$1:$3</definedName>
    <definedName name="_xlnm.Print_Titles" localSheetId="38">'0115'!$1:$3</definedName>
    <definedName name="_xlnm.Print_Titles" localSheetId="39">'0116'!$1:$3</definedName>
    <definedName name="_xlnm.Print_Titles" localSheetId="40">'0117'!$1:$3</definedName>
    <definedName name="_xlnm.Print_Titles" localSheetId="41">'0119'!$1:$3</definedName>
    <definedName name="_xlnm.Print_Titles" localSheetId="42">'0120'!$1:$3</definedName>
    <definedName name="_xlnm.Print_Titles" localSheetId="43">'0121'!$1:$3</definedName>
    <definedName name="_xlnm.Print_Titles" localSheetId="44">'0122'!$1:$3</definedName>
    <definedName name="_xlnm.Print_Titles" localSheetId="45">'0123'!$1:$3</definedName>
    <definedName name="_xlnm.Print_Titles" localSheetId="46">'0124'!$1:$3</definedName>
    <definedName name="_xlnm.Print_Titles" localSheetId="47">'0126'!$1:$3</definedName>
    <definedName name="_xlnm.Print_Titles" localSheetId="48">'0127'!$1:$3</definedName>
    <definedName name="_xlnm.Print_Titles" localSheetId="49">'0128'!$1:$3</definedName>
    <definedName name="_xlnm.Print_Titles" localSheetId="50">'0129'!$1:$3</definedName>
    <definedName name="_xlnm.Print_Titles" localSheetId="51">'0130'!$1:$3</definedName>
    <definedName name="_xlnm.Print_Titles" localSheetId="52">'0131'!$1:$3</definedName>
    <definedName name="_xlnm.Print_Titles" localSheetId="53">'0202'!$1:$3</definedName>
    <definedName name="_xlnm.Print_Titles" localSheetId="54">'0203'!$1:$3</definedName>
    <definedName name="_xlnm.Print_Titles" localSheetId="55">'0204'!$1:$3</definedName>
    <definedName name="_xlnm.Print_Titles" localSheetId="56">'0205'!$1:$3</definedName>
    <definedName name="_xlnm.Print_Titles" localSheetId="57">'0206'!$1:$3</definedName>
    <definedName name="_xlnm.Print_Titles" localSheetId="58">'0207'!$1:$3</definedName>
    <definedName name="_xlnm.Print_Titles" localSheetId="59">'0209'!$1:$3</definedName>
    <definedName name="_xlnm.Print_Titles" localSheetId="60">'0210'!$1:$3</definedName>
    <definedName name="_xlnm.Print_Titles" localSheetId="61">'0211'!$1:$3</definedName>
    <definedName name="_xlnm.Print_Titles" localSheetId="62">'0211 (입고)'!$1:$3</definedName>
    <definedName name="_xlnm.Print_Titles" localSheetId="63">'0212'!$1:$3</definedName>
    <definedName name="_xlnm.Print_Titles" localSheetId="64">'0212 (입고)'!$1:$3</definedName>
    <definedName name="_xlnm.Print_Titles" localSheetId="65">'0213'!$1:$3</definedName>
    <definedName name="_xlnm.Print_Titles" localSheetId="66">'0213 (입고)'!$1:$3</definedName>
    <definedName name="_xlnm.Print_Titles" localSheetId="67">'0214'!$1:$3</definedName>
    <definedName name="_xlnm.Print_Titles" localSheetId="68">'0214 (입고)'!$1:$3</definedName>
    <definedName name="_xlnm.Print_Titles" localSheetId="69">'0219'!$1:$3</definedName>
    <definedName name="_xlnm.Print_Titles" localSheetId="70">'0220'!$1:$3</definedName>
    <definedName name="_xlnm.Print_Titles" localSheetId="71">'0221'!$1:$3</definedName>
    <definedName name="_xlnm.Print_Titles" localSheetId="72">'0223'!$1:$3</definedName>
    <definedName name="_xlnm.Print_Titles" localSheetId="73">'0224'!$1:$3</definedName>
    <definedName name="_xlnm.Print_Titles" localSheetId="74">'0225'!$1:$3</definedName>
    <definedName name="_xlnm.Print_Titles" localSheetId="75">'0226'!$1:$3</definedName>
    <definedName name="_xlnm.Print_Titles" localSheetId="76">'0227'!$1:$3</definedName>
    <definedName name="_xlnm.Print_Titles" localSheetId="77">'0228'!$1:$3</definedName>
    <definedName name="_xlnm.Print_Titles" localSheetId="78">'0228 (입고)'!$1:$3</definedName>
    <definedName name="_xlnm.Print_Titles" localSheetId="79">'0302'!$1:$3</definedName>
    <definedName name="_xlnm.Print_Titles" localSheetId="80">'0303'!$1:$3</definedName>
    <definedName name="_xlnm.Print_Titles" localSheetId="82">'0304'!$1:$3</definedName>
    <definedName name="_xlnm.Print_Titles" localSheetId="81">'0304 (입고)'!$1:$3</definedName>
    <definedName name="_xlnm.Print_Titles" localSheetId="84">'0305'!$1:$3</definedName>
    <definedName name="_xlnm.Print_Titles" localSheetId="83">'0305 (입고)'!$1:$3</definedName>
    <definedName name="_xlnm.Print_Titles" localSheetId="85">'0306'!$1:$3</definedName>
    <definedName name="_xlnm.Print_Titles" localSheetId="87">'0307'!$1:$3</definedName>
    <definedName name="_xlnm.Print_Titles" localSheetId="86">'0307 (입고)'!$1:$3</definedName>
    <definedName name="_xlnm.Print_Titles" localSheetId="88">'0309'!$1:$3</definedName>
    <definedName name="_xlnm.Print_Titles" localSheetId="89">'0310'!$1:$3</definedName>
    <definedName name="_xlnm.Print_Titles" localSheetId="90">'0311'!$1:$3</definedName>
    <definedName name="_xlnm.Print_Titles" localSheetId="91">'0312'!$1:$3</definedName>
    <definedName name="_xlnm.Print_Titles" localSheetId="92">'0313'!$1:$3</definedName>
    <definedName name="_xlnm.Print_Titles" localSheetId="94">'0314'!$1:$3</definedName>
    <definedName name="_xlnm.Print_Titles" localSheetId="93">'0314 (입고)'!$1:$3</definedName>
    <definedName name="_xlnm.Print_Titles" localSheetId="95">'0315 (입고)'!$1:$3</definedName>
    <definedName name="_xlnm.Print_Titles" localSheetId="96">'0316'!$1:$3</definedName>
    <definedName name="_xlnm.Print_Titles" localSheetId="97">'0317'!$1:$3</definedName>
    <definedName name="_xlnm.Print_Titles" localSheetId="99">'0318'!$1:$3</definedName>
    <definedName name="_xlnm.Print_Titles" localSheetId="98">'0318 (입고)'!$1:$3</definedName>
    <definedName name="_xlnm.Print_Titles" localSheetId="101">'0319'!$1:$3</definedName>
    <definedName name="_xlnm.Print_Titles" localSheetId="100">'0319 (입고)'!$1:$3</definedName>
    <definedName name="_xlnm.Print_Titles" localSheetId="102">'0320'!$1:$3</definedName>
    <definedName name="_xlnm.Print_Titles" localSheetId="103">'0321'!$1:$3</definedName>
    <definedName name="_xlnm.Print_Titles" localSheetId="104">'0323'!$1:$3</definedName>
    <definedName name="_xlnm.Print_Titles" localSheetId="105">'0324'!$1:$3</definedName>
    <definedName name="_xlnm.Print_Titles" localSheetId="107">'0325'!$1:$3</definedName>
    <definedName name="_xlnm.Print_Titles" localSheetId="106">'0325 (입고)'!$1:$3</definedName>
    <definedName name="_xlnm.Print_Titles" localSheetId="109">'0326'!$1:$3</definedName>
    <definedName name="_xlnm.Print_Titles" localSheetId="108">'0326 (입고)'!$1:$3</definedName>
    <definedName name="_xlnm.Print_Titles" localSheetId="110">'0327'!$1:$3</definedName>
    <definedName name="_xlnm.Print_Titles" localSheetId="111">'0328'!$1:$3</definedName>
    <definedName name="_xlnm.Print_Titles" localSheetId="112">'0330'!$1:$3</definedName>
    <definedName name="_xlnm.Print_Titles" localSheetId="113">'0331'!$1:$3</definedName>
    <definedName name="_xlnm.Print_Titles" localSheetId="114">'0401'!$1:$3</definedName>
    <definedName name="_xlnm.Print_Titles" localSheetId="116">'0402'!$1:$3</definedName>
    <definedName name="_xlnm.Print_Titles" localSheetId="115">'0402 (입고)'!$1:$3</definedName>
    <definedName name="_xlnm.Print_Titles" localSheetId="118">'0403'!$1:$3</definedName>
    <definedName name="_xlnm.Print_Titles" localSheetId="117">'0403 (입고)'!$1:$3</definedName>
    <definedName name="_xlnm.Print_Titles" localSheetId="119">'0404'!$1:$3</definedName>
    <definedName name="_xlnm.Print_Titles" localSheetId="120">'0406'!$1:$3</definedName>
    <definedName name="_xlnm.Print_Titles" localSheetId="121">'0407'!$1:$3</definedName>
    <definedName name="_xlnm.Print_Titles" localSheetId="123">'0408'!$1:$3</definedName>
    <definedName name="_xlnm.Print_Titles" localSheetId="122">'0408 (입고)'!$1:$3</definedName>
    <definedName name="_xlnm.Print_Titles" localSheetId="125">'0409'!$1:$3</definedName>
    <definedName name="_xlnm.Print_Titles" localSheetId="124">'0409 (입고)'!$1:$3</definedName>
    <definedName name="_xlnm.Print_Titles" localSheetId="126">'0410'!$1:$3</definedName>
    <definedName name="_xlnm.Print_Titles" localSheetId="127">'0411'!$1:$3</definedName>
    <definedName name="_xlnm.Print_Titles" localSheetId="128">'0413'!$1:$3</definedName>
    <definedName name="_xlnm.Print_Titles" localSheetId="129">'0414'!$1:$3</definedName>
    <definedName name="_xlnm.Print_Titles" localSheetId="130">'0415'!$1:$3</definedName>
    <definedName name="_xlnm.Print_Titles" localSheetId="131">'0416'!$1:$3</definedName>
    <definedName name="_xlnm.Print_Titles" localSheetId="132">'0417'!$1:$3</definedName>
    <definedName name="_xlnm.Print_Titles" localSheetId="133">'0417 (입고)'!$1:$3</definedName>
    <definedName name="_xlnm.Print_Titles" localSheetId="135">'0418'!$1:$3</definedName>
    <definedName name="_xlnm.Print_Titles" localSheetId="134">'0418 (입고)'!$1:$3</definedName>
    <definedName name="_xlnm.Print_Titles" localSheetId="137">'0420'!$1:$3</definedName>
    <definedName name="_xlnm.Print_Titles" localSheetId="136">'0420 (입고)'!$1:$3</definedName>
    <definedName name="_xlnm.Print_Titles" localSheetId="139">'0421'!$1:$3</definedName>
    <definedName name="_xlnm.Print_Titles" localSheetId="138">'0421 (입고)'!$1:$3</definedName>
    <definedName name="_xlnm.Print_Titles" localSheetId="141">'0422'!$1:$3</definedName>
    <definedName name="_xlnm.Print_Titles" localSheetId="140">'0422 (입고)'!$1:$3</definedName>
    <definedName name="_xlnm.Print_Titles" localSheetId="142">'0423'!$1:$3</definedName>
    <definedName name="_xlnm.Print_Titles" localSheetId="143">'0424'!$1:$3</definedName>
    <definedName name="_xlnm.Print_Titles" localSheetId="144">'0425'!$1:$3</definedName>
    <definedName name="_xlnm.Print_Titles" localSheetId="145">'0427'!$1:$3</definedName>
    <definedName name="_xlnm.Print_Titles" localSheetId="146">'0429'!$1:$3</definedName>
    <definedName name="_xlnm.Print_Titles" localSheetId="148">'0430'!$1:$3</definedName>
    <definedName name="_xlnm.Print_Titles" localSheetId="147">'0430 (입고)'!$1:$3</definedName>
    <definedName name="_xlnm.Print_Titles" localSheetId="150">'0501'!$1:$3</definedName>
    <definedName name="_xlnm.Print_Titles" localSheetId="149">'0501 (입고)'!$1:$3</definedName>
    <definedName name="_xlnm.Print_Titles" localSheetId="151">'0502'!$1:$3</definedName>
    <definedName name="_xlnm.Print_Titles" localSheetId="152">'0504'!$1:$3</definedName>
    <definedName name="_xlnm.Print_Titles" localSheetId="154">'0505'!$1:$3</definedName>
    <definedName name="_xlnm.Print_Titles" localSheetId="153">'0505 (입고)'!$1:$3</definedName>
    <definedName name="_xlnm.Print_Titles" localSheetId="156">'0506'!$1:$3</definedName>
    <definedName name="_xlnm.Print_Titles" localSheetId="155">'0506 (입고)'!$1:$3</definedName>
    <definedName name="_xlnm.Print_Titles" localSheetId="158">'0507'!$1:$3</definedName>
    <definedName name="_xlnm.Print_Titles" localSheetId="157">'0507 (입고)'!$1:$3</definedName>
    <definedName name="_xlnm.Print_Titles" localSheetId="159">'0508'!$1:$3</definedName>
    <definedName name="_xlnm.Print_Titles" localSheetId="160">'0509'!$1:$3</definedName>
    <definedName name="_xlnm.Print_Titles" localSheetId="161">'0511'!$1:$3</definedName>
    <definedName name="_xlnm.Print_Titles" localSheetId="162">'0512'!$1:$3</definedName>
    <definedName name="_xlnm.Print_Titles" localSheetId="163">'0513'!$1:$3</definedName>
    <definedName name="_xlnm.Print_Titles" localSheetId="164">'0514'!$1:$3</definedName>
    <definedName name="_xlnm.Print_Titles" localSheetId="166">'0515'!$1:$3</definedName>
    <definedName name="_xlnm.Print_Titles" localSheetId="165">'0515 (입고)'!$1:$3</definedName>
    <definedName name="_xlnm.Print_Titles" localSheetId="167">'0516'!$1:$3</definedName>
    <definedName name="_xlnm.Print_Titles" localSheetId="168">'0518'!$1:$3</definedName>
    <definedName name="_xlnm.Print_Titles" localSheetId="170">'0519'!$1:$3</definedName>
    <definedName name="_xlnm.Print_Titles" localSheetId="169">'0519 (입고)'!$1:$3</definedName>
    <definedName name="_xlnm.Print_Titles" localSheetId="172">'0520'!$1:$3</definedName>
    <definedName name="_xlnm.Print_Titles" localSheetId="171">'0520 (입고)'!$1:$3</definedName>
    <definedName name="_xlnm.Print_Titles" localSheetId="174">'0521'!$1:$3</definedName>
    <definedName name="_xlnm.Print_Titles" localSheetId="173">'0521 (입고)'!$1:$3</definedName>
    <definedName name="_xlnm.Print_Titles" localSheetId="175">'0522'!$1:$3</definedName>
    <definedName name="_xlnm.Print_Titles" localSheetId="176">'0523'!$1:$3</definedName>
    <definedName name="_xlnm.Print_Titles" localSheetId="177">'0525'!$1:$3</definedName>
    <definedName name="_xlnm.Print_Titles" localSheetId="178">'0526'!$1:$3</definedName>
    <definedName name="_xlnm.Print_Titles" localSheetId="179">'0527'!$1:$3</definedName>
    <definedName name="_xlnm.Print_Titles" localSheetId="180">'0528'!$1:$3</definedName>
    <definedName name="_xlnm.Print_Titles" localSheetId="181">'0529'!$1:$3</definedName>
    <definedName name="_xlnm.Print_Titles" localSheetId="182">'0531'!$1:$3</definedName>
    <definedName name="_xlnm.Print_Titles" localSheetId="185">'0601'!$1:$3</definedName>
    <definedName name="_xlnm.Print_Titles" localSheetId="183">'0601 (기초)'!$1:$3</definedName>
    <definedName name="_xlnm.Print_Titles" localSheetId="184">'0601 (입고)'!$1:$3</definedName>
    <definedName name="_xlnm.Print_Titles" localSheetId="186">'0602'!$1:$3</definedName>
    <definedName name="_xlnm.Print_Titles" localSheetId="188">'0604'!$1:$3</definedName>
    <definedName name="_xlnm.Print_Titles" localSheetId="187">'0604 (입고)'!$1:$3</definedName>
    <definedName name="_xlnm.Print_Titles" localSheetId="189">'0605'!$1:$3</definedName>
    <definedName name="_xlnm.Print_Titles" localSheetId="190">'0606'!$1:$3</definedName>
    <definedName name="_xlnm.Print_Titles" localSheetId="191">'0608'!$1:$3</definedName>
    <definedName name="_xlnm.Print_Titles" localSheetId="193">'0609'!$1:$3</definedName>
    <definedName name="_xlnm.Print_Titles" localSheetId="192">'0609 (입고)'!$1:$3</definedName>
    <definedName name="_xlnm.Print_Titles" localSheetId="195">'0610'!$1:$3</definedName>
    <definedName name="_xlnm.Print_Titles" localSheetId="194">'0610 (입고)'!$1:$3</definedName>
    <definedName name="_xlnm.Print_Titles" localSheetId="197">'0611'!$1:$3</definedName>
    <definedName name="_xlnm.Print_Titles" localSheetId="196">'0611 (입고)'!$1:$3</definedName>
    <definedName name="_xlnm.Print_Titles" localSheetId="198">'0612'!$1:$3</definedName>
    <definedName name="_xlnm.Print_Titles" localSheetId="199">'0613'!$1:$3</definedName>
    <definedName name="_xlnm.Print_Titles" localSheetId="200">'0615'!$1:$3</definedName>
    <definedName name="_xlnm.Print_Titles" localSheetId="201">'0616'!$1:$3</definedName>
    <definedName name="_xlnm.Print_Titles" localSheetId="202">'0617'!$1:$3</definedName>
    <definedName name="_xlnm.Print_Titles" localSheetId="203">'0618'!$1:$3</definedName>
    <definedName name="_xlnm.Print_Titles" localSheetId="204">'0619'!$1:$3</definedName>
    <definedName name="_xlnm.Print_Titles" localSheetId="205">'0620'!$1:$3</definedName>
    <definedName name="_xlnm.Print_Titles" localSheetId="206">'0622'!$1:$3</definedName>
    <definedName name="_xlnm.Print_Titles" localSheetId="208">'0623'!$1:$3</definedName>
    <definedName name="_xlnm.Print_Titles" localSheetId="207">'0623 (입고)'!$1:$3</definedName>
    <definedName name="_xlnm.Print_Titles" localSheetId="209">'0624'!$1:$3</definedName>
    <definedName name="_xlnm.Print_Titles" localSheetId="210">'0625'!$1:$3</definedName>
    <definedName name="_xlnm.Print_Titles" localSheetId="211">'0626'!$1:$3</definedName>
    <definedName name="_xlnm.Print_Titles" localSheetId="212">'0627'!$1:$3</definedName>
    <definedName name="_xlnm.Print_Titles" localSheetId="213">'0629'!$1:$3</definedName>
    <definedName name="_xlnm.Print_Titles" localSheetId="214">'0630'!$1:$3</definedName>
    <definedName name="_xlnm.Print_Titles" localSheetId="216">'0701'!$1:$3</definedName>
    <definedName name="_xlnm.Print_Titles" localSheetId="215">'0701 (기초)'!$1:$3</definedName>
    <definedName name="_xlnm.Print_Titles" localSheetId="217">'0702'!$1:$3</definedName>
    <definedName name="_xlnm.Print_Titles" localSheetId="218">'0703'!$1:$3</definedName>
    <definedName name="_xlnm.Print_Titles" localSheetId="219">'0704'!$1:$3</definedName>
    <definedName name="_xlnm.Print_Titles" localSheetId="221">'0706'!$1:$3</definedName>
    <definedName name="_xlnm.Print_Titles" localSheetId="220">'0706 (입고)'!$1:$3</definedName>
    <definedName name="_xlnm.Print_Titles" localSheetId="222">'0707'!$1:$3</definedName>
    <definedName name="_xlnm.Print_Titles" localSheetId="223">'0708'!$1:$3</definedName>
    <definedName name="_xlnm.Print_Titles" localSheetId="225">'0709'!$1:$3</definedName>
    <definedName name="_xlnm.Print_Titles" localSheetId="224">'0709 (입고)'!$1:$3</definedName>
    <definedName name="_xlnm.Print_Titles" localSheetId="226">'0710'!$1:$3</definedName>
    <definedName name="_xlnm.Print_Titles" localSheetId="227">'0711'!$1:$3</definedName>
    <definedName name="_xlnm.Print_Titles" localSheetId="228">'0713'!$1:$3</definedName>
    <definedName name="_xlnm.Print_Titles" localSheetId="230">'0714'!$1:$3</definedName>
    <definedName name="_xlnm.Print_Titles" localSheetId="229">'0714 (입고)'!$1:$3</definedName>
    <definedName name="_xlnm.Print_Titles" localSheetId="231">'0715'!$1:$3</definedName>
    <definedName name="_xlnm.Print_Titles" localSheetId="233">'0716'!$1:$3</definedName>
    <definedName name="_xlnm.Print_Titles" localSheetId="232">'0716 (입고)'!$1:$3</definedName>
    <definedName name="_xlnm.Print_Titles" localSheetId="234">'0717 (입고)'!$1:$3</definedName>
    <definedName name="_xlnm.Print_Titles" localSheetId="236">'0720'!$1:$3</definedName>
    <definedName name="_xlnm.Print_Titles" localSheetId="235">'0720 (입고)'!$1:$3</definedName>
    <definedName name="_xlnm.Print_Titles" localSheetId="238">'0721'!$1:$3</definedName>
    <definedName name="_xlnm.Print_Titles" localSheetId="237">'0721 (입고)'!$1:$3</definedName>
    <definedName name="_xlnm.Print_Titles" localSheetId="239">'0722'!$1:$3</definedName>
    <definedName name="_xlnm.Print_Titles" localSheetId="240">'0723'!$1:$3</definedName>
    <definedName name="_xlnm.Print_Titles" localSheetId="242">'0724'!$1:$3</definedName>
    <definedName name="_xlnm.Print_Titles" localSheetId="241">'0724 (입고)'!$1:$3</definedName>
    <definedName name="_xlnm.Print_Titles" localSheetId="243">'0725'!$1:$3</definedName>
    <definedName name="_xlnm.Print_Titles" localSheetId="245">'0727'!$1:$3</definedName>
    <definedName name="_xlnm.Print_Titles" localSheetId="244">'0727 (입고)'!$1:$3</definedName>
    <definedName name="_xlnm.Print_Titles" localSheetId="246">'0729'!$1:$3</definedName>
    <definedName name="_xlnm.Print_Titles" localSheetId="247">'0730'!$1:$3</definedName>
    <definedName name="_xlnm.Print_Titles" localSheetId="248">'0731'!$1:$3</definedName>
    <definedName name="_xlnm.Print_Titles" localSheetId="249">'08 기초 &lt;0826_0827 (입고)&gt;'!$1:$3</definedName>
    <definedName name="_xlnm.Print_Titles" localSheetId="250">'0801'!$1:$3</definedName>
    <definedName name="_xlnm.Print_Titles" localSheetId="251">'0803'!$1:$3</definedName>
    <definedName name="_xlnm.Print_Titles" localSheetId="252">'0804'!$1:$3</definedName>
    <definedName name="_xlnm.Print_Titles" localSheetId="253">'0805'!$1:$3</definedName>
    <definedName name="_xlnm.Print_Titles" localSheetId="255">'0806'!$1:$3</definedName>
    <definedName name="_xlnm.Print_Titles" localSheetId="254">'0806 (입고)'!$1:$3</definedName>
    <definedName name="_xlnm.Print_Titles" localSheetId="256">'0807'!$1:$3</definedName>
    <definedName name="_xlnm.Print_Titles" localSheetId="257">'0808'!$1:$3</definedName>
    <definedName name="_xlnm.Print_Titles" localSheetId="258">'0810'!$1:$3</definedName>
    <definedName name="_xlnm.Print_Titles" localSheetId="259">'0811'!$1:$3</definedName>
    <definedName name="_xlnm.Print_Titles" localSheetId="260">'0812'!$1:$3</definedName>
    <definedName name="_xlnm.Print_Titles" localSheetId="261">'0813'!$1:$3</definedName>
    <definedName name="_xlnm.Print_Titles" localSheetId="262">'0814'!$1:$3</definedName>
    <definedName name="_xlnm.Print_Titles" localSheetId="263">'0815'!$1:$3</definedName>
    <definedName name="_xlnm.Print_Titles" localSheetId="264">'0817'!$1:$3</definedName>
    <definedName name="_xlnm.Print_Titles" localSheetId="265">'0818'!$1:$3</definedName>
    <definedName name="_xlnm.Print_Titles" localSheetId="267">'0819'!$1:$3</definedName>
    <definedName name="_xlnm.Print_Titles" localSheetId="266">'0819 (입고)'!$1:$3</definedName>
    <definedName name="_xlnm.Print_Titles" localSheetId="268">'0820'!$1:$3</definedName>
    <definedName name="_xlnm.Print_Titles" localSheetId="269">'0821'!$1:$3</definedName>
    <definedName name="_xlnm.Print_Titles" localSheetId="270">'0822'!$1:$3</definedName>
    <definedName name="_xlnm.Print_Titles" localSheetId="271">'0824'!$1:$3</definedName>
    <definedName name="_xlnm.Print_Titles" localSheetId="272">'0825'!$1:$3</definedName>
    <definedName name="_xlnm.Print_Titles" localSheetId="273">'0826'!$1:$3</definedName>
    <definedName name="_xlnm.Print_Titles" localSheetId="274">'0827'!$1:$3</definedName>
    <definedName name="_xlnm.Print_Titles" localSheetId="276">'0828'!$1:$3</definedName>
    <definedName name="_xlnm.Print_Titles" localSheetId="275">'0828 (입고)'!$1:$3</definedName>
    <definedName name="_xlnm.Print_Titles" localSheetId="277">'0829'!$1:$3</definedName>
    <definedName name="_xlnm.Print_Titles" localSheetId="279">'0831'!$1:$3</definedName>
    <definedName name="_xlnm.Print_Titles" localSheetId="278">'0831 (입고)'!$1:$3</definedName>
    <definedName name="_xlnm.Print_Titles" localSheetId="280">'0901'!$1:$3</definedName>
    <definedName name="_xlnm.Print_Titles" localSheetId="281">'0902'!$1:$3</definedName>
    <definedName name="_xlnm.Print_Titles" localSheetId="283">'0903'!$1:$3</definedName>
    <definedName name="_xlnm.Print_Titles" localSheetId="282">'0903 (입고)'!$1:$3</definedName>
    <definedName name="_xlnm.Print_Titles" localSheetId="284">'0904'!$1:$3</definedName>
    <definedName name="_xlnm.Print_Titles" localSheetId="285">'0905'!$1:$3</definedName>
    <definedName name="_xlnm.Print_Titles" localSheetId="286">'0907'!$1:$3</definedName>
    <definedName name="_xlnm.Print_Titles" localSheetId="287">'0908'!$1:$3</definedName>
    <definedName name="_xlnm.Print_Titles" localSheetId="288">'0909'!$1:$3</definedName>
    <definedName name="_xlnm.Print_Titles" localSheetId="290">'0910'!$1:$3</definedName>
    <definedName name="_xlnm.Print_Titles" localSheetId="289">'0910 (입고)'!$1:$3</definedName>
    <definedName name="_xlnm.Print_Titles" localSheetId="0">'1201'!$1:$3</definedName>
    <definedName name="_xlnm.Print_Titles" localSheetId="1">'1202'!$1:$3</definedName>
    <definedName name="_xlnm.Print_Titles" localSheetId="2">'1203'!$1:$3</definedName>
    <definedName name="_xlnm.Print_Titles" localSheetId="3">'1204'!$1:$3</definedName>
    <definedName name="_xlnm.Print_Titles" localSheetId="4">'1205'!$1:$3</definedName>
    <definedName name="_xlnm.Print_Titles" localSheetId="5">'1208'!$1:$3</definedName>
    <definedName name="_xlnm.Print_Titles" localSheetId="6">'1209'!$1:$3</definedName>
    <definedName name="_xlnm.Print_Titles" localSheetId="7">'1210'!$1:$3</definedName>
    <definedName name="_xlnm.Print_Titles" localSheetId="8">'1211'!$1:$3</definedName>
    <definedName name="_xlnm.Print_Titles" localSheetId="9">'1212'!$1:$3</definedName>
    <definedName name="_xlnm.Print_Titles" localSheetId="10">'1213'!$1:$3</definedName>
    <definedName name="_xlnm.Print_Titles" localSheetId="11">'1215'!$1:$3</definedName>
    <definedName name="_xlnm.Print_Titles" localSheetId="12">'1216'!$1:$3</definedName>
    <definedName name="_xlnm.Print_Titles" localSheetId="13">'1217'!$1:$3</definedName>
    <definedName name="_xlnm.Print_Titles" localSheetId="14">'1218'!$1:$3</definedName>
    <definedName name="_xlnm.Print_Titles" localSheetId="15">'1219'!$1:$3</definedName>
    <definedName name="_xlnm.Print_Titles" localSheetId="16">'1220'!$1:$3</definedName>
    <definedName name="_xlnm.Print_Titles" localSheetId="17">'1222'!$1:$3</definedName>
    <definedName name="_xlnm.Print_Titles" localSheetId="18">'1223'!$1:$3</definedName>
    <definedName name="_xlnm.Print_Titles" localSheetId="19">'1224'!$1:$3</definedName>
    <definedName name="_xlnm.Print_Titles" localSheetId="20">'1225'!$1:$3</definedName>
    <definedName name="_xlnm.Print_Titles" localSheetId="21">'1226'!$1:$3</definedName>
    <definedName name="_xlnm.Print_Titles" localSheetId="22">'1227'!$1:$3</definedName>
    <definedName name="_xlnm.Print_Titles" localSheetId="23">'1229'!$1:$3</definedName>
    <definedName name="_xlnm.Print_Titles" localSheetId="24">'1230'!$1:$3</definedName>
    <definedName name="_xlnm.Print_Titles" localSheetId="25">'1231'!$1:$3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315" l="1"/>
  <c r="E10" i="4315"/>
  <c r="G10" i="4315"/>
  <c r="E9" i="4315"/>
  <c r="F44" i="4315"/>
  <c r="F43" i="4315"/>
  <c r="O30" i="4315"/>
  <c r="O29" i="4315"/>
  <c r="L23" i="4315"/>
  <c r="H44" i="4315" s="1"/>
  <c r="D23" i="4315"/>
  <c r="H43" i="4315" s="1"/>
  <c r="P22" i="4315"/>
  <c r="O22" i="4315"/>
  <c r="N22" i="4315"/>
  <c r="H22" i="4315"/>
  <c r="G22" i="4315"/>
  <c r="F22" i="4315"/>
  <c r="P21" i="4315"/>
  <c r="O21" i="4315"/>
  <c r="N21" i="4315"/>
  <c r="H21" i="4315"/>
  <c r="G21" i="4315"/>
  <c r="F21" i="4315"/>
  <c r="P20" i="4315"/>
  <c r="O20" i="4315"/>
  <c r="N20" i="4315"/>
  <c r="H20" i="4315"/>
  <c r="G20" i="4315"/>
  <c r="F20" i="4315"/>
  <c r="P19" i="4315"/>
  <c r="O19" i="4315"/>
  <c r="N19" i="4315"/>
  <c r="H19" i="4315"/>
  <c r="G19" i="4315"/>
  <c r="F19" i="4315"/>
  <c r="F18" i="4315"/>
  <c r="G18" i="4315" s="1"/>
  <c r="H18" i="4315" s="1"/>
  <c r="F17" i="4315"/>
  <c r="G17" i="4315" s="1"/>
  <c r="H17" i="4315" s="1"/>
  <c r="G9" i="4314"/>
  <c r="E10" i="4314"/>
  <c r="G10" i="4314"/>
  <c r="E9" i="4314"/>
  <c r="F44" i="4314"/>
  <c r="F43" i="4314"/>
  <c r="O30" i="4314"/>
  <c r="O29" i="4314"/>
  <c r="L23" i="4314"/>
  <c r="H44" i="4314" s="1"/>
  <c r="D23" i="4314"/>
  <c r="H43" i="4314" s="1"/>
  <c r="P22" i="4314"/>
  <c r="O22" i="4314"/>
  <c r="N22" i="4314"/>
  <c r="H22" i="4314"/>
  <c r="G22" i="4314"/>
  <c r="F22" i="4314"/>
  <c r="P21" i="4314"/>
  <c r="O21" i="4314"/>
  <c r="N21" i="4314"/>
  <c r="H21" i="4314"/>
  <c r="G21" i="4314"/>
  <c r="F21" i="4314"/>
  <c r="P20" i="4314"/>
  <c r="O20" i="4314"/>
  <c r="N20" i="4314"/>
  <c r="H20" i="4314"/>
  <c r="G20" i="4314"/>
  <c r="F20" i="4314"/>
  <c r="P19" i="4314"/>
  <c r="O19" i="4314"/>
  <c r="N19" i="4314"/>
  <c r="H19" i="4314"/>
  <c r="G19" i="4314"/>
  <c r="F19" i="4314"/>
  <c r="P18" i="4314"/>
  <c r="O18" i="4314"/>
  <c r="N18" i="4314"/>
  <c r="H18" i="4314"/>
  <c r="G18" i="4314"/>
  <c r="F18" i="4314"/>
  <c r="P17" i="4314"/>
  <c r="O17" i="4314"/>
  <c r="N17" i="4314"/>
  <c r="H17" i="4314"/>
  <c r="G17" i="4314"/>
  <c r="F17" i="4314"/>
  <c r="P16" i="4314"/>
  <c r="P23" i="4314" s="1"/>
  <c r="O16" i="4314"/>
  <c r="N16" i="4314"/>
  <c r="H16" i="4314"/>
  <c r="H23" i="4314" s="1"/>
  <c r="G16" i="4314"/>
  <c r="F16" i="4314"/>
  <c r="E30" i="4314"/>
  <c r="E29" i="4314"/>
  <c r="E10" i="4313"/>
  <c r="G10" i="4313"/>
  <c r="F44" i="4313"/>
  <c r="F43" i="4313"/>
  <c r="O30" i="4313"/>
  <c r="O29" i="4313"/>
  <c r="L23" i="4313"/>
  <c r="H44" i="4313" s="1"/>
  <c r="D23" i="4313"/>
  <c r="H43" i="4313" s="1"/>
  <c r="P22" i="4313"/>
  <c r="O22" i="4313"/>
  <c r="N22" i="4313"/>
  <c r="H22" i="4313"/>
  <c r="G22" i="4313"/>
  <c r="F22" i="4313"/>
  <c r="P21" i="4313"/>
  <c r="O21" i="4313"/>
  <c r="N21" i="4313"/>
  <c r="H21" i="4313"/>
  <c r="G21" i="4313"/>
  <c r="F21" i="4313"/>
  <c r="P20" i="4313"/>
  <c r="O20" i="4313"/>
  <c r="N20" i="4313"/>
  <c r="H20" i="4313"/>
  <c r="G20" i="4313"/>
  <c r="F20" i="4313"/>
  <c r="P19" i="4313"/>
  <c r="O19" i="4313"/>
  <c r="N19" i="4313"/>
  <c r="H19" i="4313"/>
  <c r="G19" i="4313"/>
  <c r="F19" i="4313"/>
  <c r="N18" i="4313"/>
  <c r="O18" i="4313" s="1"/>
  <c r="P18" i="4313" s="1"/>
  <c r="H18" i="4313"/>
  <c r="G18" i="4313"/>
  <c r="F18" i="4313"/>
  <c r="N17" i="4313"/>
  <c r="O17" i="4313" s="1"/>
  <c r="P17" i="4313" s="1"/>
  <c r="H17" i="4313"/>
  <c r="G17" i="4313"/>
  <c r="F17" i="4313"/>
  <c r="G9" i="4312"/>
  <c r="E10" i="4312"/>
  <c r="G10" i="4312"/>
  <c r="E9" i="4312"/>
  <c r="F44" i="4312"/>
  <c r="F43" i="4312"/>
  <c r="O30" i="4312"/>
  <c r="O29" i="4312"/>
  <c r="L23" i="4312"/>
  <c r="H44" i="4312" s="1"/>
  <c r="D23" i="4312"/>
  <c r="H43" i="4312" s="1"/>
  <c r="P22" i="4312"/>
  <c r="O22" i="4312"/>
  <c r="N22" i="4312"/>
  <c r="H22" i="4312"/>
  <c r="G22" i="4312"/>
  <c r="F22" i="4312"/>
  <c r="P21" i="4312"/>
  <c r="O21" i="4312"/>
  <c r="N21" i="4312"/>
  <c r="H21" i="4312"/>
  <c r="G21" i="4312"/>
  <c r="F21" i="4312"/>
  <c r="P20" i="4312"/>
  <c r="O20" i="4312"/>
  <c r="N20" i="4312"/>
  <c r="H20" i="4312"/>
  <c r="G20" i="4312"/>
  <c r="F20" i="4312"/>
  <c r="P19" i="4312"/>
  <c r="O19" i="4312"/>
  <c r="N19" i="4312"/>
  <c r="H19" i="4312"/>
  <c r="G19" i="4312"/>
  <c r="F19" i="4312"/>
  <c r="H18" i="4312"/>
  <c r="G18" i="4312"/>
  <c r="F18" i="4312"/>
  <c r="F17" i="4312"/>
  <c r="G17" i="4312" s="1"/>
  <c r="H17" i="4312" s="1"/>
  <c r="G9" i="4311"/>
  <c r="E10" i="4311"/>
  <c r="G10" i="4311"/>
  <c r="E9" i="4311"/>
  <c r="F44" i="4311"/>
  <c r="F43" i="4311"/>
  <c r="O30" i="4311"/>
  <c r="O29" i="4311"/>
  <c r="L23" i="4311"/>
  <c r="H44" i="4311" s="1"/>
  <c r="D23" i="4311"/>
  <c r="H43" i="4311" s="1"/>
  <c r="P22" i="4311"/>
  <c r="O22" i="4311"/>
  <c r="N22" i="4311"/>
  <c r="H22" i="4311"/>
  <c r="G22" i="4311"/>
  <c r="F22" i="4311"/>
  <c r="P21" i="4311"/>
  <c r="O21" i="4311"/>
  <c r="N21" i="4311"/>
  <c r="H21" i="4311"/>
  <c r="G21" i="4311"/>
  <c r="F21" i="4311"/>
  <c r="P20" i="4311"/>
  <c r="O20" i="4311"/>
  <c r="N20" i="4311"/>
  <c r="H20" i="4311"/>
  <c r="G20" i="4311"/>
  <c r="F20" i="4311"/>
  <c r="P19" i="4311"/>
  <c r="O19" i="4311"/>
  <c r="N19" i="4311"/>
  <c r="H19" i="4311"/>
  <c r="G19" i="4311"/>
  <c r="F19" i="4311"/>
  <c r="N18" i="4311"/>
  <c r="O18" i="4311" s="1"/>
  <c r="P18" i="4311" s="1"/>
  <c r="H18" i="4311"/>
  <c r="G18" i="4311"/>
  <c r="F18" i="4311"/>
  <c r="N17" i="4311"/>
  <c r="O17" i="4311" s="1"/>
  <c r="P17" i="4311" s="1"/>
  <c r="H17" i="4311"/>
  <c r="G17" i="4311"/>
  <c r="F17" i="4311"/>
  <c r="F16" i="4311"/>
  <c r="G16" i="4311" s="1"/>
  <c r="H16" i="4311" s="1"/>
  <c r="H23" i="4311" s="1"/>
  <c r="E29" i="4311"/>
  <c r="G9" i="4310"/>
  <c r="E10" i="4310"/>
  <c r="G10" i="4310"/>
  <c r="E9" i="4310"/>
  <c r="F44" i="4310"/>
  <c r="F43" i="4310"/>
  <c r="O30" i="4310"/>
  <c r="O29" i="4310"/>
  <c r="L23" i="4310"/>
  <c r="H44" i="4310" s="1"/>
  <c r="D23" i="4310"/>
  <c r="H43" i="4310" s="1"/>
  <c r="P22" i="4310"/>
  <c r="O22" i="4310"/>
  <c r="N22" i="4310"/>
  <c r="H22" i="4310"/>
  <c r="G22" i="4310"/>
  <c r="F22" i="4310"/>
  <c r="P21" i="4310"/>
  <c r="O21" i="4310"/>
  <c r="N21" i="4310"/>
  <c r="H21" i="4310"/>
  <c r="G21" i="4310"/>
  <c r="F21" i="4310"/>
  <c r="P20" i="4310"/>
  <c r="O20" i="4310"/>
  <c r="N20" i="4310"/>
  <c r="H20" i="4310"/>
  <c r="G20" i="4310"/>
  <c r="F20" i="4310"/>
  <c r="P19" i="4310"/>
  <c r="O19" i="4310"/>
  <c r="N19" i="4310"/>
  <c r="H19" i="4310"/>
  <c r="G19" i="4310"/>
  <c r="F19" i="4310"/>
  <c r="H18" i="4310"/>
  <c r="G18" i="4310"/>
  <c r="F18" i="4310"/>
  <c r="H17" i="4310"/>
  <c r="G17" i="4310"/>
  <c r="F17" i="4310"/>
  <c r="F44" i="4309"/>
  <c r="F43" i="4309"/>
  <c r="O30" i="4309"/>
  <c r="O29" i="4309"/>
  <c r="L23" i="4309"/>
  <c r="H44" i="4309" s="1"/>
  <c r="D23" i="4309"/>
  <c r="H43" i="4309" s="1"/>
  <c r="P22" i="4309"/>
  <c r="O22" i="4309"/>
  <c r="N22" i="4309"/>
  <c r="H22" i="4309"/>
  <c r="G22" i="4309"/>
  <c r="F22" i="4309"/>
  <c r="P21" i="4309"/>
  <c r="O21" i="4309"/>
  <c r="N21" i="4309"/>
  <c r="H21" i="4309"/>
  <c r="G21" i="4309"/>
  <c r="F21" i="4309"/>
  <c r="P20" i="4309"/>
  <c r="O20" i="4309"/>
  <c r="N20" i="4309"/>
  <c r="H20" i="4309"/>
  <c r="G20" i="4309"/>
  <c r="F20" i="4309"/>
  <c r="P19" i="4309"/>
  <c r="O19" i="4309"/>
  <c r="N19" i="4309"/>
  <c r="H19" i="4309"/>
  <c r="G19" i="4309"/>
  <c r="F19" i="4309"/>
  <c r="H18" i="4309"/>
  <c r="G18" i="4309"/>
  <c r="F18" i="4309"/>
  <c r="H17" i="4309"/>
  <c r="G17" i="4309"/>
  <c r="F17" i="4309"/>
  <c r="F44" i="4308"/>
  <c r="F43" i="4308"/>
  <c r="O30" i="4308"/>
  <c r="O29" i="4308"/>
  <c r="L23" i="4308"/>
  <c r="H44" i="4308" s="1"/>
  <c r="D23" i="4308"/>
  <c r="H43" i="4308" s="1"/>
  <c r="P22" i="4308"/>
  <c r="O22" i="4308"/>
  <c r="N22" i="4308"/>
  <c r="H22" i="4308"/>
  <c r="G22" i="4308"/>
  <c r="F22" i="4308"/>
  <c r="P21" i="4308"/>
  <c r="O21" i="4308"/>
  <c r="N21" i="4308"/>
  <c r="H21" i="4308"/>
  <c r="G21" i="4308"/>
  <c r="F21" i="4308"/>
  <c r="P20" i="4308"/>
  <c r="O20" i="4308"/>
  <c r="N20" i="4308"/>
  <c r="H20" i="4308"/>
  <c r="G20" i="4308"/>
  <c r="F20" i="4308"/>
  <c r="H19" i="4308"/>
  <c r="G19" i="4308"/>
  <c r="F19" i="4308"/>
  <c r="H18" i="4308"/>
  <c r="G18" i="4308"/>
  <c r="F18" i="4308"/>
  <c r="F44" i="4307"/>
  <c r="F43" i="4307"/>
  <c r="O30" i="4307"/>
  <c r="O29" i="4307"/>
  <c r="L23" i="4307"/>
  <c r="H44" i="4307" s="1"/>
  <c r="D23" i="4307"/>
  <c r="H43" i="4307" s="1"/>
  <c r="P22" i="4307"/>
  <c r="O22" i="4307"/>
  <c r="N22" i="4307"/>
  <c r="H22" i="4307"/>
  <c r="G22" i="4307"/>
  <c r="F22" i="4307"/>
  <c r="P21" i="4307"/>
  <c r="O21" i="4307"/>
  <c r="N21" i="4307"/>
  <c r="H21" i="4307"/>
  <c r="G21" i="4307"/>
  <c r="F21" i="4307"/>
  <c r="P20" i="4307"/>
  <c r="O20" i="4307"/>
  <c r="N20" i="4307"/>
  <c r="H20" i="4307"/>
  <c r="G20" i="4307"/>
  <c r="F20" i="4307"/>
  <c r="P19" i="4307"/>
  <c r="O19" i="4307"/>
  <c r="N19" i="4307"/>
  <c r="H19" i="4307"/>
  <c r="G19" i="4307"/>
  <c r="F19" i="4307"/>
  <c r="P18" i="4307"/>
  <c r="O18" i="4307"/>
  <c r="N18" i="4307"/>
  <c r="H18" i="4307"/>
  <c r="G18" i="4307"/>
  <c r="F18" i="4307"/>
  <c r="P17" i="4307"/>
  <c r="O17" i="4307"/>
  <c r="N17" i="4307"/>
  <c r="H17" i="4307"/>
  <c r="G17" i="4307"/>
  <c r="F17" i="4307"/>
  <c r="P16" i="4307"/>
  <c r="O16" i="4307"/>
  <c r="N16" i="4307"/>
  <c r="H16" i="4307"/>
  <c r="G16" i="4307"/>
  <c r="F16" i="4307"/>
  <c r="F44" i="4306"/>
  <c r="F43" i="4306"/>
  <c r="O30" i="4306"/>
  <c r="O29" i="4306"/>
  <c r="L23" i="4306"/>
  <c r="H44" i="4306" s="1"/>
  <c r="D23" i="4306"/>
  <c r="H43" i="4306" s="1"/>
  <c r="P22" i="4306"/>
  <c r="O22" i="4306"/>
  <c r="N22" i="4306"/>
  <c r="H22" i="4306"/>
  <c r="G22" i="4306"/>
  <c r="F22" i="4306"/>
  <c r="P21" i="4306"/>
  <c r="O21" i="4306"/>
  <c r="N21" i="4306"/>
  <c r="H21" i="4306"/>
  <c r="G21" i="4306"/>
  <c r="F21" i="4306"/>
  <c r="P20" i="4306"/>
  <c r="O20" i="4306"/>
  <c r="N20" i="4306"/>
  <c r="H20" i="4306"/>
  <c r="G20" i="4306"/>
  <c r="F20" i="4306"/>
  <c r="H19" i="4306"/>
  <c r="G19" i="4306"/>
  <c r="F19" i="4306"/>
  <c r="H18" i="4306"/>
  <c r="G18" i="4306"/>
  <c r="F18" i="4306"/>
  <c r="F44" i="4305"/>
  <c r="F43" i="4305"/>
  <c r="O30" i="4305"/>
  <c r="O29" i="4305"/>
  <c r="L23" i="4305"/>
  <c r="H44" i="4305" s="1"/>
  <c r="D23" i="4305"/>
  <c r="H43" i="4305" s="1"/>
  <c r="P22" i="4305"/>
  <c r="O22" i="4305"/>
  <c r="N22" i="4305"/>
  <c r="H22" i="4305"/>
  <c r="G22" i="4305"/>
  <c r="F22" i="4305"/>
  <c r="P21" i="4305"/>
  <c r="O21" i="4305"/>
  <c r="N21" i="4305"/>
  <c r="H21" i="4305"/>
  <c r="G21" i="4305"/>
  <c r="F21" i="4305"/>
  <c r="P20" i="4305"/>
  <c r="O20" i="4305"/>
  <c r="N20" i="4305"/>
  <c r="H20" i="4305"/>
  <c r="G20" i="4305"/>
  <c r="F20" i="4305"/>
  <c r="H19" i="4305"/>
  <c r="G19" i="4305"/>
  <c r="F19" i="4305"/>
  <c r="H18" i="4305"/>
  <c r="G18" i="4305"/>
  <c r="F18" i="4305"/>
  <c r="H17" i="4305"/>
  <c r="G17" i="4305"/>
  <c r="F17" i="4305"/>
  <c r="C43" i="4315" l="1"/>
  <c r="K43" i="4315" s="1"/>
  <c r="M43" i="4315" s="1"/>
  <c r="C29" i="4315"/>
  <c r="F9" i="4315"/>
  <c r="E29" i="4315"/>
  <c r="F16" i="4315"/>
  <c r="G16" i="4315" s="1"/>
  <c r="H16" i="4315" s="1"/>
  <c r="H23" i="4315" s="1"/>
  <c r="C44" i="4315"/>
  <c r="K44" i="4315" s="1"/>
  <c r="M44" i="4315" s="1"/>
  <c r="C30" i="4315"/>
  <c r="F10" i="4315"/>
  <c r="E30" i="4315"/>
  <c r="N18" i="4315"/>
  <c r="O18" i="4315" s="1"/>
  <c r="P18" i="4315" s="1"/>
  <c r="N17" i="4315"/>
  <c r="O17" i="4315" s="1"/>
  <c r="P17" i="4315" s="1"/>
  <c r="N16" i="4315"/>
  <c r="O16" i="4315" s="1"/>
  <c r="P16" i="4315" s="1"/>
  <c r="P23" i="4315" s="1"/>
  <c r="C43" i="4314"/>
  <c r="K43" i="4314" s="1"/>
  <c r="M43" i="4314" s="1"/>
  <c r="C29" i="4314"/>
  <c r="F9" i="4314"/>
  <c r="C44" i="4314"/>
  <c r="K44" i="4314" s="1"/>
  <c r="M44" i="4314" s="1"/>
  <c r="C30" i="4314"/>
  <c r="F10" i="4314"/>
  <c r="C44" i="4313"/>
  <c r="K44" i="4313" s="1"/>
  <c r="M44" i="4313" s="1"/>
  <c r="C30" i="4313"/>
  <c r="F10" i="4313"/>
  <c r="E30" i="4313"/>
  <c r="N16" i="4313"/>
  <c r="O16" i="4313" s="1"/>
  <c r="P16" i="4313" s="1"/>
  <c r="P23" i="4313" s="1"/>
  <c r="C43" i="4312"/>
  <c r="K43" i="4312" s="1"/>
  <c r="C29" i="4312"/>
  <c r="F9" i="4312"/>
  <c r="E29" i="4312"/>
  <c r="F16" i="4312"/>
  <c r="G16" i="4312" s="1"/>
  <c r="H16" i="4312" s="1"/>
  <c r="H23" i="4312" s="1"/>
  <c r="C44" i="4312"/>
  <c r="K44" i="4312" s="1"/>
  <c r="M44" i="4312" s="1"/>
  <c r="C30" i="4312"/>
  <c r="F10" i="4312"/>
  <c r="E30" i="4312"/>
  <c r="N18" i="4312"/>
  <c r="O18" i="4312" s="1"/>
  <c r="P18" i="4312" s="1"/>
  <c r="N17" i="4312"/>
  <c r="O17" i="4312" s="1"/>
  <c r="P17" i="4312" s="1"/>
  <c r="N16" i="4312"/>
  <c r="O16" i="4312" s="1"/>
  <c r="P16" i="4312" s="1"/>
  <c r="P23" i="4312" s="1"/>
  <c r="C43" i="4311"/>
  <c r="K43" i="4311" s="1"/>
  <c r="M43" i="4311" s="1"/>
  <c r="C29" i="4311"/>
  <c r="F9" i="4311"/>
  <c r="C44" i="4311"/>
  <c r="K44" i="4311" s="1"/>
  <c r="M44" i="4311" s="1"/>
  <c r="C30" i="4311"/>
  <c r="F10" i="4311"/>
  <c r="E30" i="4311"/>
  <c r="N16" i="4311"/>
  <c r="O16" i="4311" s="1"/>
  <c r="P16" i="4311" s="1"/>
  <c r="P23" i="4311" s="1"/>
  <c r="C43" i="4310"/>
  <c r="K43" i="4310" s="1"/>
  <c r="M43" i="4310" s="1"/>
  <c r="C29" i="4310"/>
  <c r="F9" i="4310"/>
  <c r="E29" i="4310"/>
  <c r="F16" i="4310"/>
  <c r="G16" i="4310" s="1"/>
  <c r="H16" i="4310" s="1"/>
  <c r="H23" i="4310" s="1"/>
  <c r="C44" i="4310"/>
  <c r="K44" i="4310" s="1"/>
  <c r="M44" i="4310" s="1"/>
  <c r="C30" i="4310"/>
  <c r="F10" i="4310"/>
  <c r="E30" i="4310"/>
  <c r="N18" i="4310"/>
  <c r="O18" i="4310" s="1"/>
  <c r="P18" i="4310" s="1"/>
  <c r="N17" i="4310"/>
  <c r="O17" i="4310" s="1"/>
  <c r="P17" i="4310" s="1"/>
  <c r="N16" i="4310"/>
  <c r="O16" i="4310" s="1"/>
  <c r="P16" i="4310" s="1"/>
  <c r="P23" i="4310" s="1"/>
  <c r="P23" i="4307"/>
  <c r="H23" i="4307"/>
  <c r="C37" i="4315" l="1"/>
  <c r="G30" i="4315"/>
  <c r="E37" i="4315" s="1"/>
  <c r="G37" i="4315" s="1"/>
  <c r="N44" i="4315" s="1"/>
  <c r="C36" i="4315"/>
  <c r="G29" i="4315"/>
  <c r="E36" i="4315" s="1"/>
  <c r="G36" i="4315" s="1"/>
  <c r="N43" i="4315" s="1"/>
  <c r="C37" i="4314"/>
  <c r="G30" i="4314"/>
  <c r="E37" i="4314" s="1"/>
  <c r="G37" i="4314" s="1"/>
  <c r="N44" i="4314" s="1"/>
  <c r="C36" i="4314"/>
  <c r="G29" i="4314"/>
  <c r="E36" i="4314" s="1"/>
  <c r="G36" i="4314" s="1"/>
  <c r="N43" i="4314" s="1"/>
  <c r="M43" i="4312"/>
  <c r="E9" i="4313"/>
  <c r="C37" i="4313"/>
  <c r="G30" i="4313"/>
  <c r="E37" i="4313" s="1"/>
  <c r="G37" i="4313" s="1"/>
  <c r="N44" i="4313" s="1"/>
  <c r="C37" i="4312"/>
  <c r="G30" i="4312"/>
  <c r="E37" i="4312" s="1"/>
  <c r="G37" i="4312" s="1"/>
  <c r="N44" i="4312" s="1"/>
  <c r="C36" i="4312"/>
  <c r="G29" i="4312"/>
  <c r="E36" i="4312" s="1"/>
  <c r="G36" i="4312" s="1"/>
  <c r="N43" i="4312" s="1"/>
  <c r="G9" i="4313" s="1"/>
  <c r="C37" i="4311"/>
  <c r="G30" i="4311"/>
  <c r="E37" i="4311" s="1"/>
  <c r="G37" i="4311" s="1"/>
  <c r="N44" i="4311" s="1"/>
  <c r="C36" i="4311"/>
  <c r="G29" i="4311"/>
  <c r="E36" i="4311" s="1"/>
  <c r="G36" i="4311" s="1"/>
  <c r="N43" i="4311" s="1"/>
  <c r="C37" i="4310"/>
  <c r="G30" i="4310"/>
  <c r="E37" i="4310" s="1"/>
  <c r="G37" i="4310" s="1"/>
  <c r="N44" i="4310" s="1"/>
  <c r="C36" i="4310"/>
  <c r="G29" i="4310"/>
  <c r="E36" i="4310" s="1"/>
  <c r="G36" i="4310" s="1"/>
  <c r="N43" i="4310" s="1"/>
  <c r="F44" i="4304"/>
  <c r="F43" i="4304"/>
  <c r="O30" i="4304"/>
  <c r="O29" i="4304"/>
  <c r="L23" i="4304"/>
  <c r="H44" i="4304" s="1"/>
  <c r="D23" i="4304"/>
  <c r="H43" i="4304" s="1"/>
  <c r="P22" i="4304"/>
  <c r="O22" i="4304"/>
  <c r="N22" i="4304"/>
  <c r="H22" i="4304"/>
  <c r="G22" i="4304"/>
  <c r="F22" i="4304"/>
  <c r="P21" i="4304"/>
  <c r="O21" i="4304"/>
  <c r="N21" i="4304"/>
  <c r="H21" i="4304"/>
  <c r="G21" i="4304"/>
  <c r="F21" i="4304"/>
  <c r="P20" i="4304"/>
  <c r="O20" i="4304"/>
  <c r="N20" i="4304"/>
  <c r="H20" i="4304"/>
  <c r="G20" i="4304"/>
  <c r="F20" i="4304"/>
  <c r="H19" i="4304"/>
  <c r="G19" i="4304"/>
  <c r="F19" i="4304"/>
  <c r="H18" i="4304"/>
  <c r="G18" i="4304"/>
  <c r="F18" i="4304"/>
  <c r="H17" i="4304"/>
  <c r="G17" i="4304"/>
  <c r="F17" i="4304"/>
  <c r="F44" i="4303"/>
  <c r="F43" i="4303"/>
  <c r="O30" i="4303"/>
  <c r="O29" i="4303"/>
  <c r="L23" i="4303"/>
  <c r="H44" i="4303" s="1"/>
  <c r="D23" i="4303"/>
  <c r="H43" i="4303" s="1"/>
  <c r="P22" i="4303"/>
  <c r="O22" i="4303"/>
  <c r="N22" i="4303"/>
  <c r="H22" i="4303"/>
  <c r="G22" i="4303"/>
  <c r="F22" i="4303"/>
  <c r="P21" i="4303"/>
  <c r="O21" i="4303"/>
  <c r="N21" i="4303"/>
  <c r="H21" i="4303"/>
  <c r="G21" i="4303"/>
  <c r="F21" i="4303"/>
  <c r="P20" i="4303"/>
  <c r="O20" i="4303"/>
  <c r="N20" i="4303"/>
  <c r="H20" i="4303"/>
  <c r="G20" i="4303"/>
  <c r="F20" i="4303"/>
  <c r="P19" i="4303"/>
  <c r="O19" i="4303"/>
  <c r="N19" i="4303"/>
  <c r="H19" i="4303"/>
  <c r="G19" i="4303"/>
  <c r="F19" i="4303"/>
  <c r="P18" i="4303"/>
  <c r="O18" i="4303"/>
  <c r="N18" i="4303"/>
  <c r="H18" i="4303"/>
  <c r="G18" i="4303"/>
  <c r="F18" i="4303"/>
  <c r="P17" i="4303"/>
  <c r="O17" i="4303"/>
  <c r="N17" i="4303"/>
  <c r="H17" i="4303"/>
  <c r="G17" i="4303"/>
  <c r="F17" i="4303"/>
  <c r="P16" i="4303"/>
  <c r="O16" i="4303"/>
  <c r="N16" i="4303"/>
  <c r="H16" i="4303"/>
  <c r="G16" i="4303"/>
  <c r="F16" i="4303"/>
  <c r="F44" i="4302"/>
  <c r="F43" i="4302"/>
  <c r="O30" i="4302"/>
  <c r="O29" i="4302"/>
  <c r="L23" i="4302"/>
  <c r="H44" i="4302" s="1"/>
  <c r="D23" i="4302"/>
  <c r="H43" i="4302" s="1"/>
  <c r="P22" i="4302"/>
  <c r="O22" i="4302"/>
  <c r="N22" i="4302"/>
  <c r="H22" i="4302"/>
  <c r="G22" i="4302"/>
  <c r="F22" i="4302"/>
  <c r="P21" i="4302"/>
  <c r="O21" i="4302"/>
  <c r="N21" i="4302"/>
  <c r="H21" i="4302"/>
  <c r="G21" i="4302"/>
  <c r="F21" i="4302"/>
  <c r="P20" i="4302"/>
  <c r="O20" i="4302"/>
  <c r="N20" i="4302"/>
  <c r="H20" i="4302"/>
  <c r="G20" i="4302"/>
  <c r="F20" i="4302"/>
  <c r="P19" i="4302"/>
  <c r="O19" i="4302"/>
  <c r="N19" i="4302"/>
  <c r="H19" i="4302"/>
  <c r="G19" i="4302"/>
  <c r="F19" i="4302"/>
  <c r="P18" i="4302"/>
  <c r="O18" i="4302"/>
  <c r="N18" i="4302"/>
  <c r="H18" i="4302"/>
  <c r="G18" i="4302"/>
  <c r="F18" i="4302"/>
  <c r="P17" i="4302"/>
  <c r="O17" i="4302"/>
  <c r="N17" i="4302"/>
  <c r="H17" i="4302"/>
  <c r="G17" i="4302"/>
  <c r="F17" i="4302"/>
  <c r="F44" i="4301"/>
  <c r="F43" i="4301"/>
  <c r="O30" i="4301"/>
  <c r="O29" i="4301"/>
  <c r="L23" i="4301"/>
  <c r="H44" i="4301" s="1"/>
  <c r="D23" i="4301"/>
  <c r="H43" i="4301" s="1"/>
  <c r="P22" i="4301"/>
  <c r="O22" i="4301"/>
  <c r="N22" i="4301"/>
  <c r="H22" i="4301"/>
  <c r="G22" i="4301"/>
  <c r="F22" i="4301"/>
  <c r="P21" i="4301"/>
  <c r="O21" i="4301"/>
  <c r="N21" i="4301"/>
  <c r="H21" i="4301"/>
  <c r="G21" i="4301"/>
  <c r="F21" i="4301"/>
  <c r="P20" i="4301"/>
  <c r="O20" i="4301"/>
  <c r="N20" i="4301"/>
  <c r="H20" i="4301"/>
  <c r="G20" i="4301"/>
  <c r="F20" i="4301"/>
  <c r="P19" i="4301"/>
  <c r="O19" i="4301"/>
  <c r="N19" i="4301"/>
  <c r="H19" i="4301"/>
  <c r="G19" i="4301"/>
  <c r="F19" i="4301"/>
  <c r="P18" i="4301"/>
  <c r="O18" i="4301"/>
  <c r="N18" i="4301"/>
  <c r="H18" i="4301"/>
  <c r="G18" i="4301"/>
  <c r="F18" i="4301"/>
  <c r="P17" i="4301"/>
  <c r="O17" i="4301"/>
  <c r="N17" i="4301"/>
  <c r="H17" i="4301"/>
  <c r="G17" i="4301"/>
  <c r="F17" i="4301"/>
  <c r="H16" i="4301"/>
  <c r="G16" i="4301"/>
  <c r="F16" i="4301"/>
  <c r="F44" i="4300"/>
  <c r="F43" i="4300"/>
  <c r="O30" i="4300"/>
  <c r="O29" i="4300"/>
  <c r="L23" i="4300"/>
  <c r="H44" i="4300" s="1"/>
  <c r="D23" i="4300"/>
  <c r="H43" i="4300" s="1"/>
  <c r="P22" i="4300"/>
  <c r="O22" i="4300"/>
  <c r="N22" i="4300"/>
  <c r="H22" i="4300"/>
  <c r="G22" i="4300"/>
  <c r="F22" i="4300"/>
  <c r="P21" i="4300"/>
  <c r="O21" i="4300"/>
  <c r="N21" i="4300"/>
  <c r="H21" i="4300"/>
  <c r="G21" i="4300"/>
  <c r="F21" i="4300"/>
  <c r="P20" i="4300"/>
  <c r="O20" i="4300"/>
  <c r="N20" i="4300"/>
  <c r="H20" i="4300"/>
  <c r="G20" i="4300"/>
  <c r="F20" i="4300"/>
  <c r="P19" i="4300"/>
  <c r="O19" i="4300"/>
  <c r="N19" i="4300"/>
  <c r="H19" i="4300"/>
  <c r="G19" i="4300"/>
  <c r="F19" i="4300"/>
  <c r="P18" i="4300"/>
  <c r="O18" i="4300"/>
  <c r="N18" i="4300"/>
  <c r="H18" i="4300"/>
  <c r="G18" i="4300"/>
  <c r="F18" i="4300"/>
  <c r="P17" i="4300"/>
  <c r="O17" i="4300"/>
  <c r="N17" i="4300"/>
  <c r="K30" i="4298"/>
  <c r="F44" i="4299"/>
  <c r="F43" i="4299"/>
  <c r="O30" i="4299"/>
  <c r="O29" i="4299"/>
  <c r="L23" i="4299"/>
  <c r="H44" i="4299" s="1"/>
  <c r="D23" i="4299"/>
  <c r="H43" i="4299" s="1"/>
  <c r="P22" i="4299"/>
  <c r="O22" i="4299"/>
  <c r="N22" i="4299"/>
  <c r="H22" i="4299"/>
  <c r="G22" i="4299"/>
  <c r="F22" i="4299"/>
  <c r="P21" i="4299"/>
  <c r="O21" i="4299"/>
  <c r="N21" i="4299"/>
  <c r="H21" i="4299"/>
  <c r="G21" i="4299"/>
  <c r="F21" i="4299"/>
  <c r="P20" i="4299"/>
  <c r="O20" i="4299"/>
  <c r="N20" i="4299"/>
  <c r="H20" i="4299"/>
  <c r="G20" i="4299"/>
  <c r="F20" i="4299"/>
  <c r="P19" i="4299"/>
  <c r="O19" i="4299"/>
  <c r="N19" i="4299"/>
  <c r="H19" i="4299"/>
  <c r="G19" i="4299"/>
  <c r="F19" i="4299"/>
  <c r="P18" i="4299"/>
  <c r="O18" i="4299"/>
  <c r="N18" i="4299"/>
  <c r="H18" i="4299"/>
  <c r="G18" i="4299"/>
  <c r="F18" i="4299"/>
  <c r="P17" i="4299"/>
  <c r="O17" i="4299"/>
  <c r="N17" i="4299"/>
  <c r="F44" i="4298"/>
  <c r="F43" i="4298"/>
  <c r="O30" i="4298"/>
  <c r="O29" i="4298"/>
  <c r="L23" i="4298"/>
  <c r="H44" i="4298" s="1"/>
  <c r="D23" i="4298"/>
  <c r="H43" i="4298" s="1"/>
  <c r="P22" i="4298"/>
  <c r="O22" i="4298"/>
  <c r="N22" i="4298"/>
  <c r="H22" i="4298"/>
  <c r="G22" i="4298"/>
  <c r="F22" i="4298"/>
  <c r="P21" i="4298"/>
  <c r="O21" i="4298"/>
  <c r="N21" i="4298"/>
  <c r="H21" i="4298"/>
  <c r="G21" i="4298"/>
  <c r="F21" i="4298"/>
  <c r="P20" i="4298"/>
  <c r="O20" i="4298"/>
  <c r="N20" i="4298"/>
  <c r="H20" i="4298"/>
  <c r="G20" i="4298"/>
  <c r="F20" i="4298"/>
  <c r="H19" i="4298"/>
  <c r="G19" i="4298"/>
  <c r="F19" i="4298"/>
  <c r="H18" i="4298"/>
  <c r="G18" i="4298"/>
  <c r="F18" i="4298"/>
  <c r="H17" i="4298"/>
  <c r="G17" i="4298"/>
  <c r="F17" i="4298"/>
  <c r="H16" i="4298"/>
  <c r="G16" i="4298"/>
  <c r="F16" i="4298"/>
  <c r="F44" i="4297"/>
  <c r="F43" i="4297"/>
  <c r="O30" i="4297"/>
  <c r="O29" i="4297"/>
  <c r="L23" i="4297"/>
  <c r="H44" i="4297" s="1"/>
  <c r="D23" i="4297"/>
  <c r="H43" i="4297" s="1"/>
  <c r="P22" i="4297"/>
  <c r="O22" i="4297"/>
  <c r="N22" i="4297"/>
  <c r="H22" i="4297"/>
  <c r="G22" i="4297"/>
  <c r="F22" i="4297"/>
  <c r="P21" i="4297"/>
  <c r="O21" i="4297"/>
  <c r="N21" i="4297"/>
  <c r="H21" i="4297"/>
  <c r="G21" i="4297"/>
  <c r="F21" i="4297"/>
  <c r="P20" i="4297"/>
  <c r="O20" i="4297"/>
  <c r="N20" i="4297"/>
  <c r="H20" i="4297"/>
  <c r="G20" i="4297"/>
  <c r="F20" i="4297"/>
  <c r="P19" i="4297"/>
  <c r="O19" i="4297"/>
  <c r="N19" i="4297"/>
  <c r="H19" i="4297"/>
  <c r="G19" i="4297"/>
  <c r="F19" i="4297"/>
  <c r="P18" i="4297"/>
  <c r="O18" i="4297"/>
  <c r="N18" i="4297"/>
  <c r="H18" i="4297"/>
  <c r="G18" i="4297"/>
  <c r="F18" i="4297"/>
  <c r="F44" i="4296"/>
  <c r="F43" i="4296"/>
  <c r="O30" i="4296"/>
  <c r="O29" i="4296"/>
  <c r="L23" i="4296"/>
  <c r="H44" i="4296" s="1"/>
  <c r="D23" i="4296"/>
  <c r="H43" i="4296" s="1"/>
  <c r="P22" i="4296"/>
  <c r="O22" i="4296"/>
  <c r="N22" i="4296"/>
  <c r="H22" i="4296"/>
  <c r="G22" i="4296"/>
  <c r="F22" i="4296"/>
  <c r="P21" i="4296"/>
  <c r="O21" i="4296"/>
  <c r="N21" i="4296"/>
  <c r="H21" i="4296"/>
  <c r="G21" i="4296"/>
  <c r="F21" i="4296"/>
  <c r="P20" i="4296"/>
  <c r="O20" i="4296"/>
  <c r="N20" i="4296"/>
  <c r="H20" i="4296"/>
  <c r="G20" i="4296"/>
  <c r="F20" i="4296"/>
  <c r="P19" i="4296"/>
  <c r="O19" i="4296"/>
  <c r="N19" i="4296"/>
  <c r="H19" i="4296"/>
  <c r="G19" i="4296"/>
  <c r="F19" i="4296"/>
  <c r="P18" i="4296"/>
  <c r="O18" i="4296"/>
  <c r="N18" i="4296"/>
  <c r="H18" i="4296"/>
  <c r="G18" i="4296"/>
  <c r="F18" i="4296"/>
  <c r="F44" i="4295"/>
  <c r="F43" i="4295"/>
  <c r="O30" i="4295"/>
  <c r="O29" i="4295"/>
  <c r="L23" i="4295"/>
  <c r="H44" i="4295" s="1"/>
  <c r="D23" i="4295"/>
  <c r="H43" i="4295" s="1"/>
  <c r="P22" i="4295"/>
  <c r="O22" i="4295"/>
  <c r="N22" i="4295"/>
  <c r="H22" i="4295"/>
  <c r="G22" i="4295"/>
  <c r="F22" i="4295"/>
  <c r="P21" i="4295"/>
  <c r="O21" i="4295"/>
  <c r="N21" i="4295"/>
  <c r="H21" i="4295"/>
  <c r="G21" i="4295"/>
  <c r="F21" i="4295"/>
  <c r="P20" i="4295"/>
  <c r="O20" i="4295"/>
  <c r="N20" i="4295"/>
  <c r="H20" i="4295"/>
  <c r="G20" i="4295"/>
  <c r="F20" i="4295"/>
  <c r="P19" i="4295"/>
  <c r="O19" i="4295"/>
  <c r="N19" i="4295"/>
  <c r="H19" i="4295"/>
  <c r="G19" i="4295"/>
  <c r="F19" i="4295"/>
  <c r="P18" i="4295"/>
  <c r="O18" i="4295"/>
  <c r="N18" i="4295"/>
  <c r="H18" i="4295"/>
  <c r="G18" i="4295"/>
  <c r="F18" i="4295"/>
  <c r="P17" i="4295"/>
  <c r="O17" i="4295"/>
  <c r="N17" i="4295"/>
  <c r="F44" i="4294"/>
  <c r="F43" i="4294"/>
  <c r="O30" i="4294"/>
  <c r="O29" i="4294"/>
  <c r="L23" i="4294"/>
  <c r="H44" i="4294" s="1"/>
  <c r="D23" i="4294"/>
  <c r="H43" i="4294" s="1"/>
  <c r="P22" i="4294"/>
  <c r="O22" i="4294"/>
  <c r="N22" i="4294"/>
  <c r="H22" i="4294"/>
  <c r="G22" i="4294"/>
  <c r="F22" i="4294"/>
  <c r="P21" i="4294"/>
  <c r="O21" i="4294"/>
  <c r="N21" i="4294"/>
  <c r="H21" i="4294"/>
  <c r="G21" i="4294"/>
  <c r="F21" i="4294"/>
  <c r="P20" i="4294"/>
  <c r="O20" i="4294"/>
  <c r="N20" i="4294"/>
  <c r="H20" i="4294"/>
  <c r="G20" i="4294"/>
  <c r="F20" i="4294"/>
  <c r="P19" i="4294"/>
  <c r="O19" i="4294"/>
  <c r="N19" i="4294"/>
  <c r="H19" i="4294"/>
  <c r="G19" i="4294"/>
  <c r="F19" i="4294"/>
  <c r="F44" i="4293"/>
  <c r="F43" i="4293"/>
  <c r="O30" i="4293"/>
  <c r="O29" i="4293"/>
  <c r="L23" i="4293"/>
  <c r="H44" i="4293" s="1"/>
  <c r="D23" i="4293"/>
  <c r="H43" i="4293" s="1"/>
  <c r="P22" i="4293"/>
  <c r="O22" i="4293"/>
  <c r="N22" i="4293"/>
  <c r="H22" i="4293"/>
  <c r="G22" i="4293"/>
  <c r="F22" i="4293"/>
  <c r="P21" i="4293"/>
  <c r="O21" i="4293"/>
  <c r="N21" i="4293"/>
  <c r="H21" i="4293"/>
  <c r="G21" i="4293"/>
  <c r="F21" i="4293"/>
  <c r="P20" i="4293"/>
  <c r="O20" i="4293"/>
  <c r="N20" i="4293"/>
  <c r="H20" i="4293"/>
  <c r="G20" i="4293"/>
  <c r="F20" i="4293"/>
  <c r="P19" i="4293"/>
  <c r="O19" i="4293"/>
  <c r="N19" i="4293"/>
  <c r="H19" i="4293"/>
  <c r="G19" i="4293"/>
  <c r="F19" i="4293"/>
  <c r="F44" i="4292"/>
  <c r="F43" i="4292"/>
  <c r="O30" i="4292"/>
  <c r="O29" i="4292"/>
  <c r="L23" i="4292"/>
  <c r="H44" i="4292" s="1"/>
  <c r="D23" i="4292"/>
  <c r="H43" i="4292" s="1"/>
  <c r="P22" i="4292"/>
  <c r="O22" i="4292"/>
  <c r="N22" i="4292"/>
  <c r="H22" i="4292"/>
  <c r="G22" i="4292"/>
  <c r="F22" i="4292"/>
  <c r="P21" i="4292"/>
  <c r="O21" i="4292"/>
  <c r="N21" i="4292"/>
  <c r="H21" i="4292"/>
  <c r="G21" i="4292"/>
  <c r="F21" i="4292"/>
  <c r="H20" i="4292"/>
  <c r="G20" i="4292"/>
  <c r="F20" i="4292"/>
  <c r="H19" i="4292"/>
  <c r="G19" i="4292"/>
  <c r="F19" i="4292"/>
  <c r="F44" i="4291"/>
  <c r="F43" i="4291"/>
  <c r="O30" i="4291"/>
  <c r="O29" i="4291"/>
  <c r="L23" i="4291"/>
  <c r="H44" i="4291" s="1"/>
  <c r="D23" i="4291"/>
  <c r="H43" i="4291" s="1"/>
  <c r="P22" i="4291"/>
  <c r="O22" i="4291"/>
  <c r="N22" i="4291"/>
  <c r="H22" i="4291"/>
  <c r="G22" i="4291"/>
  <c r="F22" i="4291"/>
  <c r="P21" i="4291"/>
  <c r="O21" i="4291"/>
  <c r="N21" i="4291"/>
  <c r="H21" i="4291"/>
  <c r="G21" i="4291"/>
  <c r="F21" i="4291"/>
  <c r="H20" i="4291"/>
  <c r="G20" i="4291"/>
  <c r="F20" i="4291"/>
  <c r="H19" i="4291"/>
  <c r="G19" i="4291"/>
  <c r="F19" i="4291"/>
  <c r="H18" i="4291"/>
  <c r="G18" i="4291"/>
  <c r="F18" i="4291"/>
  <c r="F44" i="4290"/>
  <c r="F43" i="4290"/>
  <c r="O30" i="4290"/>
  <c r="O29" i="4290"/>
  <c r="L23" i="4290"/>
  <c r="H44" i="4290" s="1"/>
  <c r="D23" i="4290"/>
  <c r="H43" i="4290" s="1"/>
  <c r="P22" i="4290"/>
  <c r="O22" i="4290"/>
  <c r="N22" i="4290"/>
  <c r="H22" i="4290"/>
  <c r="G22" i="4290"/>
  <c r="F22" i="4290"/>
  <c r="P21" i="4290"/>
  <c r="O21" i="4290"/>
  <c r="N21" i="4290"/>
  <c r="H21" i="4290"/>
  <c r="G21" i="4290"/>
  <c r="F21" i="4290"/>
  <c r="P20" i="4290"/>
  <c r="O20" i="4290"/>
  <c r="N20" i="4290"/>
  <c r="H20" i="4290"/>
  <c r="G20" i="4290"/>
  <c r="F20" i="4290"/>
  <c r="P19" i="4290"/>
  <c r="O19" i="4290"/>
  <c r="N19" i="4290"/>
  <c r="H19" i="4290"/>
  <c r="G19" i="4290"/>
  <c r="F19" i="4290"/>
  <c r="P18" i="4290"/>
  <c r="O18" i="4290"/>
  <c r="N18" i="4290"/>
  <c r="H18" i="4290"/>
  <c r="G18" i="4290"/>
  <c r="F18" i="4290"/>
  <c r="F44" i="4289"/>
  <c r="F43" i="4289"/>
  <c r="O30" i="4289"/>
  <c r="O29" i="4289"/>
  <c r="L23" i="4289"/>
  <c r="H44" i="4289" s="1"/>
  <c r="D23" i="4289"/>
  <c r="H43" i="4289" s="1"/>
  <c r="P22" i="4289"/>
  <c r="O22" i="4289"/>
  <c r="N22" i="4289"/>
  <c r="H22" i="4289"/>
  <c r="G22" i="4289"/>
  <c r="F22" i="4289"/>
  <c r="P21" i="4289"/>
  <c r="O21" i="4289"/>
  <c r="N21" i="4289"/>
  <c r="H21" i="4289"/>
  <c r="G21" i="4289"/>
  <c r="F21" i="4289"/>
  <c r="P20" i="4289"/>
  <c r="O20" i="4289"/>
  <c r="N20" i="4289"/>
  <c r="H20" i="4289"/>
  <c r="G20" i="4289"/>
  <c r="F20" i="4289"/>
  <c r="P19" i="4289"/>
  <c r="O19" i="4289"/>
  <c r="N19" i="4289"/>
  <c r="H19" i="4289"/>
  <c r="G19" i="4289"/>
  <c r="F19" i="4289"/>
  <c r="P18" i="4289"/>
  <c r="O18" i="4289"/>
  <c r="N18" i="4289"/>
  <c r="H18" i="4289"/>
  <c r="G18" i="4289"/>
  <c r="F18" i="4289"/>
  <c r="F44" i="4288"/>
  <c r="F43" i="4288"/>
  <c r="O30" i="4288"/>
  <c r="O29" i="4288"/>
  <c r="L23" i="4288"/>
  <c r="H44" i="4288" s="1"/>
  <c r="D23" i="4288"/>
  <c r="H43" i="4288" s="1"/>
  <c r="P22" i="4288"/>
  <c r="O22" i="4288"/>
  <c r="N22" i="4288"/>
  <c r="H22" i="4288"/>
  <c r="G22" i="4288"/>
  <c r="F22" i="4288"/>
  <c r="P21" i="4288"/>
  <c r="O21" i="4288"/>
  <c r="N21" i="4288"/>
  <c r="H21" i="4288"/>
  <c r="G21" i="4288"/>
  <c r="F21" i="4288"/>
  <c r="P20" i="4288"/>
  <c r="O20" i="4288"/>
  <c r="N20" i="4288"/>
  <c r="H20" i="4288"/>
  <c r="G20" i="4288"/>
  <c r="F20" i="4288"/>
  <c r="P19" i="4288"/>
  <c r="O19" i="4288"/>
  <c r="N19" i="4288"/>
  <c r="H19" i="4288"/>
  <c r="G19" i="4288"/>
  <c r="F19" i="4288"/>
  <c r="H18" i="4288"/>
  <c r="G18" i="4288"/>
  <c r="F18" i="4288"/>
  <c r="H17" i="4288"/>
  <c r="G17" i="4288"/>
  <c r="F17" i="4288"/>
  <c r="F44" i="4287"/>
  <c r="F43" i="4287"/>
  <c r="O30" i="4287"/>
  <c r="O29" i="4287"/>
  <c r="L23" i="4287"/>
  <c r="H44" i="4287" s="1"/>
  <c r="D23" i="4287"/>
  <c r="H43" i="4287" s="1"/>
  <c r="P22" i="4287"/>
  <c r="O22" i="4287"/>
  <c r="N22" i="4287"/>
  <c r="H22" i="4287"/>
  <c r="G22" i="4287"/>
  <c r="F22" i="4287"/>
  <c r="P21" i="4287"/>
  <c r="O21" i="4287"/>
  <c r="N21" i="4287"/>
  <c r="H21" i="4287"/>
  <c r="G21" i="4287"/>
  <c r="F21" i="4287"/>
  <c r="P20" i="4287"/>
  <c r="O20" i="4287"/>
  <c r="N20" i="4287"/>
  <c r="H20" i="4287"/>
  <c r="G20" i="4287"/>
  <c r="F20" i="4287"/>
  <c r="P19" i="4287"/>
  <c r="O19" i="4287"/>
  <c r="N19" i="4287"/>
  <c r="H19" i="4287"/>
  <c r="G19" i="4287"/>
  <c r="F19" i="4287"/>
  <c r="H18" i="4287"/>
  <c r="G18" i="4287"/>
  <c r="F18" i="4287"/>
  <c r="F44" i="4286"/>
  <c r="F43" i="4286"/>
  <c r="O30" i="4286"/>
  <c r="O29" i="4286"/>
  <c r="L23" i="4286"/>
  <c r="H44" i="4286" s="1"/>
  <c r="D23" i="4286"/>
  <c r="H43" i="4286" s="1"/>
  <c r="P22" i="4286"/>
  <c r="O22" i="4286"/>
  <c r="N22" i="4286"/>
  <c r="H22" i="4286"/>
  <c r="G22" i="4286"/>
  <c r="F22" i="4286"/>
  <c r="P21" i="4286"/>
  <c r="O21" i="4286"/>
  <c r="N21" i="4286"/>
  <c r="H21" i="4286"/>
  <c r="G21" i="4286"/>
  <c r="F21" i="4286"/>
  <c r="P20" i="4286"/>
  <c r="O20" i="4286"/>
  <c r="N20" i="4286"/>
  <c r="H20" i="4286"/>
  <c r="G20" i="4286"/>
  <c r="F20" i="4286"/>
  <c r="P19" i="4286"/>
  <c r="O19" i="4286"/>
  <c r="N19" i="4286"/>
  <c r="H19" i="4286"/>
  <c r="G19" i="4286"/>
  <c r="F19" i="4286"/>
  <c r="H18" i="4286"/>
  <c r="G18" i="4286"/>
  <c r="F18" i="4286"/>
  <c r="F44" i="4285"/>
  <c r="F43" i="4285"/>
  <c r="O30" i="4285"/>
  <c r="O29" i="4285"/>
  <c r="L23" i="4285"/>
  <c r="H44" i="4285" s="1"/>
  <c r="D23" i="4285"/>
  <c r="H43" i="4285" s="1"/>
  <c r="P22" i="4285"/>
  <c r="O22" i="4285"/>
  <c r="N22" i="4285"/>
  <c r="H22" i="4285"/>
  <c r="G22" i="4285"/>
  <c r="F22" i="4285"/>
  <c r="P21" i="4285"/>
  <c r="O21" i="4285"/>
  <c r="N21" i="4285"/>
  <c r="H21" i="4285"/>
  <c r="G21" i="4285"/>
  <c r="F21" i="4285"/>
  <c r="P20" i="4285"/>
  <c r="O20" i="4285"/>
  <c r="N20" i="4285"/>
  <c r="H20" i="4285"/>
  <c r="G20" i="4285"/>
  <c r="F20" i="4285"/>
  <c r="P19" i="4285"/>
  <c r="O19" i="4285"/>
  <c r="N19" i="4285"/>
  <c r="H19" i="4285"/>
  <c r="G19" i="4285"/>
  <c r="F19" i="4285"/>
  <c r="F44" i="4284"/>
  <c r="F43" i="4284"/>
  <c r="O30" i="4284"/>
  <c r="O29" i="4284"/>
  <c r="L23" i="4284"/>
  <c r="H44" i="4284" s="1"/>
  <c r="D23" i="4284"/>
  <c r="H43" i="4284" s="1"/>
  <c r="P22" i="4284"/>
  <c r="O22" i="4284"/>
  <c r="N22" i="4284"/>
  <c r="H22" i="4284"/>
  <c r="G22" i="4284"/>
  <c r="F22" i="4284"/>
  <c r="P21" i="4284"/>
  <c r="O21" i="4284"/>
  <c r="N21" i="4284"/>
  <c r="H21" i="4284"/>
  <c r="G21" i="4284"/>
  <c r="F21" i="4284"/>
  <c r="P20" i="4284"/>
  <c r="O20" i="4284"/>
  <c r="N20" i="4284"/>
  <c r="H20" i="4284"/>
  <c r="G20" i="4284"/>
  <c r="F20" i="4284"/>
  <c r="P19" i="4284"/>
  <c r="O19" i="4284"/>
  <c r="N19" i="4284"/>
  <c r="H19" i="4284"/>
  <c r="G19" i="4284"/>
  <c r="F19" i="4284"/>
  <c r="F44" i="4283"/>
  <c r="F43" i="4283"/>
  <c r="O30" i="4283"/>
  <c r="O29" i="4283"/>
  <c r="L23" i="4283"/>
  <c r="H44" i="4283" s="1"/>
  <c r="D23" i="4283"/>
  <c r="H43" i="4283" s="1"/>
  <c r="P22" i="4283"/>
  <c r="O22" i="4283"/>
  <c r="N22" i="4283"/>
  <c r="H22" i="4283"/>
  <c r="G22" i="4283"/>
  <c r="F22" i="4283"/>
  <c r="P21" i="4283"/>
  <c r="O21" i="4283"/>
  <c r="N21" i="4283"/>
  <c r="H21" i="4283"/>
  <c r="G21" i="4283"/>
  <c r="F21" i="4283"/>
  <c r="P20" i="4283"/>
  <c r="O20" i="4283"/>
  <c r="N20" i="4283"/>
  <c r="H20" i="4283"/>
  <c r="G20" i="4283"/>
  <c r="F20" i="4283"/>
  <c r="P19" i="4283"/>
  <c r="O19" i="4283"/>
  <c r="N19" i="4283"/>
  <c r="H19" i="4283"/>
  <c r="G19" i="4283"/>
  <c r="F19" i="4283"/>
  <c r="P18" i="4283"/>
  <c r="O18" i="4283"/>
  <c r="N18" i="4283"/>
  <c r="H18" i="4283"/>
  <c r="G18" i="4283"/>
  <c r="F18" i="4283"/>
  <c r="H17" i="4283"/>
  <c r="G17" i="4283"/>
  <c r="F17" i="4283"/>
  <c r="F44" i="4282"/>
  <c r="F43" i="4282"/>
  <c r="O30" i="4282"/>
  <c r="O29" i="4282"/>
  <c r="L23" i="4282"/>
  <c r="H44" i="4282" s="1"/>
  <c r="D23" i="4282"/>
  <c r="H43" i="4282" s="1"/>
  <c r="P22" i="4282"/>
  <c r="O22" i="4282"/>
  <c r="N22" i="4282"/>
  <c r="H22" i="4282"/>
  <c r="G22" i="4282"/>
  <c r="F22" i="4282"/>
  <c r="P21" i="4282"/>
  <c r="O21" i="4282"/>
  <c r="N21" i="4282"/>
  <c r="H21" i="4282"/>
  <c r="G21" i="4282"/>
  <c r="F21" i="4282"/>
  <c r="P20" i="4282"/>
  <c r="O20" i="4282"/>
  <c r="N20" i="4282"/>
  <c r="H20" i="4282"/>
  <c r="G20" i="4282"/>
  <c r="F20" i="4282"/>
  <c r="P19" i="4282"/>
  <c r="O19" i="4282"/>
  <c r="N19" i="4282"/>
  <c r="H19" i="4282"/>
  <c r="G19" i="4282"/>
  <c r="F19" i="4282"/>
  <c r="P18" i="4282"/>
  <c r="O18" i="4282"/>
  <c r="N18" i="4282"/>
  <c r="H18" i="4282"/>
  <c r="G18" i="4282"/>
  <c r="F18" i="4282"/>
  <c r="H17" i="4282"/>
  <c r="G17" i="4282"/>
  <c r="F17" i="4282"/>
  <c r="F44" i="4281"/>
  <c r="F43" i="4281"/>
  <c r="O30" i="4281"/>
  <c r="O29" i="4281"/>
  <c r="L23" i="4281"/>
  <c r="H44" i="4281" s="1"/>
  <c r="D23" i="4281"/>
  <c r="H43" i="4281" s="1"/>
  <c r="P22" i="4281"/>
  <c r="O22" i="4281"/>
  <c r="N22" i="4281"/>
  <c r="H22" i="4281"/>
  <c r="G22" i="4281"/>
  <c r="F22" i="4281"/>
  <c r="P21" i="4281"/>
  <c r="O21" i="4281"/>
  <c r="N21" i="4281"/>
  <c r="H21" i="4281"/>
  <c r="G21" i="4281"/>
  <c r="F21" i="4281"/>
  <c r="P20" i="4281"/>
  <c r="O20" i="4281"/>
  <c r="N20" i="4281"/>
  <c r="H20" i="4281"/>
  <c r="G20" i="4281"/>
  <c r="F20" i="4281"/>
  <c r="P19" i="4281"/>
  <c r="O19" i="4281"/>
  <c r="N19" i="4281"/>
  <c r="H19" i="4281"/>
  <c r="G19" i="4281"/>
  <c r="F19" i="4281"/>
  <c r="P18" i="4281"/>
  <c r="O18" i="4281"/>
  <c r="N18" i="4281"/>
  <c r="H18" i="4281"/>
  <c r="G18" i="4281"/>
  <c r="F18" i="4281"/>
  <c r="P17" i="4281"/>
  <c r="O17" i="4281"/>
  <c r="N17" i="4281"/>
  <c r="H17" i="4281"/>
  <c r="G17" i="4281"/>
  <c r="F17" i="4281"/>
  <c r="F44" i="4280"/>
  <c r="F43" i="4280"/>
  <c r="O30" i="4280"/>
  <c r="O29" i="4280"/>
  <c r="L23" i="4280"/>
  <c r="H44" i="4280" s="1"/>
  <c r="D23" i="4280"/>
  <c r="H43" i="4280" s="1"/>
  <c r="P22" i="4280"/>
  <c r="O22" i="4280"/>
  <c r="N22" i="4280"/>
  <c r="H22" i="4280"/>
  <c r="G22" i="4280"/>
  <c r="F22" i="4280"/>
  <c r="P21" i="4280"/>
  <c r="O21" i="4280"/>
  <c r="N21" i="4280"/>
  <c r="H21" i="4280"/>
  <c r="G21" i="4280"/>
  <c r="F21" i="4280"/>
  <c r="P20" i="4280"/>
  <c r="O20" i="4280"/>
  <c r="N20" i="4280"/>
  <c r="H20" i="4280"/>
  <c r="G20" i="4280"/>
  <c r="F20" i="4280"/>
  <c r="P19" i="4280"/>
  <c r="O19" i="4280"/>
  <c r="N19" i="4280"/>
  <c r="H19" i="4280"/>
  <c r="G19" i="4280"/>
  <c r="F19" i="4280"/>
  <c r="P18" i="4280"/>
  <c r="O18" i="4280"/>
  <c r="N18" i="4280"/>
  <c r="H18" i="4280"/>
  <c r="G18" i="4280"/>
  <c r="F18" i="4280"/>
  <c r="P17" i="4280"/>
  <c r="O17" i="4280"/>
  <c r="N17" i="4280"/>
  <c r="H17" i="4280"/>
  <c r="G17" i="4280"/>
  <c r="F17" i="4280"/>
  <c r="F44" i="4279"/>
  <c r="F43" i="4279"/>
  <c r="O30" i="4279"/>
  <c r="O29" i="4279"/>
  <c r="L23" i="4279"/>
  <c r="H44" i="4279" s="1"/>
  <c r="D23" i="4279"/>
  <c r="H43" i="4279" s="1"/>
  <c r="P22" i="4279"/>
  <c r="O22" i="4279"/>
  <c r="N22" i="4279"/>
  <c r="H22" i="4279"/>
  <c r="G22" i="4279"/>
  <c r="F22" i="4279"/>
  <c r="P21" i="4279"/>
  <c r="O21" i="4279"/>
  <c r="N21" i="4279"/>
  <c r="H21" i="4279"/>
  <c r="G21" i="4279"/>
  <c r="F21" i="4279"/>
  <c r="P20" i="4279"/>
  <c r="O20" i="4279"/>
  <c r="N20" i="4279"/>
  <c r="H20" i="4279"/>
  <c r="G20" i="4279"/>
  <c r="F20" i="4279"/>
  <c r="P19" i="4279"/>
  <c r="O19" i="4279"/>
  <c r="N19" i="4279"/>
  <c r="H19" i="4279"/>
  <c r="G19" i="4279"/>
  <c r="F19" i="4279"/>
  <c r="P18" i="4279"/>
  <c r="O18" i="4279"/>
  <c r="N18" i="4279"/>
  <c r="H18" i="4279"/>
  <c r="G18" i="4279"/>
  <c r="F18" i="4279"/>
  <c r="P17" i="4279"/>
  <c r="O17" i="4279"/>
  <c r="N17" i="4279"/>
  <c r="H17" i="4279"/>
  <c r="G17" i="4279"/>
  <c r="F17" i="4279"/>
  <c r="F44" i="4278"/>
  <c r="F43" i="4278"/>
  <c r="O30" i="4278"/>
  <c r="O29" i="4278"/>
  <c r="L23" i="4278"/>
  <c r="H44" i="4278" s="1"/>
  <c r="D23" i="4278"/>
  <c r="H43" i="4278" s="1"/>
  <c r="P22" i="4278"/>
  <c r="O22" i="4278"/>
  <c r="N22" i="4278"/>
  <c r="H22" i="4278"/>
  <c r="G22" i="4278"/>
  <c r="F22" i="4278"/>
  <c r="P21" i="4278"/>
  <c r="O21" i="4278"/>
  <c r="N21" i="4278"/>
  <c r="H21" i="4278"/>
  <c r="G21" i="4278"/>
  <c r="F21" i="4278"/>
  <c r="H20" i="4278"/>
  <c r="G20" i="4278"/>
  <c r="F20" i="4278"/>
  <c r="H19" i="4278"/>
  <c r="G19" i="4278"/>
  <c r="F19" i="4278"/>
  <c r="H18" i="4278"/>
  <c r="G18" i="4278"/>
  <c r="F18" i="4278"/>
  <c r="H17" i="4278"/>
  <c r="G17" i="4278"/>
  <c r="F17" i="4278"/>
  <c r="F44" i="4277"/>
  <c r="F43" i="4277"/>
  <c r="O30" i="4277"/>
  <c r="O29" i="4277"/>
  <c r="L23" i="4277"/>
  <c r="H44" i="4277" s="1"/>
  <c r="D23" i="4277"/>
  <c r="H43" i="4277" s="1"/>
  <c r="P22" i="4277"/>
  <c r="O22" i="4277"/>
  <c r="N22" i="4277"/>
  <c r="H22" i="4277"/>
  <c r="G22" i="4277"/>
  <c r="F22" i="4277"/>
  <c r="P21" i="4277"/>
  <c r="O21" i="4277"/>
  <c r="N21" i="4277"/>
  <c r="H21" i="4277"/>
  <c r="G21" i="4277"/>
  <c r="F21" i="4277"/>
  <c r="H20" i="4277"/>
  <c r="G20" i="4277"/>
  <c r="F20" i="4277"/>
  <c r="H19" i="4277"/>
  <c r="G19" i="4277"/>
  <c r="F19" i="4277"/>
  <c r="H18" i="4277"/>
  <c r="G18" i="4277"/>
  <c r="F18" i="4277"/>
  <c r="H17" i="4277"/>
  <c r="G17" i="4277"/>
  <c r="F17" i="4277"/>
  <c r="F44" i="4276"/>
  <c r="F43" i="4276"/>
  <c r="O30" i="4276"/>
  <c r="O29" i="4276"/>
  <c r="L23" i="4276"/>
  <c r="H44" i="4276" s="1"/>
  <c r="D23" i="4276"/>
  <c r="H43" i="4276" s="1"/>
  <c r="P22" i="4276"/>
  <c r="O22" i="4276"/>
  <c r="N22" i="4276"/>
  <c r="H22" i="4276"/>
  <c r="G22" i="4276"/>
  <c r="F22" i="4276"/>
  <c r="P21" i="4276"/>
  <c r="O21" i="4276"/>
  <c r="N21" i="4276"/>
  <c r="H21" i="4276"/>
  <c r="G21" i="4276"/>
  <c r="F21" i="4276"/>
  <c r="P20" i="4276"/>
  <c r="O20" i="4276"/>
  <c r="N20" i="4276"/>
  <c r="H20" i="4276"/>
  <c r="G20" i="4276"/>
  <c r="F20" i="4276"/>
  <c r="P19" i="4276"/>
  <c r="O19" i="4276"/>
  <c r="N19" i="4276"/>
  <c r="H19" i="4276"/>
  <c r="G19" i="4276"/>
  <c r="F19" i="4276"/>
  <c r="P18" i="4276"/>
  <c r="O18" i="4276"/>
  <c r="N18" i="4276"/>
  <c r="H18" i="4276"/>
  <c r="G18" i="4276"/>
  <c r="F18" i="4276"/>
  <c r="H17" i="4276"/>
  <c r="G17" i="4276"/>
  <c r="F17" i="4276"/>
  <c r="F44" i="4275"/>
  <c r="F43" i="4275"/>
  <c r="O30" i="4275"/>
  <c r="O29" i="4275"/>
  <c r="L23" i="4275"/>
  <c r="H44" i="4275" s="1"/>
  <c r="D23" i="4275"/>
  <c r="H43" i="4275" s="1"/>
  <c r="P22" i="4275"/>
  <c r="O22" i="4275"/>
  <c r="N22" i="4275"/>
  <c r="H22" i="4275"/>
  <c r="G22" i="4275"/>
  <c r="F22" i="4275"/>
  <c r="P21" i="4275"/>
  <c r="O21" i="4275"/>
  <c r="N21" i="4275"/>
  <c r="H21" i="4275"/>
  <c r="G21" i="4275"/>
  <c r="F21" i="4275"/>
  <c r="P20" i="4275"/>
  <c r="O20" i="4275"/>
  <c r="N20" i="4275"/>
  <c r="H20" i="4275"/>
  <c r="G20" i="4275"/>
  <c r="F20" i="4275"/>
  <c r="P19" i="4275"/>
  <c r="O19" i="4275"/>
  <c r="N19" i="4275"/>
  <c r="H19" i="4275"/>
  <c r="G19" i="4275"/>
  <c r="F19" i="4275"/>
  <c r="P18" i="4275"/>
  <c r="O18" i="4275"/>
  <c r="N18" i="4275"/>
  <c r="H18" i="4275"/>
  <c r="G18" i="4275"/>
  <c r="F18" i="4275"/>
  <c r="E29" i="4313" l="1"/>
  <c r="F16" i="4313"/>
  <c r="G16" i="4313" s="1"/>
  <c r="H16" i="4313" s="1"/>
  <c r="H23" i="4313" s="1"/>
  <c r="C43" i="4313"/>
  <c r="K43" i="4313" s="1"/>
  <c r="M43" i="4313" s="1"/>
  <c r="C29" i="4313"/>
  <c r="F9" i="4313"/>
  <c r="H23" i="4298"/>
  <c r="P23" i="4303"/>
  <c r="H23" i="4301"/>
  <c r="H23" i="4303"/>
  <c r="N16" i="4302"/>
  <c r="O16" i="4302" s="1"/>
  <c r="P16" i="4302" s="1"/>
  <c r="P23" i="4302" s="1"/>
  <c r="F17" i="4300"/>
  <c r="G17" i="4300" s="1"/>
  <c r="H17" i="4300" s="1"/>
  <c r="F16" i="4300"/>
  <c r="G16" i="4300" s="1"/>
  <c r="H16" i="4300" s="1"/>
  <c r="N16" i="4300"/>
  <c r="O16" i="4300" s="1"/>
  <c r="P16" i="4300" s="1"/>
  <c r="P23" i="4300" s="1"/>
  <c r="N19" i="4298"/>
  <c r="O19" i="4298" s="1"/>
  <c r="P19" i="4298" s="1"/>
  <c r="N18" i="4298"/>
  <c r="O18" i="4298" s="1"/>
  <c r="P18" i="4298" s="1"/>
  <c r="N17" i="4298"/>
  <c r="O17" i="4298" s="1"/>
  <c r="P17" i="4298" s="1"/>
  <c r="N16" i="4298"/>
  <c r="O16" i="4298" s="1"/>
  <c r="P16" i="4298" s="1"/>
  <c r="F17" i="4297"/>
  <c r="G17" i="4297" s="1"/>
  <c r="H17" i="4297" s="1"/>
  <c r="F16" i="4297"/>
  <c r="G16" i="4297" s="1"/>
  <c r="H16" i="4297" s="1"/>
  <c r="N17" i="4297"/>
  <c r="O17" i="4297" s="1"/>
  <c r="P17" i="4297" s="1"/>
  <c r="F18" i="4294"/>
  <c r="G18" i="4294" s="1"/>
  <c r="H18" i="4294" s="1"/>
  <c r="F17" i="4294"/>
  <c r="G17" i="4294" s="1"/>
  <c r="H17" i="4294" s="1"/>
  <c r="N18" i="4294"/>
  <c r="O18" i="4294" s="1"/>
  <c r="P18" i="4294" s="1"/>
  <c r="N17" i="4294"/>
  <c r="O17" i="4294" s="1"/>
  <c r="P17" i="4294" s="1"/>
  <c r="N20" i="4292"/>
  <c r="O20" i="4292" s="1"/>
  <c r="P20" i="4292" s="1"/>
  <c r="N19" i="4292"/>
  <c r="O19" i="4292" s="1"/>
  <c r="P19" i="4292" s="1"/>
  <c r="N18" i="4292"/>
  <c r="O18" i="4292" s="1"/>
  <c r="P18" i="4292" s="1"/>
  <c r="F17" i="4290"/>
  <c r="G17" i="4290" s="1"/>
  <c r="H17" i="4290" s="1"/>
  <c r="F16" i="4290"/>
  <c r="G16" i="4290" s="1"/>
  <c r="H16" i="4290" s="1"/>
  <c r="N17" i="4290"/>
  <c r="O17" i="4290" s="1"/>
  <c r="P17" i="4290" s="1"/>
  <c r="N16" i="4290"/>
  <c r="O16" i="4290" s="1"/>
  <c r="P16" i="4290" s="1"/>
  <c r="N18" i="4288"/>
  <c r="O18" i="4288" s="1"/>
  <c r="P18" i="4288" s="1"/>
  <c r="N17" i="4288"/>
  <c r="O17" i="4288" s="1"/>
  <c r="P17" i="4288" s="1"/>
  <c r="F17" i="4287"/>
  <c r="G17" i="4287" s="1"/>
  <c r="H17" i="4287" s="1"/>
  <c r="F18" i="4285"/>
  <c r="G18" i="4285" s="1"/>
  <c r="H18" i="4285" s="1"/>
  <c r="F16" i="4283"/>
  <c r="G16" i="4283" s="1"/>
  <c r="H16" i="4283" s="1"/>
  <c r="H23" i="4283" s="1"/>
  <c r="N17" i="4283"/>
  <c r="O17" i="4283" s="1"/>
  <c r="P17" i="4283" s="1"/>
  <c r="N16" i="4281"/>
  <c r="O16" i="4281" s="1"/>
  <c r="P16" i="4281" s="1"/>
  <c r="P23" i="4281" s="1"/>
  <c r="F44" i="4274"/>
  <c r="F43" i="4274"/>
  <c r="O30" i="4274"/>
  <c r="O29" i="4274"/>
  <c r="L23" i="4274"/>
  <c r="H44" i="4274" s="1"/>
  <c r="D23" i="4274"/>
  <c r="H43" i="4274" s="1"/>
  <c r="P22" i="4274"/>
  <c r="O22" i="4274"/>
  <c r="N22" i="4274"/>
  <c r="H22" i="4274"/>
  <c r="G22" i="4274"/>
  <c r="F22" i="4274"/>
  <c r="P21" i="4274"/>
  <c r="O21" i="4274"/>
  <c r="N21" i="4274"/>
  <c r="H21" i="4274"/>
  <c r="G21" i="4274"/>
  <c r="F21" i="4274"/>
  <c r="P20" i="4274"/>
  <c r="O20" i="4274"/>
  <c r="N20" i="4274"/>
  <c r="H20" i="4274"/>
  <c r="G20" i="4274"/>
  <c r="F20" i="4274"/>
  <c r="H19" i="4274"/>
  <c r="G19" i="4274"/>
  <c r="F19" i="4274"/>
  <c r="H18" i="4274"/>
  <c r="G18" i="4274"/>
  <c r="F18" i="4274"/>
  <c r="F44" i="4273"/>
  <c r="F43" i="4273"/>
  <c r="O30" i="4273"/>
  <c r="O29" i="4273"/>
  <c r="L23" i="4273"/>
  <c r="H44" i="4273" s="1"/>
  <c r="D23" i="4273"/>
  <c r="H43" i="4273" s="1"/>
  <c r="P22" i="4273"/>
  <c r="O22" i="4273"/>
  <c r="N22" i="4273"/>
  <c r="H22" i="4273"/>
  <c r="G22" i="4273"/>
  <c r="F22" i="4273"/>
  <c r="P21" i="4273"/>
  <c r="O21" i="4273"/>
  <c r="N21" i="4273"/>
  <c r="H21" i="4273"/>
  <c r="G21" i="4273"/>
  <c r="F21" i="4273"/>
  <c r="P20" i="4273"/>
  <c r="O20" i="4273"/>
  <c r="N20" i="4273"/>
  <c r="H20" i="4273"/>
  <c r="G20" i="4273"/>
  <c r="F20" i="4273"/>
  <c r="H19" i="4273"/>
  <c r="G19" i="4273"/>
  <c r="F19" i="4273"/>
  <c r="H18" i="4273"/>
  <c r="G18" i="4273"/>
  <c r="F18" i="4273"/>
  <c r="H17" i="4273"/>
  <c r="G17" i="4273"/>
  <c r="F17" i="4273"/>
  <c r="F44" i="4272"/>
  <c r="F43" i="4272"/>
  <c r="O30" i="4272"/>
  <c r="O29" i="4272"/>
  <c r="L23" i="4272"/>
  <c r="H44" i="4272" s="1"/>
  <c r="D23" i="4272"/>
  <c r="H43" i="4272" s="1"/>
  <c r="P22" i="4272"/>
  <c r="O22" i="4272"/>
  <c r="N22" i="4272"/>
  <c r="H22" i="4272"/>
  <c r="G22" i="4272"/>
  <c r="F22" i="4272"/>
  <c r="P21" i="4272"/>
  <c r="O21" i="4272"/>
  <c r="N21" i="4272"/>
  <c r="H21" i="4272"/>
  <c r="G21" i="4272"/>
  <c r="F21" i="4272"/>
  <c r="P20" i="4272"/>
  <c r="O20" i="4272"/>
  <c r="N20" i="4272"/>
  <c r="H20" i="4272"/>
  <c r="G20" i="4272"/>
  <c r="F20" i="4272"/>
  <c r="P19" i="4272"/>
  <c r="O19" i="4272"/>
  <c r="N19" i="4272"/>
  <c r="H19" i="4272"/>
  <c r="G19" i="4272"/>
  <c r="F19" i="4272"/>
  <c r="P18" i="4272"/>
  <c r="O18" i="4272"/>
  <c r="N18" i="4272"/>
  <c r="H18" i="4272"/>
  <c r="G18" i="4272"/>
  <c r="F18" i="4272"/>
  <c r="H17" i="4272"/>
  <c r="G17" i="4272"/>
  <c r="F17" i="4272"/>
  <c r="F44" i="4271"/>
  <c r="F43" i="4271"/>
  <c r="O30" i="4271"/>
  <c r="O29" i="4271"/>
  <c r="L23" i="4271"/>
  <c r="H44" i="4271" s="1"/>
  <c r="D23" i="4271"/>
  <c r="H43" i="4271" s="1"/>
  <c r="P22" i="4271"/>
  <c r="O22" i="4271"/>
  <c r="N22" i="4271"/>
  <c r="H22" i="4271"/>
  <c r="G22" i="4271"/>
  <c r="F22" i="4271"/>
  <c r="P21" i="4271"/>
  <c r="O21" i="4271"/>
  <c r="N21" i="4271"/>
  <c r="H21" i="4271"/>
  <c r="G21" i="4271"/>
  <c r="F21" i="4271"/>
  <c r="P20" i="4271"/>
  <c r="O20" i="4271"/>
  <c r="N20" i="4271"/>
  <c r="H20" i="4271"/>
  <c r="G20" i="4271"/>
  <c r="F20" i="4271"/>
  <c r="P19" i="4271"/>
  <c r="O19" i="4271"/>
  <c r="N19" i="4271"/>
  <c r="H19" i="4271"/>
  <c r="G19" i="4271"/>
  <c r="F19" i="4271"/>
  <c r="P18" i="4271"/>
  <c r="O18" i="4271"/>
  <c r="N18" i="4271"/>
  <c r="H18" i="4271"/>
  <c r="G18" i="4271"/>
  <c r="F18" i="4271"/>
  <c r="H17" i="4271"/>
  <c r="G17" i="4271"/>
  <c r="F17" i="4271"/>
  <c r="F44" i="4270"/>
  <c r="F43" i="4270"/>
  <c r="O30" i="4270"/>
  <c r="O29" i="4270"/>
  <c r="L23" i="4270"/>
  <c r="H44" i="4270" s="1"/>
  <c r="D23" i="4270"/>
  <c r="H43" i="4270" s="1"/>
  <c r="P22" i="4270"/>
  <c r="O22" i="4270"/>
  <c r="N22" i="4270"/>
  <c r="H22" i="4270"/>
  <c r="G22" i="4270"/>
  <c r="F22" i="4270"/>
  <c r="P21" i="4270"/>
  <c r="O21" i="4270"/>
  <c r="N21" i="4270"/>
  <c r="H21" i="4270"/>
  <c r="G21" i="4270"/>
  <c r="F21" i="4270"/>
  <c r="P20" i="4270"/>
  <c r="O20" i="4270"/>
  <c r="N20" i="4270"/>
  <c r="H20" i="4270"/>
  <c r="G20" i="4270"/>
  <c r="F20" i="4270"/>
  <c r="P19" i="4270"/>
  <c r="O19" i="4270"/>
  <c r="N19" i="4270"/>
  <c r="H19" i="4270"/>
  <c r="G19" i="4270"/>
  <c r="F19" i="4270"/>
  <c r="P18" i="4270"/>
  <c r="O18" i="4270"/>
  <c r="N18" i="4270"/>
  <c r="H18" i="4270"/>
  <c r="G18" i="4270"/>
  <c r="F18" i="4270"/>
  <c r="H17" i="4270"/>
  <c r="G17" i="4270"/>
  <c r="F17" i="4270"/>
  <c r="F44" i="4269"/>
  <c r="F43" i="4269"/>
  <c r="O30" i="4269"/>
  <c r="O29" i="4269"/>
  <c r="L23" i="4269"/>
  <c r="H44" i="4269" s="1"/>
  <c r="D23" i="4269"/>
  <c r="H43" i="4269" s="1"/>
  <c r="P22" i="4269"/>
  <c r="O22" i="4269"/>
  <c r="N22" i="4269"/>
  <c r="H22" i="4269"/>
  <c r="G22" i="4269"/>
  <c r="F22" i="4269"/>
  <c r="P21" i="4269"/>
  <c r="O21" i="4269"/>
  <c r="N21" i="4269"/>
  <c r="H21" i="4269"/>
  <c r="G21" i="4269"/>
  <c r="F21" i="4269"/>
  <c r="P20" i="4269"/>
  <c r="O20" i="4269"/>
  <c r="N20" i="4269"/>
  <c r="H20" i="4269"/>
  <c r="G20" i="4269"/>
  <c r="F20" i="4269"/>
  <c r="P19" i="4269"/>
  <c r="O19" i="4269"/>
  <c r="N19" i="4269"/>
  <c r="H19" i="4269"/>
  <c r="G19" i="4269"/>
  <c r="F19" i="4269"/>
  <c r="P18" i="4269"/>
  <c r="O18" i="4269"/>
  <c r="N18" i="4269"/>
  <c r="H18" i="4269"/>
  <c r="G18" i="4269"/>
  <c r="F18" i="4269"/>
  <c r="P17" i="4269"/>
  <c r="O17" i="4269"/>
  <c r="N17" i="4269"/>
  <c r="H17" i="4269"/>
  <c r="G17" i="4269"/>
  <c r="F17" i="4269"/>
  <c r="H16" i="4269"/>
  <c r="G16" i="4269"/>
  <c r="F16" i="4269"/>
  <c r="F44" i="4268"/>
  <c r="F43" i="4268"/>
  <c r="O30" i="4268"/>
  <c r="O29" i="4268"/>
  <c r="L23" i="4268"/>
  <c r="H44" i="4268" s="1"/>
  <c r="D23" i="4268"/>
  <c r="H43" i="4268" s="1"/>
  <c r="P22" i="4268"/>
  <c r="O22" i="4268"/>
  <c r="N22" i="4268"/>
  <c r="H22" i="4268"/>
  <c r="G22" i="4268"/>
  <c r="F22" i="4268"/>
  <c r="P21" i="4268"/>
  <c r="O21" i="4268"/>
  <c r="N21" i="4268"/>
  <c r="H21" i="4268"/>
  <c r="G21" i="4268"/>
  <c r="F21" i="4268"/>
  <c r="P20" i="4268"/>
  <c r="O20" i="4268"/>
  <c r="N20" i="4268"/>
  <c r="H20" i="4268"/>
  <c r="G20" i="4268"/>
  <c r="F20" i="4268"/>
  <c r="H19" i="4268"/>
  <c r="G19" i="4268"/>
  <c r="F19" i="4268"/>
  <c r="H18" i="4268"/>
  <c r="G18" i="4268"/>
  <c r="F18" i="4268"/>
  <c r="F44" i="4267"/>
  <c r="F43" i="4267"/>
  <c r="O30" i="4267"/>
  <c r="O29" i="4267"/>
  <c r="L23" i="4267"/>
  <c r="H44" i="4267" s="1"/>
  <c r="D23" i="4267"/>
  <c r="H43" i="4267" s="1"/>
  <c r="P22" i="4267"/>
  <c r="O22" i="4267"/>
  <c r="N22" i="4267"/>
  <c r="H22" i="4267"/>
  <c r="G22" i="4267"/>
  <c r="F22" i="4267"/>
  <c r="P21" i="4267"/>
  <c r="O21" i="4267"/>
  <c r="N21" i="4267"/>
  <c r="H21" i="4267"/>
  <c r="G21" i="4267"/>
  <c r="F21" i="4267"/>
  <c r="P20" i="4267"/>
  <c r="O20" i="4267"/>
  <c r="N20" i="4267"/>
  <c r="H20" i="4267"/>
  <c r="G20" i="4267"/>
  <c r="F20" i="4267"/>
  <c r="H19" i="4267"/>
  <c r="G19" i="4267"/>
  <c r="F19" i="4267"/>
  <c r="F44" i="4266"/>
  <c r="F43" i="4266"/>
  <c r="O30" i="4266"/>
  <c r="O29" i="4266"/>
  <c r="L23" i="4266"/>
  <c r="H44" i="4266" s="1"/>
  <c r="D23" i="4266"/>
  <c r="H43" i="4266" s="1"/>
  <c r="P22" i="4266"/>
  <c r="O22" i="4266"/>
  <c r="N22" i="4266"/>
  <c r="H22" i="4266"/>
  <c r="G22" i="4266"/>
  <c r="F22" i="4266"/>
  <c r="P21" i="4266"/>
  <c r="O21" i="4266"/>
  <c r="N21" i="4266"/>
  <c r="H21" i="4266"/>
  <c r="G21" i="4266"/>
  <c r="F21" i="4266"/>
  <c r="P20" i="4266"/>
  <c r="O20" i="4266"/>
  <c r="N20" i="4266"/>
  <c r="H20" i="4266"/>
  <c r="G20" i="4266"/>
  <c r="F20" i="4266"/>
  <c r="P19" i="4266"/>
  <c r="O19" i="4266"/>
  <c r="N19" i="4266"/>
  <c r="H19" i="4266"/>
  <c r="G19" i="4266"/>
  <c r="F19" i="4266"/>
  <c r="P18" i="4266"/>
  <c r="O18" i="4266"/>
  <c r="N18" i="4266"/>
  <c r="H18" i="4266"/>
  <c r="G18" i="4266"/>
  <c r="F18" i="4266"/>
  <c r="P17" i="4266"/>
  <c r="O17" i="4266"/>
  <c r="N17" i="4266"/>
  <c r="H17" i="4266"/>
  <c r="G17" i="4266"/>
  <c r="F17" i="4266"/>
  <c r="P16" i="4266"/>
  <c r="O16" i="4266"/>
  <c r="N16" i="4266"/>
  <c r="H16" i="4266"/>
  <c r="G16" i="4266"/>
  <c r="F16" i="4266"/>
  <c r="F44" i="4265"/>
  <c r="F43" i="4265"/>
  <c r="O30" i="4265"/>
  <c r="O29" i="4265"/>
  <c r="L23" i="4265"/>
  <c r="H44" i="4265" s="1"/>
  <c r="D23" i="4265"/>
  <c r="H43" i="4265" s="1"/>
  <c r="P22" i="4265"/>
  <c r="O22" i="4265"/>
  <c r="N22" i="4265"/>
  <c r="H22" i="4265"/>
  <c r="G22" i="4265"/>
  <c r="F22" i="4265"/>
  <c r="P21" i="4265"/>
  <c r="O21" i="4265"/>
  <c r="N21" i="4265"/>
  <c r="H21" i="4265"/>
  <c r="G21" i="4265"/>
  <c r="F21" i="4265"/>
  <c r="P20" i="4265"/>
  <c r="O20" i="4265"/>
  <c r="N20" i="4265"/>
  <c r="H20" i="4265"/>
  <c r="G20" i="4265"/>
  <c r="F20" i="4265"/>
  <c r="P19" i="4265"/>
  <c r="O19" i="4265"/>
  <c r="N19" i="4265"/>
  <c r="H19" i="4265"/>
  <c r="G19" i="4265"/>
  <c r="F19" i="4265"/>
  <c r="P18" i="4265"/>
  <c r="O18" i="4265"/>
  <c r="N18" i="4265"/>
  <c r="F44" i="4264"/>
  <c r="F43" i="4264"/>
  <c r="O30" i="4264"/>
  <c r="O29" i="4264"/>
  <c r="L23" i="4264"/>
  <c r="H44" i="4264" s="1"/>
  <c r="D23" i="4264"/>
  <c r="H43" i="4264" s="1"/>
  <c r="P22" i="4264"/>
  <c r="O22" i="4264"/>
  <c r="N22" i="4264"/>
  <c r="H22" i="4264"/>
  <c r="G22" i="4264"/>
  <c r="F22" i="4264"/>
  <c r="P21" i="4264"/>
  <c r="O21" i="4264"/>
  <c r="N21" i="4264"/>
  <c r="H21" i="4264"/>
  <c r="G21" i="4264"/>
  <c r="F21" i="4264"/>
  <c r="P20" i="4264"/>
  <c r="O20" i="4264"/>
  <c r="N20" i="4264"/>
  <c r="H20" i="4264"/>
  <c r="G20" i="4264"/>
  <c r="F20" i="4264"/>
  <c r="P19" i="4264"/>
  <c r="O19" i="4264"/>
  <c r="N19" i="4264"/>
  <c r="H19" i="4264"/>
  <c r="G19" i="4264"/>
  <c r="F19" i="4264"/>
  <c r="P18" i="4264"/>
  <c r="O18" i="4264"/>
  <c r="N18" i="4264"/>
  <c r="F44" i="4263"/>
  <c r="F43" i="4263"/>
  <c r="O30" i="4263"/>
  <c r="O29" i="4263"/>
  <c r="L23" i="4263"/>
  <c r="H44" i="4263" s="1"/>
  <c r="D23" i="4263"/>
  <c r="H43" i="4263" s="1"/>
  <c r="P22" i="4263"/>
  <c r="O22" i="4263"/>
  <c r="N22" i="4263"/>
  <c r="H22" i="4263"/>
  <c r="G22" i="4263"/>
  <c r="F22" i="4263"/>
  <c r="P21" i="4263"/>
  <c r="O21" i="4263"/>
  <c r="N21" i="4263"/>
  <c r="H21" i="4263"/>
  <c r="G21" i="4263"/>
  <c r="F21" i="4263"/>
  <c r="P20" i="4263"/>
  <c r="O20" i="4263"/>
  <c r="N20" i="4263"/>
  <c r="H20" i="4263"/>
  <c r="G20" i="4263"/>
  <c r="F20" i="4263"/>
  <c r="P19" i="4263"/>
  <c r="O19" i="4263"/>
  <c r="N19" i="4263"/>
  <c r="H19" i="4263"/>
  <c r="G19" i="4263"/>
  <c r="F19" i="4263"/>
  <c r="P18" i="4263"/>
  <c r="O18" i="4263"/>
  <c r="N18" i="4263"/>
  <c r="H18" i="4263"/>
  <c r="G18" i="4263"/>
  <c r="F18" i="4263"/>
  <c r="H17" i="4263"/>
  <c r="G17" i="4263"/>
  <c r="F17" i="4263"/>
  <c r="F44" i="4262"/>
  <c r="F43" i="4262"/>
  <c r="O30" i="4262"/>
  <c r="O29" i="4262"/>
  <c r="L23" i="4262"/>
  <c r="H44" i="4262" s="1"/>
  <c r="D23" i="4262"/>
  <c r="H43" i="4262" s="1"/>
  <c r="P22" i="4262"/>
  <c r="O22" i="4262"/>
  <c r="N22" i="4262"/>
  <c r="H22" i="4262"/>
  <c r="G22" i="4262"/>
  <c r="F22" i="4262"/>
  <c r="P21" i="4262"/>
  <c r="O21" i="4262"/>
  <c r="N21" i="4262"/>
  <c r="H21" i="4262"/>
  <c r="G21" i="4262"/>
  <c r="F21" i="4262"/>
  <c r="P20" i="4262"/>
  <c r="O20" i="4262"/>
  <c r="N20" i="4262"/>
  <c r="H20" i="4262"/>
  <c r="G20" i="4262"/>
  <c r="F20" i="4262"/>
  <c r="P19" i="4262"/>
  <c r="O19" i="4262"/>
  <c r="N19" i="4262"/>
  <c r="H19" i="4262"/>
  <c r="G19" i="4262"/>
  <c r="F19" i="4262"/>
  <c r="P18" i="4262"/>
  <c r="O18" i="4262"/>
  <c r="N18" i="4262"/>
  <c r="H18" i="4262"/>
  <c r="G18" i="4262"/>
  <c r="F18" i="4262"/>
  <c r="H17" i="4262"/>
  <c r="G17" i="4262"/>
  <c r="F17" i="4262"/>
  <c r="H16" i="4262"/>
  <c r="G16" i="4262"/>
  <c r="F16" i="4262"/>
  <c r="F44" i="4261"/>
  <c r="F43" i="4261"/>
  <c r="O30" i="4261"/>
  <c r="O29" i="4261"/>
  <c r="L23" i="4261"/>
  <c r="H44" i="4261" s="1"/>
  <c r="D23" i="4261"/>
  <c r="H43" i="4261" s="1"/>
  <c r="P22" i="4261"/>
  <c r="O22" i="4261"/>
  <c r="N22" i="4261"/>
  <c r="H22" i="4261"/>
  <c r="G22" i="4261"/>
  <c r="F22" i="4261"/>
  <c r="P21" i="4261"/>
  <c r="O21" i="4261"/>
  <c r="N21" i="4261"/>
  <c r="H21" i="4261"/>
  <c r="G21" i="4261"/>
  <c r="F21" i="4261"/>
  <c r="P20" i="4261"/>
  <c r="O20" i="4261"/>
  <c r="N20" i="4261"/>
  <c r="H20" i="4261"/>
  <c r="G20" i="4261"/>
  <c r="F20" i="4261"/>
  <c r="P19" i="4261"/>
  <c r="O19" i="4261"/>
  <c r="N19" i="4261"/>
  <c r="H19" i="4261"/>
  <c r="G19" i="4261"/>
  <c r="F19" i="4261"/>
  <c r="P18" i="4261"/>
  <c r="O18" i="4261"/>
  <c r="N18" i="4261"/>
  <c r="H18" i="4261"/>
  <c r="G18" i="4261"/>
  <c r="F18" i="4261"/>
  <c r="P17" i="4261"/>
  <c r="O17" i="4261"/>
  <c r="N17" i="4261"/>
  <c r="H17" i="4261"/>
  <c r="G17" i="4261"/>
  <c r="F17" i="4261"/>
  <c r="P16" i="4261"/>
  <c r="O16" i="4261"/>
  <c r="N16" i="4261"/>
  <c r="H16" i="4261"/>
  <c r="G16" i="4261"/>
  <c r="F16" i="4261"/>
  <c r="F44" i="4260"/>
  <c r="F43" i="4260"/>
  <c r="O30" i="4260"/>
  <c r="O29" i="4260"/>
  <c r="L23" i="4260"/>
  <c r="H44" i="4260" s="1"/>
  <c r="D23" i="4260"/>
  <c r="H43" i="4260" s="1"/>
  <c r="P22" i="4260"/>
  <c r="O22" i="4260"/>
  <c r="N22" i="4260"/>
  <c r="H22" i="4260"/>
  <c r="G22" i="4260"/>
  <c r="F22" i="4260"/>
  <c r="P21" i="4260"/>
  <c r="O21" i="4260"/>
  <c r="N21" i="4260"/>
  <c r="H21" i="4260"/>
  <c r="G21" i="4260"/>
  <c r="F21" i="4260"/>
  <c r="P20" i="4260"/>
  <c r="O20" i="4260"/>
  <c r="N20" i="4260"/>
  <c r="H20" i="4260"/>
  <c r="G20" i="4260"/>
  <c r="F20" i="4260"/>
  <c r="P19" i="4260"/>
  <c r="O19" i="4260"/>
  <c r="N19" i="4260"/>
  <c r="H19" i="4260"/>
  <c r="G19" i="4260"/>
  <c r="F19" i="4260"/>
  <c r="P18" i="4260"/>
  <c r="O18" i="4260"/>
  <c r="N18" i="4260"/>
  <c r="H18" i="4260"/>
  <c r="G18" i="4260"/>
  <c r="F18" i="4260"/>
  <c r="P17" i="4260"/>
  <c r="O17" i="4260"/>
  <c r="N17" i="4260"/>
  <c r="H17" i="4260"/>
  <c r="G17" i="4260"/>
  <c r="F17" i="4260"/>
  <c r="N16" i="4260"/>
  <c r="O16" i="4260" s="1"/>
  <c r="P16" i="4260" s="1"/>
  <c r="H16" i="4260"/>
  <c r="G16" i="4260"/>
  <c r="F16" i="4260"/>
  <c r="F44" i="4258"/>
  <c r="F43" i="4258"/>
  <c r="O30" i="4258"/>
  <c r="O29" i="4258"/>
  <c r="L23" i="4258"/>
  <c r="H44" i="4258" s="1"/>
  <c r="D23" i="4258"/>
  <c r="H43" i="4258" s="1"/>
  <c r="P22" i="4258"/>
  <c r="O22" i="4258"/>
  <c r="N22" i="4258"/>
  <c r="H22" i="4258"/>
  <c r="G22" i="4258"/>
  <c r="F22" i="4258"/>
  <c r="P21" i="4258"/>
  <c r="O21" i="4258"/>
  <c r="N21" i="4258"/>
  <c r="H21" i="4258"/>
  <c r="G21" i="4258"/>
  <c r="F21" i="4258"/>
  <c r="P20" i="4258"/>
  <c r="O20" i="4258"/>
  <c r="N20" i="4258"/>
  <c r="H20" i="4258"/>
  <c r="G20" i="4258"/>
  <c r="F20" i="4258"/>
  <c r="P19" i="4258"/>
  <c r="O19" i="4258"/>
  <c r="N19" i="4258"/>
  <c r="H19" i="4258"/>
  <c r="G19" i="4258"/>
  <c r="F19" i="4258"/>
  <c r="P18" i="4258"/>
  <c r="O18" i="4258"/>
  <c r="N18" i="4258"/>
  <c r="H18" i="4258"/>
  <c r="G18" i="4258"/>
  <c r="F18" i="4258"/>
  <c r="H17" i="4258"/>
  <c r="G17" i="4258"/>
  <c r="F17" i="4258"/>
  <c r="H16" i="4258"/>
  <c r="G16" i="4258"/>
  <c r="F16" i="4258"/>
  <c r="F44" i="4257"/>
  <c r="F43" i="4257"/>
  <c r="O30" i="4257"/>
  <c r="O29" i="4257"/>
  <c r="L23" i="4257"/>
  <c r="H44" i="4257" s="1"/>
  <c r="D23" i="4257"/>
  <c r="H43" i="4257" s="1"/>
  <c r="P22" i="4257"/>
  <c r="O22" i="4257"/>
  <c r="N22" i="4257"/>
  <c r="H22" i="4257"/>
  <c r="G22" i="4257"/>
  <c r="F22" i="4257"/>
  <c r="P21" i="4257"/>
  <c r="O21" i="4257"/>
  <c r="N21" i="4257"/>
  <c r="H21" i="4257"/>
  <c r="G21" i="4257"/>
  <c r="F21" i="4257"/>
  <c r="P20" i="4257"/>
  <c r="O20" i="4257"/>
  <c r="N20" i="4257"/>
  <c r="H20" i="4257"/>
  <c r="G20" i="4257"/>
  <c r="F20" i="4257"/>
  <c r="P19" i="4257"/>
  <c r="O19" i="4257"/>
  <c r="N19" i="4257"/>
  <c r="H19" i="4257"/>
  <c r="G19" i="4257"/>
  <c r="F19" i="4257"/>
  <c r="P18" i="4257"/>
  <c r="O18" i="4257"/>
  <c r="N18" i="4257"/>
  <c r="H18" i="4257"/>
  <c r="G18" i="4257"/>
  <c r="F18" i="4257"/>
  <c r="H17" i="4257"/>
  <c r="G17" i="4257"/>
  <c r="F17" i="4257"/>
  <c r="H16" i="4257"/>
  <c r="G16" i="4257"/>
  <c r="F16" i="4257"/>
  <c r="F44" i="4256"/>
  <c r="F43" i="4256"/>
  <c r="O30" i="4256"/>
  <c r="O29" i="4256"/>
  <c r="L23" i="4256"/>
  <c r="H44" i="4256" s="1"/>
  <c r="D23" i="4256"/>
  <c r="H43" i="4256" s="1"/>
  <c r="P22" i="4256"/>
  <c r="O22" i="4256"/>
  <c r="N22" i="4256"/>
  <c r="H22" i="4256"/>
  <c r="G22" i="4256"/>
  <c r="F22" i="4256"/>
  <c r="P21" i="4256"/>
  <c r="O21" i="4256"/>
  <c r="N21" i="4256"/>
  <c r="H21" i="4256"/>
  <c r="G21" i="4256"/>
  <c r="F21" i="4256"/>
  <c r="P20" i="4256"/>
  <c r="O20" i="4256"/>
  <c r="N20" i="4256"/>
  <c r="H20" i="4256"/>
  <c r="G20" i="4256"/>
  <c r="F20" i="4256"/>
  <c r="P19" i="4256"/>
  <c r="O19" i="4256"/>
  <c r="N19" i="4256"/>
  <c r="H19" i="4256"/>
  <c r="G19" i="4256"/>
  <c r="F19" i="4256"/>
  <c r="F44" i="4255"/>
  <c r="F43" i="4255"/>
  <c r="O30" i="4255"/>
  <c r="O29" i="4255"/>
  <c r="L23" i="4255"/>
  <c r="H44" i="4255" s="1"/>
  <c r="D23" i="4255"/>
  <c r="H43" i="4255" s="1"/>
  <c r="P22" i="4255"/>
  <c r="O22" i="4255"/>
  <c r="N22" i="4255"/>
  <c r="H22" i="4255"/>
  <c r="G22" i="4255"/>
  <c r="F22" i="4255"/>
  <c r="P21" i="4255"/>
  <c r="O21" i="4255"/>
  <c r="N21" i="4255"/>
  <c r="H21" i="4255"/>
  <c r="G21" i="4255"/>
  <c r="F21" i="4255"/>
  <c r="P20" i="4255"/>
  <c r="O20" i="4255"/>
  <c r="N20" i="4255"/>
  <c r="H20" i="4255"/>
  <c r="G20" i="4255"/>
  <c r="F20" i="4255"/>
  <c r="P19" i="4255"/>
  <c r="O19" i="4255"/>
  <c r="N19" i="4255"/>
  <c r="H19" i="4255"/>
  <c r="G19" i="4255"/>
  <c r="F19" i="4255"/>
  <c r="F44" i="4254"/>
  <c r="F43" i="4254"/>
  <c r="O30" i="4254"/>
  <c r="O29" i="4254"/>
  <c r="L23" i="4254"/>
  <c r="H44" i="4254" s="1"/>
  <c r="D23" i="4254"/>
  <c r="H43" i="4254" s="1"/>
  <c r="P22" i="4254"/>
  <c r="O22" i="4254"/>
  <c r="N22" i="4254"/>
  <c r="H22" i="4254"/>
  <c r="G22" i="4254"/>
  <c r="F22" i="4254"/>
  <c r="P21" i="4254"/>
  <c r="O21" i="4254"/>
  <c r="N21" i="4254"/>
  <c r="H21" i="4254"/>
  <c r="G21" i="4254"/>
  <c r="F21" i="4254"/>
  <c r="P20" i="4254"/>
  <c r="O20" i="4254"/>
  <c r="N20" i="4254"/>
  <c r="H20" i="4254"/>
  <c r="G20" i="4254"/>
  <c r="F20" i="4254"/>
  <c r="P19" i="4254"/>
  <c r="O19" i="4254"/>
  <c r="N19" i="4254"/>
  <c r="H19" i="4254"/>
  <c r="G19" i="4254"/>
  <c r="F19" i="4254"/>
  <c r="P18" i="4254"/>
  <c r="O18" i="4254"/>
  <c r="N18" i="4254"/>
  <c r="H18" i="4254"/>
  <c r="G18" i="4254"/>
  <c r="F18" i="4254"/>
  <c r="F44" i="4253"/>
  <c r="F43" i="4253"/>
  <c r="O30" i="4253"/>
  <c r="O29" i="4253"/>
  <c r="L23" i="4253"/>
  <c r="H44" i="4253" s="1"/>
  <c r="D23" i="4253"/>
  <c r="H43" i="4253" s="1"/>
  <c r="P22" i="4253"/>
  <c r="O22" i="4253"/>
  <c r="N22" i="4253"/>
  <c r="H22" i="4253"/>
  <c r="G22" i="4253"/>
  <c r="F22" i="4253"/>
  <c r="P21" i="4253"/>
  <c r="O21" i="4253"/>
  <c r="N21" i="4253"/>
  <c r="H21" i="4253"/>
  <c r="G21" i="4253"/>
  <c r="F21" i="4253"/>
  <c r="P20" i="4253"/>
  <c r="O20" i="4253"/>
  <c r="N20" i="4253"/>
  <c r="H20" i="4253"/>
  <c r="G20" i="4253"/>
  <c r="F20" i="4253"/>
  <c r="P19" i="4253"/>
  <c r="O19" i="4253"/>
  <c r="N19" i="4253"/>
  <c r="H19" i="4253"/>
  <c r="G19" i="4253"/>
  <c r="F19" i="4253"/>
  <c r="P18" i="4253"/>
  <c r="O18" i="4253"/>
  <c r="N18" i="4253"/>
  <c r="H18" i="4253"/>
  <c r="G18" i="4253"/>
  <c r="F18" i="4253"/>
  <c r="P17" i="4253"/>
  <c r="O17" i="4253"/>
  <c r="N17" i="4253"/>
  <c r="H17" i="4253"/>
  <c r="G17" i="4253"/>
  <c r="F17" i="4253"/>
  <c r="P16" i="4253"/>
  <c r="O16" i="4253"/>
  <c r="N16" i="4253"/>
  <c r="F44" i="4252"/>
  <c r="F43" i="4252"/>
  <c r="O30" i="4252"/>
  <c r="O29" i="4252"/>
  <c r="L23" i="4252"/>
  <c r="H44" i="4252" s="1"/>
  <c r="D23" i="4252"/>
  <c r="H43" i="4252" s="1"/>
  <c r="P22" i="4252"/>
  <c r="O22" i="4252"/>
  <c r="N22" i="4252"/>
  <c r="H22" i="4252"/>
  <c r="G22" i="4252"/>
  <c r="F22" i="4252"/>
  <c r="P21" i="4252"/>
  <c r="O21" i="4252"/>
  <c r="N21" i="4252"/>
  <c r="H21" i="4252"/>
  <c r="G21" i="4252"/>
  <c r="F21" i="4252"/>
  <c r="P20" i="4252"/>
  <c r="O20" i="4252"/>
  <c r="N20" i="4252"/>
  <c r="H20" i="4252"/>
  <c r="G20" i="4252"/>
  <c r="F20" i="4252"/>
  <c r="P19" i="4252"/>
  <c r="O19" i="4252"/>
  <c r="N19" i="4252"/>
  <c r="H19" i="4252"/>
  <c r="G19" i="4252"/>
  <c r="F19" i="4252"/>
  <c r="P18" i="4252"/>
  <c r="O18" i="4252"/>
  <c r="N18" i="4252"/>
  <c r="H18" i="4252"/>
  <c r="G18" i="4252"/>
  <c r="F18" i="4252"/>
  <c r="P17" i="4252"/>
  <c r="O17" i="4252"/>
  <c r="N17" i="4252"/>
  <c r="H17" i="4252"/>
  <c r="G17" i="4252"/>
  <c r="F17" i="4252"/>
  <c r="F44" i="4251"/>
  <c r="F43" i="4251"/>
  <c r="O30" i="4251"/>
  <c r="O29" i="4251"/>
  <c r="L23" i="4251"/>
  <c r="H44" i="4251" s="1"/>
  <c r="D23" i="4251"/>
  <c r="H43" i="4251" s="1"/>
  <c r="P22" i="4251"/>
  <c r="O22" i="4251"/>
  <c r="N22" i="4251"/>
  <c r="H22" i="4251"/>
  <c r="G22" i="4251"/>
  <c r="F22" i="4251"/>
  <c r="P21" i="4251"/>
  <c r="O21" i="4251"/>
  <c r="N21" i="4251"/>
  <c r="H21" i="4251"/>
  <c r="G21" i="4251"/>
  <c r="F21" i="4251"/>
  <c r="P20" i="4251"/>
  <c r="O20" i="4251"/>
  <c r="N20" i="4251"/>
  <c r="H20" i="4251"/>
  <c r="G20" i="4251"/>
  <c r="F20" i="4251"/>
  <c r="P19" i="4251"/>
  <c r="O19" i="4251"/>
  <c r="N19" i="4251"/>
  <c r="H19" i="4251"/>
  <c r="G19" i="4251"/>
  <c r="F19" i="4251"/>
  <c r="H18" i="4251"/>
  <c r="G18" i="4251"/>
  <c r="F18" i="4251"/>
  <c r="F44" i="4250"/>
  <c r="F43" i="4250"/>
  <c r="O30" i="4250"/>
  <c r="O29" i="4250"/>
  <c r="L23" i="4250"/>
  <c r="H44" i="4250" s="1"/>
  <c r="D23" i="4250"/>
  <c r="H43" i="4250" s="1"/>
  <c r="P22" i="4250"/>
  <c r="O22" i="4250"/>
  <c r="N22" i="4250"/>
  <c r="H22" i="4250"/>
  <c r="G22" i="4250"/>
  <c r="F22" i="4250"/>
  <c r="P21" i="4250"/>
  <c r="O21" i="4250"/>
  <c r="N21" i="4250"/>
  <c r="H21" i="4250"/>
  <c r="G21" i="4250"/>
  <c r="F21" i="4250"/>
  <c r="P20" i="4250"/>
  <c r="O20" i="4250"/>
  <c r="N20" i="4250"/>
  <c r="H20" i="4250"/>
  <c r="G20" i="4250"/>
  <c r="F20" i="4250"/>
  <c r="P19" i="4250"/>
  <c r="O19" i="4250"/>
  <c r="N19" i="4250"/>
  <c r="H19" i="4250"/>
  <c r="G19" i="4250"/>
  <c r="F19" i="4250"/>
  <c r="H18" i="4250"/>
  <c r="G18" i="4250"/>
  <c r="F18" i="4250"/>
  <c r="F44" i="4249"/>
  <c r="F43" i="4249"/>
  <c r="O30" i="4249"/>
  <c r="O29" i="4249"/>
  <c r="L23" i="4249"/>
  <c r="H44" i="4249" s="1"/>
  <c r="D23" i="4249"/>
  <c r="H43" i="4249" s="1"/>
  <c r="P22" i="4249"/>
  <c r="O22" i="4249"/>
  <c r="N22" i="4249"/>
  <c r="H22" i="4249"/>
  <c r="G22" i="4249"/>
  <c r="F22" i="4249"/>
  <c r="P21" i="4249"/>
  <c r="O21" i="4249"/>
  <c r="N21" i="4249"/>
  <c r="H21" i="4249"/>
  <c r="G21" i="4249"/>
  <c r="F21" i="4249"/>
  <c r="P20" i="4249"/>
  <c r="O20" i="4249"/>
  <c r="N20" i="4249"/>
  <c r="H20" i="4249"/>
  <c r="G20" i="4249"/>
  <c r="F20" i="4249"/>
  <c r="P19" i="4249"/>
  <c r="O19" i="4249"/>
  <c r="N19" i="4249"/>
  <c r="F44" i="4248"/>
  <c r="F43" i="4248"/>
  <c r="O30" i="4248"/>
  <c r="O29" i="4248"/>
  <c r="L23" i="4248"/>
  <c r="H44" i="4248" s="1"/>
  <c r="D23" i="4248"/>
  <c r="H43" i="4248" s="1"/>
  <c r="P22" i="4248"/>
  <c r="O22" i="4248"/>
  <c r="N22" i="4248"/>
  <c r="H22" i="4248"/>
  <c r="G22" i="4248"/>
  <c r="F22" i="4248"/>
  <c r="P21" i="4248"/>
  <c r="O21" i="4248"/>
  <c r="N21" i="4248"/>
  <c r="H21" i="4248"/>
  <c r="G21" i="4248"/>
  <c r="F21" i="4248"/>
  <c r="P20" i="4248"/>
  <c r="O20" i="4248"/>
  <c r="N20" i="4248"/>
  <c r="H20" i="4248"/>
  <c r="G20" i="4248"/>
  <c r="F20" i="4248"/>
  <c r="P19" i="4248"/>
  <c r="O19" i="4248"/>
  <c r="N19" i="4248"/>
  <c r="F44" i="4247"/>
  <c r="F43" i="4247"/>
  <c r="O30" i="4247"/>
  <c r="O29" i="4247"/>
  <c r="L23" i="4247"/>
  <c r="H44" i="4247" s="1"/>
  <c r="D23" i="4247"/>
  <c r="H43" i="4247" s="1"/>
  <c r="P22" i="4247"/>
  <c r="O22" i="4247"/>
  <c r="N22" i="4247"/>
  <c r="H22" i="4247"/>
  <c r="G22" i="4247"/>
  <c r="F22" i="4247"/>
  <c r="P21" i="4247"/>
  <c r="O21" i="4247"/>
  <c r="N21" i="4247"/>
  <c r="H21" i="4247"/>
  <c r="G21" i="4247"/>
  <c r="F21" i="4247"/>
  <c r="P20" i="4247"/>
  <c r="O20" i="4247"/>
  <c r="N20" i="4247"/>
  <c r="H20" i="4247"/>
  <c r="G20" i="4247"/>
  <c r="F20" i="4247"/>
  <c r="P19" i="4247"/>
  <c r="O19" i="4247"/>
  <c r="N19" i="4247"/>
  <c r="F44" i="4246"/>
  <c r="F43" i="4246"/>
  <c r="O30" i="4246"/>
  <c r="O29" i="4246"/>
  <c r="L23" i="4246"/>
  <c r="H44" i="4246" s="1"/>
  <c r="D23" i="4246"/>
  <c r="H43" i="4246" s="1"/>
  <c r="P22" i="4246"/>
  <c r="O22" i="4246"/>
  <c r="N22" i="4246"/>
  <c r="H22" i="4246"/>
  <c r="G22" i="4246"/>
  <c r="F22" i="4246"/>
  <c r="P21" i="4246"/>
  <c r="O21" i="4246"/>
  <c r="N21" i="4246"/>
  <c r="H21" i="4246"/>
  <c r="G21" i="4246"/>
  <c r="F21" i="4246"/>
  <c r="P20" i="4246"/>
  <c r="O20" i="4246"/>
  <c r="N20" i="4246"/>
  <c r="H20" i="4246"/>
  <c r="G20" i="4246"/>
  <c r="F20" i="4246"/>
  <c r="P19" i="4246"/>
  <c r="O19" i="4246"/>
  <c r="N19" i="4246"/>
  <c r="F44" i="4245"/>
  <c r="F43" i="4245"/>
  <c r="O30" i="4245"/>
  <c r="O29" i="4245"/>
  <c r="L23" i="4245"/>
  <c r="H44" i="4245" s="1"/>
  <c r="D23" i="4245"/>
  <c r="H43" i="4245" s="1"/>
  <c r="P22" i="4245"/>
  <c r="O22" i="4245"/>
  <c r="N22" i="4245"/>
  <c r="H22" i="4245"/>
  <c r="G22" i="4245"/>
  <c r="F22" i="4245"/>
  <c r="P21" i="4245"/>
  <c r="O21" i="4245"/>
  <c r="N21" i="4245"/>
  <c r="H21" i="4245"/>
  <c r="G21" i="4245"/>
  <c r="F21" i="4245"/>
  <c r="P20" i="4245"/>
  <c r="O20" i="4245"/>
  <c r="N20" i="4245"/>
  <c r="H20" i="4245"/>
  <c r="G20" i="4245"/>
  <c r="F20" i="4245"/>
  <c r="P19" i="4245"/>
  <c r="O19" i="4245"/>
  <c r="N19" i="4245"/>
  <c r="H19" i="4245"/>
  <c r="G19" i="4245"/>
  <c r="F19" i="4245"/>
  <c r="P18" i="4245"/>
  <c r="O18" i="4245"/>
  <c r="N18" i="4245"/>
  <c r="H18" i="4245"/>
  <c r="G18" i="4245"/>
  <c r="F18" i="4245"/>
  <c r="H17" i="4245"/>
  <c r="G17" i="4245"/>
  <c r="F17" i="4245"/>
  <c r="F44" i="4244"/>
  <c r="F43" i="4244"/>
  <c r="O30" i="4244"/>
  <c r="O29" i="4244"/>
  <c r="L23" i="4244"/>
  <c r="H44" i="4244" s="1"/>
  <c r="D23" i="4244"/>
  <c r="H43" i="4244" s="1"/>
  <c r="P22" i="4244"/>
  <c r="O22" i="4244"/>
  <c r="N22" i="4244"/>
  <c r="H22" i="4244"/>
  <c r="G22" i="4244"/>
  <c r="F22" i="4244"/>
  <c r="P21" i="4244"/>
  <c r="O21" i="4244"/>
  <c r="N21" i="4244"/>
  <c r="H21" i="4244"/>
  <c r="G21" i="4244"/>
  <c r="F21" i="4244"/>
  <c r="P20" i="4244"/>
  <c r="O20" i="4244"/>
  <c r="N20" i="4244"/>
  <c r="H20" i="4244"/>
  <c r="G20" i="4244"/>
  <c r="F20" i="4244"/>
  <c r="P19" i="4244"/>
  <c r="O19" i="4244"/>
  <c r="N19" i="4244"/>
  <c r="H19" i="4244"/>
  <c r="G19" i="4244"/>
  <c r="F19" i="4244"/>
  <c r="P18" i="4244"/>
  <c r="O18" i="4244"/>
  <c r="N18" i="4244"/>
  <c r="H18" i="4244"/>
  <c r="G18" i="4244"/>
  <c r="F18" i="4244"/>
  <c r="P17" i="4244"/>
  <c r="O17" i="4244"/>
  <c r="N17" i="4244"/>
  <c r="H17" i="4244"/>
  <c r="G17" i="4244"/>
  <c r="F17" i="4244"/>
  <c r="F44" i="4243"/>
  <c r="F43" i="4243"/>
  <c r="O30" i="4243"/>
  <c r="O29" i="4243"/>
  <c r="L23" i="4243"/>
  <c r="H44" i="4243" s="1"/>
  <c r="D23" i="4243"/>
  <c r="H43" i="4243" s="1"/>
  <c r="P22" i="4243"/>
  <c r="O22" i="4243"/>
  <c r="N22" i="4243"/>
  <c r="H22" i="4243"/>
  <c r="G22" i="4243"/>
  <c r="F22" i="4243"/>
  <c r="P21" i="4243"/>
  <c r="O21" i="4243"/>
  <c r="N21" i="4243"/>
  <c r="H21" i="4243"/>
  <c r="G21" i="4243"/>
  <c r="F21" i="4243"/>
  <c r="P20" i="4243"/>
  <c r="O20" i="4243"/>
  <c r="N20" i="4243"/>
  <c r="H20" i="4243"/>
  <c r="G20" i="4243"/>
  <c r="F20" i="4243"/>
  <c r="P19" i="4243"/>
  <c r="O19" i="4243"/>
  <c r="N19" i="4243"/>
  <c r="H19" i="4243"/>
  <c r="G19" i="4243"/>
  <c r="F19" i="4243"/>
  <c r="P18" i="4243"/>
  <c r="O18" i="4243"/>
  <c r="N18" i="4243"/>
  <c r="H18" i="4243"/>
  <c r="G18" i="4243"/>
  <c r="F18" i="4243"/>
  <c r="F44" i="4242"/>
  <c r="F43" i="4242"/>
  <c r="O30" i="4242"/>
  <c r="O29" i="4242"/>
  <c r="L23" i="4242"/>
  <c r="H44" i="4242" s="1"/>
  <c r="D23" i="4242"/>
  <c r="H43" i="4242" s="1"/>
  <c r="P22" i="4242"/>
  <c r="O22" i="4242"/>
  <c r="N22" i="4242"/>
  <c r="H22" i="4242"/>
  <c r="G22" i="4242"/>
  <c r="F22" i="4242"/>
  <c r="P21" i="4242"/>
  <c r="O21" i="4242"/>
  <c r="N21" i="4242"/>
  <c r="H21" i="4242"/>
  <c r="G21" i="4242"/>
  <c r="F21" i="4242"/>
  <c r="P20" i="4242"/>
  <c r="O20" i="4242"/>
  <c r="N20" i="4242"/>
  <c r="H20" i="4242"/>
  <c r="G20" i="4242"/>
  <c r="F20" i="4242"/>
  <c r="P19" i="4242"/>
  <c r="O19" i="4242"/>
  <c r="N19" i="4242"/>
  <c r="H19" i="4242"/>
  <c r="G19" i="4242"/>
  <c r="F19" i="4242"/>
  <c r="P18" i="4242"/>
  <c r="O18" i="4242"/>
  <c r="N18" i="4242"/>
  <c r="H18" i="4242"/>
  <c r="G18" i="4242"/>
  <c r="F18" i="4242"/>
  <c r="F44" i="4241"/>
  <c r="F43" i="4241"/>
  <c r="O30" i="4241"/>
  <c r="O29" i="4241"/>
  <c r="L23" i="4241"/>
  <c r="H44" i="4241" s="1"/>
  <c r="D23" i="4241"/>
  <c r="H43" i="4241" s="1"/>
  <c r="P22" i="4241"/>
  <c r="O22" i="4241"/>
  <c r="N22" i="4241"/>
  <c r="H22" i="4241"/>
  <c r="G22" i="4241"/>
  <c r="F22" i="4241"/>
  <c r="P21" i="4241"/>
  <c r="O21" i="4241"/>
  <c r="N21" i="4241"/>
  <c r="H21" i="4241"/>
  <c r="G21" i="4241"/>
  <c r="F21" i="4241"/>
  <c r="P20" i="4241"/>
  <c r="O20" i="4241"/>
  <c r="N20" i="4241"/>
  <c r="H20" i="4241"/>
  <c r="G20" i="4241"/>
  <c r="F20" i="4241"/>
  <c r="P19" i="4241"/>
  <c r="O19" i="4241"/>
  <c r="N19" i="4241"/>
  <c r="H19" i="4241"/>
  <c r="G19" i="4241"/>
  <c r="F19" i="4241"/>
  <c r="P18" i="4241"/>
  <c r="O18" i="4241"/>
  <c r="N18" i="4241"/>
  <c r="H18" i="4241"/>
  <c r="G18" i="4241"/>
  <c r="F18" i="4241"/>
  <c r="P17" i="4241"/>
  <c r="O17" i="4241"/>
  <c r="N17" i="4241"/>
  <c r="H17" i="4241"/>
  <c r="G17" i="4241"/>
  <c r="F17" i="4241"/>
  <c r="O44" i="4240"/>
  <c r="F44" i="4240"/>
  <c r="O43" i="4240"/>
  <c r="F43" i="4240"/>
  <c r="O30" i="4240"/>
  <c r="O29" i="4240"/>
  <c r="L23" i="4240"/>
  <c r="H44" i="4240" s="1"/>
  <c r="D23" i="4240"/>
  <c r="H43" i="4240" s="1"/>
  <c r="P22" i="4240"/>
  <c r="O22" i="4240"/>
  <c r="N22" i="4240"/>
  <c r="H22" i="4240"/>
  <c r="G22" i="4240"/>
  <c r="F22" i="4240"/>
  <c r="P21" i="4240"/>
  <c r="O21" i="4240"/>
  <c r="N21" i="4240"/>
  <c r="H21" i="4240"/>
  <c r="G21" i="4240"/>
  <c r="F21" i="4240"/>
  <c r="P20" i="4240"/>
  <c r="O20" i="4240"/>
  <c r="N20" i="4240"/>
  <c r="H20" i="4240"/>
  <c r="G20" i="4240"/>
  <c r="F20" i="4240"/>
  <c r="P19" i="4240"/>
  <c r="O19" i="4240"/>
  <c r="N19" i="4240"/>
  <c r="H19" i="4240"/>
  <c r="G19" i="4240"/>
  <c r="F19" i="4240"/>
  <c r="P18" i="4240"/>
  <c r="O18" i="4240"/>
  <c r="N18" i="4240"/>
  <c r="H18" i="4240"/>
  <c r="G18" i="4240"/>
  <c r="F18" i="4240"/>
  <c r="P17" i="4240"/>
  <c r="O17" i="4240"/>
  <c r="N17" i="4240"/>
  <c r="H17" i="4240"/>
  <c r="G17" i="4240"/>
  <c r="F17" i="4240"/>
  <c r="C36" i="4313" l="1"/>
  <c r="G29" i="4313"/>
  <c r="E36" i="4313" s="1"/>
  <c r="G36" i="4313" s="1"/>
  <c r="N43" i="4313" s="1"/>
  <c r="P23" i="4290"/>
  <c r="P23" i="4298"/>
  <c r="H23" i="4297"/>
  <c r="H23" i="4300"/>
  <c r="H23" i="4290"/>
  <c r="H23" i="4260"/>
  <c r="P23" i="4261"/>
  <c r="P23" i="4253"/>
  <c r="P23" i="4260"/>
  <c r="P23" i="4266"/>
  <c r="H23" i="4269"/>
  <c r="H23" i="4261"/>
  <c r="H23" i="4266"/>
  <c r="H23" i="4257"/>
  <c r="H23" i="4262"/>
  <c r="H23" i="4258"/>
  <c r="F16" i="4273"/>
  <c r="G16" i="4273" s="1"/>
  <c r="H16" i="4273" s="1"/>
  <c r="H23" i="4273" s="1"/>
  <c r="F16" i="4271"/>
  <c r="G16" i="4271" s="1"/>
  <c r="H16" i="4271" s="1"/>
  <c r="H23" i="4271" s="1"/>
  <c r="N16" i="4269"/>
  <c r="O16" i="4269" s="1"/>
  <c r="P16" i="4269" s="1"/>
  <c r="P23" i="4269" s="1"/>
  <c r="F17" i="4268"/>
  <c r="G17" i="4268" s="1"/>
  <c r="H17" i="4268" s="1"/>
  <c r="F16" i="4268"/>
  <c r="G16" i="4268" s="1"/>
  <c r="H16" i="4268" s="1"/>
  <c r="N19" i="4268"/>
  <c r="O19" i="4268" s="1"/>
  <c r="P19" i="4268" s="1"/>
  <c r="N18" i="4268"/>
  <c r="O18" i="4268" s="1"/>
  <c r="P18" i="4268" s="1"/>
  <c r="N17" i="4268"/>
  <c r="O17" i="4268" s="1"/>
  <c r="P17" i="4268" s="1"/>
  <c r="F18" i="4267"/>
  <c r="G18" i="4267" s="1"/>
  <c r="H18" i="4267" s="1"/>
  <c r="N17" i="4262"/>
  <c r="O17" i="4262" s="1"/>
  <c r="P17" i="4262" s="1"/>
  <c r="N17" i="4258"/>
  <c r="O17" i="4258" s="1"/>
  <c r="P17" i="4258" s="1"/>
  <c r="N16" i="4258"/>
  <c r="O16" i="4258" s="1"/>
  <c r="P16" i="4258" s="1"/>
  <c r="F18" i="4256"/>
  <c r="G18" i="4256" s="1"/>
  <c r="H18" i="4256" s="1"/>
  <c r="F17" i="4256"/>
  <c r="G17" i="4256" s="1"/>
  <c r="H17" i="4256" s="1"/>
  <c r="F16" i="4256"/>
  <c r="G16" i="4256" s="1"/>
  <c r="H16" i="4256" s="1"/>
  <c r="N18" i="4256"/>
  <c r="O18" i="4256" s="1"/>
  <c r="P18" i="4256" s="1"/>
  <c r="N17" i="4256"/>
  <c r="O17" i="4256" s="1"/>
  <c r="P17" i="4256" s="1"/>
  <c r="N16" i="4256"/>
  <c r="O16" i="4256" s="1"/>
  <c r="P16" i="4256" s="1"/>
  <c r="F16" i="4253"/>
  <c r="G16" i="4253" s="1"/>
  <c r="H16" i="4253" s="1"/>
  <c r="H23" i="4253" s="1"/>
  <c r="N16" i="4252"/>
  <c r="O16" i="4252" s="1"/>
  <c r="P16" i="4252" s="1"/>
  <c r="P23" i="4252" s="1"/>
  <c r="F17" i="4251"/>
  <c r="G17" i="4251" s="1"/>
  <c r="H17" i="4251" s="1"/>
  <c r="N18" i="4251"/>
  <c r="O18" i="4251" s="1"/>
  <c r="P18" i="4251" s="1"/>
  <c r="N17" i="4251"/>
  <c r="O17" i="4251" s="1"/>
  <c r="P17" i="4251" s="1"/>
  <c r="F19" i="4249"/>
  <c r="G19" i="4249" s="1"/>
  <c r="H19" i="4249" s="1"/>
  <c r="F18" i="4249"/>
  <c r="G18" i="4249" s="1"/>
  <c r="H18" i="4249" s="1"/>
  <c r="F17" i="4249"/>
  <c r="G17" i="4249" s="1"/>
  <c r="H17" i="4249" s="1"/>
  <c r="F16" i="4249"/>
  <c r="G16" i="4249" s="1"/>
  <c r="H16" i="4249" s="1"/>
  <c r="N18" i="4249"/>
  <c r="O18" i="4249" s="1"/>
  <c r="P18" i="4249" s="1"/>
  <c r="N17" i="4249"/>
  <c r="O17" i="4249" s="1"/>
  <c r="P17" i="4249" s="1"/>
  <c r="N16" i="4249"/>
  <c r="O16" i="4249" s="1"/>
  <c r="P16" i="4249" s="1"/>
  <c r="F19" i="4247"/>
  <c r="G19" i="4247" s="1"/>
  <c r="H19" i="4247" s="1"/>
  <c r="F18" i="4247"/>
  <c r="G18" i="4247" s="1"/>
  <c r="H18" i="4247" s="1"/>
  <c r="F17" i="4247"/>
  <c r="G17" i="4247" s="1"/>
  <c r="H17" i="4247" s="1"/>
  <c r="N18" i="4247"/>
  <c r="O18" i="4247" s="1"/>
  <c r="P18" i="4247" s="1"/>
  <c r="N17" i="4247"/>
  <c r="O17" i="4247" s="1"/>
  <c r="P17" i="4247" s="1"/>
  <c r="F16" i="4244"/>
  <c r="G16" i="4244" s="1"/>
  <c r="H16" i="4244" s="1"/>
  <c r="H23" i="4244" s="1"/>
  <c r="N16" i="4244"/>
  <c r="O16" i="4244" s="1"/>
  <c r="P16" i="4244" s="1"/>
  <c r="P23" i="4244" s="1"/>
  <c r="F17" i="4243"/>
  <c r="G17" i="4243" s="1"/>
  <c r="H17" i="4243" s="1"/>
  <c r="N17" i="4243"/>
  <c r="O17" i="4243" s="1"/>
  <c r="P17" i="4243" s="1"/>
  <c r="F44" i="4239"/>
  <c r="F43" i="4239"/>
  <c r="O30" i="4239"/>
  <c r="O29" i="4239"/>
  <c r="L23" i="4239"/>
  <c r="H44" i="4239" s="1"/>
  <c r="D23" i="4239"/>
  <c r="H43" i="4239" s="1"/>
  <c r="P22" i="4239"/>
  <c r="O22" i="4239"/>
  <c r="N22" i="4239"/>
  <c r="H22" i="4239"/>
  <c r="G22" i="4239"/>
  <c r="F22" i="4239"/>
  <c r="P21" i="4239"/>
  <c r="O21" i="4239"/>
  <c r="N21" i="4239"/>
  <c r="H21" i="4239"/>
  <c r="G21" i="4239"/>
  <c r="F21" i="4239"/>
  <c r="P20" i="4239"/>
  <c r="O20" i="4239"/>
  <c r="N20" i="4239"/>
  <c r="H20" i="4239"/>
  <c r="G20" i="4239"/>
  <c r="F20" i="4239"/>
  <c r="P19" i="4239"/>
  <c r="O19" i="4239"/>
  <c r="N19" i="4239"/>
  <c r="H19" i="4239"/>
  <c r="G19" i="4239"/>
  <c r="F19" i="4239"/>
  <c r="P18" i="4239"/>
  <c r="O18" i="4239"/>
  <c r="N18" i="4239"/>
  <c r="H18" i="4239"/>
  <c r="G18" i="4239"/>
  <c r="F18" i="4239"/>
  <c r="P17" i="4239"/>
  <c r="O17" i="4239"/>
  <c r="N17" i="4239"/>
  <c r="H17" i="4239"/>
  <c r="G17" i="4239"/>
  <c r="F17" i="4239"/>
  <c r="P16" i="4239"/>
  <c r="O16" i="4239"/>
  <c r="N16" i="4239"/>
  <c r="H16" i="4239"/>
  <c r="G16" i="4239"/>
  <c r="F16" i="4239"/>
  <c r="P23" i="4249" l="1"/>
  <c r="P23" i="4256"/>
  <c r="P23" i="4258"/>
  <c r="H23" i="4249"/>
  <c r="H23" i="4256"/>
  <c r="H23" i="4268"/>
  <c r="P23" i="4239"/>
  <c r="H23" i="4239"/>
  <c r="F44" i="4238"/>
  <c r="F43" i="4238"/>
  <c r="O30" i="4238"/>
  <c r="O29" i="4238"/>
  <c r="L23" i="4238"/>
  <c r="H44" i="4238" s="1"/>
  <c r="D23" i="4238"/>
  <c r="H43" i="4238" s="1"/>
  <c r="P22" i="4238"/>
  <c r="O22" i="4238"/>
  <c r="N22" i="4238"/>
  <c r="H22" i="4238"/>
  <c r="G22" i="4238"/>
  <c r="F22" i="4238"/>
  <c r="P21" i="4238"/>
  <c r="O21" i="4238"/>
  <c r="N21" i="4238"/>
  <c r="H21" i="4238"/>
  <c r="G21" i="4238"/>
  <c r="F21" i="4238"/>
  <c r="P20" i="4238"/>
  <c r="O20" i="4238"/>
  <c r="N20" i="4238"/>
  <c r="H20" i="4238"/>
  <c r="G20" i="4238"/>
  <c r="F20" i="4238"/>
  <c r="P19" i="4238"/>
  <c r="O19" i="4238"/>
  <c r="N19" i="4238"/>
  <c r="H19" i="4238"/>
  <c r="G19" i="4238"/>
  <c r="F19" i="4238"/>
  <c r="H18" i="4238"/>
  <c r="G18" i="4238"/>
  <c r="F18" i="4238"/>
  <c r="H17" i="4238"/>
  <c r="G17" i="4238"/>
  <c r="F17" i="4238"/>
  <c r="F44" i="4237"/>
  <c r="F43" i="4237"/>
  <c r="O30" i="4237"/>
  <c r="O29" i="4237"/>
  <c r="L23" i="4237"/>
  <c r="H44" i="4237" s="1"/>
  <c r="D23" i="4237"/>
  <c r="H43" i="4237" s="1"/>
  <c r="P22" i="4237"/>
  <c r="O22" i="4237"/>
  <c r="N22" i="4237"/>
  <c r="H22" i="4237"/>
  <c r="G22" i="4237"/>
  <c r="F22" i="4237"/>
  <c r="P21" i="4237"/>
  <c r="O21" i="4237"/>
  <c r="N21" i="4237"/>
  <c r="H21" i="4237"/>
  <c r="G21" i="4237"/>
  <c r="F21" i="4237"/>
  <c r="P20" i="4237"/>
  <c r="O20" i="4237"/>
  <c r="N20" i="4237"/>
  <c r="H20" i="4237"/>
  <c r="G20" i="4237"/>
  <c r="F20" i="4237"/>
  <c r="P19" i="4237"/>
  <c r="O19" i="4237"/>
  <c r="N19" i="4237"/>
  <c r="H19" i="4237"/>
  <c r="G19" i="4237"/>
  <c r="F19" i="4237"/>
  <c r="H18" i="4237"/>
  <c r="G18" i="4237"/>
  <c r="F18" i="4237"/>
  <c r="H17" i="4237"/>
  <c r="G17" i="4237"/>
  <c r="F17" i="4237"/>
  <c r="F44" i="4236"/>
  <c r="F43" i="4236"/>
  <c r="O30" i="4236"/>
  <c r="O29" i="4236"/>
  <c r="L23" i="4236"/>
  <c r="H44" i="4236" s="1"/>
  <c r="D23" i="4236"/>
  <c r="H43" i="4236" s="1"/>
  <c r="P22" i="4236"/>
  <c r="O22" i="4236"/>
  <c r="N22" i="4236"/>
  <c r="H22" i="4236"/>
  <c r="G22" i="4236"/>
  <c r="F22" i="4236"/>
  <c r="P21" i="4236"/>
  <c r="O21" i="4236"/>
  <c r="N21" i="4236"/>
  <c r="H21" i="4236"/>
  <c r="G21" i="4236"/>
  <c r="F21" i="4236"/>
  <c r="P20" i="4236"/>
  <c r="O20" i="4236"/>
  <c r="N20" i="4236"/>
  <c r="H20" i="4236"/>
  <c r="G20" i="4236"/>
  <c r="F20" i="4236"/>
  <c r="P19" i="4236"/>
  <c r="O19" i="4236"/>
  <c r="N19" i="4236"/>
  <c r="H19" i="4236"/>
  <c r="G19" i="4236"/>
  <c r="F19" i="4236"/>
  <c r="P18" i="4236"/>
  <c r="O18" i="4236"/>
  <c r="N18" i="4236"/>
  <c r="H18" i="4236"/>
  <c r="G18" i="4236"/>
  <c r="F18" i="4236"/>
  <c r="H17" i="4236"/>
  <c r="G17" i="4236"/>
  <c r="F17" i="4236"/>
  <c r="F44" i="4235"/>
  <c r="F43" i="4235"/>
  <c r="O30" i="4235"/>
  <c r="O29" i="4235"/>
  <c r="L23" i="4235"/>
  <c r="H44" i="4235" s="1"/>
  <c r="D23" i="4235"/>
  <c r="H43" i="4235" s="1"/>
  <c r="P22" i="4235"/>
  <c r="O22" i="4235"/>
  <c r="N22" i="4235"/>
  <c r="H22" i="4235"/>
  <c r="G22" i="4235"/>
  <c r="F22" i="4235"/>
  <c r="P21" i="4235"/>
  <c r="O21" i="4235"/>
  <c r="N21" i="4235"/>
  <c r="H21" i="4235"/>
  <c r="G21" i="4235"/>
  <c r="F21" i="4235"/>
  <c r="P20" i="4235"/>
  <c r="O20" i="4235"/>
  <c r="N20" i="4235"/>
  <c r="H20" i="4235"/>
  <c r="G20" i="4235"/>
  <c r="F20" i="4235"/>
  <c r="P19" i="4235"/>
  <c r="O19" i="4235"/>
  <c r="N19" i="4235"/>
  <c r="H19" i="4235"/>
  <c r="G19" i="4235"/>
  <c r="F19" i="4235"/>
  <c r="H18" i="4235"/>
  <c r="G18" i="4235"/>
  <c r="F18" i="4235"/>
  <c r="H17" i="4235"/>
  <c r="G17" i="4235"/>
  <c r="F17" i="4235"/>
  <c r="F44" i="4234"/>
  <c r="F43" i="4234"/>
  <c r="O30" i="4234"/>
  <c r="O29" i="4234"/>
  <c r="L23" i="4234"/>
  <c r="H44" i="4234" s="1"/>
  <c r="D23" i="4234"/>
  <c r="H43" i="4234" s="1"/>
  <c r="P22" i="4234"/>
  <c r="O22" i="4234"/>
  <c r="N22" i="4234"/>
  <c r="H22" i="4234"/>
  <c r="G22" i="4234"/>
  <c r="F22" i="4234"/>
  <c r="P21" i="4234"/>
  <c r="O21" i="4234"/>
  <c r="N21" i="4234"/>
  <c r="H21" i="4234"/>
  <c r="G21" i="4234"/>
  <c r="F21" i="4234"/>
  <c r="P20" i="4234"/>
  <c r="O20" i="4234"/>
  <c r="N20" i="4234"/>
  <c r="H20" i="4234"/>
  <c r="G20" i="4234"/>
  <c r="F20" i="4234"/>
  <c r="P19" i="4234"/>
  <c r="O19" i="4234"/>
  <c r="N19" i="4234"/>
  <c r="H19" i="4234"/>
  <c r="G19" i="4234"/>
  <c r="F19" i="4234"/>
  <c r="H18" i="4234"/>
  <c r="G18" i="4234"/>
  <c r="F18" i="4234"/>
  <c r="F44" i="4233"/>
  <c r="F43" i="4233"/>
  <c r="O30" i="4233"/>
  <c r="O29" i="4233"/>
  <c r="L23" i="4233"/>
  <c r="H44" i="4233" s="1"/>
  <c r="D23" i="4233"/>
  <c r="H43" i="4233" s="1"/>
  <c r="P22" i="4233"/>
  <c r="O22" i="4233"/>
  <c r="N22" i="4233"/>
  <c r="H22" i="4233"/>
  <c r="G22" i="4233"/>
  <c r="F22" i="4233"/>
  <c r="P21" i="4233"/>
  <c r="O21" i="4233"/>
  <c r="N21" i="4233"/>
  <c r="H21" i="4233"/>
  <c r="G21" i="4233"/>
  <c r="F21" i="4233"/>
  <c r="P20" i="4233"/>
  <c r="O20" i="4233"/>
  <c r="N20" i="4233"/>
  <c r="H20" i="4233"/>
  <c r="G20" i="4233"/>
  <c r="F20" i="4233"/>
  <c r="P19" i="4233"/>
  <c r="O19" i="4233"/>
  <c r="N19" i="4233"/>
  <c r="H19" i="4233"/>
  <c r="G19" i="4233"/>
  <c r="F19" i="4233"/>
  <c r="P18" i="4233"/>
  <c r="O18" i="4233"/>
  <c r="N18" i="4233"/>
  <c r="H18" i="4233"/>
  <c r="G18" i="4233"/>
  <c r="F18" i="4233"/>
  <c r="P17" i="4233"/>
  <c r="O17" i="4233"/>
  <c r="N17" i="4233"/>
  <c r="F44" i="4232"/>
  <c r="F43" i="4232"/>
  <c r="O30" i="4232"/>
  <c r="O29" i="4232"/>
  <c r="L23" i="4232"/>
  <c r="H44" i="4232" s="1"/>
  <c r="D23" i="4232"/>
  <c r="H43" i="4232" s="1"/>
  <c r="P22" i="4232"/>
  <c r="O22" i="4232"/>
  <c r="N22" i="4232"/>
  <c r="H22" i="4232"/>
  <c r="G22" i="4232"/>
  <c r="F22" i="4232"/>
  <c r="P21" i="4232"/>
  <c r="O21" i="4232"/>
  <c r="N21" i="4232"/>
  <c r="H21" i="4232"/>
  <c r="G21" i="4232"/>
  <c r="F21" i="4232"/>
  <c r="P20" i="4232"/>
  <c r="O20" i="4232"/>
  <c r="N20" i="4232"/>
  <c r="H20" i="4232"/>
  <c r="G20" i="4232"/>
  <c r="F20" i="4232"/>
  <c r="P19" i="4232"/>
  <c r="O19" i="4232"/>
  <c r="N19" i="4232"/>
  <c r="H19" i="4232"/>
  <c r="G19" i="4232"/>
  <c r="F19" i="4232"/>
  <c r="P18" i="4232"/>
  <c r="O18" i="4232"/>
  <c r="N18" i="4232"/>
  <c r="H18" i="4232"/>
  <c r="G18" i="4232"/>
  <c r="F18" i="4232"/>
  <c r="H17" i="4232"/>
  <c r="G17" i="4232"/>
  <c r="F17" i="4232"/>
  <c r="F44" i="4231"/>
  <c r="F43" i="4231"/>
  <c r="O30" i="4231"/>
  <c r="O29" i="4231"/>
  <c r="L23" i="4231"/>
  <c r="H44" i="4231" s="1"/>
  <c r="D23" i="4231"/>
  <c r="H43" i="4231" s="1"/>
  <c r="P22" i="4231"/>
  <c r="O22" i="4231"/>
  <c r="N22" i="4231"/>
  <c r="H22" i="4231"/>
  <c r="G22" i="4231"/>
  <c r="F22" i="4231"/>
  <c r="P21" i="4231"/>
  <c r="O21" i="4231"/>
  <c r="N21" i="4231"/>
  <c r="H21" i="4231"/>
  <c r="G21" i="4231"/>
  <c r="F21" i="4231"/>
  <c r="P20" i="4231"/>
  <c r="O20" i="4231"/>
  <c r="N20" i="4231"/>
  <c r="H20" i="4231"/>
  <c r="G20" i="4231"/>
  <c r="F20" i="4231"/>
  <c r="P19" i="4231"/>
  <c r="O19" i="4231"/>
  <c r="N19" i="4231"/>
  <c r="H19" i="4231"/>
  <c r="G19" i="4231"/>
  <c r="F19" i="4231"/>
  <c r="P18" i="4231"/>
  <c r="O18" i="4231"/>
  <c r="N18" i="4231"/>
  <c r="H18" i="4231"/>
  <c r="G18" i="4231"/>
  <c r="F18" i="4231"/>
  <c r="H17" i="4231"/>
  <c r="G17" i="4231"/>
  <c r="F17" i="4231"/>
  <c r="F44" i="4230"/>
  <c r="F43" i="4230"/>
  <c r="O30" i="4230"/>
  <c r="O29" i="4230"/>
  <c r="L23" i="4230"/>
  <c r="H44" i="4230" s="1"/>
  <c r="D23" i="4230"/>
  <c r="H43" i="4230" s="1"/>
  <c r="P22" i="4230"/>
  <c r="O22" i="4230"/>
  <c r="N22" i="4230"/>
  <c r="H22" i="4230"/>
  <c r="G22" i="4230"/>
  <c r="F22" i="4230"/>
  <c r="P21" i="4230"/>
  <c r="O21" i="4230"/>
  <c r="N21" i="4230"/>
  <c r="H21" i="4230"/>
  <c r="G21" i="4230"/>
  <c r="F21" i="4230"/>
  <c r="P20" i="4230"/>
  <c r="O20" i="4230"/>
  <c r="N20" i="4230"/>
  <c r="H20" i="4230"/>
  <c r="G20" i="4230"/>
  <c r="F20" i="4230"/>
  <c r="P19" i="4230"/>
  <c r="O19" i="4230"/>
  <c r="N19" i="4230"/>
  <c r="H19" i="4230"/>
  <c r="G19" i="4230"/>
  <c r="F19" i="4230"/>
  <c r="P18" i="4230"/>
  <c r="O18" i="4230"/>
  <c r="N18" i="4230"/>
  <c r="F44" i="4229"/>
  <c r="F43" i="4229"/>
  <c r="O30" i="4229"/>
  <c r="O29" i="4229"/>
  <c r="L23" i="4229"/>
  <c r="H44" i="4229" s="1"/>
  <c r="D23" i="4229"/>
  <c r="H43" i="4229" s="1"/>
  <c r="P22" i="4229"/>
  <c r="O22" i="4229"/>
  <c r="N22" i="4229"/>
  <c r="H22" i="4229"/>
  <c r="G22" i="4229"/>
  <c r="F22" i="4229"/>
  <c r="P21" i="4229"/>
  <c r="O21" i="4229"/>
  <c r="N21" i="4229"/>
  <c r="H21" i="4229"/>
  <c r="G21" i="4229"/>
  <c r="F21" i="4229"/>
  <c r="P20" i="4229"/>
  <c r="O20" i="4229"/>
  <c r="N20" i="4229"/>
  <c r="H20" i="4229"/>
  <c r="G20" i="4229"/>
  <c r="F20" i="4229"/>
  <c r="P19" i="4229"/>
  <c r="O19" i="4229"/>
  <c r="N19" i="4229"/>
  <c r="H19" i="4229"/>
  <c r="G19" i="4229"/>
  <c r="F19" i="4229"/>
  <c r="P18" i="4229"/>
  <c r="O18" i="4229"/>
  <c r="N18" i="4229"/>
  <c r="F44" i="4228"/>
  <c r="F43" i="4228"/>
  <c r="O30" i="4228"/>
  <c r="O29" i="4228"/>
  <c r="L23" i="4228"/>
  <c r="H44" i="4228" s="1"/>
  <c r="D23" i="4228"/>
  <c r="H43" i="4228" s="1"/>
  <c r="P22" i="4228"/>
  <c r="O22" i="4228"/>
  <c r="N22" i="4228"/>
  <c r="H22" i="4228"/>
  <c r="G22" i="4228"/>
  <c r="F22" i="4228"/>
  <c r="P21" i="4228"/>
  <c r="O21" i="4228"/>
  <c r="N21" i="4228"/>
  <c r="H21" i="4228"/>
  <c r="G21" i="4228"/>
  <c r="F21" i="4228"/>
  <c r="P20" i="4228"/>
  <c r="O20" i="4228"/>
  <c r="N20" i="4228"/>
  <c r="H20" i="4228"/>
  <c r="G20" i="4228"/>
  <c r="F20" i="4228"/>
  <c r="P19" i="4228"/>
  <c r="O19" i="4228"/>
  <c r="N19" i="4228"/>
  <c r="H19" i="4228"/>
  <c r="G19" i="4228"/>
  <c r="F19" i="4228"/>
  <c r="P18" i="4228"/>
  <c r="O18" i="4228"/>
  <c r="N18" i="4228"/>
  <c r="H18" i="4228"/>
  <c r="G18" i="4228"/>
  <c r="F18" i="4228"/>
  <c r="F44" i="4227"/>
  <c r="F43" i="4227"/>
  <c r="O30" i="4227"/>
  <c r="O29" i="4227"/>
  <c r="L23" i="4227"/>
  <c r="H44" i="4227" s="1"/>
  <c r="D23" i="4227"/>
  <c r="H43" i="4227" s="1"/>
  <c r="P22" i="4227"/>
  <c r="O22" i="4227"/>
  <c r="N22" i="4227"/>
  <c r="H22" i="4227"/>
  <c r="G22" i="4227"/>
  <c r="F22" i="4227"/>
  <c r="P21" i="4227"/>
  <c r="O21" i="4227"/>
  <c r="N21" i="4227"/>
  <c r="H21" i="4227"/>
  <c r="G21" i="4227"/>
  <c r="F21" i="4227"/>
  <c r="P20" i="4227"/>
  <c r="O20" i="4227"/>
  <c r="N20" i="4227"/>
  <c r="H20" i="4227"/>
  <c r="G20" i="4227"/>
  <c r="F20" i="4227"/>
  <c r="P19" i="4227"/>
  <c r="O19" i="4227"/>
  <c r="N19" i="4227"/>
  <c r="H19" i="4227"/>
  <c r="G19" i="4227"/>
  <c r="F19" i="4227"/>
  <c r="H18" i="4227"/>
  <c r="G18" i="4227"/>
  <c r="F18" i="4227"/>
  <c r="F44" i="4226"/>
  <c r="F43" i="4226"/>
  <c r="O30" i="4226"/>
  <c r="O29" i="4226"/>
  <c r="L23" i="4226"/>
  <c r="H44" i="4226" s="1"/>
  <c r="D23" i="4226"/>
  <c r="H43" i="4226" s="1"/>
  <c r="P22" i="4226"/>
  <c r="O22" i="4226"/>
  <c r="N22" i="4226"/>
  <c r="H22" i="4226"/>
  <c r="G22" i="4226"/>
  <c r="F22" i="4226"/>
  <c r="P21" i="4226"/>
  <c r="O21" i="4226"/>
  <c r="N21" i="4226"/>
  <c r="H21" i="4226"/>
  <c r="G21" i="4226"/>
  <c r="F21" i="4226"/>
  <c r="P20" i="4226"/>
  <c r="O20" i="4226"/>
  <c r="N20" i="4226"/>
  <c r="H20" i="4226"/>
  <c r="G20" i="4226"/>
  <c r="F20" i="4226"/>
  <c r="P19" i="4226"/>
  <c r="O19" i="4226"/>
  <c r="N19" i="4226"/>
  <c r="H19" i="4226"/>
  <c r="G19" i="4226"/>
  <c r="F19" i="4226"/>
  <c r="H18" i="4226"/>
  <c r="G18" i="4226"/>
  <c r="F18" i="4226"/>
  <c r="F44" i="4225"/>
  <c r="F43" i="4225"/>
  <c r="O30" i="4225"/>
  <c r="O29" i="4225"/>
  <c r="L23" i="4225"/>
  <c r="H44" i="4225" s="1"/>
  <c r="D23" i="4225"/>
  <c r="H43" i="4225" s="1"/>
  <c r="P22" i="4225"/>
  <c r="O22" i="4225"/>
  <c r="N22" i="4225"/>
  <c r="H22" i="4225"/>
  <c r="G22" i="4225"/>
  <c r="F22" i="4225"/>
  <c r="P21" i="4225"/>
  <c r="O21" i="4225"/>
  <c r="N21" i="4225"/>
  <c r="H21" i="4225"/>
  <c r="G21" i="4225"/>
  <c r="F21" i="4225"/>
  <c r="P20" i="4225"/>
  <c r="O20" i="4225"/>
  <c r="N20" i="4225"/>
  <c r="H20" i="4225"/>
  <c r="G20" i="4225"/>
  <c r="F20" i="4225"/>
  <c r="H19" i="4225"/>
  <c r="G19" i="4225"/>
  <c r="F19" i="4225"/>
  <c r="H18" i="4225"/>
  <c r="G18" i="4225"/>
  <c r="F18" i="4225"/>
  <c r="F44" i="4224"/>
  <c r="F43" i="4224"/>
  <c r="O30" i="4224"/>
  <c r="O29" i="4224"/>
  <c r="L23" i="4224"/>
  <c r="H44" i="4224" s="1"/>
  <c r="D23" i="4224"/>
  <c r="H43" i="4224" s="1"/>
  <c r="P22" i="4224"/>
  <c r="O22" i="4224"/>
  <c r="N22" i="4224"/>
  <c r="H22" i="4224"/>
  <c r="G22" i="4224"/>
  <c r="F22" i="4224"/>
  <c r="P21" i="4224"/>
  <c r="O21" i="4224"/>
  <c r="N21" i="4224"/>
  <c r="H21" i="4224"/>
  <c r="G21" i="4224"/>
  <c r="F21" i="4224"/>
  <c r="P20" i="4224"/>
  <c r="O20" i="4224"/>
  <c r="N20" i="4224"/>
  <c r="H20" i="4224"/>
  <c r="G20" i="4224"/>
  <c r="F20" i="4224"/>
  <c r="H19" i="4224"/>
  <c r="G19" i="4224"/>
  <c r="F19" i="4224"/>
  <c r="H18" i="4224"/>
  <c r="G18" i="4224"/>
  <c r="F18" i="4224"/>
  <c r="F44" i="4223"/>
  <c r="F43" i="4223"/>
  <c r="O30" i="4223"/>
  <c r="O29" i="4223"/>
  <c r="L23" i="4223"/>
  <c r="H44" i="4223" s="1"/>
  <c r="D23" i="4223"/>
  <c r="H43" i="4223" s="1"/>
  <c r="P22" i="4223"/>
  <c r="O22" i="4223"/>
  <c r="N22" i="4223"/>
  <c r="H22" i="4223"/>
  <c r="G22" i="4223"/>
  <c r="F22" i="4223"/>
  <c r="P21" i="4223"/>
  <c r="O21" i="4223"/>
  <c r="N21" i="4223"/>
  <c r="H21" i="4223"/>
  <c r="G21" i="4223"/>
  <c r="F21" i="4223"/>
  <c r="P20" i="4223"/>
  <c r="O20" i="4223"/>
  <c r="N20" i="4223"/>
  <c r="H20" i="4223"/>
  <c r="G20" i="4223"/>
  <c r="F20" i="4223"/>
  <c r="P19" i="4223"/>
  <c r="O19" i="4223"/>
  <c r="N19" i="4223"/>
  <c r="H19" i="4223"/>
  <c r="G19" i="4223"/>
  <c r="F19" i="4223"/>
  <c r="P18" i="4223"/>
  <c r="O18" i="4223"/>
  <c r="N18" i="4223"/>
  <c r="H18" i="4223"/>
  <c r="G18" i="4223"/>
  <c r="F18" i="4223"/>
  <c r="H17" i="4223"/>
  <c r="G17" i="4223"/>
  <c r="F17" i="4223"/>
  <c r="F44" i="4222"/>
  <c r="F43" i="4222"/>
  <c r="O30" i="4222"/>
  <c r="O29" i="4222"/>
  <c r="L23" i="4222"/>
  <c r="H44" i="4222" s="1"/>
  <c r="D23" i="4222"/>
  <c r="H43" i="4222" s="1"/>
  <c r="P22" i="4222"/>
  <c r="O22" i="4222"/>
  <c r="N22" i="4222"/>
  <c r="H22" i="4222"/>
  <c r="G22" i="4222"/>
  <c r="F22" i="4222"/>
  <c r="P21" i="4222"/>
  <c r="O21" i="4222"/>
  <c r="N21" i="4222"/>
  <c r="H21" i="4222"/>
  <c r="G21" i="4222"/>
  <c r="F21" i="4222"/>
  <c r="P20" i="4222"/>
  <c r="O20" i="4222"/>
  <c r="N20" i="4222"/>
  <c r="H20" i="4222"/>
  <c r="G20" i="4222"/>
  <c r="F20" i="4222"/>
  <c r="P19" i="4222"/>
  <c r="O19" i="4222"/>
  <c r="N19" i="4222"/>
  <c r="H19" i="4222"/>
  <c r="G19" i="4222"/>
  <c r="F19" i="4222"/>
  <c r="P18" i="4222"/>
  <c r="O18" i="4222"/>
  <c r="N18" i="4222"/>
  <c r="H18" i="4222"/>
  <c r="G18" i="4222"/>
  <c r="F18" i="4222"/>
  <c r="P17" i="4222"/>
  <c r="O17" i="4222"/>
  <c r="N17" i="4222"/>
  <c r="H17" i="4222"/>
  <c r="G17" i="4222"/>
  <c r="F17" i="4222"/>
  <c r="H16" i="4222"/>
  <c r="G16" i="4222"/>
  <c r="F16" i="4222"/>
  <c r="F44" i="4221"/>
  <c r="F43" i="4221"/>
  <c r="O30" i="4221"/>
  <c r="O29" i="4221"/>
  <c r="L23" i="4221"/>
  <c r="H44" i="4221" s="1"/>
  <c r="D23" i="4221"/>
  <c r="H43" i="4221" s="1"/>
  <c r="P22" i="4221"/>
  <c r="O22" i="4221"/>
  <c r="N22" i="4221"/>
  <c r="H22" i="4221"/>
  <c r="G22" i="4221"/>
  <c r="F22" i="4221"/>
  <c r="P21" i="4221"/>
  <c r="O21" i="4221"/>
  <c r="N21" i="4221"/>
  <c r="H21" i="4221"/>
  <c r="G21" i="4221"/>
  <c r="F21" i="4221"/>
  <c r="P20" i="4221"/>
  <c r="O20" i="4221"/>
  <c r="N20" i="4221"/>
  <c r="H20" i="4221"/>
  <c r="G20" i="4221"/>
  <c r="F20" i="4221"/>
  <c r="P19" i="4221"/>
  <c r="O19" i="4221"/>
  <c r="N19" i="4221"/>
  <c r="H19" i="4221"/>
  <c r="G19" i="4221"/>
  <c r="F19" i="4221"/>
  <c r="H18" i="4221"/>
  <c r="G18" i="4221"/>
  <c r="F18" i="4221"/>
  <c r="F44" i="4220"/>
  <c r="F43" i="4220"/>
  <c r="O30" i="4220"/>
  <c r="O29" i="4220"/>
  <c r="L23" i="4220"/>
  <c r="H44" i="4220" s="1"/>
  <c r="D23" i="4220"/>
  <c r="H43" i="4220" s="1"/>
  <c r="P22" i="4220"/>
  <c r="O22" i="4220"/>
  <c r="N22" i="4220"/>
  <c r="H22" i="4220"/>
  <c r="G22" i="4220"/>
  <c r="F22" i="4220"/>
  <c r="P21" i="4220"/>
  <c r="O21" i="4220"/>
  <c r="N21" i="4220"/>
  <c r="H21" i="4220"/>
  <c r="G21" i="4220"/>
  <c r="F21" i="4220"/>
  <c r="P20" i="4220"/>
  <c r="O20" i="4220"/>
  <c r="N20" i="4220"/>
  <c r="H20" i="4220"/>
  <c r="G20" i="4220"/>
  <c r="F20" i="4220"/>
  <c r="P19" i="4220"/>
  <c r="O19" i="4220"/>
  <c r="N19" i="4220"/>
  <c r="H19" i="4220"/>
  <c r="G19" i="4220"/>
  <c r="F19" i="4220"/>
  <c r="P18" i="4220"/>
  <c r="O18" i="4220"/>
  <c r="N18" i="4220"/>
  <c r="H18" i="4220"/>
  <c r="G18" i="4220"/>
  <c r="F18" i="4220"/>
  <c r="H17" i="4220"/>
  <c r="G17" i="4220"/>
  <c r="F17" i="4220"/>
  <c r="H16" i="4220"/>
  <c r="G16" i="4220"/>
  <c r="F16" i="4220"/>
  <c r="F44" i="4219"/>
  <c r="F43" i="4219"/>
  <c r="O30" i="4219"/>
  <c r="O29" i="4219"/>
  <c r="L23" i="4219"/>
  <c r="H44" i="4219" s="1"/>
  <c r="D23" i="4219"/>
  <c r="H43" i="4219" s="1"/>
  <c r="P22" i="4219"/>
  <c r="O22" i="4219"/>
  <c r="N22" i="4219"/>
  <c r="H22" i="4219"/>
  <c r="G22" i="4219"/>
  <c r="F22" i="4219"/>
  <c r="P21" i="4219"/>
  <c r="O21" i="4219"/>
  <c r="N21" i="4219"/>
  <c r="H21" i="4219"/>
  <c r="G21" i="4219"/>
  <c r="F21" i="4219"/>
  <c r="P20" i="4219"/>
  <c r="O20" i="4219"/>
  <c r="N20" i="4219"/>
  <c r="H20" i="4219"/>
  <c r="G20" i="4219"/>
  <c r="F20" i="4219"/>
  <c r="P19" i="4219"/>
  <c r="O19" i="4219"/>
  <c r="N19" i="4219"/>
  <c r="H19" i="4219"/>
  <c r="G19" i="4219"/>
  <c r="F19" i="4219"/>
  <c r="P18" i="4219"/>
  <c r="O18" i="4219"/>
  <c r="N18" i="4219"/>
  <c r="H18" i="4219"/>
  <c r="G18" i="4219"/>
  <c r="F18" i="4219"/>
  <c r="F44" i="4218"/>
  <c r="F43" i="4218"/>
  <c r="O30" i="4218"/>
  <c r="O29" i="4218"/>
  <c r="L23" i="4218"/>
  <c r="H44" i="4218" s="1"/>
  <c r="D23" i="4218"/>
  <c r="H43" i="4218" s="1"/>
  <c r="P22" i="4218"/>
  <c r="O22" i="4218"/>
  <c r="N22" i="4218"/>
  <c r="H22" i="4218"/>
  <c r="G22" i="4218"/>
  <c r="F22" i="4218"/>
  <c r="P21" i="4218"/>
  <c r="O21" i="4218"/>
  <c r="N21" i="4218"/>
  <c r="H21" i="4218"/>
  <c r="G21" i="4218"/>
  <c r="F21" i="4218"/>
  <c r="P20" i="4218"/>
  <c r="O20" i="4218"/>
  <c r="N20" i="4218"/>
  <c r="H20" i="4218"/>
  <c r="G20" i="4218"/>
  <c r="F20" i="4218"/>
  <c r="P19" i="4218"/>
  <c r="O19" i="4218"/>
  <c r="N19" i="4218"/>
  <c r="H19" i="4218"/>
  <c r="G19" i="4218"/>
  <c r="F19" i="4218"/>
  <c r="P18" i="4218"/>
  <c r="O18" i="4218"/>
  <c r="N18" i="4218"/>
  <c r="H18" i="4218"/>
  <c r="G18" i="4218"/>
  <c r="F18" i="4218"/>
  <c r="F44" i="4217"/>
  <c r="F43" i="4217"/>
  <c r="O30" i="4217"/>
  <c r="O29" i="4217"/>
  <c r="L23" i="4217"/>
  <c r="H44" i="4217" s="1"/>
  <c r="D23" i="4217"/>
  <c r="H43" i="4217" s="1"/>
  <c r="P22" i="4217"/>
  <c r="O22" i="4217"/>
  <c r="N22" i="4217"/>
  <c r="H22" i="4217"/>
  <c r="G22" i="4217"/>
  <c r="F22" i="4217"/>
  <c r="H21" i="4217"/>
  <c r="G21" i="4217"/>
  <c r="F21" i="4217"/>
  <c r="H20" i="4217"/>
  <c r="G20" i="4217"/>
  <c r="F20" i="4217"/>
  <c r="H19" i="4217"/>
  <c r="G19" i="4217"/>
  <c r="F19" i="4217"/>
  <c r="H18" i="4217"/>
  <c r="G18" i="4217"/>
  <c r="F18" i="4217"/>
  <c r="F44" i="4216"/>
  <c r="F43" i="4216"/>
  <c r="O30" i="4216"/>
  <c r="O29" i="4216"/>
  <c r="L23" i="4216"/>
  <c r="H44" i="4216" s="1"/>
  <c r="D23" i="4216"/>
  <c r="H43" i="4216" s="1"/>
  <c r="P22" i="4216"/>
  <c r="O22" i="4216"/>
  <c r="N22" i="4216"/>
  <c r="H22" i="4216"/>
  <c r="G22" i="4216"/>
  <c r="F22" i="4216"/>
  <c r="P21" i="4216"/>
  <c r="O21" i="4216"/>
  <c r="N21" i="4216"/>
  <c r="H21" i="4216"/>
  <c r="G21" i="4216"/>
  <c r="F21" i="4216"/>
  <c r="P20" i="4216"/>
  <c r="O20" i="4216"/>
  <c r="N20" i="4216"/>
  <c r="H20" i="4216"/>
  <c r="G20" i="4216"/>
  <c r="F20" i="4216"/>
  <c r="P19" i="4216"/>
  <c r="O19" i="4216"/>
  <c r="N19" i="4216"/>
  <c r="H19" i="4216"/>
  <c r="G19" i="4216"/>
  <c r="F19" i="4216"/>
  <c r="P18" i="4216"/>
  <c r="O18" i="4216"/>
  <c r="N18" i="4216"/>
  <c r="F43" i="4215"/>
  <c r="O29" i="4215"/>
  <c r="L23" i="4215"/>
  <c r="H44" i="4215" s="1"/>
  <c r="D23" i="4215"/>
  <c r="H43" i="4215" s="1"/>
  <c r="P22" i="4215"/>
  <c r="O22" i="4215"/>
  <c r="N22" i="4215"/>
  <c r="H22" i="4215"/>
  <c r="G22" i="4215"/>
  <c r="F22" i="4215"/>
  <c r="H21" i="4215"/>
  <c r="G21" i="4215"/>
  <c r="F21" i="4215"/>
  <c r="H20" i="4215"/>
  <c r="G20" i="4215"/>
  <c r="F20" i="4215"/>
  <c r="H19" i="4215"/>
  <c r="G19" i="4215"/>
  <c r="F19" i="4215"/>
  <c r="H18" i="4215"/>
  <c r="G18" i="4215"/>
  <c r="F18" i="4215"/>
  <c r="F44" i="4214"/>
  <c r="F43" i="4214"/>
  <c r="O30" i="4214"/>
  <c r="O29" i="4214"/>
  <c r="L23" i="4214"/>
  <c r="H44" i="4214" s="1"/>
  <c r="D23" i="4214"/>
  <c r="H43" i="4214" s="1"/>
  <c r="P22" i="4214"/>
  <c r="O22" i="4214"/>
  <c r="N22" i="4214"/>
  <c r="H22" i="4214"/>
  <c r="G22" i="4214"/>
  <c r="F22" i="4214"/>
  <c r="P21" i="4214"/>
  <c r="O21" i="4214"/>
  <c r="N21" i="4214"/>
  <c r="H21" i="4214"/>
  <c r="G21" i="4214"/>
  <c r="F21" i="4214"/>
  <c r="P20" i="4214"/>
  <c r="O20" i="4214"/>
  <c r="N20" i="4214"/>
  <c r="H20" i="4214"/>
  <c r="G20" i="4214"/>
  <c r="F20" i="4214"/>
  <c r="P19" i="4214"/>
  <c r="O19" i="4214"/>
  <c r="N19" i="4214"/>
  <c r="H19" i="4214"/>
  <c r="G19" i="4214"/>
  <c r="F19" i="4214"/>
  <c r="P18" i="4214"/>
  <c r="O18" i="4214"/>
  <c r="N18" i="4214"/>
  <c r="H18" i="4214"/>
  <c r="G18" i="4214"/>
  <c r="F18" i="4214"/>
  <c r="P17" i="4214"/>
  <c r="O17" i="4214"/>
  <c r="N17" i="4214"/>
  <c r="H17" i="4214"/>
  <c r="G17" i="4214"/>
  <c r="F17" i="4214"/>
  <c r="F44" i="4213"/>
  <c r="F43" i="4213"/>
  <c r="O30" i="4213"/>
  <c r="O29" i="4213"/>
  <c r="L23" i="4213"/>
  <c r="H44" i="4213" s="1"/>
  <c r="D23" i="4213"/>
  <c r="H43" i="4213" s="1"/>
  <c r="P22" i="4213"/>
  <c r="O22" i="4213"/>
  <c r="N22" i="4213"/>
  <c r="H22" i="4213"/>
  <c r="G22" i="4213"/>
  <c r="F22" i="4213"/>
  <c r="P21" i="4213"/>
  <c r="O21" i="4213"/>
  <c r="N21" i="4213"/>
  <c r="H21" i="4213"/>
  <c r="G21" i="4213"/>
  <c r="F21" i="4213"/>
  <c r="P20" i="4213"/>
  <c r="O20" i="4213"/>
  <c r="N20" i="4213"/>
  <c r="H20" i="4213"/>
  <c r="G20" i="4213"/>
  <c r="F20" i="4213"/>
  <c r="P19" i="4213"/>
  <c r="O19" i="4213"/>
  <c r="N19" i="4213"/>
  <c r="H19" i="4213"/>
  <c r="G19" i="4213"/>
  <c r="F19" i="4213"/>
  <c r="P18" i="4213"/>
  <c r="O18" i="4213"/>
  <c r="N18" i="4213"/>
  <c r="H18" i="4213"/>
  <c r="G18" i="4213"/>
  <c r="F18" i="4213"/>
  <c r="P17" i="4213"/>
  <c r="O17" i="4213"/>
  <c r="N17" i="4213"/>
  <c r="F44" i="4212"/>
  <c r="F43" i="4212"/>
  <c r="O30" i="4212"/>
  <c r="O29" i="4212"/>
  <c r="L23" i="4212"/>
  <c r="H44" i="4212" s="1"/>
  <c r="D23" i="4212"/>
  <c r="H43" i="4212" s="1"/>
  <c r="P22" i="4212"/>
  <c r="O22" i="4212"/>
  <c r="N22" i="4212"/>
  <c r="H22" i="4212"/>
  <c r="G22" i="4212"/>
  <c r="F22" i="4212"/>
  <c r="P21" i="4212"/>
  <c r="O21" i="4212"/>
  <c r="N21" i="4212"/>
  <c r="H21" i="4212"/>
  <c r="G21" i="4212"/>
  <c r="F21" i="4212"/>
  <c r="P20" i="4212"/>
  <c r="O20" i="4212"/>
  <c r="N20" i="4212"/>
  <c r="H20" i="4212"/>
  <c r="G20" i="4212"/>
  <c r="F20" i="4212"/>
  <c r="P19" i="4212"/>
  <c r="O19" i="4212"/>
  <c r="N19" i="4212"/>
  <c r="H19" i="4212"/>
  <c r="G19" i="4212"/>
  <c r="F19" i="4212"/>
  <c r="P18" i="4212"/>
  <c r="O18" i="4212"/>
  <c r="N18" i="4212"/>
  <c r="H18" i="4212"/>
  <c r="G18" i="4212"/>
  <c r="F18" i="4212"/>
  <c r="F44" i="4211"/>
  <c r="F43" i="4211"/>
  <c r="O30" i="4211"/>
  <c r="O29" i="4211"/>
  <c r="L23" i="4211"/>
  <c r="H44" i="4211" s="1"/>
  <c r="D23" i="4211"/>
  <c r="H43" i="4211" s="1"/>
  <c r="P22" i="4211"/>
  <c r="O22" i="4211"/>
  <c r="N22" i="4211"/>
  <c r="H22" i="4211"/>
  <c r="G22" i="4211"/>
  <c r="F22" i="4211"/>
  <c r="P21" i="4211"/>
  <c r="O21" i="4211"/>
  <c r="N21" i="4211"/>
  <c r="H21" i="4211"/>
  <c r="G21" i="4211"/>
  <c r="F21" i="4211"/>
  <c r="P20" i="4211"/>
  <c r="O20" i="4211"/>
  <c r="N20" i="4211"/>
  <c r="H20" i="4211"/>
  <c r="G20" i="4211"/>
  <c r="F20" i="4211"/>
  <c r="P19" i="4211"/>
  <c r="O19" i="4211"/>
  <c r="N19" i="4211"/>
  <c r="H19" i="4211"/>
  <c r="G19" i="4211"/>
  <c r="F19" i="4211"/>
  <c r="P18" i="4211"/>
  <c r="O18" i="4211"/>
  <c r="N18" i="4211"/>
  <c r="H18" i="4211"/>
  <c r="G18" i="4211"/>
  <c r="F18" i="4211"/>
  <c r="F44" i="4210"/>
  <c r="F43" i="4210"/>
  <c r="O30" i="4210"/>
  <c r="O29" i="4210"/>
  <c r="L23" i="4210"/>
  <c r="H44" i="4210" s="1"/>
  <c r="D23" i="4210"/>
  <c r="H43" i="4210" s="1"/>
  <c r="P22" i="4210"/>
  <c r="O22" i="4210"/>
  <c r="N22" i="4210"/>
  <c r="H22" i="4210"/>
  <c r="G22" i="4210"/>
  <c r="F22" i="4210"/>
  <c r="H21" i="4210"/>
  <c r="G21" i="4210"/>
  <c r="F21" i="4210"/>
  <c r="H20" i="4210"/>
  <c r="G20" i="4210"/>
  <c r="F20" i="4210"/>
  <c r="H19" i="4210"/>
  <c r="G19" i="4210"/>
  <c r="F19" i="4210"/>
  <c r="H18" i="4210"/>
  <c r="G18" i="4210"/>
  <c r="F18" i="4210"/>
  <c r="H17" i="4210"/>
  <c r="G17" i="4210"/>
  <c r="F17" i="4210"/>
  <c r="H16" i="4210"/>
  <c r="G16" i="4210"/>
  <c r="F16" i="4210"/>
  <c r="F44" i="4209"/>
  <c r="F43" i="4209"/>
  <c r="O30" i="4209"/>
  <c r="O29" i="4209"/>
  <c r="L23" i="4209"/>
  <c r="H44" i="4209" s="1"/>
  <c r="D23" i="4209"/>
  <c r="H43" i="4209" s="1"/>
  <c r="P22" i="4209"/>
  <c r="O22" i="4209"/>
  <c r="N22" i="4209"/>
  <c r="H22" i="4209"/>
  <c r="G22" i="4209"/>
  <c r="F22" i="4209"/>
  <c r="H21" i="4209"/>
  <c r="G21" i="4209"/>
  <c r="F21" i="4209"/>
  <c r="H20" i="4209"/>
  <c r="G20" i="4209"/>
  <c r="F20" i="4209"/>
  <c r="H19" i="4209"/>
  <c r="G19" i="4209"/>
  <c r="F19" i="4209"/>
  <c r="F44" i="4208"/>
  <c r="F43" i="4208"/>
  <c r="O30" i="4208"/>
  <c r="O29" i="4208"/>
  <c r="L23" i="4208"/>
  <c r="H44" i="4208" s="1"/>
  <c r="D23" i="4208"/>
  <c r="H43" i="4208" s="1"/>
  <c r="P22" i="4208"/>
  <c r="O22" i="4208"/>
  <c r="N22" i="4208"/>
  <c r="H22" i="4208"/>
  <c r="G22" i="4208"/>
  <c r="F22" i="4208"/>
  <c r="P21" i="4208"/>
  <c r="O21" i="4208"/>
  <c r="N21" i="4208"/>
  <c r="H21" i="4208"/>
  <c r="G21" i="4208"/>
  <c r="F21" i="4208"/>
  <c r="P20" i="4208"/>
  <c r="O20" i="4208"/>
  <c r="N20" i="4208"/>
  <c r="H20" i="4208"/>
  <c r="G20" i="4208"/>
  <c r="F20" i="4208"/>
  <c r="P19" i="4208"/>
  <c r="O19" i="4208"/>
  <c r="N19" i="4208"/>
  <c r="H19" i="4208"/>
  <c r="G19" i="4208"/>
  <c r="F19" i="4208"/>
  <c r="P18" i="4208"/>
  <c r="O18" i="4208"/>
  <c r="N18" i="4208"/>
  <c r="P17" i="4208"/>
  <c r="O17" i="4208"/>
  <c r="N17" i="4208"/>
  <c r="F44" i="4207"/>
  <c r="F43" i="4207"/>
  <c r="O30" i="4207"/>
  <c r="O29" i="4207"/>
  <c r="L23" i="4207"/>
  <c r="H44" i="4207" s="1"/>
  <c r="D23" i="4207"/>
  <c r="H43" i="4207" s="1"/>
  <c r="P22" i="4207"/>
  <c r="O22" i="4207"/>
  <c r="N22" i="4207"/>
  <c r="H22" i="4207"/>
  <c r="G22" i="4207"/>
  <c r="F22" i="4207"/>
  <c r="P21" i="4207"/>
  <c r="O21" i="4207"/>
  <c r="N21" i="4207"/>
  <c r="H21" i="4207"/>
  <c r="G21" i="4207"/>
  <c r="F21" i="4207"/>
  <c r="P20" i="4207"/>
  <c r="O20" i="4207"/>
  <c r="N20" i="4207"/>
  <c r="H20" i="4207"/>
  <c r="G20" i="4207"/>
  <c r="F20" i="4207"/>
  <c r="P19" i="4207"/>
  <c r="O19" i="4207"/>
  <c r="N19" i="4207"/>
  <c r="H19" i="4207"/>
  <c r="G19" i="4207"/>
  <c r="F19" i="4207"/>
  <c r="P18" i="4207"/>
  <c r="O18" i="4207"/>
  <c r="N18" i="4207"/>
  <c r="H18" i="4207"/>
  <c r="G18" i="4207"/>
  <c r="F18" i="4207"/>
  <c r="P17" i="4207"/>
  <c r="O17" i="4207"/>
  <c r="N17" i="4207"/>
  <c r="H17" i="4207"/>
  <c r="G17" i="4207"/>
  <c r="F17" i="4207"/>
  <c r="P16" i="4207"/>
  <c r="O16" i="4207"/>
  <c r="N16" i="4207"/>
  <c r="F44" i="4206"/>
  <c r="F43" i="4206"/>
  <c r="O30" i="4206"/>
  <c r="O29" i="4206"/>
  <c r="L23" i="4206"/>
  <c r="H44" i="4206" s="1"/>
  <c r="D23" i="4206"/>
  <c r="H43" i="4206" s="1"/>
  <c r="P22" i="4206"/>
  <c r="O22" i="4206"/>
  <c r="N22" i="4206"/>
  <c r="H22" i="4206"/>
  <c r="G22" i="4206"/>
  <c r="F22" i="4206"/>
  <c r="P21" i="4206"/>
  <c r="O21" i="4206"/>
  <c r="N21" i="4206"/>
  <c r="H21" i="4206"/>
  <c r="G21" i="4206"/>
  <c r="F21" i="4206"/>
  <c r="P20" i="4206"/>
  <c r="O20" i="4206"/>
  <c r="N20" i="4206"/>
  <c r="H20" i="4206"/>
  <c r="G20" i="4206"/>
  <c r="F20" i="4206"/>
  <c r="P19" i="4206"/>
  <c r="O19" i="4206"/>
  <c r="N19" i="4206"/>
  <c r="H19" i="4206"/>
  <c r="G19" i="4206"/>
  <c r="F19" i="4206"/>
  <c r="P18" i="4206"/>
  <c r="O18" i="4206"/>
  <c r="N18" i="4206"/>
  <c r="H18" i="4206"/>
  <c r="G18" i="4206"/>
  <c r="F18" i="4206"/>
  <c r="F44" i="4205"/>
  <c r="F43" i="4205"/>
  <c r="O30" i="4205"/>
  <c r="O29" i="4205"/>
  <c r="L23" i="4205"/>
  <c r="H44" i="4205" s="1"/>
  <c r="D23" i="4205"/>
  <c r="H43" i="4205" s="1"/>
  <c r="P22" i="4205"/>
  <c r="O22" i="4205"/>
  <c r="N22" i="4205"/>
  <c r="H22" i="4205"/>
  <c r="G22" i="4205"/>
  <c r="F22" i="4205"/>
  <c r="P21" i="4205"/>
  <c r="O21" i="4205"/>
  <c r="N21" i="4205"/>
  <c r="H21" i="4205"/>
  <c r="G21" i="4205"/>
  <c r="F21" i="4205"/>
  <c r="P20" i="4205"/>
  <c r="O20" i="4205"/>
  <c r="N20" i="4205"/>
  <c r="H20" i="4205"/>
  <c r="G20" i="4205"/>
  <c r="F20" i="4205"/>
  <c r="P19" i="4205"/>
  <c r="O19" i="4205"/>
  <c r="N19" i="4205"/>
  <c r="H19" i="4205"/>
  <c r="G19" i="4205"/>
  <c r="F19" i="4205"/>
  <c r="P18" i="4205"/>
  <c r="O18" i="4205"/>
  <c r="N18" i="4205"/>
  <c r="H18" i="4205"/>
  <c r="G18" i="4205"/>
  <c r="F18" i="4205"/>
  <c r="F44" i="4204"/>
  <c r="F43" i="4204"/>
  <c r="O30" i="4204"/>
  <c r="O29" i="4204"/>
  <c r="L23" i="4204"/>
  <c r="H44" i="4204" s="1"/>
  <c r="D23" i="4204"/>
  <c r="H43" i="4204" s="1"/>
  <c r="P22" i="4204"/>
  <c r="O22" i="4204"/>
  <c r="N22" i="4204"/>
  <c r="H22" i="4204"/>
  <c r="G22" i="4204"/>
  <c r="F22" i="4204"/>
  <c r="P21" i="4204"/>
  <c r="O21" i="4204"/>
  <c r="N21" i="4204"/>
  <c r="H21" i="4204"/>
  <c r="G21" i="4204"/>
  <c r="F21" i="4204"/>
  <c r="P20" i="4204"/>
  <c r="O20" i="4204"/>
  <c r="N20" i="4204"/>
  <c r="H20" i="4204"/>
  <c r="G20" i="4204"/>
  <c r="F20" i="4204"/>
  <c r="P19" i="4204"/>
  <c r="O19" i="4204"/>
  <c r="N19" i="4204"/>
  <c r="H19" i="4204"/>
  <c r="G19" i="4204"/>
  <c r="F19" i="4204"/>
  <c r="P18" i="4204"/>
  <c r="O18" i="4204"/>
  <c r="N18" i="4204"/>
  <c r="H18" i="4204"/>
  <c r="G18" i="4204"/>
  <c r="F18" i="4204"/>
  <c r="F44" i="4203"/>
  <c r="F43" i="4203"/>
  <c r="O30" i="4203"/>
  <c r="O29" i="4203"/>
  <c r="L23" i="4203"/>
  <c r="H44" i="4203" s="1"/>
  <c r="D23" i="4203"/>
  <c r="H43" i="4203" s="1"/>
  <c r="P22" i="4203"/>
  <c r="O22" i="4203"/>
  <c r="N22" i="4203"/>
  <c r="H22" i="4203"/>
  <c r="G22" i="4203"/>
  <c r="F22" i="4203"/>
  <c r="P21" i="4203"/>
  <c r="O21" i="4203"/>
  <c r="N21" i="4203"/>
  <c r="H21" i="4203"/>
  <c r="G21" i="4203"/>
  <c r="F21" i="4203"/>
  <c r="P20" i="4203"/>
  <c r="O20" i="4203"/>
  <c r="N20" i="4203"/>
  <c r="H20" i="4203"/>
  <c r="G20" i="4203"/>
  <c r="F20" i="4203"/>
  <c r="P19" i="4203"/>
  <c r="O19" i="4203"/>
  <c r="N19" i="4203"/>
  <c r="H19" i="4203"/>
  <c r="G19" i="4203"/>
  <c r="F19" i="4203"/>
  <c r="P18" i="4203"/>
  <c r="O18" i="4203"/>
  <c r="N18" i="4203"/>
  <c r="H18" i="4203"/>
  <c r="G18" i="4203"/>
  <c r="F18" i="4203"/>
  <c r="P17" i="4203"/>
  <c r="O17" i="4203"/>
  <c r="N17" i="4203"/>
  <c r="F44" i="4202"/>
  <c r="F43" i="4202"/>
  <c r="O30" i="4202"/>
  <c r="O29" i="4202"/>
  <c r="L23" i="4202"/>
  <c r="H44" i="4202" s="1"/>
  <c r="D23" i="4202"/>
  <c r="H43" i="4202" s="1"/>
  <c r="P22" i="4202"/>
  <c r="O22" i="4202"/>
  <c r="N22" i="4202"/>
  <c r="H22" i="4202"/>
  <c r="G22" i="4202"/>
  <c r="F22" i="4202"/>
  <c r="P21" i="4202"/>
  <c r="O21" i="4202"/>
  <c r="N21" i="4202"/>
  <c r="H21" i="4202"/>
  <c r="G21" i="4202"/>
  <c r="F21" i="4202"/>
  <c r="P20" i="4202"/>
  <c r="O20" i="4202"/>
  <c r="N20" i="4202"/>
  <c r="H20" i="4202"/>
  <c r="G20" i="4202"/>
  <c r="F20" i="4202"/>
  <c r="P19" i="4202"/>
  <c r="O19" i="4202"/>
  <c r="N19" i="4202"/>
  <c r="H19" i="4202"/>
  <c r="G19" i="4202"/>
  <c r="F19" i="4202"/>
  <c r="P18" i="4202"/>
  <c r="O18" i="4202"/>
  <c r="N18" i="4202"/>
  <c r="H18" i="4202"/>
  <c r="G18" i="4202"/>
  <c r="F18" i="4202"/>
  <c r="P17" i="4202"/>
  <c r="O17" i="4202"/>
  <c r="N17" i="4202"/>
  <c r="H17" i="4202"/>
  <c r="G17" i="4202"/>
  <c r="F17" i="4202"/>
  <c r="F44" i="4201"/>
  <c r="F43" i="4201"/>
  <c r="O30" i="4201"/>
  <c r="O29" i="4201"/>
  <c r="L23" i="4201"/>
  <c r="H44" i="4201" s="1"/>
  <c r="D23" i="4201"/>
  <c r="H43" i="4201" s="1"/>
  <c r="P22" i="4201"/>
  <c r="O22" i="4201"/>
  <c r="N22" i="4201"/>
  <c r="H22" i="4201"/>
  <c r="G22" i="4201"/>
  <c r="F22" i="4201"/>
  <c r="P21" i="4201"/>
  <c r="O21" i="4201"/>
  <c r="N21" i="4201"/>
  <c r="H21" i="4201"/>
  <c r="G21" i="4201"/>
  <c r="F21" i="4201"/>
  <c r="P20" i="4201"/>
  <c r="O20" i="4201"/>
  <c r="N20" i="4201"/>
  <c r="H20" i="4201"/>
  <c r="G20" i="4201"/>
  <c r="F20" i="4201"/>
  <c r="P19" i="4201"/>
  <c r="O19" i="4201"/>
  <c r="N19" i="4201"/>
  <c r="H19" i="4201"/>
  <c r="G19" i="4201"/>
  <c r="F19" i="4201"/>
  <c r="P18" i="4201"/>
  <c r="O18" i="4201"/>
  <c r="N18" i="4201"/>
  <c r="H18" i="4201"/>
  <c r="G18" i="4201"/>
  <c r="F18" i="4201"/>
  <c r="P17" i="4201"/>
  <c r="O17" i="4201"/>
  <c r="N17" i="4201"/>
  <c r="H17" i="4201"/>
  <c r="G17" i="4201"/>
  <c r="F17" i="4201"/>
  <c r="F44" i="4200"/>
  <c r="F43" i="4200"/>
  <c r="O30" i="4200"/>
  <c r="O29" i="4200"/>
  <c r="L23" i="4200"/>
  <c r="H44" i="4200" s="1"/>
  <c r="D23" i="4200"/>
  <c r="H43" i="4200" s="1"/>
  <c r="P22" i="4200"/>
  <c r="O22" i="4200"/>
  <c r="N22" i="4200"/>
  <c r="H22" i="4200"/>
  <c r="G22" i="4200"/>
  <c r="F22" i="4200"/>
  <c r="P21" i="4200"/>
  <c r="O21" i="4200"/>
  <c r="N21" i="4200"/>
  <c r="H21" i="4200"/>
  <c r="G21" i="4200"/>
  <c r="F21" i="4200"/>
  <c r="P20" i="4200"/>
  <c r="O20" i="4200"/>
  <c r="N20" i="4200"/>
  <c r="H20" i="4200"/>
  <c r="G20" i="4200"/>
  <c r="F20" i="4200"/>
  <c r="H19" i="4200"/>
  <c r="G19" i="4200"/>
  <c r="F19" i="4200"/>
  <c r="F44" i="4199"/>
  <c r="F43" i="4199"/>
  <c r="O30" i="4199"/>
  <c r="O29" i="4199"/>
  <c r="L23" i="4199"/>
  <c r="H44" i="4199" s="1"/>
  <c r="D23" i="4199"/>
  <c r="H43" i="4199" s="1"/>
  <c r="P22" i="4199"/>
  <c r="O22" i="4199"/>
  <c r="N22" i="4199"/>
  <c r="H22" i="4199"/>
  <c r="G22" i="4199"/>
  <c r="F22" i="4199"/>
  <c r="P21" i="4199"/>
  <c r="O21" i="4199"/>
  <c r="N21" i="4199"/>
  <c r="H21" i="4199"/>
  <c r="G21" i="4199"/>
  <c r="F21" i="4199"/>
  <c r="P20" i="4199"/>
  <c r="O20" i="4199"/>
  <c r="N20" i="4199"/>
  <c r="H20" i="4199"/>
  <c r="G20" i="4199"/>
  <c r="F20" i="4199"/>
  <c r="H19" i="4199"/>
  <c r="G19" i="4199"/>
  <c r="F19" i="4199"/>
  <c r="F44" i="4198"/>
  <c r="F43" i="4198"/>
  <c r="O30" i="4198"/>
  <c r="O29" i="4198"/>
  <c r="L23" i="4198"/>
  <c r="H44" i="4198" s="1"/>
  <c r="D23" i="4198"/>
  <c r="H43" i="4198" s="1"/>
  <c r="P22" i="4198"/>
  <c r="O22" i="4198"/>
  <c r="N22" i="4198"/>
  <c r="H22" i="4198"/>
  <c r="G22" i="4198"/>
  <c r="F22" i="4198"/>
  <c r="P21" i="4198"/>
  <c r="O21" i="4198"/>
  <c r="N21" i="4198"/>
  <c r="H21" i="4198"/>
  <c r="G21" i="4198"/>
  <c r="F21" i="4198"/>
  <c r="P20" i="4198"/>
  <c r="O20" i="4198"/>
  <c r="N20" i="4198"/>
  <c r="H20" i="4198"/>
  <c r="G20" i="4198"/>
  <c r="F20" i="4198"/>
  <c r="H19" i="4198"/>
  <c r="G19" i="4198"/>
  <c r="F19" i="4198"/>
  <c r="H18" i="4198"/>
  <c r="G18" i="4198"/>
  <c r="F18" i="4198"/>
  <c r="F44" i="4197"/>
  <c r="F43" i="4197"/>
  <c r="O30" i="4197"/>
  <c r="O29" i="4197"/>
  <c r="L23" i="4197"/>
  <c r="H44" i="4197" s="1"/>
  <c r="D23" i="4197"/>
  <c r="H43" i="4197" s="1"/>
  <c r="P22" i="4197"/>
  <c r="O22" i="4197"/>
  <c r="N22" i="4197"/>
  <c r="H22" i="4197"/>
  <c r="G22" i="4197"/>
  <c r="F22" i="4197"/>
  <c r="P21" i="4197"/>
  <c r="O21" i="4197"/>
  <c r="N21" i="4197"/>
  <c r="H21" i="4197"/>
  <c r="G21" i="4197"/>
  <c r="F21" i="4197"/>
  <c r="P20" i="4197"/>
  <c r="O20" i="4197"/>
  <c r="N20" i="4197"/>
  <c r="H20" i="4197"/>
  <c r="G20" i="4197"/>
  <c r="F20" i="4197"/>
  <c r="H19" i="4197"/>
  <c r="G19" i="4197"/>
  <c r="F19" i="4197"/>
  <c r="H18" i="4197"/>
  <c r="G18" i="4197"/>
  <c r="F18" i="4197"/>
  <c r="F44" i="4196"/>
  <c r="F43" i="4196"/>
  <c r="O30" i="4196"/>
  <c r="O29" i="4196"/>
  <c r="L23" i="4196"/>
  <c r="H44" i="4196" s="1"/>
  <c r="D23" i="4196"/>
  <c r="H43" i="4196" s="1"/>
  <c r="P22" i="4196"/>
  <c r="O22" i="4196"/>
  <c r="N22" i="4196"/>
  <c r="H22" i="4196"/>
  <c r="G22" i="4196"/>
  <c r="F22" i="4196"/>
  <c r="P21" i="4196"/>
  <c r="O21" i="4196"/>
  <c r="N21" i="4196"/>
  <c r="H21" i="4196"/>
  <c r="G21" i="4196"/>
  <c r="F21" i="4196"/>
  <c r="P20" i="4196"/>
  <c r="O20" i="4196"/>
  <c r="N20" i="4196"/>
  <c r="H20" i="4196"/>
  <c r="G20" i="4196"/>
  <c r="F20" i="4196"/>
  <c r="H19" i="4196"/>
  <c r="G19" i="4196"/>
  <c r="F19" i="4196"/>
  <c r="H18" i="4196"/>
  <c r="G18" i="4196"/>
  <c r="F18" i="4196"/>
  <c r="F44" i="4195"/>
  <c r="F43" i="4195"/>
  <c r="O30" i="4195"/>
  <c r="O29" i="4195"/>
  <c r="L23" i="4195"/>
  <c r="H44" i="4195" s="1"/>
  <c r="D23" i="4195"/>
  <c r="H43" i="4195" s="1"/>
  <c r="P22" i="4195"/>
  <c r="O22" i="4195"/>
  <c r="N22" i="4195"/>
  <c r="H22" i="4195"/>
  <c r="G22" i="4195"/>
  <c r="F22" i="4195"/>
  <c r="P21" i="4195"/>
  <c r="O21" i="4195"/>
  <c r="N21" i="4195"/>
  <c r="H21" i="4195"/>
  <c r="G21" i="4195"/>
  <c r="F21" i="4195"/>
  <c r="P20" i="4195"/>
  <c r="O20" i="4195"/>
  <c r="N20" i="4195"/>
  <c r="H20" i="4195"/>
  <c r="G20" i="4195"/>
  <c r="F20" i="4195"/>
  <c r="P19" i="4195"/>
  <c r="O19" i="4195"/>
  <c r="N19" i="4195"/>
  <c r="H19" i="4195"/>
  <c r="G19" i="4195"/>
  <c r="F19" i="4195"/>
  <c r="H18" i="4195"/>
  <c r="G18" i="4195"/>
  <c r="F18" i="4195"/>
  <c r="F44" i="4194"/>
  <c r="F43" i="4194"/>
  <c r="O30" i="4194"/>
  <c r="O29" i="4194"/>
  <c r="L23" i="4194"/>
  <c r="H44" i="4194" s="1"/>
  <c r="D23" i="4194"/>
  <c r="H43" i="4194" s="1"/>
  <c r="P22" i="4194"/>
  <c r="O22" i="4194"/>
  <c r="N22" i="4194"/>
  <c r="H22" i="4194"/>
  <c r="G22" i="4194"/>
  <c r="F22" i="4194"/>
  <c r="P21" i="4194"/>
  <c r="O21" i="4194"/>
  <c r="N21" i="4194"/>
  <c r="H21" i="4194"/>
  <c r="G21" i="4194"/>
  <c r="F21" i="4194"/>
  <c r="P20" i="4194"/>
  <c r="O20" i="4194"/>
  <c r="N20" i="4194"/>
  <c r="H20" i="4194"/>
  <c r="G20" i="4194"/>
  <c r="F20" i="4194"/>
  <c r="P19" i="4194"/>
  <c r="O19" i="4194"/>
  <c r="N19" i="4194"/>
  <c r="H19" i="4194"/>
  <c r="G19" i="4194"/>
  <c r="F19" i="4194"/>
  <c r="H18" i="4194"/>
  <c r="G18" i="4194"/>
  <c r="F18" i="4194"/>
  <c r="F44" i="4193"/>
  <c r="F43" i="4193"/>
  <c r="O30" i="4193"/>
  <c r="O29" i="4193"/>
  <c r="L23" i="4193"/>
  <c r="H44" i="4193" s="1"/>
  <c r="D23" i="4193"/>
  <c r="H43" i="4193" s="1"/>
  <c r="P22" i="4193"/>
  <c r="O22" i="4193"/>
  <c r="N22" i="4193"/>
  <c r="H22" i="4193"/>
  <c r="G22" i="4193"/>
  <c r="F22" i="4193"/>
  <c r="P21" i="4193"/>
  <c r="O21" i="4193"/>
  <c r="N21" i="4193"/>
  <c r="H21" i="4193"/>
  <c r="G21" i="4193"/>
  <c r="F21" i="4193"/>
  <c r="P20" i="4193"/>
  <c r="O20" i="4193"/>
  <c r="N20" i="4193"/>
  <c r="H20" i="4193"/>
  <c r="G20" i="4193"/>
  <c r="F20" i="4193"/>
  <c r="P19" i="4193"/>
  <c r="O19" i="4193"/>
  <c r="N19" i="4193"/>
  <c r="H19" i="4193"/>
  <c r="G19" i="4193"/>
  <c r="F19" i="4193"/>
  <c r="P18" i="4193"/>
  <c r="O18" i="4193"/>
  <c r="N18" i="4193"/>
  <c r="H18" i="4193"/>
  <c r="G18" i="4193"/>
  <c r="F18" i="4193"/>
  <c r="F44" i="4192"/>
  <c r="F43" i="4192"/>
  <c r="O30" i="4192"/>
  <c r="O29" i="4192"/>
  <c r="L23" i="4192"/>
  <c r="H44" i="4192" s="1"/>
  <c r="D23" i="4192"/>
  <c r="H43" i="4192" s="1"/>
  <c r="P22" i="4192"/>
  <c r="O22" i="4192"/>
  <c r="N22" i="4192"/>
  <c r="H22" i="4192"/>
  <c r="G22" i="4192"/>
  <c r="F22" i="4192"/>
  <c r="P21" i="4192"/>
  <c r="O21" i="4192"/>
  <c r="N21" i="4192"/>
  <c r="H21" i="4192"/>
  <c r="G21" i="4192"/>
  <c r="F21" i="4192"/>
  <c r="P20" i="4192"/>
  <c r="O20" i="4192"/>
  <c r="N20" i="4192"/>
  <c r="H20" i="4192"/>
  <c r="G20" i="4192"/>
  <c r="F20" i="4192"/>
  <c r="P19" i="4192"/>
  <c r="O19" i="4192"/>
  <c r="N19" i="4192"/>
  <c r="H19" i="4192"/>
  <c r="G19" i="4192"/>
  <c r="F19" i="4192"/>
  <c r="P18" i="4192"/>
  <c r="O18" i="4192"/>
  <c r="N18" i="4192"/>
  <c r="H18" i="4192"/>
  <c r="G18" i="4192"/>
  <c r="F18" i="4192"/>
  <c r="F44" i="4189"/>
  <c r="F43" i="4189"/>
  <c r="O30" i="4189"/>
  <c r="O29" i="4189"/>
  <c r="L23" i="4189"/>
  <c r="H44" i="4189" s="1"/>
  <c r="D23" i="4189"/>
  <c r="H43" i="4189" s="1"/>
  <c r="H22" i="4189"/>
  <c r="G22" i="4189"/>
  <c r="F22" i="4189"/>
  <c r="H21" i="4189"/>
  <c r="G21" i="4189"/>
  <c r="F21" i="4189"/>
  <c r="H20" i="4189"/>
  <c r="G20" i="4189"/>
  <c r="F20" i="4189"/>
  <c r="H19" i="4189"/>
  <c r="G19" i="4189"/>
  <c r="F19" i="4189"/>
  <c r="F44" i="4188"/>
  <c r="F43" i="4188"/>
  <c r="O30" i="4188"/>
  <c r="O29" i="4188"/>
  <c r="L23" i="4188"/>
  <c r="H44" i="4188" s="1"/>
  <c r="D23" i="4188"/>
  <c r="H43" i="4188" s="1"/>
  <c r="H22" i="4188"/>
  <c r="G22" i="4188"/>
  <c r="F22" i="4188"/>
  <c r="H21" i="4188"/>
  <c r="G21" i="4188"/>
  <c r="F21" i="4188"/>
  <c r="H20" i="4188"/>
  <c r="G20" i="4188"/>
  <c r="F20" i="4188"/>
  <c r="H19" i="4188"/>
  <c r="G19" i="4188"/>
  <c r="F19" i="4188"/>
  <c r="F44" i="4187"/>
  <c r="F43" i="4187"/>
  <c r="O30" i="4187"/>
  <c r="O29" i="4187"/>
  <c r="L23" i="4187"/>
  <c r="H44" i="4187" s="1"/>
  <c r="D23" i="4187"/>
  <c r="H43" i="4187" s="1"/>
  <c r="P22" i="4187"/>
  <c r="O22" i="4187"/>
  <c r="N22" i="4187"/>
  <c r="H22" i="4187"/>
  <c r="G22" i="4187"/>
  <c r="F22" i="4187"/>
  <c r="P21" i="4187"/>
  <c r="O21" i="4187"/>
  <c r="N21" i="4187"/>
  <c r="H21" i="4187"/>
  <c r="G21" i="4187"/>
  <c r="F21" i="4187"/>
  <c r="P20" i="4187"/>
  <c r="O20" i="4187"/>
  <c r="N20" i="4187"/>
  <c r="H20" i="4187"/>
  <c r="G20" i="4187"/>
  <c r="F20" i="4187"/>
  <c r="P19" i="4187"/>
  <c r="O19" i="4187"/>
  <c r="N19" i="4187"/>
  <c r="H19" i="4187"/>
  <c r="G19" i="4187"/>
  <c r="F19" i="4187"/>
  <c r="P18" i="4187"/>
  <c r="O18" i="4187"/>
  <c r="N18" i="4187"/>
  <c r="H18" i="4187"/>
  <c r="G18" i="4187"/>
  <c r="F18" i="4187"/>
  <c r="H17" i="4187"/>
  <c r="G17" i="4187"/>
  <c r="F17" i="4187"/>
  <c r="F44" i="4186"/>
  <c r="F43" i="4186"/>
  <c r="O30" i="4186"/>
  <c r="O29" i="4186"/>
  <c r="L23" i="4186"/>
  <c r="H44" i="4186" s="1"/>
  <c r="D23" i="4186"/>
  <c r="H43" i="4186" s="1"/>
  <c r="P22" i="4186"/>
  <c r="O22" i="4186"/>
  <c r="N22" i="4186"/>
  <c r="H22" i="4186"/>
  <c r="G22" i="4186"/>
  <c r="F22" i="4186"/>
  <c r="P21" i="4186"/>
  <c r="O21" i="4186"/>
  <c r="N21" i="4186"/>
  <c r="H21" i="4186"/>
  <c r="G21" i="4186"/>
  <c r="F21" i="4186"/>
  <c r="P20" i="4186"/>
  <c r="O20" i="4186"/>
  <c r="N20" i="4186"/>
  <c r="H20" i="4186"/>
  <c r="G20" i="4186"/>
  <c r="F20" i="4186"/>
  <c r="P19" i="4186"/>
  <c r="O19" i="4186"/>
  <c r="N19" i="4186"/>
  <c r="H19" i="4186"/>
  <c r="G19" i="4186"/>
  <c r="F19" i="4186"/>
  <c r="P18" i="4186"/>
  <c r="O18" i="4186"/>
  <c r="N18" i="4186"/>
  <c r="H18" i="4186"/>
  <c r="G18" i="4186"/>
  <c r="F18" i="4186"/>
  <c r="H17" i="4186"/>
  <c r="G17" i="4186"/>
  <c r="F17" i="4186"/>
  <c r="F44" i="4183"/>
  <c r="F43" i="4183"/>
  <c r="O30" i="4183"/>
  <c r="O29" i="4183"/>
  <c r="L23" i="4183"/>
  <c r="H44" i="4183" s="1"/>
  <c r="D23" i="4183"/>
  <c r="H43" i="4183" s="1"/>
  <c r="P22" i="4183"/>
  <c r="O22" i="4183"/>
  <c r="N22" i="4183"/>
  <c r="H22" i="4183"/>
  <c r="G22" i="4183"/>
  <c r="F22" i="4183"/>
  <c r="P21" i="4183"/>
  <c r="O21" i="4183"/>
  <c r="N21" i="4183"/>
  <c r="H21" i="4183"/>
  <c r="G21" i="4183"/>
  <c r="F21" i="4183"/>
  <c r="P20" i="4183"/>
  <c r="O20" i="4183"/>
  <c r="N20" i="4183"/>
  <c r="H20" i="4183"/>
  <c r="G20" i="4183"/>
  <c r="F20" i="4183"/>
  <c r="P19" i="4183"/>
  <c r="O19" i="4183"/>
  <c r="N19" i="4183"/>
  <c r="H19" i="4183"/>
  <c r="G19" i="4183"/>
  <c r="F19" i="4183"/>
  <c r="P18" i="4183"/>
  <c r="O18" i="4183"/>
  <c r="N18" i="4183"/>
  <c r="H18" i="4183"/>
  <c r="G18" i="4183"/>
  <c r="F18" i="4183"/>
  <c r="P17" i="4183"/>
  <c r="O17" i="4183"/>
  <c r="N17" i="4183"/>
  <c r="F44" i="4182"/>
  <c r="F43" i="4182"/>
  <c r="O30" i="4182"/>
  <c r="O29" i="4182"/>
  <c r="L23" i="4182"/>
  <c r="H44" i="4182" s="1"/>
  <c r="D23" i="4182"/>
  <c r="H43" i="4182" s="1"/>
  <c r="P22" i="4182"/>
  <c r="O22" i="4182"/>
  <c r="N22" i="4182"/>
  <c r="H22" i="4182"/>
  <c r="G22" i="4182"/>
  <c r="F22" i="4182"/>
  <c r="P21" i="4182"/>
  <c r="O21" i="4182"/>
  <c r="N21" i="4182"/>
  <c r="H21" i="4182"/>
  <c r="G21" i="4182"/>
  <c r="F21" i="4182"/>
  <c r="P20" i="4182"/>
  <c r="O20" i="4182"/>
  <c r="N20" i="4182"/>
  <c r="H20" i="4182"/>
  <c r="G20" i="4182"/>
  <c r="F20" i="4182"/>
  <c r="P19" i="4182"/>
  <c r="O19" i="4182"/>
  <c r="N19" i="4182"/>
  <c r="H19" i="4182"/>
  <c r="G19" i="4182"/>
  <c r="F19" i="4182"/>
  <c r="P18" i="4182"/>
  <c r="O18" i="4182"/>
  <c r="N18" i="4182"/>
  <c r="H18" i="4182"/>
  <c r="G18" i="4182"/>
  <c r="F18" i="4182"/>
  <c r="F44" i="4181"/>
  <c r="F43" i="4181"/>
  <c r="O30" i="4181"/>
  <c r="O29" i="4181"/>
  <c r="L23" i="4181"/>
  <c r="H44" i="4181" s="1"/>
  <c r="D23" i="4181"/>
  <c r="H43" i="4181" s="1"/>
  <c r="P22" i="4181"/>
  <c r="O22" i="4181"/>
  <c r="N22" i="4181"/>
  <c r="H22" i="4181"/>
  <c r="G22" i="4181"/>
  <c r="F22" i="4181"/>
  <c r="P21" i="4181"/>
  <c r="O21" i="4181"/>
  <c r="N21" i="4181"/>
  <c r="H21" i="4181"/>
  <c r="G21" i="4181"/>
  <c r="F21" i="4181"/>
  <c r="P20" i="4181"/>
  <c r="O20" i="4181"/>
  <c r="N20" i="4181"/>
  <c r="H20" i="4181"/>
  <c r="G20" i="4181"/>
  <c r="F20" i="4181"/>
  <c r="P19" i="4181"/>
  <c r="O19" i="4181"/>
  <c r="N19" i="4181"/>
  <c r="H19" i="4181"/>
  <c r="G19" i="4181"/>
  <c r="F19" i="4181"/>
  <c r="P18" i="4181"/>
  <c r="O18" i="4181"/>
  <c r="N18" i="4181"/>
  <c r="H18" i="4181"/>
  <c r="G18" i="4181"/>
  <c r="F18" i="4181"/>
  <c r="F44" i="4180"/>
  <c r="F43" i="4180"/>
  <c r="O30" i="4180"/>
  <c r="O29" i="4180"/>
  <c r="L23" i="4180"/>
  <c r="H44" i="4180" s="1"/>
  <c r="D23" i="4180"/>
  <c r="H43" i="4180" s="1"/>
  <c r="P22" i="4180"/>
  <c r="O22" i="4180"/>
  <c r="N22" i="4180"/>
  <c r="H22" i="4180"/>
  <c r="G22" i="4180"/>
  <c r="F22" i="4180"/>
  <c r="P21" i="4180"/>
  <c r="O21" i="4180"/>
  <c r="N21" i="4180"/>
  <c r="H21" i="4180"/>
  <c r="G21" i="4180"/>
  <c r="F21" i="4180"/>
  <c r="P20" i="4180"/>
  <c r="O20" i="4180"/>
  <c r="N20" i="4180"/>
  <c r="H20" i="4180"/>
  <c r="G20" i="4180"/>
  <c r="F20" i="4180"/>
  <c r="P19" i="4180"/>
  <c r="O19" i="4180"/>
  <c r="N19" i="4180"/>
  <c r="H19" i="4180"/>
  <c r="G19" i="4180"/>
  <c r="F19" i="4180"/>
  <c r="P18" i="4180"/>
  <c r="O18" i="4180"/>
  <c r="N18" i="4180"/>
  <c r="F44" i="4179"/>
  <c r="F43" i="4179"/>
  <c r="O30" i="4179"/>
  <c r="O29" i="4179"/>
  <c r="L23" i="4179"/>
  <c r="H44" i="4179" s="1"/>
  <c r="D23" i="4179"/>
  <c r="H43" i="4179" s="1"/>
  <c r="P22" i="4179"/>
  <c r="O22" i="4179"/>
  <c r="N22" i="4179"/>
  <c r="H22" i="4179"/>
  <c r="G22" i="4179"/>
  <c r="F22" i="4179"/>
  <c r="P21" i="4179"/>
  <c r="O21" i="4179"/>
  <c r="N21" i="4179"/>
  <c r="H21" i="4179"/>
  <c r="G21" i="4179"/>
  <c r="F21" i="4179"/>
  <c r="P20" i="4179"/>
  <c r="O20" i="4179"/>
  <c r="N20" i="4179"/>
  <c r="H20" i="4179"/>
  <c r="G20" i="4179"/>
  <c r="F20" i="4179"/>
  <c r="P19" i="4179"/>
  <c r="O19" i="4179"/>
  <c r="N19" i="4179"/>
  <c r="H19" i="4179"/>
  <c r="G19" i="4179"/>
  <c r="F19" i="4179"/>
  <c r="P18" i="4179"/>
  <c r="O18" i="4179"/>
  <c r="N18" i="4179"/>
  <c r="P17" i="4179"/>
  <c r="O17" i="4179"/>
  <c r="N17" i="4179"/>
  <c r="F44" i="4178"/>
  <c r="F43" i="4178"/>
  <c r="O30" i="4178"/>
  <c r="O29" i="4178"/>
  <c r="L23" i="4178"/>
  <c r="H44" i="4178" s="1"/>
  <c r="D23" i="4178"/>
  <c r="H43" i="4178" s="1"/>
  <c r="P22" i="4178"/>
  <c r="O22" i="4178"/>
  <c r="N22" i="4178"/>
  <c r="H22" i="4178"/>
  <c r="G22" i="4178"/>
  <c r="F22" i="4178"/>
  <c r="P21" i="4178"/>
  <c r="O21" i="4178"/>
  <c r="N21" i="4178"/>
  <c r="H21" i="4178"/>
  <c r="G21" i="4178"/>
  <c r="F21" i="4178"/>
  <c r="P20" i="4178"/>
  <c r="O20" i="4178"/>
  <c r="N20" i="4178"/>
  <c r="H20" i="4178"/>
  <c r="G20" i="4178"/>
  <c r="F20" i="4178"/>
  <c r="P19" i="4178"/>
  <c r="O19" i="4178"/>
  <c r="N19" i="4178"/>
  <c r="H19" i="4178"/>
  <c r="G19" i="4178"/>
  <c r="F19" i="4178"/>
  <c r="P18" i="4178"/>
  <c r="O18" i="4178"/>
  <c r="N18" i="4178"/>
  <c r="P17" i="4178"/>
  <c r="O17" i="4178"/>
  <c r="N17" i="4178"/>
  <c r="F44" i="4177"/>
  <c r="F43" i="4177"/>
  <c r="O30" i="4177"/>
  <c r="O29" i="4177"/>
  <c r="L23" i="4177"/>
  <c r="H44" i="4177" s="1"/>
  <c r="D23" i="4177"/>
  <c r="H43" i="4177" s="1"/>
  <c r="P22" i="4177"/>
  <c r="O22" i="4177"/>
  <c r="N22" i="4177"/>
  <c r="H22" i="4177"/>
  <c r="G22" i="4177"/>
  <c r="F22" i="4177"/>
  <c r="P21" i="4177"/>
  <c r="O21" i="4177"/>
  <c r="N21" i="4177"/>
  <c r="H21" i="4177"/>
  <c r="G21" i="4177"/>
  <c r="F21" i="4177"/>
  <c r="P20" i="4177"/>
  <c r="O20" i="4177"/>
  <c r="N20" i="4177"/>
  <c r="H20" i="4177"/>
  <c r="G20" i="4177"/>
  <c r="F20" i="4177"/>
  <c r="P19" i="4177"/>
  <c r="O19" i="4177"/>
  <c r="N19" i="4177"/>
  <c r="H19" i="4177"/>
  <c r="G19" i="4177"/>
  <c r="F19" i="4177"/>
  <c r="P18" i="4177"/>
  <c r="O18" i="4177"/>
  <c r="N18" i="4177"/>
  <c r="P17" i="4177"/>
  <c r="O17" i="4177"/>
  <c r="N17" i="4177"/>
  <c r="F44" i="4176"/>
  <c r="F43" i="4176"/>
  <c r="O30" i="4176"/>
  <c r="O29" i="4176"/>
  <c r="L23" i="4176"/>
  <c r="H44" i="4176" s="1"/>
  <c r="D23" i="4176"/>
  <c r="H43" i="4176" s="1"/>
  <c r="P22" i="4176"/>
  <c r="O22" i="4176"/>
  <c r="N22" i="4176"/>
  <c r="H22" i="4176"/>
  <c r="G22" i="4176"/>
  <c r="F22" i="4176"/>
  <c r="P21" i="4176"/>
  <c r="O21" i="4176"/>
  <c r="N21" i="4176"/>
  <c r="H21" i="4176"/>
  <c r="G21" i="4176"/>
  <c r="F21" i="4176"/>
  <c r="P20" i="4176"/>
  <c r="O20" i="4176"/>
  <c r="N20" i="4176"/>
  <c r="H20" i="4176"/>
  <c r="G20" i="4176"/>
  <c r="F20" i="4176"/>
  <c r="P19" i="4176"/>
  <c r="O19" i="4176"/>
  <c r="N19" i="4176"/>
  <c r="H19" i="4176"/>
  <c r="G19" i="4176"/>
  <c r="F19" i="4176"/>
  <c r="F44" i="4175"/>
  <c r="F43" i="4175"/>
  <c r="O30" i="4175"/>
  <c r="O29" i="4175"/>
  <c r="L23" i="4175"/>
  <c r="H44" i="4175" s="1"/>
  <c r="D23" i="4175"/>
  <c r="H43" i="4175" s="1"/>
  <c r="P22" i="4175"/>
  <c r="O22" i="4175"/>
  <c r="N22" i="4175"/>
  <c r="H22" i="4175"/>
  <c r="G22" i="4175"/>
  <c r="F22" i="4175"/>
  <c r="P21" i="4175"/>
  <c r="O21" i="4175"/>
  <c r="N21" i="4175"/>
  <c r="H21" i="4175"/>
  <c r="G21" i="4175"/>
  <c r="F21" i="4175"/>
  <c r="P20" i="4175"/>
  <c r="O20" i="4175"/>
  <c r="N20" i="4175"/>
  <c r="H20" i="4175"/>
  <c r="G20" i="4175"/>
  <c r="F20" i="4175"/>
  <c r="P19" i="4175"/>
  <c r="O19" i="4175"/>
  <c r="N19" i="4175"/>
  <c r="H19" i="4175"/>
  <c r="G19" i="4175"/>
  <c r="F19" i="4175"/>
  <c r="F44" i="4174"/>
  <c r="F43" i="4174"/>
  <c r="O30" i="4174"/>
  <c r="O29" i="4174"/>
  <c r="L23" i="4174"/>
  <c r="H44" i="4174" s="1"/>
  <c r="D23" i="4174"/>
  <c r="H43" i="4174" s="1"/>
  <c r="P22" i="4174"/>
  <c r="O22" i="4174"/>
  <c r="N22" i="4174"/>
  <c r="H22" i="4174"/>
  <c r="G22" i="4174"/>
  <c r="F22" i="4174"/>
  <c r="P21" i="4174"/>
  <c r="O21" i="4174"/>
  <c r="N21" i="4174"/>
  <c r="H21" i="4174"/>
  <c r="G21" i="4174"/>
  <c r="F21" i="4174"/>
  <c r="P20" i="4174"/>
  <c r="O20" i="4174"/>
  <c r="N20" i="4174"/>
  <c r="H20" i="4174"/>
  <c r="G20" i="4174"/>
  <c r="F20" i="4174"/>
  <c r="P19" i="4174"/>
  <c r="O19" i="4174"/>
  <c r="N19" i="4174"/>
  <c r="H19" i="4174"/>
  <c r="G19" i="4174"/>
  <c r="F19" i="4174"/>
  <c r="P18" i="4174"/>
  <c r="O18" i="4174"/>
  <c r="N18" i="4174"/>
  <c r="O29" i="4173"/>
  <c r="O30" i="4173"/>
  <c r="F44" i="4173"/>
  <c r="F43" i="4173"/>
  <c r="L23" i="4173"/>
  <c r="H44" i="4173" s="1"/>
  <c r="D23" i="4173"/>
  <c r="H43" i="4173" s="1"/>
  <c r="P22" i="4173"/>
  <c r="O22" i="4173"/>
  <c r="N22" i="4173"/>
  <c r="H22" i="4173"/>
  <c r="G22" i="4173"/>
  <c r="F22" i="4173"/>
  <c r="P21" i="4173"/>
  <c r="O21" i="4173"/>
  <c r="N21" i="4173"/>
  <c r="H21" i="4173"/>
  <c r="G21" i="4173"/>
  <c r="F21" i="4173"/>
  <c r="P20" i="4173"/>
  <c r="O20" i="4173"/>
  <c r="N20" i="4173"/>
  <c r="H20" i="4173"/>
  <c r="G20" i="4173"/>
  <c r="F20" i="4173"/>
  <c r="P19" i="4173"/>
  <c r="O19" i="4173"/>
  <c r="N19" i="4173"/>
  <c r="H19" i="4173"/>
  <c r="G19" i="4173"/>
  <c r="F19" i="4173"/>
  <c r="P18" i="4173"/>
  <c r="O18" i="4173"/>
  <c r="N18" i="4173"/>
  <c r="H18" i="4173"/>
  <c r="G18" i="4173"/>
  <c r="F18" i="4173"/>
  <c r="P17" i="4173"/>
  <c r="O17" i="4173"/>
  <c r="N17" i="4173"/>
  <c r="P16" i="4173"/>
  <c r="O16" i="4173"/>
  <c r="N16" i="4173"/>
  <c r="F44" i="4172"/>
  <c r="F43" i="4172"/>
  <c r="O30" i="4172"/>
  <c r="O29" i="4172"/>
  <c r="L23" i="4172"/>
  <c r="H44" i="4172" s="1"/>
  <c r="D23" i="4172"/>
  <c r="H43" i="4172" s="1"/>
  <c r="P22" i="4172"/>
  <c r="O22" i="4172"/>
  <c r="N22" i="4172"/>
  <c r="H22" i="4172"/>
  <c r="G22" i="4172"/>
  <c r="F22" i="4172"/>
  <c r="P21" i="4172"/>
  <c r="O21" i="4172"/>
  <c r="N21" i="4172"/>
  <c r="H21" i="4172"/>
  <c r="G21" i="4172"/>
  <c r="F21" i="4172"/>
  <c r="P20" i="4172"/>
  <c r="O20" i="4172"/>
  <c r="N20" i="4172"/>
  <c r="H20" i="4172"/>
  <c r="G20" i="4172"/>
  <c r="F20" i="4172"/>
  <c r="P19" i="4172"/>
  <c r="O19" i="4172"/>
  <c r="N19" i="4172"/>
  <c r="H19" i="4172"/>
  <c r="G19" i="4172"/>
  <c r="F19" i="4172"/>
  <c r="P18" i="4172"/>
  <c r="O18" i="4172"/>
  <c r="N18" i="4172"/>
  <c r="H18" i="4172"/>
  <c r="G18" i="4172"/>
  <c r="F18" i="4172"/>
  <c r="P17" i="4172"/>
  <c r="O17" i="4172"/>
  <c r="N17" i="4172"/>
  <c r="H17" i="4172"/>
  <c r="G17" i="4172"/>
  <c r="F17" i="4172"/>
  <c r="P16" i="4172"/>
  <c r="O16" i="4172"/>
  <c r="N16" i="4172"/>
  <c r="F44" i="4171"/>
  <c r="F43" i="4171"/>
  <c r="O30" i="4171"/>
  <c r="O29" i="4171"/>
  <c r="L23" i="4171"/>
  <c r="H44" i="4171" s="1"/>
  <c r="D23" i="4171"/>
  <c r="H43" i="4171" s="1"/>
  <c r="P22" i="4171"/>
  <c r="O22" i="4171"/>
  <c r="N22" i="4171"/>
  <c r="H22" i="4171"/>
  <c r="G22" i="4171"/>
  <c r="F22" i="4171"/>
  <c r="P21" i="4171"/>
  <c r="O21" i="4171"/>
  <c r="N21" i="4171"/>
  <c r="H21" i="4171"/>
  <c r="G21" i="4171"/>
  <c r="F21" i="4171"/>
  <c r="P20" i="4171"/>
  <c r="O20" i="4171"/>
  <c r="N20" i="4171"/>
  <c r="H20" i="4171"/>
  <c r="G20" i="4171"/>
  <c r="F20" i="4171"/>
  <c r="P19" i="4171"/>
  <c r="O19" i="4171"/>
  <c r="N19" i="4171"/>
  <c r="H19" i="4171"/>
  <c r="G19" i="4171"/>
  <c r="F19" i="4171"/>
  <c r="P18" i="4171"/>
  <c r="O18" i="4171"/>
  <c r="N18" i="4171"/>
  <c r="H18" i="4171"/>
  <c r="G18" i="4171"/>
  <c r="F18" i="4171"/>
  <c r="P17" i="4171"/>
  <c r="O17" i="4171"/>
  <c r="N17" i="4171"/>
  <c r="H17" i="4171"/>
  <c r="G17" i="4171"/>
  <c r="F17" i="4171"/>
  <c r="N16" i="4171"/>
  <c r="O16" i="4171" s="1"/>
  <c r="P16" i="4171" s="1"/>
  <c r="F44" i="4170"/>
  <c r="F43" i="4170"/>
  <c r="O30" i="4170"/>
  <c r="O29" i="4170"/>
  <c r="L23" i="4170"/>
  <c r="H44" i="4170" s="1"/>
  <c r="D23" i="4170"/>
  <c r="H43" i="4170" s="1"/>
  <c r="P22" i="4170"/>
  <c r="O22" i="4170"/>
  <c r="N22" i="4170"/>
  <c r="H22" i="4170"/>
  <c r="G22" i="4170"/>
  <c r="F22" i="4170"/>
  <c r="P21" i="4170"/>
  <c r="O21" i="4170"/>
  <c r="N21" i="4170"/>
  <c r="H21" i="4170"/>
  <c r="G21" i="4170"/>
  <c r="F21" i="4170"/>
  <c r="P20" i="4170"/>
  <c r="O20" i="4170"/>
  <c r="N20" i="4170"/>
  <c r="H20" i="4170"/>
  <c r="G20" i="4170"/>
  <c r="F20" i="4170"/>
  <c r="P19" i="4170"/>
  <c r="O19" i="4170"/>
  <c r="N19" i="4170"/>
  <c r="H19" i="4170"/>
  <c r="G19" i="4170"/>
  <c r="F19" i="4170"/>
  <c r="P18" i="4170"/>
  <c r="O18" i="4170"/>
  <c r="N18" i="4170"/>
  <c r="H18" i="4170"/>
  <c r="G18" i="4170"/>
  <c r="F18" i="4170"/>
  <c r="F44" i="4169"/>
  <c r="F43" i="4169"/>
  <c r="O30" i="4169"/>
  <c r="O29" i="4169"/>
  <c r="L23" i="4169"/>
  <c r="H44" i="4169" s="1"/>
  <c r="D23" i="4169"/>
  <c r="H43" i="4169" s="1"/>
  <c r="P22" i="4169"/>
  <c r="O22" i="4169"/>
  <c r="N22" i="4169"/>
  <c r="H22" i="4169"/>
  <c r="G22" i="4169"/>
  <c r="F22" i="4169"/>
  <c r="P21" i="4169"/>
  <c r="O21" i="4169"/>
  <c r="N21" i="4169"/>
  <c r="H21" i="4169"/>
  <c r="G21" i="4169"/>
  <c r="F21" i="4169"/>
  <c r="P20" i="4169"/>
  <c r="O20" i="4169"/>
  <c r="N20" i="4169"/>
  <c r="H20" i="4169"/>
  <c r="G20" i="4169"/>
  <c r="F20" i="4169"/>
  <c r="H19" i="4169"/>
  <c r="G19" i="4169"/>
  <c r="F19" i="4169"/>
  <c r="F44" i="4168"/>
  <c r="F43" i="4168"/>
  <c r="O30" i="4168"/>
  <c r="O29" i="4168"/>
  <c r="L23" i="4168"/>
  <c r="H44" i="4168" s="1"/>
  <c r="D23" i="4168"/>
  <c r="H43" i="4168" s="1"/>
  <c r="P22" i="4168"/>
  <c r="O22" i="4168"/>
  <c r="N22" i="4168"/>
  <c r="H22" i="4168"/>
  <c r="G22" i="4168"/>
  <c r="F22" i="4168"/>
  <c r="P21" i="4168"/>
  <c r="O21" i="4168"/>
  <c r="N21" i="4168"/>
  <c r="H21" i="4168"/>
  <c r="G21" i="4168"/>
  <c r="F21" i="4168"/>
  <c r="P20" i="4168"/>
  <c r="O20" i="4168"/>
  <c r="N20" i="4168"/>
  <c r="H20" i="4168"/>
  <c r="G20" i="4168"/>
  <c r="F20" i="4168"/>
  <c r="P19" i="4168"/>
  <c r="O19" i="4168"/>
  <c r="N19" i="4168"/>
  <c r="H19" i="4168"/>
  <c r="G19" i="4168"/>
  <c r="F19" i="4168"/>
  <c r="P18" i="4168"/>
  <c r="O18" i="4168"/>
  <c r="N18" i="4168"/>
  <c r="P17" i="4168"/>
  <c r="O17" i="4168"/>
  <c r="N17" i="4168"/>
  <c r="F44" i="4167"/>
  <c r="F43" i="4167"/>
  <c r="O30" i="4167"/>
  <c r="O29" i="4167"/>
  <c r="L23" i="4167"/>
  <c r="H44" i="4167" s="1"/>
  <c r="D23" i="4167"/>
  <c r="H43" i="4167" s="1"/>
  <c r="P22" i="4167"/>
  <c r="O22" i="4167"/>
  <c r="N22" i="4167"/>
  <c r="H22" i="4167"/>
  <c r="G22" i="4167"/>
  <c r="F22" i="4167"/>
  <c r="P21" i="4167"/>
  <c r="O21" i="4167"/>
  <c r="N21" i="4167"/>
  <c r="H21" i="4167"/>
  <c r="G21" i="4167"/>
  <c r="F21" i="4167"/>
  <c r="P20" i="4167"/>
  <c r="O20" i="4167"/>
  <c r="N20" i="4167"/>
  <c r="H20" i="4167"/>
  <c r="G20" i="4167"/>
  <c r="F20" i="4167"/>
  <c r="P19" i="4167"/>
  <c r="O19" i="4167"/>
  <c r="N19" i="4167"/>
  <c r="H19" i="4167"/>
  <c r="G19" i="4167"/>
  <c r="F19" i="4167"/>
  <c r="P18" i="4167"/>
  <c r="O18" i="4167"/>
  <c r="N18" i="4167"/>
  <c r="H18" i="4167"/>
  <c r="G18" i="4167"/>
  <c r="F18" i="4167"/>
  <c r="H17" i="4167"/>
  <c r="G17" i="4167"/>
  <c r="F17" i="4167"/>
  <c r="F44" i="4166"/>
  <c r="F43" i="4166"/>
  <c r="O30" i="4166"/>
  <c r="O29" i="4166"/>
  <c r="L23" i="4166"/>
  <c r="H44" i="4166" s="1"/>
  <c r="D23" i="4166"/>
  <c r="H43" i="4166" s="1"/>
  <c r="P22" i="4166"/>
  <c r="O22" i="4166"/>
  <c r="N22" i="4166"/>
  <c r="H22" i="4166"/>
  <c r="G22" i="4166"/>
  <c r="F22" i="4166"/>
  <c r="P21" i="4166"/>
  <c r="O21" i="4166"/>
  <c r="N21" i="4166"/>
  <c r="H21" i="4166"/>
  <c r="G21" i="4166"/>
  <c r="F21" i="4166"/>
  <c r="H20" i="4166"/>
  <c r="G20" i="4166"/>
  <c r="F20" i="4166"/>
  <c r="H19" i="4166"/>
  <c r="G19" i="4166"/>
  <c r="F19" i="4166"/>
  <c r="H18" i="4166"/>
  <c r="G18" i="4166"/>
  <c r="F18" i="4166"/>
  <c r="H17" i="4166"/>
  <c r="G17" i="4166"/>
  <c r="F17" i="4166"/>
  <c r="F44" i="4165"/>
  <c r="F43" i="4165"/>
  <c r="O30" i="4165"/>
  <c r="O29" i="4165"/>
  <c r="L23" i="4165"/>
  <c r="H44" i="4165" s="1"/>
  <c r="D23" i="4165"/>
  <c r="H43" i="4165" s="1"/>
  <c r="P22" i="4165"/>
  <c r="O22" i="4165"/>
  <c r="N22" i="4165"/>
  <c r="H22" i="4165"/>
  <c r="G22" i="4165"/>
  <c r="F22" i="4165"/>
  <c r="P21" i="4165"/>
  <c r="O21" i="4165"/>
  <c r="N21" i="4165"/>
  <c r="H21" i="4165"/>
  <c r="G21" i="4165"/>
  <c r="F21" i="4165"/>
  <c r="H20" i="4165"/>
  <c r="G20" i="4165"/>
  <c r="F20" i="4165"/>
  <c r="H19" i="4165"/>
  <c r="G19" i="4165"/>
  <c r="F19" i="4165"/>
  <c r="H18" i="4165"/>
  <c r="G18" i="4165"/>
  <c r="F18" i="4165"/>
  <c r="H17" i="4165"/>
  <c r="G17" i="4165"/>
  <c r="F17" i="4165"/>
  <c r="F44" i="4164"/>
  <c r="F43" i="4164"/>
  <c r="O30" i="4164"/>
  <c r="O29" i="4164"/>
  <c r="L23" i="4164"/>
  <c r="H44" i="4164" s="1"/>
  <c r="D23" i="4164"/>
  <c r="H43" i="4164" s="1"/>
  <c r="P22" i="4164"/>
  <c r="O22" i="4164"/>
  <c r="N22" i="4164"/>
  <c r="H22" i="4164"/>
  <c r="G22" i="4164"/>
  <c r="F22" i="4164"/>
  <c r="P21" i="4164"/>
  <c r="O21" i="4164"/>
  <c r="N21" i="4164"/>
  <c r="H21" i="4164"/>
  <c r="G21" i="4164"/>
  <c r="F21" i="4164"/>
  <c r="P20" i="4164"/>
  <c r="O20" i="4164"/>
  <c r="N20" i="4164"/>
  <c r="H20" i="4164"/>
  <c r="G20" i="4164"/>
  <c r="F20" i="4164"/>
  <c r="P19" i="4164"/>
  <c r="O19" i="4164"/>
  <c r="N19" i="4164"/>
  <c r="H19" i="4164"/>
  <c r="G19" i="4164"/>
  <c r="F19" i="4164"/>
  <c r="P18" i="4164"/>
  <c r="O18" i="4164"/>
  <c r="N18" i="4164"/>
  <c r="F44" i="4163"/>
  <c r="F43" i="4163"/>
  <c r="O30" i="4163"/>
  <c r="O29" i="4163"/>
  <c r="L23" i="4163"/>
  <c r="H44" i="4163" s="1"/>
  <c r="D23" i="4163"/>
  <c r="H43" i="4163" s="1"/>
  <c r="P22" i="4163"/>
  <c r="O22" i="4163"/>
  <c r="N22" i="4163"/>
  <c r="H22" i="4163"/>
  <c r="G22" i="4163"/>
  <c r="F22" i="4163"/>
  <c r="P21" i="4163"/>
  <c r="O21" i="4163"/>
  <c r="N21" i="4163"/>
  <c r="H21" i="4163"/>
  <c r="G21" i="4163"/>
  <c r="F21" i="4163"/>
  <c r="P20" i="4163"/>
  <c r="O20" i="4163"/>
  <c r="N20" i="4163"/>
  <c r="H20" i="4163"/>
  <c r="G20" i="4163"/>
  <c r="F20" i="4163"/>
  <c r="P19" i="4163"/>
  <c r="O19" i="4163"/>
  <c r="N19" i="4163"/>
  <c r="H19" i="4163"/>
  <c r="G19" i="4163"/>
  <c r="F19" i="4163"/>
  <c r="P18" i="4163"/>
  <c r="O18" i="4163"/>
  <c r="N18" i="4163"/>
  <c r="F44" i="4162"/>
  <c r="F43" i="4162"/>
  <c r="O30" i="4162"/>
  <c r="O29" i="4162"/>
  <c r="L23" i="4162"/>
  <c r="H44" i="4162" s="1"/>
  <c r="D23" i="4162"/>
  <c r="H43" i="4162" s="1"/>
  <c r="P22" i="4162"/>
  <c r="O22" i="4162"/>
  <c r="N22" i="4162"/>
  <c r="H22" i="4162"/>
  <c r="G22" i="4162"/>
  <c r="F22" i="4162"/>
  <c r="P21" i="4162"/>
  <c r="O21" i="4162"/>
  <c r="N21" i="4162"/>
  <c r="H21" i="4162"/>
  <c r="G21" i="4162"/>
  <c r="F21" i="4162"/>
  <c r="P20" i="4162"/>
  <c r="O20" i="4162"/>
  <c r="N20" i="4162"/>
  <c r="H20" i="4162"/>
  <c r="G20" i="4162"/>
  <c r="F20" i="4162"/>
  <c r="P19" i="4162"/>
  <c r="O19" i="4162"/>
  <c r="N19" i="4162"/>
  <c r="H19" i="4162"/>
  <c r="G19" i="4162"/>
  <c r="F19" i="4162"/>
  <c r="P18" i="4162"/>
  <c r="O18" i="4162"/>
  <c r="N18" i="4162"/>
  <c r="H18" i="4162"/>
  <c r="G18" i="4162"/>
  <c r="F18" i="4162"/>
  <c r="F44" i="4161"/>
  <c r="F43" i="4161"/>
  <c r="O30" i="4161"/>
  <c r="O29" i="4161"/>
  <c r="L23" i="4161"/>
  <c r="H44" i="4161" s="1"/>
  <c r="D23" i="4161"/>
  <c r="H43" i="4161" s="1"/>
  <c r="P22" i="4161"/>
  <c r="O22" i="4161"/>
  <c r="N22" i="4161"/>
  <c r="H22" i="4161"/>
  <c r="G22" i="4161"/>
  <c r="F22" i="4161"/>
  <c r="P21" i="4161"/>
  <c r="O21" i="4161"/>
  <c r="N21" i="4161"/>
  <c r="H21" i="4161"/>
  <c r="G21" i="4161"/>
  <c r="F21" i="4161"/>
  <c r="P20" i="4161"/>
  <c r="O20" i="4161"/>
  <c r="N20" i="4161"/>
  <c r="H20" i="4161"/>
  <c r="G20" i="4161"/>
  <c r="F20" i="4161"/>
  <c r="P19" i="4161"/>
  <c r="O19" i="4161"/>
  <c r="N19" i="4161"/>
  <c r="H19" i="4161"/>
  <c r="G19" i="4161"/>
  <c r="F19" i="4161"/>
  <c r="P18" i="4161"/>
  <c r="O18" i="4161"/>
  <c r="N18" i="4161"/>
  <c r="H18" i="4161"/>
  <c r="G18" i="4161"/>
  <c r="F18" i="4161"/>
  <c r="H17" i="4161"/>
  <c r="G17" i="4161"/>
  <c r="F17" i="4161"/>
  <c r="F44" i="4160"/>
  <c r="F43" i="4160"/>
  <c r="O30" i="4160"/>
  <c r="O29" i="4160"/>
  <c r="L23" i="4160"/>
  <c r="H44" i="4160" s="1"/>
  <c r="D23" i="4160"/>
  <c r="H43" i="4160" s="1"/>
  <c r="P22" i="4160"/>
  <c r="O22" i="4160"/>
  <c r="N22" i="4160"/>
  <c r="H22" i="4160"/>
  <c r="G22" i="4160"/>
  <c r="F22" i="4160"/>
  <c r="P21" i="4160"/>
  <c r="O21" i="4160"/>
  <c r="N21" i="4160"/>
  <c r="H21" i="4160"/>
  <c r="G21" i="4160"/>
  <c r="F21" i="4160"/>
  <c r="P20" i="4160"/>
  <c r="O20" i="4160"/>
  <c r="N20" i="4160"/>
  <c r="H20" i="4160"/>
  <c r="G20" i="4160"/>
  <c r="F20" i="4160"/>
  <c r="P19" i="4160"/>
  <c r="O19" i="4160"/>
  <c r="N19" i="4160"/>
  <c r="H19" i="4160"/>
  <c r="G19" i="4160"/>
  <c r="F19" i="4160"/>
  <c r="P18" i="4160"/>
  <c r="O18" i="4160"/>
  <c r="N18" i="4160"/>
  <c r="H18" i="4160"/>
  <c r="G18" i="4160"/>
  <c r="F18" i="4160"/>
  <c r="P17" i="4160"/>
  <c r="O17" i="4160"/>
  <c r="N17" i="4160"/>
  <c r="H17" i="4160"/>
  <c r="G17" i="4160"/>
  <c r="F17" i="4160"/>
  <c r="H16" i="4160"/>
  <c r="G16" i="4160"/>
  <c r="F16" i="4160"/>
  <c r="F44" i="4159"/>
  <c r="F43" i="4159"/>
  <c r="O30" i="4159"/>
  <c r="O29" i="4159"/>
  <c r="L23" i="4159"/>
  <c r="H44" i="4159" s="1"/>
  <c r="D23" i="4159"/>
  <c r="H43" i="4159" s="1"/>
  <c r="P22" i="4159"/>
  <c r="O22" i="4159"/>
  <c r="N22" i="4159"/>
  <c r="H22" i="4159"/>
  <c r="G22" i="4159"/>
  <c r="F22" i="4159"/>
  <c r="P21" i="4159"/>
  <c r="O21" i="4159"/>
  <c r="N21" i="4159"/>
  <c r="H21" i="4159"/>
  <c r="G21" i="4159"/>
  <c r="F21" i="4159"/>
  <c r="P20" i="4159"/>
  <c r="O20" i="4159"/>
  <c r="N20" i="4159"/>
  <c r="H20" i="4159"/>
  <c r="G20" i="4159"/>
  <c r="F20" i="4159"/>
  <c r="P19" i="4159"/>
  <c r="O19" i="4159"/>
  <c r="N19" i="4159"/>
  <c r="H19" i="4159"/>
  <c r="G19" i="4159"/>
  <c r="F19" i="4159"/>
  <c r="P18" i="4159"/>
  <c r="O18" i="4159"/>
  <c r="N18" i="4159"/>
  <c r="H18" i="4159"/>
  <c r="G18" i="4159"/>
  <c r="F18" i="4159"/>
  <c r="P17" i="4159"/>
  <c r="O17" i="4159"/>
  <c r="N17" i="4159"/>
  <c r="H17" i="4159"/>
  <c r="G17" i="4159"/>
  <c r="F17" i="4159"/>
  <c r="H16" i="4159"/>
  <c r="G16" i="4159"/>
  <c r="F16" i="4159"/>
  <c r="F44" i="4158"/>
  <c r="F43" i="4158"/>
  <c r="O30" i="4158"/>
  <c r="O29" i="4158"/>
  <c r="L23" i="4158"/>
  <c r="H44" i="4158" s="1"/>
  <c r="D23" i="4158"/>
  <c r="H43" i="4158" s="1"/>
  <c r="P22" i="4158"/>
  <c r="O22" i="4158"/>
  <c r="N22" i="4158"/>
  <c r="H22" i="4158"/>
  <c r="G22" i="4158"/>
  <c r="F22" i="4158"/>
  <c r="H21" i="4158"/>
  <c r="G21" i="4158"/>
  <c r="F21" i="4158"/>
  <c r="H20" i="4158"/>
  <c r="G20" i="4158"/>
  <c r="F20" i="4158"/>
  <c r="H19" i="4158"/>
  <c r="G19" i="4158"/>
  <c r="F19" i="4158"/>
  <c r="H18" i="4158"/>
  <c r="G18" i="4158"/>
  <c r="F18" i="4158"/>
  <c r="H17" i="4158"/>
  <c r="G17" i="4158"/>
  <c r="F17" i="4158"/>
  <c r="F44" i="4156"/>
  <c r="F43" i="4156"/>
  <c r="O30" i="4156"/>
  <c r="O29" i="4156"/>
  <c r="L23" i="4156"/>
  <c r="H44" i="4156" s="1"/>
  <c r="D23" i="4156"/>
  <c r="H43" i="4156" s="1"/>
  <c r="P22" i="4156"/>
  <c r="O22" i="4156"/>
  <c r="N22" i="4156"/>
  <c r="H22" i="4156"/>
  <c r="G22" i="4156"/>
  <c r="F22" i="4156"/>
  <c r="H21" i="4156"/>
  <c r="G21" i="4156"/>
  <c r="F21" i="4156"/>
  <c r="H20" i="4156"/>
  <c r="G20" i="4156"/>
  <c r="F20" i="4156"/>
  <c r="H19" i="4156"/>
  <c r="G19" i="4156"/>
  <c r="F19" i="4156"/>
  <c r="H18" i="4156"/>
  <c r="G18" i="4156"/>
  <c r="F18" i="4156"/>
  <c r="H17" i="4156"/>
  <c r="G17" i="4156"/>
  <c r="F17" i="4156"/>
  <c r="F44" i="4155"/>
  <c r="F43" i="4155"/>
  <c r="O30" i="4155"/>
  <c r="O29" i="4155"/>
  <c r="L23" i="4155"/>
  <c r="H44" i="4155" s="1"/>
  <c r="D23" i="4155"/>
  <c r="H43" i="4155" s="1"/>
  <c r="P22" i="4155"/>
  <c r="O22" i="4155"/>
  <c r="N22" i="4155"/>
  <c r="H22" i="4155"/>
  <c r="G22" i="4155"/>
  <c r="F22" i="4155"/>
  <c r="P21" i="4155"/>
  <c r="O21" i="4155"/>
  <c r="N21" i="4155"/>
  <c r="H21" i="4155"/>
  <c r="G21" i="4155"/>
  <c r="F21" i="4155"/>
  <c r="P20" i="4155"/>
  <c r="O20" i="4155"/>
  <c r="N20" i="4155"/>
  <c r="H20" i="4155"/>
  <c r="G20" i="4155"/>
  <c r="F20" i="4155"/>
  <c r="P19" i="4155"/>
  <c r="O19" i="4155"/>
  <c r="N19" i="4155"/>
  <c r="H19" i="4155"/>
  <c r="G19" i="4155"/>
  <c r="F19" i="4155"/>
  <c r="P18" i="4155"/>
  <c r="O18" i="4155"/>
  <c r="N18" i="4155"/>
  <c r="H18" i="4155"/>
  <c r="G18" i="4155"/>
  <c r="F18" i="4155"/>
  <c r="P17" i="4155"/>
  <c r="O17" i="4155"/>
  <c r="N17" i="4155"/>
  <c r="H17" i="4155"/>
  <c r="G17" i="4155"/>
  <c r="F17" i="4155"/>
  <c r="F44" i="4154"/>
  <c r="F43" i="4154"/>
  <c r="O30" i="4154"/>
  <c r="O29" i="4154"/>
  <c r="L23" i="4154"/>
  <c r="H44" i="4154" s="1"/>
  <c r="D23" i="4154"/>
  <c r="H43" i="4154" s="1"/>
  <c r="P22" i="4154"/>
  <c r="O22" i="4154"/>
  <c r="N22" i="4154"/>
  <c r="H22" i="4154"/>
  <c r="G22" i="4154"/>
  <c r="F22" i="4154"/>
  <c r="P21" i="4154"/>
  <c r="O21" i="4154"/>
  <c r="N21" i="4154"/>
  <c r="H21" i="4154"/>
  <c r="G21" i="4154"/>
  <c r="F21" i="4154"/>
  <c r="P20" i="4154"/>
  <c r="O20" i="4154"/>
  <c r="N20" i="4154"/>
  <c r="H20" i="4154"/>
  <c r="G20" i="4154"/>
  <c r="F20" i="4154"/>
  <c r="P19" i="4154"/>
  <c r="O19" i="4154"/>
  <c r="N19" i="4154"/>
  <c r="H19" i="4154"/>
  <c r="G19" i="4154"/>
  <c r="F19" i="4154"/>
  <c r="P18" i="4154"/>
  <c r="O18" i="4154"/>
  <c r="N18" i="4154"/>
  <c r="H18" i="4154"/>
  <c r="G18" i="4154"/>
  <c r="F18" i="4154"/>
  <c r="P17" i="4154"/>
  <c r="O17" i="4154"/>
  <c r="N17" i="4154"/>
  <c r="H17" i="4154"/>
  <c r="G17" i="4154"/>
  <c r="F17" i="4154"/>
  <c r="F44" i="4153"/>
  <c r="F43" i="4153"/>
  <c r="O30" i="4153"/>
  <c r="O29" i="4153"/>
  <c r="L23" i="4153"/>
  <c r="H44" i="4153" s="1"/>
  <c r="D23" i="4153"/>
  <c r="H43" i="4153" s="1"/>
  <c r="P22" i="4153"/>
  <c r="O22" i="4153"/>
  <c r="N22" i="4153"/>
  <c r="H22" i="4153"/>
  <c r="G22" i="4153"/>
  <c r="F22" i="4153"/>
  <c r="P21" i="4153"/>
  <c r="O21" i="4153"/>
  <c r="N21" i="4153"/>
  <c r="H21" i="4153"/>
  <c r="G21" i="4153"/>
  <c r="F21" i="4153"/>
  <c r="P20" i="4153"/>
  <c r="O20" i="4153"/>
  <c r="N20" i="4153"/>
  <c r="H20" i="4153"/>
  <c r="G20" i="4153"/>
  <c r="F20" i="4153"/>
  <c r="P19" i="4153"/>
  <c r="O19" i="4153"/>
  <c r="N19" i="4153"/>
  <c r="H19" i="4153"/>
  <c r="G19" i="4153"/>
  <c r="F19" i="4153"/>
  <c r="H18" i="4153"/>
  <c r="G18" i="4153"/>
  <c r="F18" i="4153"/>
  <c r="H17" i="4153"/>
  <c r="G17" i="4153"/>
  <c r="F17" i="4153"/>
  <c r="F44" i="4152"/>
  <c r="F43" i="4152"/>
  <c r="O30" i="4152"/>
  <c r="O29" i="4152"/>
  <c r="L23" i="4152"/>
  <c r="H44" i="4152" s="1"/>
  <c r="D23" i="4152"/>
  <c r="H43" i="4152" s="1"/>
  <c r="P22" i="4152"/>
  <c r="O22" i="4152"/>
  <c r="N22" i="4152"/>
  <c r="H22" i="4152"/>
  <c r="G22" i="4152"/>
  <c r="F22" i="4152"/>
  <c r="P21" i="4152"/>
  <c r="O21" i="4152"/>
  <c r="N21" i="4152"/>
  <c r="H21" i="4152"/>
  <c r="G21" i="4152"/>
  <c r="F21" i="4152"/>
  <c r="P20" i="4152"/>
  <c r="O20" i="4152"/>
  <c r="N20" i="4152"/>
  <c r="H20" i="4152"/>
  <c r="G20" i="4152"/>
  <c r="F20" i="4152"/>
  <c r="P19" i="4152"/>
  <c r="O19" i="4152"/>
  <c r="N19" i="4152"/>
  <c r="H19" i="4152"/>
  <c r="G19" i="4152"/>
  <c r="F19" i="4152"/>
  <c r="H18" i="4152"/>
  <c r="G18" i="4152"/>
  <c r="F18" i="4152"/>
  <c r="H17" i="4152"/>
  <c r="G17" i="4152"/>
  <c r="F17" i="4152"/>
  <c r="F44" i="4151"/>
  <c r="F43" i="4151"/>
  <c r="O30" i="4151"/>
  <c r="O29" i="4151"/>
  <c r="L23" i="4151"/>
  <c r="H44" i="4151" s="1"/>
  <c r="D23" i="4151"/>
  <c r="H43" i="4151" s="1"/>
  <c r="P22" i="4151"/>
  <c r="O22" i="4151"/>
  <c r="N22" i="4151"/>
  <c r="H22" i="4151"/>
  <c r="G22" i="4151"/>
  <c r="F22" i="4151"/>
  <c r="P21" i="4151"/>
  <c r="O21" i="4151"/>
  <c r="N21" i="4151"/>
  <c r="H21" i="4151"/>
  <c r="G21" i="4151"/>
  <c r="F21" i="4151"/>
  <c r="P20" i="4151"/>
  <c r="O20" i="4151"/>
  <c r="N20" i="4151"/>
  <c r="H20" i="4151"/>
  <c r="G20" i="4151"/>
  <c r="F20" i="4151"/>
  <c r="P19" i="4151"/>
  <c r="O19" i="4151"/>
  <c r="N19" i="4151"/>
  <c r="H19" i="4151"/>
  <c r="G19" i="4151"/>
  <c r="F19" i="4151"/>
  <c r="P18" i="4151"/>
  <c r="O18" i="4151"/>
  <c r="N18" i="4151"/>
  <c r="H18" i="4151"/>
  <c r="G18" i="4151"/>
  <c r="F18" i="4151"/>
  <c r="H17" i="4151"/>
  <c r="G17" i="4151"/>
  <c r="F17" i="4151"/>
  <c r="F44" i="4150"/>
  <c r="F43" i="4150"/>
  <c r="O30" i="4150"/>
  <c r="O29" i="4150"/>
  <c r="L23" i="4150"/>
  <c r="H44" i="4150" s="1"/>
  <c r="D23" i="4150"/>
  <c r="H43" i="4150" s="1"/>
  <c r="P22" i="4150"/>
  <c r="O22" i="4150"/>
  <c r="N22" i="4150"/>
  <c r="H22" i="4150"/>
  <c r="G22" i="4150"/>
  <c r="F22" i="4150"/>
  <c r="P21" i="4150"/>
  <c r="O21" i="4150"/>
  <c r="N21" i="4150"/>
  <c r="H21" i="4150"/>
  <c r="G21" i="4150"/>
  <c r="F21" i="4150"/>
  <c r="P20" i="4150"/>
  <c r="O20" i="4150"/>
  <c r="N20" i="4150"/>
  <c r="H20" i="4150"/>
  <c r="G20" i="4150"/>
  <c r="F20" i="4150"/>
  <c r="P19" i="4150"/>
  <c r="O19" i="4150"/>
  <c r="N19" i="4150"/>
  <c r="H19" i="4150"/>
  <c r="G19" i="4150"/>
  <c r="F19" i="4150"/>
  <c r="H18" i="4150"/>
  <c r="G18" i="4150"/>
  <c r="F18" i="4150"/>
  <c r="H17" i="4150"/>
  <c r="G17" i="4150"/>
  <c r="F17" i="4150"/>
  <c r="F44" i="4147"/>
  <c r="F43" i="4147"/>
  <c r="O30" i="4147"/>
  <c r="O29" i="4147"/>
  <c r="L23" i="4147"/>
  <c r="H44" i="4147" s="1"/>
  <c r="D23" i="4147"/>
  <c r="H43" i="4147" s="1"/>
  <c r="P22" i="4147"/>
  <c r="O22" i="4147"/>
  <c r="N22" i="4147"/>
  <c r="H22" i="4147"/>
  <c r="G22" i="4147"/>
  <c r="F22" i="4147"/>
  <c r="P21" i="4147"/>
  <c r="O21" i="4147"/>
  <c r="N21" i="4147"/>
  <c r="H21" i="4147"/>
  <c r="G21" i="4147"/>
  <c r="F21" i="4147"/>
  <c r="P20" i="4147"/>
  <c r="O20" i="4147"/>
  <c r="N20" i="4147"/>
  <c r="H20" i="4147"/>
  <c r="G20" i="4147"/>
  <c r="F20" i="4147"/>
  <c r="P19" i="4147"/>
  <c r="O19" i="4147"/>
  <c r="N19" i="4147"/>
  <c r="H19" i="4147"/>
  <c r="G19" i="4147"/>
  <c r="F19" i="4147"/>
  <c r="H18" i="4147"/>
  <c r="G18" i="4147"/>
  <c r="F18" i="4147"/>
  <c r="H17" i="4147"/>
  <c r="G17" i="4147"/>
  <c r="F17" i="4147"/>
  <c r="F44" i="4146"/>
  <c r="F43" i="4146"/>
  <c r="O30" i="4146"/>
  <c r="O29" i="4146"/>
  <c r="L23" i="4146"/>
  <c r="H44" i="4146" s="1"/>
  <c r="D23" i="4146"/>
  <c r="H43" i="4146" s="1"/>
  <c r="P22" i="4146"/>
  <c r="O22" i="4146"/>
  <c r="N22" i="4146"/>
  <c r="H22" i="4146"/>
  <c r="G22" i="4146"/>
  <c r="F22" i="4146"/>
  <c r="P21" i="4146"/>
  <c r="O21" i="4146"/>
  <c r="N21" i="4146"/>
  <c r="H21" i="4146"/>
  <c r="G21" i="4146"/>
  <c r="F21" i="4146"/>
  <c r="P20" i="4146"/>
  <c r="O20" i="4146"/>
  <c r="N20" i="4146"/>
  <c r="H20" i="4146"/>
  <c r="G20" i="4146"/>
  <c r="F20" i="4146"/>
  <c r="P19" i="4146"/>
  <c r="O19" i="4146"/>
  <c r="N19" i="4146"/>
  <c r="H19" i="4146"/>
  <c r="G19" i="4146"/>
  <c r="F19" i="4146"/>
  <c r="H18" i="4146"/>
  <c r="G18" i="4146"/>
  <c r="F18" i="4146"/>
  <c r="H17" i="4146"/>
  <c r="G17" i="4146"/>
  <c r="F17" i="4146"/>
  <c r="F44" i="4145"/>
  <c r="F43" i="4145"/>
  <c r="O30" i="4145"/>
  <c r="O29" i="4145"/>
  <c r="L23" i="4145"/>
  <c r="H44" i="4145" s="1"/>
  <c r="D23" i="4145"/>
  <c r="H43" i="4145" s="1"/>
  <c r="P22" i="4145"/>
  <c r="O22" i="4145"/>
  <c r="N22" i="4145"/>
  <c r="H22" i="4145"/>
  <c r="G22" i="4145"/>
  <c r="F22" i="4145"/>
  <c r="P21" i="4145"/>
  <c r="O21" i="4145"/>
  <c r="N21" i="4145"/>
  <c r="H21" i="4145"/>
  <c r="G21" i="4145"/>
  <c r="F21" i="4145"/>
  <c r="P20" i="4145"/>
  <c r="O20" i="4145"/>
  <c r="N20" i="4145"/>
  <c r="H20" i="4145"/>
  <c r="G20" i="4145"/>
  <c r="F20" i="4145"/>
  <c r="P19" i="4145"/>
  <c r="O19" i="4145"/>
  <c r="N19" i="4145"/>
  <c r="H19" i="4145"/>
  <c r="G19" i="4145"/>
  <c r="F19" i="4145"/>
  <c r="H18" i="4145"/>
  <c r="G18" i="4145"/>
  <c r="F18" i="4145"/>
  <c r="H17" i="4145"/>
  <c r="G17" i="4145"/>
  <c r="F17" i="4145"/>
  <c r="F44" i="4144"/>
  <c r="F43" i="4144"/>
  <c r="O30" i="4144"/>
  <c r="O29" i="4144"/>
  <c r="L23" i="4144"/>
  <c r="H44" i="4144" s="1"/>
  <c r="D23" i="4144"/>
  <c r="H43" i="4144" s="1"/>
  <c r="P22" i="4144"/>
  <c r="O22" i="4144"/>
  <c r="N22" i="4144"/>
  <c r="H22" i="4144"/>
  <c r="G22" i="4144"/>
  <c r="F22" i="4144"/>
  <c r="P21" i="4144"/>
  <c r="O21" i="4144"/>
  <c r="N21" i="4144"/>
  <c r="H21" i="4144"/>
  <c r="G21" i="4144"/>
  <c r="F21" i="4144"/>
  <c r="P20" i="4144"/>
  <c r="O20" i="4144"/>
  <c r="N20" i="4144"/>
  <c r="H20" i="4144"/>
  <c r="G20" i="4144"/>
  <c r="F20" i="4144"/>
  <c r="P19" i="4144"/>
  <c r="O19" i="4144"/>
  <c r="N19" i="4144"/>
  <c r="H19" i="4144"/>
  <c r="G19" i="4144"/>
  <c r="F19" i="4144"/>
  <c r="P18" i="4144"/>
  <c r="O18" i="4144"/>
  <c r="N18" i="4144"/>
  <c r="H18" i="4144"/>
  <c r="G18" i="4144"/>
  <c r="F18" i="4144"/>
  <c r="P17" i="4144"/>
  <c r="O17" i="4144"/>
  <c r="N17" i="4144"/>
  <c r="H17" i="4144"/>
  <c r="G17" i="4144"/>
  <c r="F17" i="4144"/>
  <c r="F44" i="4143"/>
  <c r="F43" i="4143"/>
  <c r="O30" i="4143"/>
  <c r="O29" i="4143"/>
  <c r="L23" i="4143"/>
  <c r="H44" i="4143" s="1"/>
  <c r="D23" i="4143"/>
  <c r="H43" i="4143" s="1"/>
  <c r="P22" i="4143"/>
  <c r="O22" i="4143"/>
  <c r="N22" i="4143"/>
  <c r="H22" i="4143"/>
  <c r="G22" i="4143"/>
  <c r="F22" i="4143"/>
  <c r="P21" i="4143"/>
  <c r="O21" i="4143"/>
  <c r="N21" i="4143"/>
  <c r="H21" i="4143"/>
  <c r="G21" i="4143"/>
  <c r="F21" i="4143"/>
  <c r="P20" i="4143"/>
  <c r="O20" i="4143"/>
  <c r="N20" i="4143"/>
  <c r="H20" i="4143"/>
  <c r="G20" i="4143"/>
  <c r="F20" i="4143"/>
  <c r="P19" i="4143"/>
  <c r="O19" i="4143"/>
  <c r="N19" i="4143"/>
  <c r="H19" i="4143"/>
  <c r="G19" i="4143"/>
  <c r="F19" i="4143"/>
  <c r="P18" i="4143"/>
  <c r="O18" i="4143"/>
  <c r="N18" i="4143"/>
  <c r="H18" i="4143"/>
  <c r="G18" i="4143"/>
  <c r="F18" i="4143"/>
  <c r="F44" i="4142"/>
  <c r="F43" i="4142"/>
  <c r="O30" i="4142"/>
  <c r="O29" i="4142"/>
  <c r="L23" i="4142"/>
  <c r="H44" i="4142" s="1"/>
  <c r="D23" i="4142"/>
  <c r="H43" i="4142" s="1"/>
  <c r="P22" i="4142"/>
  <c r="O22" i="4142"/>
  <c r="N22" i="4142"/>
  <c r="H22" i="4142"/>
  <c r="G22" i="4142"/>
  <c r="F22" i="4142"/>
  <c r="P21" i="4142"/>
  <c r="O21" i="4142"/>
  <c r="N21" i="4142"/>
  <c r="H21" i="4142"/>
  <c r="G21" i="4142"/>
  <c r="F21" i="4142"/>
  <c r="P20" i="4142"/>
  <c r="O20" i="4142"/>
  <c r="N20" i="4142"/>
  <c r="H20" i="4142"/>
  <c r="G20" i="4142"/>
  <c r="F20" i="4142"/>
  <c r="P19" i="4142"/>
  <c r="O19" i="4142"/>
  <c r="N19" i="4142"/>
  <c r="H19" i="4142"/>
  <c r="G19" i="4142"/>
  <c r="F19" i="4142"/>
  <c r="P18" i="4142"/>
  <c r="O18" i="4142"/>
  <c r="N18" i="4142"/>
  <c r="F44" i="4141"/>
  <c r="F43" i="4141"/>
  <c r="O30" i="4141"/>
  <c r="O29" i="4141"/>
  <c r="L23" i="4141"/>
  <c r="H44" i="4141" s="1"/>
  <c r="D23" i="4141"/>
  <c r="H43" i="4141" s="1"/>
  <c r="P22" i="4141"/>
  <c r="O22" i="4141"/>
  <c r="N22" i="4141"/>
  <c r="H22" i="4141"/>
  <c r="G22" i="4141"/>
  <c r="F22" i="4141"/>
  <c r="P21" i="4141"/>
  <c r="O21" i="4141"/>
  <c r="N21" i="4141"/>
  <c r="H21" i="4141"/>
  <c r="G21" i="4141"/>
  <c r="F21" i="4141"/>
  <c r="P20" i="4141"/>
  <c r="O20" i="4141"/>
  <c r="N20" i="4141"/>
  <c r="H20" i="4141"/>
  <c r="G20" i="4141"/>
  <c r="F20" i="4141"/>
  <c r="P19" i="4141"/>
  <c r="O19" i="4141"/>
  <c r="N19" i="4141"/>
  <c r="H19" i="4141"/>
  <c r="G19" i="4141"/>
  <c r="F19" i="4141"/>
  <c r="P18" i="4141"/>
  <c r="O18" i="4141"/>
  <c r="N18" i="4141"/>
  <c r="F44" i="4140"/>
  <c r="F43" i="4140"/>
  <c r="O30" i="4140"/>
  <c r="O29" i="4140"/>
  <c r="L23" i="4140"/>
  <c r="H44" i="4140" s="1"/>
  <c r="D23" i="4140"/>
  <c r="H43" i="4140" s="1"/>
  <c r="P22" i="4140"/>
  <c r="O22" i="4140"/>
  <c r="N22" i="4140"/>
  <c r="H22" i="4140"/>
  <c r="G22" i="4140"/>
  <c r="F22" i="4140"/>
  <c r="P21" i="4140"/>
  <c r="O21" i="4140"/>
  <c r="N21" i="4140"/>
  <c r="H21" i="4140"/>
  <c r="G21" i="4140"/>
  <c r="F21" i="4140"/>
  <c r="P20" i="4140"/>
  <c r="O20" i="4140"/>
  <c r="N20" i="4140"/>
  <c r="H20" i="4140"/>
  <c r="G20" i="4140"/>
  <c r="F20" i="4140"/>
  <c r="F44" i="4139"/>
  <c r="F43" i="4139"/>
  <c r="O30" i="4139"/>
  <c r="O29" i="4139"/>
  <c r="L23" i="4139"/>
  <c r="H44" i="4139" s="1"/>
  <c r="D23" i="4139"/>
  <c r="H43" i="4139" s="1"/>
  <c r="P22" i="4139"/>
  <c r="O22" i="4139"/>
  <c r="N22" i="4139"/>
  <c r="H22" i="4139"/>
  <c r="G22" i="4139"/>
  <c r="F22" i="4139"/>
  <c r="P21" i="4139"/>
  <c r="O21" i="4139"/>
  <c r="N21" i="4139"/>
  <c r="H21" i="4139"/>
  <c r="G21" i="4139"/>
  <c r="F21" i="4139"/>
  <c r="P20" i="4139"/>
  <c r="O20" i="4139"/>
  <c r="N20" i="4139"/>
  <c r="H20" i="4139"/>
  <c r="G20" i="4139"/>
  <c r="F20" i="4139"/>
  <c r="F44" i="4138"/>
  <c r="F43" i="4138"/>
  <c r="O30" i="4138"/>
  <c r="O29" i="4138"/>
  <c r="L23" i="4138"/>
  <c r="H44" i="4138" s="1"/>
  <c r="D23" i="4138"/>
  <c r="H43" i="4138" s="1"/>
  <c r="P22" i="4138"/>
  <c r="O22" i="4138"/>
  <c r="N22" i="4138"/>
  <c r="H22" i="4138"/>
  <c r="G22" i="4138"/>
  <c r="F22" i="4138"/>
  <c r="P21" i="4138"/>
  <c r="O21" i="4138"/>
  <c r="N21" i="4138"/>
  <c r="H21" i="4138"/>
  <c r="G21" i="4138"/>
  <c r="F21" i="4138"/>
  <c r="P20" i="4138"/>
  <c r="O20" i="4138"/>
  <c r="N20" i="4138"/>
  <c r="H20" i="4138"/>
  <c r="G20" i="4138"/>
  <c r="F20" i="4138"/>
  <c r="F44" i="4137"/>
  <c r="F43" i="4137"/>
  <c r="O30" i="4137"/>
  <c r="O29" i="4137"/>
  <c r="L23" i="4137"/>
  <c r="H44" i="4137" s="1"/>
  <c r="D23" i="4137"/>
  <c r="H43" i="4137" s="1"/>
  <c r="P22" i="4137"/>
  <c r="O22" i="4137"/>
  <c r="N22" i="4137"/>
  <c r="H22" i="4137"/>
  <c r="G22" i="4137"/>
  <c r="F22" i="4137"/>
  <c r="P21" i="4137"/>
  <c r="O21" i="4137"/>
  <c r="N21" i="4137"/>
  <c r="H21" i="4137"/>
  <c r="G21" i="4137"/>
  <c r="F21" i="4137"/>
  <c r="P20" i="4137"/>
  <c r="O20" i="4137"/>
  <c r="N20" i="4137"/>
  <c r="H20" i="4137"/>
  <c r="G20" i="4137"/>
  <c r="F20" i="4137"/>
  <c r="P19" i="4137"/>
  <c r="O19" i="4137"/>
  <c r="N19" i="4137"/>
  <c r="H19" i="4137"/>
  <c r="G19" i="4137"/>
  <c r="F19" i="4137"/>
  <c r="P18" i="4137"/>
  <c r="O18" i="4137"/>
  <c r="N18" i="4137"/>
  <c r="H18" i="4137"/>
  <c r="G18" i="4137"/>
  <c r="F18" i="4137"/>
  <c r="P17" i="4137"/>
  <c r="O17" i="4137"/>
  <c r="N17" i="4137"/>
  <c r="F44" i="4136"/>
  <c r="F43" i="4136"/>
  <c r="O30" i="4136"/>
  <c r="O29" i="4136"/>
  <c r="L23" i="4136"/>
  <c r="H44" i="4136" s="1"/>
  <c r="D23" i="4136"/>
  <c r="H43" i="4136" s="1"/>
  <c r="P22" i="4136"/>
  <c r="O22" i="4136"/>
  <c r="N22" i="4136"/>
  <c r="H22" i="4136"/>
  <c r="G22" i="4136"/>
  <c r="F22" i="4136"/>
  <c r="P21" i="4136"/>
  <c r="O21" i="4136"/>
  <c r="N21" i="4136"/>
  <c r="H21" i="4136"/>
  <c r="G21" i="4136"/>
  <c r="F21" i="4136"/>
  <c r="P20" i="4136"/>
  <c r="O20" i="4136"/>
  <c r="N20" i="4136"/>
  <c r="H20" i="4136"/>
  <c r="G20" i="4136"/>
  <c r="F20" i="4136"/>
  <c r="P19" i="4136"/>
  <c r="O19" i="4136"/>
  <c r="N19" i="4136"/>
  <c r="H19" i="4136"/>
  <c r="G19" i="4136"/>
  <c r="F19" i="4136"/>
  <c r="F44" i="4135"/>
  <c r="F43" i="4135"/>
  <c r="O30" i="4135"/>
  <c r="O29" i="4135"/>
  <c r="L23" i="4135"/>
  <c r="H44" i="4135" s="1"/>
  <c r="D23" i="4135"/>
  <c r="H43" i="4135" s="1"/>
  <c r="P22" i="4135"/>
  <c r="O22" i="4135"/>
  <c r="N22" i="4135"/>
  <c r="H22" i="4135"/>
  <c r="G22" i="4135"/>
  <c r="F22" i="4135"/>
  <c r="P21" i="4135"/>
  <c r="O21" i="4135"/>
  <c r="N21" i="4135"/>
  <c r="H21" i="4135"/>
  <c r="G21" i="4135"/>
  <c r="F21" i="4135"/>
  <c r="P20" i="4135"/>
  <c r="O20" i="4135"/>
  <c r="N20" i="4135"/>
  <c r="H20" i="4135"/>
  <c r="G20" i="4135"/>
  <c r="F20" i="4135"/>
  <c r="P19" i="4135"/>
  <c r="O19" i="4135"/>
  <c r="N19" i="4135"/>
  <c r="H19" i="4135"/>
  <c r="G19" i="4135"/>
  <c r="F19" i="4135"/>
  <c r="F44" i="4134"/>
  <c r="F43" i="4134"/>
  <c r="O30" i="4134"/>
  <c r="O29" i="4134"/>
  <c r="L23" i="4134"/>
  <c r="H44" i="4134" s="1"/>
  <c r="D23" i="4134"/>
  <c r="H43" i="4134" s="1"/>
  <c r="P22" i="4134"/>
  <c r="O22" i="4134"/>
  <c r="N22" i="4134"/>
  <c r="H22" i="4134"/>
  <c r="G22" i="4134"/>
  <c r="F22" i="4134"/>
  <c r="P21" i="4134"/>
  <c r="O21" i="4134"/>
  <c r="N21" i="4134"/>
  <c r="H21" i="4134"/>
  <c r="G21" i="4134"/>
  <c r="F21" i="4134"/>
  <c r="P20" i="4134"/>
  <c r="O20" i="4134"/>
  <c r="N20" i="4134"/>
  <c r="H20" i="4134"/>
  <c r="G20" i="4134"/>
  <c r="F20" i="4134"/>
  <c r="P19" i="4134"/>
  <c r="O19" i="4134"/>
  <c r="N19" i="4134"/>
  <c r="H19" i="4134"/>
  <c r="G19" i="4134"/>
  <c r="F19" i="4134"/>
  <c r="P18" i="4134"/>
  <c r="O18" i="4134"/>
  <c r="N18" i="4134"/>
  <c r="P17" i="4134"/>
  <c r="O17" i="4134"/>
  <c r="N17" i="4134"/>
  <c r="P16" i="4134"/>
  <c r="O16" i="4134"/>
  <c r="N16" i="4134"/>
  <c r="F44" i="4133"/>
  <c r="F43" i="4133"/>
  <c r="O30" i="4133"/>
  <c r="O29" i="4133"/>
  <c r="L23" i="4133"/>
  <c r="H44" i="4133" s="1"/>
  <c r="D23" i="4133"/>
  <c r="H43" i="4133" s="1"/>
  <c r="P22" i="4133"/>
  <c r="O22" i="4133"/>
  <c r="N22" i="4133"/>
  <c r="H22" i="4133"/>
  <c r="G22" i="4133"/>
  <c r="F22" i="4133"/>
  <c r="P21" i="4133"/>
  <c r="O21" i="4133"/>
  <c r="N21" i="4133"/>
  <c r="H21" i="4133"/>
  <c r="G21" i="4133"/>
  <c r="F21" i="4133"/>
  <c r="P20" i="4133"/>
  <c r="O20" i="4133"/>
  <c r="N20" i="4133"/>
  <c r="H20" i="4133"/>
  <c r="G20" i="4133"/>
  <c r="F20" i="4133"/>
  <c r="P19" i="4133"/>
  <c r="O19" i="4133"/>
  <c r="N19" i="4133"/>
  <c r="H19" i="4133"/>
  <c r="G19" i="4133"/>
  <c r="F19" i="4133"/>
  <c r="P18" i="4133"/>
  <c r="O18" i="4133"/>
  <c r="N18" i="4133"/>
  <c r="H18" i="4133"/>
  <c r="G18" i="4133"/>
  <c r="F18" i="4133"/>
  <c r="F44" i="4132"/>
  <c r="F43" i="4132"/>
  <c r="O30" i="4132"/>
  <c r="O29" i="4132"/>
  <c r="L23" i="4132"/>
  <c r="H44" i="4132" s="1"/>
  <c r="P22" i="4132"/>
  <c r="O22" i="4132"/>
  <c r="N22" i="4132"/>
  <c r="H22" i="4132"/>
  <c r="G22" i="4132"/>
  <c r="F22" i="4132"/>
  <c r="P21" i="4132"/>
  <c r="O21" i="4132"/>
  <c r="N21" i="4132"/>
  <c r="H21" i="4132"/>
  <c r="G21" i="4132"/>
  <c r="F21" i="4132"/>
  <c r="P20" i="4132"/>
  <c r="O20" i="4132"/>
  <c r="N20" i="4132"/>
  <c r="H20" i="4132"/>
  <c r="G20" i="4132"/>
  <c r="F20" i="4132"/>
  <c r="F44" i="4131"/>
  <c r="F43" i="4131"/>
  <c r="O30" i="4131"/>
  <c r="O29" i="4131"/>
  <c r="L23" i="4131"/>
  <c r="H44" i="4131" s="1"/>
  <c r="D23" i="4131"/>
  <c r="H43" i="4131" s="1"/>
  <c r="P22" i="4131"/>
  <c r="O22" i="4131"/>
  <c r="N22" i="4131"/>
  <c r="H22" i="4131"/>
  <c r="G22" i="4131"/>
  <c r="F22" i="4131"/>
  <c r="P21" i="4131"/>
  <c r="O21" i="4131"/>
  <c r="N21" i="4131"/>
  <c r="H21" i="4131"/>
  <c r="G21" i="4131"/>
  <c r="F21" i="4131"/>
  <c r="P20" i="4131"/>
  <c r="O20" i="4131"/>
  <c r="N20" i="4131"/>
  <c r="F20" i="4131"/>
  <c r="G20" i="4131" s="1"/>
  <c r="H20" i="4131" s="1"/>
  <c r="F44" i="4130"/>
  <c r="F43" i="4130"/>
  <c r="O30" i="4130"/>
  <c r="O29" i="4130"/>
  <c r="L23" i="4130"/>
  <c r="H44" i="4130" s="1"/>
  <c r="D23" i="4130"/>
  <c r="H43" i="4130" s="1"/>
  <c r="P22" i="4130"/>
  <c r="O22" i="4130"/>
  <c r="N22" i="4130"/>
  <c r="H22" i="4130"/>
  <c r="G22" i="4130"/>
  <c r="F22" i="4130"/>
  <c r="P21" i="4130"/>
  <c r="O21" i="4130"/>
  <c r="N21" i="4130"/>
  <c r="H21" i="4130"/>
  <c r="G21" i="4130"/>
  <c r="F21" i="4130"/>
  <c r="P20" i="4130"/>
  <c r="O20" i="4130"/>
  <c r="N20" i="4130"/>
  <c r="H20" i="4130"/>
  <c r="G20" i="4130"/>
  <c r="F20" i="4130"/>
  <c r="P19" i="4130"/>
  <c r="O19" i="4130"/>
  <c r="N19" i="4130"/>
  <c r="H19" i="4130"/>
  <c r="G19" i="4130"/>
  <c r="F19" i="4130"/>
  <c r="P18" i="4130"/>
  <c r="O18" i="4130"/>
  <c r="N18" i="4130"/>
  <c r="P17" i="4130"/>
  <c r="O17" i="4130"/>
  <c r="N17" i="4130"/>
  <c r="F44" i="4129"/>
  <c r="F43" i="4129"/>
  <c r="O30" i="4129"/>
  <c r="O29" i="4129"/>
  <c r="L23" i="4129"/>
  <c r="H44" i="4129" s="1"/>
  <c r="D23" i="4129"/>
  <c r="H43" i="4129" s="1"/>
  <c r="P22" i="4129"/>
  <c r="O22" i="4129"/>
  <c r="N22" i="4129"/>
  <c r="H22" i="4129"/>
  <c r="G22" i="4129"/>
  <c r="F22" i="4129"/>
  <c r="P21" i="4129"/>
  <c r="O21" i="4129"/>
  <c r="N21" i="4129"/>
  <c r="H21" i="4129"/>
  <c r="G21" i="4129"/>
  <c r="F21" i="4129"/>
  <c r="P20" i="4129"/>
  <c r="O20" i="4129"/>
  <c r="N20" i="4129"/>
  <c r="H20" i="4129"/>
  <c r="G20" i="4129"/>
  <c r="F20" i="4129"/>
  <c r="P19" i="4129"/>
  <c r="O19" i="4129"/>
  <c r="N19" i="4129"/>
  <c r="H19" i="4129"/>
  <c r="G19" i="4129"/>
  <c r="F19" i="4129"/>
  <c r="P18" i="4129"/>
  <c r="O18" i="4129"/>
  <c r="N18" i="4129"/>
  <c r="P17" i="4129"/>
  <c r="O17" i="4129"/>
  <c r="N17" i="4129"/>
  <c r="F44" i="4128"/>
  <c r="F43" i="4128"/>
  <c r="O30" i="4128"/>
  <c r="O29" i="4128"/>
  <c r="L23" i="4128"/>
  <c r="H44" i="4128" s="1"/>
  <c r="D23" i="4128"/>
  <c r="H43" i="4128" s="1"/>
  <c r="P22" i="4128"/>
  <c r="O22" i="4128"/>
  <c r="N22" i="4128"/>
  <c r="H22" i="4128"/>
  <c r="G22" i="4128"/>
  <c r="F22" i="4128"/>
  <c r="P21" i="4128"/>
  <c r="O21" i="4128"/>
  <c r="N21" i="4128"/>
  <c r="H21" i="4128"/>
  <c r="G21" i="4128"/>
  <c r="F21" i="4128"/>
  <c r="P20" i="4128"/>
  <c r="O20" i="4128"/>
  <c r="N20" i="4128"/>
  <c r="H20" i="4128"/>
  <c r="G20" i="4128"/>
  <c r="F20" i="4128"/>
  <c r="P19" i="4128"/>
  <c r="O19" i="4128"/>
  <c r="N19" i="4128"/>
  <c r="H19" i="4128"/>
  <c r="G19" i="4128"/>
  <c r="F19" i="4128"/>
  <c r="P18" i="4128"/>
  <c r="O18" i="4128"/>
  <c r="N18" i="4128"/>
  <c r="H18" i="4128"/>
  <c r="G18" i="4128"/>
  <c r="F18" i="4128"/>
  <c r="H17" i="4128"/>
  <c r="G17" i="4128"/>
  <c r="F17" i="4128"/>
  <c r="F44" i="4127"/>
  <c r="F43" i="4127"/>
  <c r="O30" i="4127"/>
  <c r="O29" i="4127"/>
  <c r="L23" i="4127"/>
  <c r="H44" i="4127" s="1"/>
  <c r="D23" i="4127"/>
  <c r="H43" i="4127" s="1"/>
  <c r="P22" i="4127"/>
  <c r="O22" i="4127"/>
  <c r="N22" i="4127"/>
  <c r="P21" i="4127"/>
  <c r="O21" i="4127"/>
  <c r="N21" i="4127"/>
  <c r="P20" i="4127"/>
  <c r="O20" i="4127"/>
  <c r="N20" i="4127"/>
  <c r="P19" i="4127"/>
  <c r="O19" i="4127"/>
  <c r="N19" i="4127"/>
  <c r="F44" i="4126"/>
  <c r="F43" i="4126"/>
  <c r="O30" i="4126"/>
  <c r="O29" i="4126"/>
  <c r="L23" i="4126"/>
  <c r="H44" i="4126" s="1"/>
  <c r="D23" i="4126"/>
  <c r="H43" i="4126" s="1"/>
  <c r="P22" i="4126"/>
  <c r="O22" i="4126"/>
  <c r="N22" i="4126"/>
  <c r="P21" i="4126"/>
  <c r="O21" i="4126"/>
  <c r="N21" i="4126"/>
  <c r="P20" i="4126"/>
  <c r="O20" i="4126"/>
  <c r="N20" i="4126"/>
  <c r="P19" i="4126"/>
  <c r="O19" i="4126"/>
  <c r="N19" i="4126"/>
  <c r="F44" i="4125"/>
  <c r="F43" i="4125"/>
  <c r="O30" i="4125"/>
  <c r="O29" i="4125"/>
  <c r="L23" i="4125"/>
  <c r="H44" i="4125" s="1"/>
  <c r="D23" i="4125"/>
  <c r="H43" i="4125" s="1"/>
  <c r="P22" i="4125"/>
  <c r="O22" i="4125"/>
  <c r="N22" i="4125"/>
  <c r="H22" i="4125"/>
  <c r="G22" i="4125"/>
  <c r="F22" i="4125"/>
  <c r="P21" i="4125"/>
  <c r="O21" i="4125"/>
  <c r="N21" i="4125"/>
  <c r="H21" i="4125"/>
  <c r="G21" i="4125"/>
  <c r="F21" i="4125"/>
  <c r="P20" i="4125"/>
  <c r="O20" i="4125"/>
  <c r="N20" i="4125"/>
  <c r="H20" i="4125"/>
  <c r="G20" i="4125"/>
  <c r="F20" i="4125"/>
  <c r="P19" i="4125"/>
  <c r="O19" i="4125"/>
  <c r="N19" i="4125"/>
  <c r="P18" i="4125"/>
  <c r="O18" i="4125"/>
  <c r="N18" i="4125"/>
  <c r="F44" i="4124"/>
  <c r="F43" i="4124"/>
  <c r="O30" i="4124"/>
  <c r="O29" i="4124"/>
  <c r="L23" i="4124"/>
  <c r="H44" i="4124" s="1"/>
  <c r="D23" i="4124"/>
  <c r="H43" i="4124" s="1"/>
  <c r="P22" i="4124"/>
  <c r="O22" i="4124"/>
  <c r="N22" i="4124"/>
  <c r="H22" i="4124"/>
  <c r="G22" i="4124"/>
  <c r="F22" i="4124"/>
  <c r="P21" i="4124"/>
  <c r="O21" i="4124"/>
  <c r="N21" i="4124"/>
  <c r="H21" i="4124"/>
  <c r="G21" i="4124"/>
  <c r="F21" i="4124"/>
  <c r="P20" i="4124"/>
  <c r="O20" i="4124"/>
  <c r="N20" i="4124"/>
  <c r="H20" i="4124"/>
  <c r="G20" i="4124"/>
  <c r="F20" i="4124"/>
  <c r="P19" i="4124"/>
  <c r="O19" i="4124"/>
  <c r="N19" i="4124"/>
  <c r="P18" i="4124"/>
  <c r="O18" i="4124"/>
  <c r="N18" i="4124"/>
  <c r="F44" i="4123"/>
  <c r="F43" i="4123"/>
  <c r="O30" i="4123"/>
  <c r="O29" i="4123"/>
  <c r="L23" i="4123"/>
  <c r="H44" i="4123" s="1"/>
  <c r="D23" i="4123"/>
  <c r="H43" i="4123" s="1"/>
  <c r="P22" i="4123"/>
  <c r="O22" i="4123"/>
  <c r="N22" i="4123"/>
  <c r="H22" i="4123"/>
  <c r="G22" i="4123"/>
  <c r="F22" i="4123"/>
  <c r="P21" i="4123"/>
  <c r="O21" i="4123"/>
  <c r="N21" i="4123"/>
  <c r="P20" i="4123"/>
  <c r="O20" i="4123"/>
  <c r="N20" i="4123"/>
  <c r="P19" i="4123"/>
  <c r="O19" i="4123"/>
  <c r="N19" i="4123"/>
  <c r="P18" i="4123"/>
  <c r="O18" i="4123"/>
  <c r="N18" i="4123"/>
  <c r="P17" i="4123"/>
  <c r="O17" i="4123"/>
  <c r="N17" i="4123"/>
  <c r="F44" i="4122"/>
  <c r="F43" i="4122"/>
  <c r="O30" i="4122"/>
  <c r="O29" i="4122"/>
  <c r="L23" i="4122"/>
  <c r="H44" i="4122" s="1"/>
  <c r="D23" i="4122"/>
  <c r="H43" i="4122" s="1"/>
  <c r="P22" i="4122"/>
  <c r="O22" i="4122"/>
  <c r="N22" i="4122"/>
  <c r="H22" i="4122"/>
  <c r="G22" i="4122"/>
  <c r="F22" i="4122"/>
  <c r="P21" i="4122"/>
  <c r="O21" i="4122"/>
  <c r="N21" i="4122"/>
  <c r="P20" i="4122"/>
  <c r="O20" i="4122"/>
  <c r="N20" i="4122"/>
  <c r="P19" i="4122"/>
  <c r="O19" i="4122"/>
  <c r="N19" i="4122"/>
  <c r="P18" i="4122"/>
  <c r="O18" i="4122"/>
  <c r="N18" i="4122"/>
  <c r="F44" i="4121"/>
  <c r="F43" i="4121"/>
  <c r="O30" i="4121"/>
  <c r="O29" i="4121"/>
  <c r="L23" i="4121"/>
  <c r="H44" i="4121" s="1"/>
  <c r="D23" i="4121"/>
  <c r="H43" i="4121" s="1"/>
  <c r="P22" i="4121"/>
  <c r="O22" i="4121"/>
  <c r="N22" i="4121"/>
  <c r="H22" i="4121"/>
  <c r="G22" i="4121"/>
  <c r="F22" i="4121"/>
  <c r="P21" i="4121"/>
  <c r="O21" i="4121"/>
  <c r="N21" i="4121"/>
  <c r="H21" i="4121"/>
  <c r="G21" i="4121"/>
  <c r="F21" i="4121"/>
  <c r="P20" i="4121"/>
  <c r="O20" i="4121"/>
  <c r="N20" i="4121"/>
  <c r="H20" i="4121"/>
  <c r="G20" i="4121"/>
  <c r="F20" i="4121"/>
  <c r="P19" i="4121"/>
  <c r="O19" i="4121"/>
  <c r="N19" i="4121"/>
  <c r="H19" i="4121"/>
  <c r="G19" i="4121"/>
  <c r="F19" i="4121"/>
  <c r="P18" i="4121"/>
  <c r="O18" i="4121"/>
  <c r="N18" i="4121"/>
  <c r="F44" i="4120"/>
  <c r="F43" i="4120"/>
  <c r="O30" i="4120"/>
  <c r="O29" i="4120"/>
  <c r="L23" i="4120"/>
  <c r="H44" i="4120" s="1"/>
  <c r="D23" i="4120"/>
  <c r="H43" i="4120" s="1"/>
  <c r="P22" i="4120"/>
  <c r="O22" i="4120"/>
  <c r="N22" i="4120"/>
  <c r="H22" i="4120"/>
  <c r="G22" i="4120"/>
  <c r="F22" i="4120"/>
  <c r="P21" i="4120"/>
  <c r="O21" i="4120"/>
  <c r="N21" i="4120"/>
  <c r="P20" i="4120"/>
  <c r="O20" i="4120"/>
  <c r="N20" i="4120"/>
  <c r="F44" i="4119"/>
  <c r="F43" i="4119"/>
  <c r="O30" i="4119"/>
  <c r="O29" i="4119"/>
  <c r="L23" i="4119"/>
  <c r="H44" i="4119" s="1"/>
  <c r="D23" i="4119"/>
  <c r="H43" i="4119" s="1"/>
  <c r="P22" i="4119"/>
  <c r="O22" i="4119"/>
  <c r="N22" i="4119"/>
  <c r="H22" i="4119"/>
  <c r="G22" i="4119"/>
  <c r="F22" i="4119"/>
  <c r="P21" i="4119"/>
  <c r="O21" i="4119"/>
  <c r="N21" i="4119"/>
  <c r="P20" i="4119"/>
  <c r="O20" i="4119"/>
  <c r="N20" i="4119"/>
  <c r="F44" i="4118"/>
  <c r="F43" i="4118"/>
  <c r="O30" i="4118"/>
  <c r="O29" i="4118"/>
  <c r="L23" i="4118"/>
  <c r="H44" i="4118" s="1"/>
  <c r="D23" i="4118"/>
  <c r="H43" i="4118" s="1"/>
  <c r="P22" i="4118"/>
  <c r="O22" i="4118"/>
  <c r="N22" i="4118"/>
  <c r="H22" i="4118"/>
  <c r="G22" i="4118"/>
  <c r="F22" i="4118"/>
  <c r="P21" i="4118"/>
  <c r="O21" i="4118"/>
  <c r="N21" i="4118"/>
  <c r="H21" i="4118"/>
  <c r="G21" i="4118"/>
  <c r="F21" i="4118"/>
  <c r="P20" i="4118"/>
  <c r="O20" i="4118"/>
  <c r="N20" i="4118"/>
  <c r="H20" i="4118"/>
  <c r="G20" i="4118"/>
  <c r="F20" i="4118"/>
  <c r="P19" i="4118"/>
  <c r="O19" i="4118"/>
  <c r="N19" i="4118"/>
  <c r="P18" i="4118"/>
  <c r="O18" i="4118"/>
  <c r="N18" i="4118"/>
  <c r="F44" i="4117"/>
  <c r="F43" i="4117"/>
  <c r="O30" i="4117"/>
  <c r="O29" i="4117"/>
  <c r="L23" i="4117"/>
  <c r="H44" i="4117" s="1"/>
  <c r="D23" i="4117"/>
  <c r="H43" i="4117" s="1"/>
  <c r="P22" i="4117"/>
  <c r="O22" i="4117"/>
  <c r="N22" i="4117"/>
  <c r="H22" i="4117"/>
  <c r="G22" i="4117"/>
  <c r="F22" i="4117"/>
  <c r="P21" i="4117"/>
  <c r="O21" i="4117"/>
  <c r="N21" i="4117"/>
  <c r="H21" i="4117"/>
  <c r="G21" i="4117"/>
  <c r="F21" i="4117"/>
  <c r="P20" i="4117"/>
  <c r="O20" i="4117"/>
  <c r="N20" i="4117"/>
  <c r="H20" i="4117"/>
  <c r="G20" i="4117"/>
  <c r="F20" i="4117"/>
  <c r="P19" i="4117"/>
  <c r="O19" i="4117"/>
  <c r="N19" i="4117"/>
  <c r="H19" i="4117"/>
  <c r="G19" i="4117"/>
  <c r="F19" i="4117"/>
  <c r="P18" i="4117"/>
  <c r="O18" i="4117"/>
  <c r="N18" i="4117"/>
  <c r="H18" i="4117"/>
  <c r="G18" i="4117"/>
  <c r="F18" i="4117"/>
  <c r="P17" i="4117"/>
  <c r="O17" i="4117"/>
  <c r="N17" i="4117"/>
  <c r="P16" i="4117"/>
  <c r="O16" i="4117"/>
  <c r="N16" i="4117"/>
  <c r="F44" i="4116"/>
  <c r="F43" i="4116"/>
  <c r="O30" i="4116"/>
  <c r="O29" i="4116"/>
  <c r="L23" i="4116"/>
  <c r="H44" i="4116" s="1"/>
  <c r="D23" i="4116"/>
  <c r="H43" i="4116" s="1"/>
  <c r="P22" i="4116"/>
  <c r="O22" i="4116"/>
  <c r="N22" i="4116"/>
  <c r="H22" i="4116"/>
  <c r="G22" i="4116"/>
  <c r="F22" i="4116"/>
  <c r="P21" i="4116"/>
  <c r="O21" i="4116"/>
  <c r="N21" i="4116"/>
  <c r="H21" i="4116"/>
  <c r="G21" i="4116"/>
  <c r="F21" i="4116"/>
  <c r="P20" i="4116"/>
  <c r="O20" i="4116"/>
  <c r="N20" i="4116"/>
  <c r="H20" i="4116"/>
  <c r="G20" i="4116"/>
  <c r="F20" i="4116"/>
  <c r="P19" i="4116"/>
  <c r="O19" i="4116"/>
  <c r="N19" i="4116"/>
  <c r="H19" i="4116"/>
  <c r="G19" i="4116"/>
  <c r="F19" i="4116"/>
  <c r="P18" i="4116"/>
  <c r="O18" i="4116"/>
  <c r="N18" i="4116"/>
  <c r="H18" i="4116"/>
  <c r="G18" i="4116"/>
  <c r="F18" i="4116"/>
  <c r="P17" i="4116"/>
  <c r="O17" i="4116"/>
  <c r="N17" i="4116"/>
  <c r="P16" i="4116"/>
  <c r="O16" i="4116"/>
  <c r="N16" i="4116"/>
  <c r="F44" i="4115"/>
  <c r="F43" i="4115"/>
  <c r="O30" i="4115"/>
  <c r="O29" i="4115"/>
  <c r="L23" i="4115"/>
  <c r="H44" i="4115" s="1"/>
  <c r="D23" i="4115"/>
  <c r="H43" i="4115" s="1"/>
  <c r="P22" i="4115"/>
  <c r="O22" i="4115"/>
  <c r="N22" i="4115"/>
  <c r="H22" i="4115"/>
  <c r="G22" i="4115"/>
  <c r="F22" i="4115"/>
  <c r="P21" i="4115"/>
  <c r="O21" i="4115"/>
  <c r="N21" i="4115"/>
  <c r="H21" i="4115"/>
  <c r="G21" i="4115"/>
  <c r="F21" i="4115"/>
  <c r="P20" i="4115"/>
  <c r="O20" i="4115"/>
  <c r="N20" i="4115"/>
  <c r="H20" i="4115"/>
  <c r="G20" i="4115"/>
  <c r="F20" i="4115"/>
  <c r="P19" i="4115"/>
  <c r="O19" i="4115"/>
  <c r="N19" i="4115"/>
  <c r="H19" i="4115"/>
  <c r="G19" i="4115"/>
  <c r="F19" i="4115"/>
  <c r="H18" i="4115"/>
  <c r="G18" i="4115"/>
  <c r="F18" i="4115"/>
  <c r="H17" i="4115"/>
  <c r="G17" i="4115"/>
  <c r="F17" i="4115"/>
  <c r="F44" i="4114"/>
  <c r="F43" i="4114"/>
  <c r="O30" i="4114"/>
  <c r="O29" i="4114"/>
  <c r="L23" i="4114"/>
  <c r="H44" i="4114" s="1"/>
  <c r="P22" i="4114"/>
  <c r="O22" i="4114"/>
  <c r="N22" i="4114"/>
  <c r="P21" i="4114"/>
  <c r="O21" i="4114"/>
  <c r="N21" i="4114"/>
  <c r="P20" i="4114"/>
  <c r="O20" i="4114"/>
  <c r="N20" i="4114"/>
  <c r="P19" i="4114"/>
  <c r="O19" i="4114"/>
  <c r="N19" i="4114"/>
  <c r="D16" i="4113"/>
  <c r="D23" i="4113" s="1"/>
  <c r="H43" i="4113" s="1"/>
  <c r="F44" i="4113"/>
  <c r="F43" i="4113"/>
  <c r="O30" i="4113"/>
  <c r="O29" i="4113"/>
  <c r="L23" i="4113"/>
  <c r="H44" i="4113" s="1"/>
  <c r="P22" i="4113"/>
  <c r="O22" i="4113"/>
  <c r="N22" i="4113"/>
  <c r="P21" i="4113"/>
  <c r="O21" i="4113"/>
  <c r="N21" i="4113"/>
  <c r="P20" i="4113"/>
  <c r="O20" i="4113"/>
  <c r="N20" i="4113"/>
  <c r="P19" i="4113"/>
  <c r="O19" i="4113"/>
  <c r="N19" i="4113"/>
  <c r="P18" i="4113"/>
  <c r="O18" i="4113"/>
  <c r="N18" i="4113"/>
  <c r="P17" i="4113"/>
  <c r="O17" i="4113"/>
  <c r="N17" i="4113"/>
  <c r="P16" i="4113"/>
  <c r="O16" i="4113"/>
  <c r="N16" i="4113"/>
  <c r="F44" i="4112"/>
  <c r="F43" i="4112"/>
  <c r="O30" i="4112"/>
  <c r="O29" i="4112"/>
  <c r="L23" i="4112"/>
  <c r="H44" i="4112" s="1"/>
  <c r="D23" i="4112"/>
  <c r="H43" i="4112" s="1"/>
  <c r="P22" i="4112"/>
  <c r="O22" i="4112"/>
  <c r="N22" i="4112"/>
  <c r="H22" i="4112"/>
  <c r="G22" i="4112"/>
  <c r="F22" i="4112"/>
  <c r="P21" i="4112"/>
  <c r="O21" i="4112"/>
  <c r="N21" i="4112"/>
  <c r="H21" i="4112"/>
  <c r="G21" i="4112"/>
  <c r="F21" i="4112"/>
  <c r="P20" i="4112"/>
  <c r="O20" i="4112"/>
  <c r="N20" i="4112"/>
  <c r="H20" i="4112"/>
  <c r="G20" i="4112"/>
  <c r="F20" i="4112"/>
  <c r="P19" i="4112"/>
  <c r="O19" i="4112"/>
  <c r="N19" i="4112"/>
  <c r="H19" i="4112"/>
  <c r="G19" i="4112"/>
  <c r="F19" i="4112"/>
  <c r="P18" i="4112"/>
  <c r="O18" i="4112"/>
  <c r="N18" i="4112"/>
  <c r="P17" i="4112"/>
  <c r="O17" i="4112"/>
  <c r="N17" i="4112"/>
  <c r="P16" i="4112"/>
  <c r="O16" i="4112"/>
  <c r="N16" i="4112"/>
  <c r="F44" i="4111"/>
  <c r="F43" i="4111"/>
  <c r="O30" i="4111"/>
  <c r="O29" i="4111"/>
  <c r="L23" i="4111"/>
  <c r="H44" i="4111" s="1"/>
  <c r="D23" i="4111"/>
  <c r="H43" i="4111" s="1"/>
  <c r="P22" i="4111"/>
  <c r="O22" i="4111"/>
  <c r="N22" i="4111"/>
  <c r="H22" i="4111"/>
  <c r="G22" i="4111"/>
  <c r="F22" i="4111"/>
  <c r="P21" i="4111"/>
  <c r="O21" i="4111"/>
  <c r="N21" i="4111"/>
  <c r="H21" i="4111"/>
  <c r="G21" i="4111"/>
  <c r="F21" i="4111"/>
  <c r="P20" i="4111"/>
  <c r="O20" i="4111"/>
  <c r="N20" i="4111"/>
  <c r="H20" i="4111"/>
  <c r="G20" i="4111"/>
  <c r="F20" i="4111"/>
  <c r="P19" i="4111"/>
  <c r="O19" i="4111"/>
  <c r="N19" i="4111"/>
  <c r="H19" i="4111"/>
  <c r="G19" i="4111"/>
  <c r="F19" i="4111"/>
  <c r="P18" i="4111"/>
  <c r="O18" i="4111"/>
  <c r="N18" i="4111"/>
  <c r="P17" i="4111"/>
  <c r="O17" i="4111"/>
  <c r="N17" i="4111"/>
  <c r="P16" i="4111"/>
  <c r="O16" i="4111"/>
  <c r="N16" i="4111"/>
  <c r="F44" i="4110"/>
  <c r="F43" i="4110"/>
  <c r="O30" i="4110"/>
  <c r="O29" i="4110"/>
  <c r="L23" i="4110"/>
  <c r="H44" i="4110" s="1"/>
  <c r="D23" i="4110"/>
  <c r="H43" i="4110" s="1"/>
  <c r="P22" i="4110"/>
  <c r="O22" i="4110"/>
  <c r="N22" i="4110"/>
  <c r="H22" i="4110"/>
  <c r="G22" i="4110"/>
  <c r="F22" i="4110"/>
  <c r="P21" i="4110"/>
  <c r="O21" i="4110"/>
  <c r="N21" i="4110"/>
  <c r="H21" i="4110"/>
  <c r="G21" i="4110"/>
  <c r="F21" i="4110"/>
  <c r="P20" i="4110"/>
  <c r="O20" i="4110"/>
  <c r="N20" i="4110"/>
  <c r="H20" i="4110"/>
  <c r="G20" i="4110"/>
  <c r="F20" i="4110"/>
  <c r="P19" i="4110"/>
  <c r="O19" i="4110"/>
  <c r="N19" i="4110"/>
  <c r="H19" i="4110"/>
  <c r="G19" i="4110"/>
  <c r="F19" i="4110"/>
  <c r="P18" i="4110"/>
  <c r="O18" i="4110"/>
  <c r="N18" i="4110"/>
  <c r="H18" i="4110"/>
  <c r="G18" i="4110"/>
  <c r="F18" i="4110"/>
  <c r="P17" i="4110"/>
  <c r="O17" i="4110"/>
  <c r="N17" i="4110"/>
  <c r="H17" i="4110"/>
  <c r="G17" i="4110"/>
  <c r="F17" i="4110"/>
  <c r="F44" i="4109"/>
  <c r="F43" i="4109"/>
  <c r="O30" i="4109"/>
  <c r="O29" i="4109"/>
  <c r="L23" i="4109"/>
  <c r="H44" i="4109" s="1"/>
  <c r="D23" i="4109"/>
  <c r="H43" i="4109" s="1"/>
  <c r="P22" i="4109"/>
  <c r="O22" i="4109"/>
  <c r="N22" i="4109"/>
  <c r="H22" i="4109"/>
  <c r="G22" i="4109"/>
  <c r="F22" i="4109"/>
  <c r="P21" i="4109"/>
  <c r="O21" i="4109"/>
  <c r="N21" i="4109"/>
  <c r="H21" i="4109"/>
  <c r="G21" i="4109"/>
  <c r="F21" i="4109"/>
  <c r="P20" i="4109"/>
  <c r="O20" i="4109"/>
  <c r="N20" i="4109"/>
  <c r="H20" i="4109"/>
  <c r="G20" i="4109"/>
  <c r="F20" i="4109"/>
  <c r="P19" i="4109"/>
  <c r="O19" i="4109"/>
  <c r="N19" i="4109"/>
  <c r="H19" i="4109"/>
  <c r="G19" i="4109"/>
  <c r="F19" i="4109"/>
  <c r="P18" i="4109"/>
  <c r="O18" i="4109"/>
  <c r="N18" i="4109"/>
  <c r="H18" i="4109"/>
  <c r="G18" i="4109"/>
  <c r="F18" i="4109"/>
  <c r="F44" i="4108"/>
  <c r="F43" i="4108"/>
  <c r="O30" i="4108"/>
  <c r="O29" i="4108"/>
  <c r="L23" i="4108"/>
  <c r="H44" i="4108" s="1"/>
  <c r="D23" i="4108"/>
  <c r="H43" i="4108" s="1"/>
  <c r="P22" i="4108"/>
  <c r="O22" i="4108"/>
  <c r="N22" i="4108"/>
  <c r="H22" i="4108"/>
  <c r="G22" i="4108"/>
  <c r="F22" i="4108"/>
  <c r="P21" i="4108"/>
  <c r="O21" i="4108"/>
  <c r="N21" i="4108"/>
  <c r="H21" i="4108"/>
  <c r="G21" i="4108"/>
  <c r="F21" i="4108"/>
  <c r="P20" i="4108"/>
  <c r="O20" i="4108"/>
  <c r="N20" i="4108"/>
  <c r="H20" i="4108"/>
  <c r="G20" i="4108"/>
  <c r="F20" i="4108"/>
  <c r="H19" i="4108"/>
  <c r="G19" i="4108"/>
  <c r="F19" i="4108"/>
  <c r="H18" i="4108"/>
  <c r="G18" i="4108"/>
  <c r="F18" i="4108"/>
  <c r="F44" i="4107"/>
  <c r="F43" i="4107"/>
  <c r="O30" i="4107"/>
  <c r="O29" i="4107"/>
  <c r="L23" i="4107"/>
  <c r="H44" i="4107" s="1"/>
  <c r="D23" i="4107"/>
  <c r="H43" i="4107" s="1"/>
  <c r="P22" i="4107"/>
  <c r="O22" i="4107"/>
  <c r="N22" i="4107"/>
  <c r="H22" i="4107"/>
  <c r="G22" i="4107"/>
  <c r="F22" i="4107"/>
  <c r="P21" i="4107"/>
  <c r="O21" i="4107"/>
  <c r="N21" i="4107"/>
  <c r="H21" i="4107"/>
  <c r="G21" i="4107"/>
  <c r="F21" i="4107"/>
  <c r="P20" i="4107"/>
  <c r="O20" i="4107"/>
  <c r="N20" i="4107"/>
  <c r="H20" i="4107"/>
  <c r="G20" i="4107"/>
  <c r="F20" i="4107"/>
  <c r="H19" i="4107"/>
  <c r="G19" i="4107"/>
  <c r="F19" i="4107"/>
  <c r="H18" i="4107"/>
  <c r="G18" i="4107"/>
  <c r="F18" i="4107"/>
  <c r="F44" i="4106"/>
  <c r="F43" i="4106"/>
  <c r="O30" i="4106"/>
  <c r="O29" i="4106"/>
  <c r="L23" i="4106"/>
  <c r="H44" i="4106" s="1"/>
  <c r="D23" i="4106"/>
  <c r="H43" i="4106" s="1"/>
  <c r="P22" i="4106"/>
  <c r="O22" i="4106"/>
  <c r="N22" i="4106"/>
  <c r="H22" i="4106"/>
  <c r="G22" i="4106"/>
  <c r="F22" i="4106"/>
  <c r="P21" i="4106"/>
  <c r="O21" i="4106"/>
  <c r="N21" i="4106"/>
  <c r="H21" i="4106"/>
  <c r="G21" i="4106"/>
  <c r="F21" i="4106"/>
  <c r="P20" i="4106"/>
  <c r="O20" i="4106"/>
  <c r="N20" i="4106"/>
  <c r="H20" i="4106"/>
  <c r="G20" i="4106"/>
  <c r="F20" i="4106"/>
  <c r="P19" i="4106"/>
  <c r="O19" i="4106"/>
  <c r="N19" i="4106"/>
  <c r="H19" i="4106"/>
  <c r="G19" i="4106"/>
  <c r="F19" i="4106"/>
  <c r="P18" i="4106"/>
  <c r="O18" i="4106"/>
  <c r="N18" i="4106"/>
  <c r="H18" i="4106"/>
  <c r="G18" i="4106"/>
  <c r="F18" i="4106"/>
  <c r="H17" i="4106"/>
  <c r="G17" i="4106"/>
  <c r="F17" i="4106"/>
  <c r="F16" i="4106"/>
  <c r="G16" i="4106" s="1"/>
  <c r="H16" i="4106" s="1"/>
  <c r="F44" i="4105"/>
  <c r="F43" i="4105"/>
  <c r="O30" i="4105"/>
  <c r="O29" i="4105"/>
  <c r="L23" i="4105"/>
  <c r="H44" i="4105" s="1"/>
  <c r="D23" i="4105"/>
  <c r="H43" i="4105" s="1"/>
  <c r="P22" i="4105"/>
  <c r="O22" i="4105"/>
  <c r="N22" i="4105"/>
  <c r="H22" i="4105"/>
  <c r="G22" i="4105"/>
  <c r="F22" i="4105"/>
  <c r="P21" i="4105"/>
  <c r="O21" i="4105"/>
  <c r="N21" i="4105"/>
  <c r="H21" i="4105"/>
  <c r="G21" i="4105"/>
  <c r="F21" i="4105"/>
  <c r="P20" i="4105"/>
  <c r="O20" i="4105"/>
  <c r="N20" i="4105"/>
  <c r="H20" i="4105"/>
  <c r="G20" i="4105"/>
  <c r="F20" i="4105"/>
  <c r="P19" i="4105"/>
  <c r="O19" i="4105"/>
  <c r="N19" i="4105"/>
  <c r="H19" i="4105"/>
  <c r="G19" i="4105"/>
  <c r="F19" i="4105"/>
  <c r="P18" i="4105"/>
  <c r="O18" i="4105"/>
  <c r="N18" i="4105"/>
  <c r="H18" i="4105"/>
  <c r="G18" i="4105"/>
  <c r="F18" i="4105"/>
  <c r="H17" i="4105"/>
  <c r="G17" i="4105"/>
  <c r="F17" i="4105"/>
  <c r="F44" i="4104"/>
  <c r="F43" i="4104"/>
  <c r="O30" i="4104"/>
  <c r="O29" i="4104"/>
  <c r="L23" i="4104"/>
  <c r="H44" i="4104" s="1"/>
  <c r="D23" i="4104"/>
  <c r="H43" i="4104" s="1"/>
  <c r="P22" i="4104"/>
  <c r="O22" i="4104"/>
  <c r="N22" i="4104"/>
  <c r="H22" i="4104"/>
  <c r="G22" i="4104"/>
  <c r="F22" i="4104"/>
  <c r="P21" i="4104"/>
  <c r="O21" i="4104"/>
  <c r="N21" i="4104"/>
  <c r="H21" i="4104"/>
  <c r="G21" i="4104"/>
  <c r="F21" i="4104"/>
  <c r="P20" i="4104"/>
  <c r="O20" i="4104"/>
  <c r="N20" i="4104"/>
  <c r="H20" i="4104"/>
  <c r="G20" i="4104"/>
  <c r="F20" i="4104"/>
  <c r="P19" i="4104"/>
  <c r="O19" i="4104"/>
  <c r="N19" i="4104"/>
  <c r="H19" i="4104"/>
  <c r="G19" i="4104"/>
  <c r="F19" i="4104"/>
  <c r="P18" i="4104"/>
  <c r="O18" i="4104"/>
  <c r="N18" i="4104"/>
  <c r="H18" i="4104"/>
  <c r="G18" i="4104"/>
  <c r="F18" i="4104"/>
  <c r="H17" i="4104"/>
  <c r="G17" i="4104"/>
  <c r="F17" i="4104"/>
  <c r="F44" i="4103"/>
  <c r="F43" i="4103"/>
  <c r="O30" i="4103"/>
  <c r="O29" i="4103"/>
  <c r="L23" i="4103"/>
  <c r="H44" i="4103" s="1"/>
  <c r="D23" i="4103"/>
  <c r="H43" i="4103" s="1"/>
  <c r="P22" i="4103"/>
  <c r="O22" i="4103"/>
  <c r="N22" i="4103"/>
  <c r="H22" i="4103"/>
  <c r="G22" i="4103"/>
  <c r="F22" i="4103"/>
  <c r="P21" i="4103"/>
  <c r="O21" i="4103"/>
  <c r="N21" i="4103"/>
  <c r="H21" i="4103"/>
  <c r="G21" i="4103"/>
  <c r="F21" i="4103"/>
  <c r="P20" i="4103"/>
  <c r="O20" i="4103"/>
  <c r="N20" i="4103"/>
  <c r="H20" i="4103"/>
  <c r="G20" i="4103"/>
  <c r="F20" i="4103"/>
  <c r="P19" i="4103"/>
  <c r="O19" i="4103"/>
  <c r="N19" i="4103"/>
  <c r="H19" i="4103"/>
  <c r="G19" i="4103"/>
  <c r="F19" i="4103"/>
  <c r="H18" i="4103"/>
  <c r="G18" i="4103"/>
  <c r="F18" i="4103"/>
  <c r="N16" i="4103"/>
  <c r="O16" i="4103" s="1"/>
  <c r="P16" i="4103" s="1"/>
  <c r="N17" i="4103"/>
  <c r="O17" i="4103" s="1"/>
  <c r="P17" i="4103" s="1"/>
  <c r="F16" i="4103"/>
  <c r="G16" i="4103" s="1"/>
  <c r="H16" i="4103" s="1"/>
  <c r="F44" i="4102"/>
  <c r="F43" i="4102"/>
  <c r="O30" i="4102"/>
  <c r="O29" i="4102"/>
  <c r="L23" i="4102"/>
  <c r="H44" i="4102" s="1"/>
  <c r="D23" i="4102"/>
  <c r="H43" i="4102" s="1"/>
  <c r="P22" i="4102"/>
  <c r="O22" i="4102"/>
  <c r="N22" i="4102"/>
  <c r="H22" i="4102"/>
  <c r="G22" i="4102"/>
  <c r="F22" i="4102"/>
  <c r="P21" i="4102"/>
  <c r="O21" i="4102"/>
  <c r="N21" i="4102"/>
  <c r="H21" i="4102"/>
  <c r="G21" i="4102"/>
  <c r="F21" i="4102"/>
  <c r="P20" i="4102"/>
  <c r="O20" i="4102"/>
  <c r="N20" i="4102"/>
  <c r="H20" i="4102"/>
  <c r="G20" i="4102"/>
  <c r="F20" i="4102"/>
  <c r="P19" i="4102"/>
  <c r="O19" i="4102"/>
  <c r="N19" i="4102"/>
  <c r="F19" i="4102"/>
  <c r="G19" i="4102" s="1"/>
  <c r="H19" i="4102" s="1"/>
  <c r="F44" i="4101"/>
  <c r="F43" i="4101"/>
  <c r="O30" i="4101"/>
  <c r="O29" i="4101"/>
  <c r="L23" i="4101"/>
  <c r="H44" i="4101" s="1"/>
  <c r="D23" i="4101"/>
  <c r="H43" i="4101" s="1"/>
  <c r="P22" i="4101"/>
  <c r="O22" i="4101"/>
  <c r="N22" i="4101"/>
  <c r="H22" i="4101"/>
  <c r="G22" i="4101"/>
  <c r="F22" i="4101"/>
  <c r="P21" i="4101"/>
  <c r="O21" i="4101"/>
  <c r="N21" i="4101"/>
  <c r="H21" i="4101"/>
  <c r="G21" i="4101"/>
  <c r="F21" i="4101"/>
  <c r="P20" i="4101"/>
  <c r="O20" i="4101"/>
  <c r="N20" i="4101"/>
  <c r="H20" i="4101"/>
  <c r="G20" i="4101"/>
  <c r="F20" i="4101"/>
  <c r="P19" i="4101"/>
  <c r="O19" i="4101"/>
  <c r="N19" i="4101"/>
  <c r="F44" i="4100"/>
  <c r="F43" i="4100"/>
  <c r="O30" i="4100"/>
  <c r="O29" i="4100"/>
  <c r="L23" i="4100"/>
  <c r="H44" i="4100" s="1"/>
  <c r="D23" i="4100"/>
  <c r="H43" i="4100" s="1"/>
  <c r="P22" i="4100"/>
  <c r="O22" i="4100"/>
  <c r="N22" i="4100"/>
  <c r="H22" i="4100"/>
  <c r="G22" i="4100"/>
  <c r="F22" i="4100"/>
  <c r="P21" i="4100"/>
  <c r="O21" i="4100"/>
  <c r="N21" i="4100"/>
  <c r="H21" i="4100"/>
  <c r="G21" i="4100"/>
  <c r="F21" i="4100"/>
  <c r="P20" i="4100"/>
  <c r="O20" i="4100"/>
  <c r="N20" i="4100"/>
  <c r="P19" i="4100"/>
  <c r="O19" i="4100"/>
  <c r="N19" i="4100"/>
  <c r="P18" i="4100"/>
  <c r="O18" i="4100"/>
  <c r="N18" i="4100"/>
  <c r="N16" i="4100"/>
  <c r="O16" i="4100" s="1"/>
  <c r="P16" i="4100" s="1"/>
  <c r="N17" i="4100"/>
  <c r="O17" i="4100" s="1"/>
  <c r="P17" i="4100" s="1"/>
  <c r="F20" i="4100"/>
  <c r="G20" i="4100" s="1"/>
  <c r="H20" i="4100" s="1"/>
  <c r="F44" i="4099"/>
  <c r="F43" i="4099"/>
  <c r="O30" i="4099"/>
  <c r="O29" i="4099"/>
  <c r="L23" i="4099"/>
  <c r="H44" i="4099" s="1"/>
  <c r="D23" i="4099"/>
  <c r="H43" i="4099" s="1"/>
  <c r="P22" i="4099"/>
  <c r="O22" i="4099"/>
  <c r="N22" i="4099"/>
  <c r="H22" i="4099"/>
  <c r="G22" i="4099"/>
  <c r="F22" i="4099"/>
  <c r="P21" i="4099"/>
  <c r="O21" i="4099"/>
  <c r="N21" i="4099"/>
  <c r="H21" i="4099"/>
  <c r="G21" i="4099"/>
  <c r="F21" i="4099"/>
  <c r="P20" i="4099"/>
  <c r="O20" i="4099"/>
  <c r="N20" i="4099"/>
  <c r="P19" i="4099"/>
  <c r="O19" i="4099"/>
  <c r="N19" i="4099"/>
  <c r="P18" i="4099"/>
  <c r="O18" i="4099"/>
  <c r="N18" i="4099"/>
  <c r="F44" i="4098"/>
  <c r="F43" i="4098"/>
  <c r="O30" i="4098"/>
  <c r="O29" i="4098"/>
  <c r="L23" i="4098"/>
  <c r="H44" i="4098" s="1"/>
  <c r="D23" i="4098"/>
  <c r="H43" i="4098" s="1"/>
  <c r="P22" i="4098"/>
  <c r="O22" i="4098"/>
  <c r="N22" i="4098"/>
  <c r="H22" i="4098"/>
  <c r="G22" i="4098"/>
  <c r="F22" i="4098"/>
  <c r="P21" i="4098"/>
  <c r="O21" i="4098"/>
  <c r="N21" i="4098"/>
  <c r="H21" i="4098"/>
  <c r="G21" i="4098"/>
  <c r="F21" i="4098"/>
  <c r="P20" i="4098"/>
  <c r="O20" i="4098"/>
  <c r="N20" i="4098"/>
  <c r="H20" i="4098"/>
  <c r="G20" i="4098"/>
  <c r="F20" i="4098"/>
  <c r="P19" i="4098"/>
  <c r="O19" i="4098"/>
  <c r="N19" i="4098"/>
  <c r="H19" i="4098"/>
  <c r="G19" i="4098"/>
  <c r="F19" i="4098"/>
  <c r="P18" i="4098"/>
  <c r="O18" i="4098"/>
  <c r="N18" i="4098"/>
  <c r="H18" i="4098"/>
  <c r="G18" i="4098"/>
  <c r="F18" i="4098"/>
  <c r="P17" i="4098"/>
  <c r="O17" i="4098"/>
  <c r="N17" i="4098"/>
  <c r="F17" i="4098"/>
  <c r="G17" i="4098" s="1"/>
  <c r="H17" i="4098" s="1"/>
  <c r="F16" i="4098"/>
  <c r="G16" i="4098" s="1"/>
  <c r="H16" i="4098" s="1"/>
  <c r="N18" i="4248" l="1"/>
  <c r="O18" i="4248" s="1"/>
  <c r="P18" i="4248" s="1"/>
  <c r="F19" i="4248"/>
  <c r="G19" i="4248" s="1"/>
  <c r="H19" i="4248" s="1"/>
  <c r="F18" i="4248"/>
  <c r="G18" i="4248" s="1"/>
  <c r="H18" i="4248" s="1"/>
  <c r="H23" i="4106"/>
  <c r="P23" i="4113"/>
  <c r="P23" i="4112"/>
  <c r="H23" i="4098"/>
  <c r="P23" i="4117"/>
  <c r="H23" i="4222"/>
  <c r="H23" i="4220"/>
  <c r="N18" i="4238"/>
  <c r="O18" i="4238" s="1"/>
  <c r="P18" i="4238" s="1"/>
  <c r="N17" i="4238"/>
  <c r="O17" i="4238" s="1"/>
  <c r="P17" i="4238" s="1"/>
  <c r="N17" i="4236"/>
  <c r="O17" i="4236" s="1"/>
  <c r="P17" i="4236" s="1"/>
  <c r="N18" i="4235"/>
  <c r="O18" i="4235" s="1"/>
  <c r="P18" i="4235" s="1"/>
  <c r="F17" i="4234"/>
  <c r="G17" i="4234" s="1"/>
  <c r="H17" i="4234" s="1"/>
  <c r="F16" i="4234"/>
  <c r="G16" i="4234" s="1"/>
  <c r="H16" i="4234" s="1"/>
  <c r="N16" i="4233"/>
  <c r="O16" i="4233" s="1"/>
  <c r="P16" i="4233" s="1"/>
  <c r="P23" i="4233" s="1"/>
  <c r="N17" i="4232"/>
  <c r="O17" i="4232" s="1"/>
  <c r="P17" i="4232" s="1"/>
  <c r="F16" i="4231"/>
  <c r="G16" i="4231" s="1"/>
  <c r="H16" i="4231" s="1"/>
  <c r="H23" i="4231" s="1"/>
  <c r="N17" i="4231"/>
  <c r="O17" i="4231" s="1"/>
  <c r="P17" i="4231" s="1"/>
  <c r="N16" i="4231"/>
  <c r="O16" i="4231" s="1"/>
  <c r="P16" i="4231" s="1"/>
  <c r="F18" i="4230"/>
  <c r="G18" i="4230" s="1"/>
  <c r="H18" i="4230" s="1"/>
  <c r="F17" i="4230"/>
  <c r="G17" i="4230" s="1"/>
  <c r="H17" i="4230" s="1"/>
  <c r="F17" i="4228"/>
  <c r="G17" i="4228" s="1"/>
  <c r="H17" i="4228" s="1"/>
  <c r="N18" i="4227"/>
  <c r="O18" i="4227" s="1"/>
  <c r="P18" i="4227" s="1"/>
  <c r="N17" i="4227"/>
  <c r="O17" i="4227" s="1"/>
  <c r="P17" i="4227" s="1"/>
  <c r="F17" i="4226"/>
  <c r="G17" i="4226" s="1"/>
  <c r="H17" i="4226" s="1"/>
  <c r="N19" i="4225"/>
  <c r="O19" i="4225" s="1"/>
  <c r="P19" i="4225" s="1"/>
  <c r="N18" i="4225"/>
  <c r="O18" i="4225" s="1"/>
  <c r="P18" i="4225" s="1"/>
  <c r="F17" i="4219"/>
  <c r="G17" i="4219" s="1"/>
  <c r="H17" i="4219" s="1"/>
  <c r="F16" i="4219"/>
  <c r="G16" i="4219" s="1"/>
  <c r="H16" i="4219" s="1"/>
  <c r="N17" i="4219"/>
  <c r="O17" i="4219" s="1"/>
  <c r="P17" i="4219" s="1"/>
  <c r="N16" i="4219"/>
  <c r="O16" i="4219" s="1"/>
  <c r="P16" i="4219" s="1"/>
  <c r="F17" i="4217"/>
  <c r="G17" i="4217" s="1"/>
  <c r="H17" i="4217" s="1"/>
  <c r="F16" i="4217"/>
  <c r="G16" i="4217" s="1"/>
  <c r="H16" i="4217" s="1"/>
  <c r="N21" i="4217"/>
  <c r="O21" i="4217" s="1"/>
  <c r="P21" i="4217" s="1"/>
  <c r="N20" i="4217"/>
  <c r="O20" i="4217" s="1"/>
  <c r="P20" i="4217" s="1"/>
  <c r="N19" i="4217"/>
  <c r="O19" i="4217" s="1"/>
  <c r="P19" i="4217" s="1"/>
  <c r="N18" i="4217"/>
  <c r="O18" i="4217" s="1"/>
  <c r="P18" i="4217" s="1"/>
  <c r="N17" i="4217"/>
  <c r="O17" i="4217" s="1"/>
  <c r="P17" i="4217" s="1"/>
  <c r="N16" i="4217"/>
  <c r="O16" i="4217" s="1"/>
  <c r="P16" i="4217" s="1"/>
  <c r="F44" i="4215"/>
  <c r="O30" i="4215"/>
  <c r="F16" i="4214"/>
  <c r="G16" i="4214" s="1"/>
  <c r="H16" i="4214" s="1"/>
  <c r="H23" i="4214" s="1"/>
  <c r="N16" i="4214"/>
  <c r="O16" i="4214" s="1"/>
  <c r="P16" i="4214" s="1"/>
  <c r="P23" i="4214" s="1"/>
  <c r="F17" i="4213"/>
  <c r="G17" i="4213" s="1"/>
  <c r="H17" i="4213" s="1"/>
  <c r="N17" i="4212"/>
  <c r="O17" i="4212" s="1"/>
  <c r="P17" i="4212" s="1"/>
  <c r="H23" i="4210"/>
  <c r="P23" i="4207"/>
  <c r="N21" i="4210"/>
  <c r="O21" i="4210" s="1"/>
  <c r="P21" i="4210" s="1"/>
  <c r="N20" i="4210"/>
  <c r="O20" i="4210" s="1"/>
  <c r="P20" i="4210" s="1"/>
  <c r="N19" i="4210"/>
  <c r="O19" i="4210" s="1"/>
  <c r="P19" i="4210" s="1"/>
  <c r="N18" i="4210"/>
  <c r="O18" i="4210" s="1"/>
  <c r="P18" i="4210" s="1"/>
  <c r="N17" i="4210"/>
  <c r="O17" i="4210" s="1"/>
  <c r="P17" i="4210" s="1"/>
  <c r="N16" i="4210"/>
  <c r="O16" i="4210" s="1"/>
  <c r="P16" i="4210" s="1"/>
  <c r="F18" i="4209"/>
  <c r="G18" i="4209" s="1"/>
  <c r="H18" i="4209" s="1"/>
  <c r="F17" i="4209"/>
  <c r="G17" i="4209" s="1"/>
  <c r="H17" i="4209" s="1"/>
  <c r="F16" i="4209"/>
  <c r="G16" i="4209" s="1"/>
  <c r="H16" i="4209" s="1"/>
  <c r="F16" i="4207"/>
  <c r="G16" i="4207" s="1"/>
  <c r="H16" i="4207" s="1"/>
  <c r="H23" i="4207" s="1"/>
  <c r="F17" i="4206"/>
  <c r="G17" i="4206" s="1"/>
  <c r="H17" i="4206" s="1"/>
  <c r="N17" i="4206"/>
  <c r="O17" i="4206" s="1"/>
  <c r="P17" i="4206" s="1"/>
  <c r="N16" i="4206"/>
  <c r="O16" i="4206" s="1"/>
  <c r="P16" i="4206" s="1"/>
  <c r="N16" i="4201"/>
  <c r="O16" i="4201" s="1"/>
  <c r="P16" i="4201" s="1"/>
  <c r="P23" i="4201" s="1"/>
  <c r="F18" i="4200"/>
  <c r="G18" i="4200" s="1"/>
  <c r="H18" i="4200" s="1"/>
  <c r="F17" i="4200"/>
  <c r="G17" i="4200" s="1"/>
  <c r="H17" i="4200" s="1"/>
  <c r="N19" i="4200"/>
  <c r="O19" i="4200" s="1"/>
  <c r="P19" i="4200" s="1"/>
  <c r="N18" i="4200"/>
  <c r="O18" i="4200" s="1"/>
  <c r="P18" i="4200" s="1"/>
  <c r="N17" i="4200"/>
  <c r="O17" i="4200" s="1"/>
  <c r="P17" i="4200" s="1"/>
  <c r="F17" i="4197"/>
  <c r="G17" i="4197" s="1"/>
  <c r="H17" i="4197" s="1"/>
  <c r="F16" i="4197"/>
  <c r="G16" i="4197" s="1"/>
  <c r="H16" i="4197" s="1"/>
  <c r="N19" i="4197"/>
  <c r="O19" i="4197" s="1"/>
  <c r="P19" i="4197" s="1"/>
  <c r="N18" i="4197"/>
  <c r="O18" i="4197" s="1"/>
  <c r="P18" i="4197" s="1"/>
  <c r="N17" i="4197"/>
  <c r="O17" i="4197" s="1"/>
  <c r="P17" i="4197" s="1"/>
  <c r="N16" i="4197"/>
  <c r="O16" i="4197" s="1"/>
  <c r="P16" i="4197" s="1"/>
  <c r="F17" i="4195"/>
  <c r="G17" i="4195" s="1"/>
  <c r="H17" i="4195" s="1"/>
  <c r="F16" i="4195"/>
  <c r="G16" i="4195" s="1"/>
  <c r="H16" i="4195" s="1"/>
  <c r="N18" i="4195"/>
  <c r="O18" i="4195" s="1"/>
  <c r="P18" i="4195" s="1"/>
  <c r="N17" i="4195"/>
  <c r="O17" i="4195" s="1"/>
  <c r="P17" i="4195" s="1"/>
  <c r="N16" i="4195"/>
  <c r="O16" i="4195" s="1"/>
  <c r="P16" i="4195" s="1"/>
  <c r="F17" i="4193"/>
  <c r="G17" i="4193" s="1"/>
  <c r="H17" i="4193" s="1"/>
  <c r="F16" i="4193"/>
  <c r="G16" i="4193" s="1"/>
  <c r="H16" i="4193" s="1"/>
  <c r="N17" i="4193"/>
  <c r="O17" i="4193" s="1"/>
  <c r="P17" i="4193" s="1"/>
  <c r="N16" i="4193"/>
  <c r="O16" i="4193" s="1"/>
  <c r="P16" i="4193" s="1"/>
  <c r="F18" i="4189"/>
  <c r="G18" i="4189" s="1"/>
  <c r="H18" i="4189" s="1"/>
  <c r="N22" i="4189"/>
  <c r="O22" i="4189" s="1"/>
  <c r="P22" i="4189" s="1"/>
  <c r="N21" i="4189"/>
  <c r="O21" i="4189" s="1"/>
  <c r="P21" i="4189" s="1"/>
  <c r="N20" i="4189"/>
  <c r="O20" i="4189" s="1"/>
  <c r="P20" i="4189" s="1"/>
  <c r="N19" i="4189"/>
  <c r="O19" i="4189" s="1"/>
  <c r="P19" i="4189" s="1"/>
  <c r="N18" i="4189"/>
  <c r="O18" i="4189" s="1"/>
  <c r="P18" i="4189" s="1"/>
  <c r="F16" i="4187"/>
  <c r="G16" i="4187" s="1"/>
  <c r="H16" i="4187" s="1"/>
  <c r="H23" i="4187" s="1"/>
  <c r="N17" i="4187"/>
  <c r="O17" i="4187" s="1"/>
  <c r="P17" i="4187" s="1"/>
  <c r="N16" i="4187"/>
  <c r="O16" i="4187" s="1"/>
  <c r="P16" i="4187" s="1"/>
  <c r="F17" i="4183"/>
  <c r="G17" i="4183" s="1"/>
  <c r="H17" i="4183" s="1"/>
  <c r="N17" i="4182"/>
  <c r="O17" i="4182" s="1"/>
  <c r="P17" i="4182" s="1"/>
  <c r="F17" i="4181"/>
  <c r="G17" i="4181" s="1"/>
  <c r="H17" i="4181" s="1"/>
  <c r="F16" i="4181"/>
  <c r="G16" i="4181" s="1"/>
  <c r="H16" i="4181" s="1"/>
  <c r="N17" i="4181"/>
  <c r="O17" i="4181" s="1"/>
  <c r="P17" i="4181" s="1"/>
  <c r="N16" i="4181"/>
  <c r="O16" i="4181" s="1"/>
  <c r="P16" i="4181" s="1"/>
  <c r="F18" i="4180"/>
  <c r="G18" i="4180" s="1"/>
  <c r="H18" i="4180" s="1"/>
  <c r="N16" i="4179"/>
  <c r="O16" i="4179" s="1"/>
  <c r="P16" i="4179" s="1"/>
  <c r="P23" i="4179" s="1"/>
  <c r="F18" i="4178"/>
  <c r="G18" i="4178" s="1"/>
  <c r="H18" i="4178" s="1"/>
  <c r="F18" i="4176"/>
  <c r="G18" i="4176" s="1"/>
  <c r="H18" i="4176" s="1"/>
  <c r="F17" i="4176"/>
  <c r="G17" i="4176" s="1"/>
  <c r="H17" i="4176" s="1"/>
  <c r="F16" i="4176"/>
  <c r="G16" i="4176" s="1"/>
  <c r="H16" i="4176" s="1"/>
  <c r="N18" i="4176"/>
  <c r="O18" i="4176" s="1"/>
  <c r="P18" i="4176" s="1"/>
  <c r="N17" i="4176"/>
  <c r="O17" i="4176" s="1"/>
  <c r="P17" i="4176" s="1"/>
  <c r="N16" i="4176"/>
  <c r="O16" i="4176" s="1"/>
  <c r="P16" i="4176" s="1"/>
  <c r="H23" i="4159"/>
  <c r="P23" i="4171"/>
  <c r="H23" i="4160"/>
  <c r="P23" i="4173"/>
  <c r="P23" i="4134"/>
  <c r="P23" i="4172"/>
  <c r="F16" i="4172"/>
  <c r="G16" i="4172" s="1"/>
  <c r="H16" i="4172" s="1"/>
  <c r="H23" i="4172" s="1"/>
  <c r="F16" i="4171"/>
  <c r="G16" i="4171" s="1"/>
  <c r="H16" i="4171" s="1"/>
  <c r="H23" i="4171" s="1"/>
  <c r="F17" i="4170"/>
  <c r="G17" i="4170" s="1"/>
  <c r="H17" i="4170" s="1"/>
  <c r="N17" i="4170"/>
  <c r="O17" i="4170" s="1"/>
  <c r="P17" i="4170" s="1"/>
  <c r="N16" i="4170"/>
  <c r="O16" i="4170" s="1"/>
  <c r="P16" i="4170" s="1"/>
  <c r="F18" i="4169"/>
  <c r="G18" i="4169" s="1"/>
  <c r="H18" i="4169" s="1"/>
  <c r="F16" i="4167"/>
  <c r="G16" i="4167" s="1"/>
  <c r="H16" i="4167" s="1"/>
  <c r="H23" i="4167" s="1"/>
  <c r="N17" i="4167"/>
  <c r="O17" i="4167" s="1"/>
  <c r="P17" i="4167" s="1"/>
  <c r="N16" i="4167"/>
  <c r="O16" i="4167" s="1"/>
  <c r="P16" i="4167" s="1"/>
  <c r="N20" i="4166"/>
  <c r="O20" i="4166" s="1"/>
  <c r="P20" i="4166" s="1"/>
  <c r="N19" i="4166"/>
  <c r="O19" i="4166" s="1"/>
  <c r="P19" i="4166" s="1"/>
  <c r="N18" i="4166"/>
  <c r="O18" i="4166" s="1"/>
  <c r="P18" i="4166" s="1"/>
  <c r="F18" i="4164"/>
  <c r="G18" i="4164" s="1"/>
  <c r="H18" i="4164" s="1"/>
  <c r="F17" i="4164"/>
  <c r="G17" i="4164" s="1"/>
  <c r="H17" i="4164" s="1"/>
  <c r="F16" i="4164"/>
  <c r="G16" i="4164" s="1"/>
  <c r="H16" i="4164" s="1"/>
  <c r="N17" i="4164"/>
  <c r="O17" i="4164" s="1"/>
  <c r="P17" i="4164" s="1"/>
  <c r="N17" i="4162"/>
  <c r="O17" i="4162" s="1"/>
  <c r="P17" i="4162" s="1"/>
  <c r="N16" i="4162"/>
  <c r="O16" i="4162" s="1"/>
  <c r="P16" i="4162" s="1"/>
  <c r="N16" i="4160"/>
  <c r="O16" i="4160" s="1"/>
  <c r="P16" i="4160" s="1"/>
  <c r="P23" i="4160" s="1"/>
  <c r="F16" i="4158"/>
  <c r="G16" i="4158" s="1"/>
  <c r="H16" i="4158" s="1"/>
  <c r="H23" i="4158" s="1"/>
  <c r="N21" i="4158"/>
  <c r="O21" i="4158" s="1"/>
  <c r="P21" i="4158" s="1"/>
  <c r="N20" i="4158"/>
  <c r="O20" i="4158" s="1"/>
  <c r="P20" i="4158" s="1"/>
  <c r="N19" i="4158"/>
  <c r="O19" i="4158" s="1"/>
  <c r="P19" i="4158" s="1"/>
  <c r="N18" i="4158"/>
  <c r="O18" i="4158" s="1"/>
  <c r="P18" i="4158" s="1"/>
  <c r="N17" i="4158"/>
  <c r="O17" i="4158" s="1"/>
  <c r="P17" i="4158" s="1"/>
  <c r="N16" i="4158"/>
  <c r="O16" i="4158" s="1"/>
  <c r="P16" i="4158" s="1"/>
  <c r="F16" i="4155"/>
  <c r="G16" i="4155" s="1"/>
  <c r="H16" i="4155" s="1"/>
  <c r="H23" i="4155" s="1"/>
  <c r="N16" i="4155"/>
  <c r="O16" i="4155" s="1"/>
  <c r="P16" i="4155" s="1"/>
  <c r="P23" i="4155" s="1"/>
  <c r="F16" i="4154"/>
  <c r="G16" i="4154" s="1"/>
  <c r="H16" i="4154" s="1"/>
  <c r="H23" i="4154" s="1"/>
  <c r="N16" i="4154"/>
  <c r="O16" i="4154" s="1"/>
  <c r="P16" i="4154" s="1"/>
  <c r="P23" i="4154" s="1"/>
  <c r="N18" i="4153"/>
  <c r="O18" i="4153" s="1"/>
  <c r="P18" i="4153" s="1"/>
  <c r="N17" i="4153"/>
  <c r="O17" i="4153" s="1"/>
  <c r="P17" i="4153" s="1"/>
  <c r="F16" i="4151"/>
  <c r="G16" i="4151" s="1"/>
  <c r="H16" i="4151" s="1"/>
  <c r="H23" i="4151" s="1"/>
  <c r="N17" i="4151"/>
  <c r="O17" i="4151" s="1"/>
  <c r="P17" i="4151" s="1"/>
  <c r="N16" i="4151"/>
  <c r="O16" i="4151" s="1"/>
  <c r="P16" i="4151" s="1"/>
  <c r="N18" i="4150"/>
  <c r="O18" i="4150" s="1"/>
  <c r="P18" i="4150" s="1"/>
  <c r="N18" i="4146"/>
  <c r="O18" i="4146" s="1"/>
  <c r="P18" i="4146" s="1"/>
  <c r="N17" i="4146"/>
  <c r="O17" i="4146" s="1"/>
  <c r="P17" i="4146" s="1"/>
  <c r="N16" i="4146"/>
  <c r="O16" i="4146" s="1"/>
  <c r="P16" i="4146" s="1"/>
  <c r="F16" i="4144"/>
  <c r="G16" i="4144" s="1"/>
  <c r="H16" i="4144" s="1"/>
  <c r="H23" i="4144" s="1"/>
  <c r="F17" i="4143"/>
  <c r="G17" i="4143" s="1"/>
  <c r="H17" i="4143" s="1"/>
  <c r="N17" i="4143"/>
  <c r="O17" i="4143" s="1"/>
  <c r="P17" i="4143" s="1"/>
  <c r="F18" i="4142"/>
  <c r="G18" i="4142" s="1"/>
  <c r="H18" i="4142" s="1"/>
  <c r="F18" i="4141"/>
  <c r="G18" i="4141" s="1"/>
  <c r="H18" i="4141" s="1"/>
  <c r="F17" i="4141"/>
  <c r="G17" i="4141" s="1"/>
  <c r="H17" i="4141" s="1"/>
  <c r="F16" i="4141"/>
  <c r="G16" i="4141" s="1"/>
  <c r="H16" i="4141" s="1"/>
  <c r="N17" i="4141"/>
  <c r="O17" i="4141" s="1"/>
  <c r="P17" i="4141" s="1"/>
  <c r="N16" i="4141"/>
  <c r="O16" i="4141" s="1"/>
  <c r="P16" i="4141" s="1"/>
  <c r="F19" i="4140"/>
  <c r="G19" i="4140" s="1"/>
  <c r="H19" i="4140" s="1"/>
  <c r="N19" i="4140"/>
  <c r="O19" i="4140" s="1"/>
  <c r="P19" i="4140" s="1"/>
  <c r="N18" i="4140"/>
  <c r="O18" i="4140" s="1"/>
  <c r="P18" i="4140" s="1"/>
  <c r="F19" i="4139"/>
  <c r="G19" i="4139" s="1"/>
  <c r="H19" i="4139" s="1"/>
  <c r="F18" i="4139"/>
  <c r="G18" i="4139" s="1"/>
  <c r="H18" i="4139" s="1"/>
  <c r="F17" i="4139"/>
  <c r="G17" i="4139" s="1"/>
  <c r="H17" i="4139" s="1"/>
  <c r="F16" i="4139"/>
  <c r="G16" i="4139" s="1"/>
  <c r="H16" i="4139" s="1"/>
  <c r="N19" i="4139"/>
  <c r="O19" i="4139" s="1"/>
  <c r="P19" i="4139" s="1"/>
  <c r="N18" i="4139"/>
  <c r="O18" i="4139" s="1"/>
  <c r="P18" i="4139" s="1"/>
  <c r="N17" i="4139"/>
  <c r="O17" i="4139" s="1"/>
  <c r="P17" i="4139" s="1"/>
  <c r="N16" i="4139"/>
  <c r="O16" i="4139" s="1"/>
  <c r="P16" i="4139" s="1"/>
  <c r="F18" i="4136"/>
  <c r="G18" i="4136" s="1"/>
  <c r="H18" i="4136" s="1"/>
  <c r="F17" i="4136"/>
  <c r="G17" i="4136" s="1"/>
  <c r="H17" i="4136" s="1"/>
  <c r="F16" i="4136"/>
  <c r="G16" i="4136" s="1"/>
  <c r="H16" i="4136" s="1"/>
  <c r="N18" i="4136"/>
  <c r="O18" i="4136" s="1"/>
  <c r="P18" i="4136" s="1"/>
  <c r="N17" i="4136"/>
  <c r="O17" i="4136" s="1"/>
  <c r="P17" i="4136" s="1"/>
  <c r="F18" i="4134"/>
  <c r="G18" i="4134" s="1"/>
  <c r="H18" i="4134" s="1"/>
  <c r="F17" i="4134"/>
  <c r="G17" i="4134" s="1"/>
  <c r="H17" i="4134" s="1"/>
  <c r="F16" i="4134"/>
  <c r="G16" i="4134" s="1"/>
  <c r="H16" i="4134" s="1"/>
  <c r="P23" i="4111"/>
  <c r="P23" i="4116"/>
  <c r="F17" i="4133"/>
  <c r="G17" i="4133" s="1"/>
  <c r="H17" i="4133" s="1"/>
  <c r="F16" i="4133"/>
  <c r="G16" i="4133" s="1"/>
  <c r="H16" i="4133" s="1"/>
  <c r="N17" i="4133"/>
  <c r="O17" i="4133" s="1"/>
  <c r="P17" i="4133" s="1"/>
  <c r="N16" i="4133"/>
  <c r="O16" i="4133" s="1"/>
  <c r="P16" i="4133" s="1"/>
  <c r="F19" i="4132"/>
  <c r="G19" i="4132" s="1"/>
  <c r="H19" i="4132" s="1"/>
  <c r="N19" i="4132"/>
  <c r="O19" i="4132" s="1"/>
  <c r="P19" i="4132" s="1"/>
  <c r="N18" i="4132"/>
  <c r="O18" i="4132" s="1"/>
  <c r="P18" i="4132" s="1"/>
  <c r="D23" i="4132"/>
  <c r="N17" i="4128"/>
  <c r="O17" i="4128" s="1"/>
  <c r="P17" i="4128" s="1"/>
  <c r="N16" i="4128"/>
  <c r="O16" i="4128" s="1"/>
  <c r="P16" i="4128" s="1"/>
  <c r="F22" i="4127"/>
  <c r="G22" i="4127" s="1"/>
  <c r="H22" i="4127" s="1"/>
  <c r="F21" i="4127"/>
  <c r="G21" i="4127" s="1"/>
  <c r="H21" i="4127" s="1"/>
  <c r="F20" i="4127"/>
  <c r="G20" i="4127" s="1"/>
  <c r="H20" i="4127" s="1"/>
  <c r="F19" i="4127"/>
  <c r="G19" i="4127" s="1"/>
  <c r="H19" i="4127" s="1"/>
  <c r="F18" i="4127"/>
  <c r="G18" i="4127" s="1"/>
  <c r="H18" i="4127" s="1"/>
  <c r="F17" i="4127"/>
  <c r="G17" i="4127" s="1"/>
  <c r="H17" i="4127" s="1"/>
  <c r="F16" i="4127"/>
  <c r="G16" i="4127" s="1"/>
  <c r="H16" i="4127" s="1"/>
  <c r="N18" i="4127"/>
  <c r="O18" i="4127" s="1"/>
  <c r="P18" i="4127" s="1"/>
  <c r="F19" i="4125"/>
  <c r="G19" i="4125" s="1"/>
  <c r="H19" i="4125" s="1"/>
  <c r="F18" i="4125"/>
  <c r="G18" i="4125" s="1"/>
  <c r="H18" i="4125" s="1"/>
  <c r="F17" i="4125"/>
  <c r="G17" i="4125" s="1"/>
  <c r="H17" i="4125" s="1"/>
  <c r="F16" i="4125"/>
  <c r="G16" i="4125" s="1"/>
  <c r="H16" i="4125" s="1"/>
  <c r="N17" i="4125"/>
  <c r="O17" i="4125" s="1"/>
  <c r="P17" i="4125" s="1"/>
  <c r="N16" i="4125"/>
  <c r="O16" i="4125" s="1"/>
  <c r="P16" i="4125" s="1"/>
  <c r="F21" i="4123"/>
  <c r="G21" i="4123" s="1"/>
  <c r="H21" i="4123" s="1"/>
  <c r="F20" i="4123"/>
  <c r="G20" i="4123" s="1"/>
  <c r="H20" i="4123" s="1"/>
  <c r="F19" i="4123"/>
  <c r="G19" i="4123" s="1"/>
  <c r="H19" i="4123" s="1"/>
  <c r="F18" i="4123"/>
  <c r="G18" i="4123" s="1"/>
  <c r="H18" i="4123" s="1"/>
  <c r="F17" i="4123"/>
  <c r="G17" i="4123" s="1"/>
  <c r="H17" i="4123" s="1"/>
  <c r="F16" i="4123"/>
  <c r="G16" i="4123" s="1"/>
  <c r="H16" i="4123" s="1"/>
  <c r="N16" i="4123"/>
  <c r="O16" i="4123" s="1"/>
  <c r="P16" i="4123" s="1"/>
  <c r="P23" i="4123" s="1"/>
  <c r="N17" i="4122"/>
  <c r="O17" i="4122" s="1"/>
  <c r="P17" i="4122" s="1"/>
  <c r="F21" i="4120"/>
  <c r="G21" i="4120" s="1"/>
  <c r="H21" i="4120" s="1"/>
  <c r="F20" i="4120"/>
  <c r="G20" i="4120" s="1"/>
  <c r="H20" i="4120" s="1"/>
  <c r="F19" i="4120"/>
  <c r="G19" i="4120" s="1"/>
  <c r="H19" i="4120" s="1"/>
  <c r="N19" i="4120"/>
  <c r="O19" i="4120" s="1"/>
  <c r="P19" i="4120" s="1"/>
  <c r="N18" i="4120"/>
  <c r="O18" i="4120" s="1"/>
  <c r="P18" i="4120" s="1"/>
  <c r="N17" i="4120"/>
  <c r="O17" i="4120" s="1"/>
  <c r="P17" i="4120" s="1"/>
  <c r="N16" i="4120"/>
  <c r="O16" i="4120" s="1"/>
  <c r="P16" i="4120" s="1"/>
  <c r="F17" i="4117"/>
  <c r="G17" i="4117" s="1"/>
  <c r="H17" i="4117" s="1"/>
  <c r="F16" i="4117"/>
  <c r="G16" i="4117" s="1"/>
  <c r="H16" i="4117" s="1"/>
  <c r="F16" i="4115"/>
  <c r="G16" i="4115" s="1"/>
  <c r="H16" i="4115" s="1"/>
  <c r="H23" i="4115" s="1"/>
  <c r="N18" i="4115"/>
  <c r="O18" i="4115" s="1"/>
  <c r="P18" i="4115" s="1"/>
  <c r="N17" i="4115"/>
  <c r="O17" i="4115" s="1"/>
  <c r="P17" i="4115" s="1"/>
  <c r="N16" i="4115"/>
  <c r="O16" i="4115" s="1"/>
  <c r="P16" i="4115" s="1"/>
  <c r="F22" i="4114"/>
  <c r="G22" i="4114" s="1"/>
  <c r="H22" i="4114" s="1"/>
  <c r="F21" i="4114"/>
  <c r="G21" i="4114" s="1"/>
  <c r="H21" i="4114" s="1"/>
  <c r="F20" i="4114"/>
  <c r="G20" i="4114" s="1"/>
  <c r="H20" i="4114" s="1"/>
  <c r="F19" i="4114"/>
  <c r="G19" i="4114" s="1"/>
  <c r="H19" i="4114" s="1"/>
  <c r="F18" i="4114"/>
  <c r="G18" i="4114" s="1"/>
  <c r="H18" i="4114" s="1"/>
  <c r="F17" i="4114"/>
  <c r="G17" i="4114" s="1"/>
  <c r="H17" i="4114" s="1"/>
  <c r="D23" i="4114"/>
  <c r="F18" i="4112"/>
  <c r="G18" i="4112" s="1"/>
  <c r="H18" i="4112" s="1"/>
  <c r="F17" i="4112"/>
  <c r="G17" i="4112" s="1"/>
  <c r="H17" i="4112" s="1"/>
  <c r="F16" i="4112"/>
  <c r="G16" i="4112" s="1"/>
  <c r="H16" i="4112" s="1"/>
  <c r="F16" i="4110"/>
  <c r="G16" i="4110" s="1"/>
  <c r="H16" i="4110" s="1"/>
  <c r="H23" i="4110" s="1"/>
  <c r="N16" i="4110"/>
  <c r="O16" i="4110" s="1"/>
  <c r="P16" i="4110" s="1"/>
  <c r="P23" i="4110" s="1"/>
  <c r="F17" i="4109"/>
  <c r="G17" i="4109" s="1"/>
  <c r="H17" i="4109" s="1"/>
  <c r="N17" i="4109"/>
  <c r="O17" i="4109" s="1"/>
  <c r="P17" i="4109" s="1"/>
  <c r="N19" i="4108"/>
  <c r="O19" i="4108" s="1"/>
  <c r="P19" i="4108" s="1"/>
  <c r="N18" i="4108"/>
  <c r="O18" i="4108" s="1"/>
  <c r="P18" i="4108" s="1"/>
  <c r="N17" i="4106"/>
  <c r="O17" i="4106" s="1"/>
  <c r="P17" i="4106" s="1"/>
  <c r="F16" i="4105"/>
  <c r="G16" i="4105" s="1"/>
  <c r="H16" i="4105" s="1"/>
  <c r="H23" i="4105" s="1"/>
  <c r="F17" i="4103"/>
  <c r="G17" i="4103" s="1"/>
  <c r="H17" i="4103" s="1"/>
  <c r="H23" i="4103" s="1"/>
  <c r="N18" i="4103"/>
  <c r="O18" i="4103" s="1"/>
  <c r="P18" i="4103" s="1"/>
  <c r="P23" i="4103" s="1"/>
  <c r="F18" i="4102"/>
  <c r="G18" i="4102" s="1"/>
  <c r="H18" i="4102" s="1"/>
  <c r="P23" i="4100"/>
  <c r="F19" i="4100"/>
  <c r="G19" i="4100" s="1"/>
  <c r="H19" i="4100" s="1"/>
  <c r="F18" i="4100"/>
  <c r="G18" i="4100" s="1"/>
  <c r="H18" i="4100" s="1"/>
  <c r="F17" i="4100"/>
  <c r="G17" i="4100" s="1"/>
  <c r="H17" i="4100" s="1"/>
  <c r="F16" i="4100"/>
  <c r="G16" i="4100" s="1"/>
  <c r="H16" i="4100" s="1"/>
  <c r="N16" i="4098"/>
  <c r="O16" i="4098" s="1"/>
  <c r="P16" i="4098" s="1"/>
  <c r="P23" i="4098" s="1"/>
  <c r="P23" i="4231" l="1"/>
  <c r="H23" i="4117"/>
  <c r="H23" i="4127"/>
  <c r="H23" i="4217"/>
  <c r="P23" i="4125"/>
  <c r="P23" i="4128"/>
  <c r="H23" i="4134"/>
  <c r="H23" i="4234"/>
  <c r="P23" i="4217"/>
  <c r="P23" i="4219"/>
  <c r="H23" i="4219"/>
  <c r="H23" i="4181"/>
  <c r="P23" i="4181"/>
  <c r="H23" i="4176"/>
  <c r="H23" i="4209"/>
  <c r="P23" i="4206"/>
  <c r="H23" i="4193"/>
  <c r="H23" i="4197"/>
  <c r="H23" i="4195"/>
  <c r="P23" i="4187"/>
  <c r="P23" i="4197"/>
  <c r="P23" i="4193"/>
  <c r="P23" i="4210"/>
  <c r="P23" i="4195"/>
  <c r="P23" i="4176"/>
  <c r="P23" i="4162"/>
  <c r="P23" i="4170"/>
  <c r="P23" i="4141"/>
  <c r="P23" i="4167"/>
  <c r="P23" i="4158"/>
  <c r="P23" i="4151"/>
  <c r="H23" i="4141"/>
  <c r="H23" i="4136"/>
  <c r="H23" i="4139"/>
  <c r="H23" i="4164"/>
  <c r="P23" i="4146"/>
  <c r="P23" i="4139"/>
  <c r="P23" i="4115"/>
  <c r="P23" i="4120"/>
  <c r="P23" i="4133"/>
  <c r="H23" i="4112"/>
  <c r="H23" i="4123"/>
  <c r="H23" i="4125"/>
  <c r="H23" i="4133"/>
  <c r="H43" i="4132"/>
  <c r="H43" i="4114"/>
  <c r="H23" i="4100"/>
  <c r="F44" i="4097"/>
  <c r="F43" i="4097"/>
  <c r="O30" i="4097"/>
  <c r="O29" i="4097"/>
  <c r="L23" i="4097"/>
  <c r="H44" i="4097" s="1"/>
  <c r="D23" i="4097"/>
  <c r="H43" i="4097" s="1"/>
  <c r="P22" i="4097"/>
  <c r="O22" i="4097"/>
  <c r="N22" i="4097"/>
  <c r="H22" i="4097"/>
  <c r="G22" i="4097"/>
  <c r="F22" i="4097"/>
  <c r="P21" i="4097"/>
  <c r="O21" i="4097"/>
  <c r="N21" i="4097"/>
  <c r="H21" i="4097"/>
  <c r="G21" i="4097"/>
  <c r="F21" i="4097"/>
  <c r="P20" i="4097"/>
  <c r="O20" i="4097"/>
  <c r="N20" i="4097"/>
  <c r="H20" i="4097"/>
  <c r="G20" i="4097"/>
  <c r="F20" i="4097"/>
  <c r="P19" i="4097"/>
  <c r="O19" i="4097"/>
  <c r="N19" i="4097"/>
  <c r="H19" i="4097"/>
  <c r="G19" i="4097"/>
  <c r="F19" i="4097"/>
  <c r="P18" i="4097"/>
  <c r="O18" i="4097"/>
  <c r="N18" i="4097"/>
  <c r="H18" i="4097"/>
  <c r="G18" i="4097"/>
  <c r="F18" i="4097"/>
  <c r="P17" i="4097"/>
  <c r="O17" i="4097"/>
  <c r="N17" i="4097"/>
  <c r="H17" i="4097"/>
  <c r="G17" i="4097"/>
  <c r="F17" i="4097"/>
  <c r="F16" i="4097"/>
  <c r="G16" i="4097" s="1"/>
  <c r="H16" i="4097" s="1"/>
  <c r="F44" i="4096"/>
  <c r="F43" i="4096"/>
  <c r="O30" i="4096"/>
  <c r="O29" i="4096"/>
  <c r="L23" i="4096"/>
  <c r="H44" i="4096" s="1"/>
  <c r="D23" i="4096"/>
  <c r="H43" i="4096" s="1"/>
  <c r="P22" i="4096"/>
  <c r="O22" i="4096"/>
  <c r="N22" i="4096"/>
  <c r="H22" i="4096"/>
  <c r="G22" i="4096"/>
  <c r="F22" i="4096"/>
  <c r="P21" i="4096"/>
  <c r="O21" i="4096"/>
  <c r="N21" i="4096"/>
  <c r="H21" i="4096"/>
  <c r="G21" i="4096"/>
  <c r="F21" i="4096"/>
  <c r="P20" i="4096"/>
  <c r="O20" i="4096"/>
  <c r="N20" i="4096"/>
  <c r="H20" i="4096"/>
  <c r="G20" i="4096"/>
  <c r="F20" i="4096"/>
  <c r="P19" i="4096"/>
  <c r="O19" i="4096"/>
  <c r="N19" i="4096"/>
  <c r="H19" i="4096"/>
  <c r="G19" i="4096"/>
  <c r="F19" i="4096"/>
  <c r="P18" i="4096"/>
  <c r="O18" i="4096"/>
  <c r="N18" i="4096"/>
  <c r="H18" i="4096"/>
  <c r="G18" i="4096"/>
  <c r="F18" i="4096"/>
  <c r="N17" i="4096"/>
  <c r="O17" i="4096" s="1"/>
  <c r="P17" i="4096" s="1"/>
  <c r="H17" i="4096"/>
  <c r="G17" i="4096"/>
  <c r="F17" i="4096"/>
  <c r="F44" i="4095"/>
  <c r="F43" i="4095"/>
  <c r="O30" i="4095"/>
  <c r="O29" i="4095"/>
  <c r="L23" i="4095"/>
  <c r="H44" i="4095" s="1"/>
  <c r="D23" i="4095"/>
  <c r="H43" i="4095" s="1"/>
  <c r="P22" i="4095"/>
  <c r="O22" i="4095"/>
  <c r="N22" i="4095"/>
  <c r="H22" i="4095"/>
  <c r="G22" i="4095"/>
  <c r="F22" i="4095"/>
  <c r="P21" i="4095"/>
  <c r="O21" i="4095"/>
  <c r="N21" i="4095"/>
  <c r="H21" i="4095"/>
  <c r="G21" i="4095"/>
  <c r="F21" i="4095"/>
  <c r="P20" i="4095"/>
  <c r="O20" i="4095"/>
  <c r="N20" i="4095"/>
  <c r="H20" i="4095"/>
  <c r="G20" i="4095"/>
  <c r="F20" i="4095"/>
  <c r="H19" i="4095"/>
  <c r="G19" i="4095"/>
  <c r="F19" i="4095"/>
  <c r="H18" i="4095"/>
  <c r="G18" i="4095"/>
  <c r="F18" i="4095"/>
  <c r="H17" i="4095"/>
  <c r="G17" i="4095"/>
  <c r="F17" i="4095"/>
  <c r="H16" i="4095"/>
  <c r="G16" i="4095"/>
  <c r="F16" i="4095"/>
  <c r="F44" i="4094"/>
  <c r="F43" i="4094"/>
  <c r="O30" i="4094"/>
  <c r="O29" i="4094"/>
  <c r="L23" i="4094"/>
  <c r="H44" i="4094" s="1"/>
  <c r="D23" i="4094"/>
  <c r="H43" i="4094" s="1"/>
  <c r="P22" i="4094"/>
  <c r="O22" i="4094"/>
  <c r="N22" i="4094"/>
  <c r="H22" i="4094"/>
  <c r="G22" i="4094"/>
  <c r="F22" i="4094"/>
  <c r="P21" i="4094"/>
  <c r="O21" i="4094"/>
  <c r="N21" i="4094"/>
  <c r="H21" i="4094"/>
  <c r="G21" i="4094"/>
  <c r="F21" i="4094"/>
  <c r="P20" i="4094"/>
  <c r="O20" i="4094"/>
  <c r="N20" i="4094"/>
  <c r="H20" i="4094"/>
  <c r="G20" i="4094"/>
  <c r="F20" i="4094"/>
  <c r="P19" i="4094"/>
  <c r="O19" i="4094"/>
  <c r="N19" i="4094"/>
  <c r="H19" i="4094"/>
  <c r="G19" i="4094"/>
  <c r="F19" i="4094"/>
  <c r="H18" i="4094"/>
  <c r="G18" i="4094"/>
  <c r="F18" i="4094"/>
  <c r="F44" i="4093"/>
  <c r="F43" i="4093"/>
  <c r="O30" i="4093"/>
  <c r="O29" i="4093"/>
  <c r="L23" i="4093"/>
  <c r="H44" i="4093" s="1"/>
  <c r="D23" i="4093"/>
  <c r="H43" i="4093" s="1"/>
  <c r="P22" i="4093"/>
  <c r="O22" i="4093"/>
  <c r="N22" i="4093"/>
  <c r="H22" i="4093"/>
  <c r="G22" i="4093"/>
  <c r="F22" i="4093"/>
  <c r="P21" i="4093"/>
  <c r="O21" i="4093"/>
  <c r="N21" i="4093"/>
  <c r="H21" i="4093"/>
  <c r="G21" i="4093"/>
  <c r="F21" i="4093"/>
  <c r="P20" i="4093"/>
  <c r="O20" i="4093"/>
  <c r="N20" i="4093"/>
  <c r="H20" i="4093"/>
  <c r="G20" i="4093"/>
  <c r="F20" i="4093"/>
  <c r="P19" i="4093"/>
  <c r="O19" i="4093"/>
  <c r="N19" i="4093"/>
  <c r="H19" i="4093"/>
  <c r="G19" i="4093"/>
  <c r="F19" i="4093"/>
  <c r="P18" i="4093"/>
  <c r="O18" i="4093"/>
  <c r="N18" i="4093"/>
  <c r="H18" i="4093"/>
  <c r="G18" i="4093"/>
  <c r="F18" i="4093"/>
  <c r="H23" i="4097" l="1"/>
  <c r="N21" i="4156"/>
  <c r="O21" i="4156" s="1"/>
  <c r="P21" i="4156" s="1"/>
  <c r="N16" i="4097"/>
  <c r="O16" i="4097" s="1"/>
  <c r="P16" i="4097" s="1"/>
  <c r="P23" i="4097" s="1"/>
  <c r="F16" i="4096"/>
  <c r="G16" i="4096" s="1"/>
  <c r="H16" i="4096" s="1"/>
  <c r="H23" i="4096" s="1"/>
  <c r="N16" i="4096"/>
  <c r="O16" i="4096" s="1"/>
  <c r="P16" i="4096" s="1"/>
  <c r="P23" i="4096" s="1"/>
  <c r="H23" i="4095"/>
  <c r="N17" i="4095"/>
  <c r="O17" i="4095" s="1"/>
  <c r="P17" i="4095" s="1"/>
  <c r="N19" i="4095"/>
  <c r="O19" i="4095" s="1"/>
  <c r="P19" i="4095" s="1"/>
  <c r="N16" i="4095"/>
  <c r="O16" i="4095" s="1"/>
  <c r="P16" i="4095" s="1"/>
  <c r="N18" i="4095"/>
  <c r="O18" i="4095" s="1"/>
  <c r="P18" i="4095" s="1"/>
  <c r="F16" i="4094"/>
  <c r="G16" i="4094" s="1"/>
  <c r="H16" i="4094" s="1"/>
  <c r="N17" i="4094"/>
  <c r="O17" i="4094" s="1"/>
  <c r="P17" i="4094" s="1"/>
  <c r="F17" i="4094"/>
  <c r="G17" i="4094" s="1"/>
  <c r="H17" i="4094" s="1"/>
  <c r="N16" i="4094"/>
  <c r="O16" i="4094" s="1"/>
  <c r="P16" i="4094" s="1"/>
  <c r="N18" i="4094"/>
  <c r="O18" i="4094" s="1"/>
  <c r="P18" i="4094" s="1"/>
  <c r="F16" i="4093"/>
  <c r="G16" i="4093" s="1"/>
  <c r="H16" i="4093" s="1"/>
  <c r="N17" i="4093"/>
  <c r="O17" i="4093" s="1"/>
  <c r="P17" i="4093" s="1"/>
  <c r="F17" i="4093"/>
  <c r="G17" i="4093" s="1"/>
  <c r="H17" i="4093" s="1"/>
  <c r="N16" i="4093"/>
  <c r="O16" i="4093" s="1"/>
  <c r="P16" i="4093" s="1"/>
  <c r="F44" i="4091"/>
  <c r="F43" i="4091"/>
  <c r="O30" i="4091"/>
  <c r="O29" i="4091"/>
  <c r="L23" i="4091"/>
  <c r="H44" i="4091" s="1"/>
  <c r="D23" i="4091"/>
  <c r="H43" i="4091" s="1"/>
  <c r="P22" i="4091"/>
  <c r="O22" i="4091"/>
  <c r="N22" i="4091"/>
  <c r="H22" i="4091"/>
  <c r="G22" i="4091"/>
  <c r="F22" i="4091"/>
  <c r="P21" i="4091"/>
  <c r="O21" i="4091"/>
  <c r="N21" i="4091"/>
  <c r="H21" i="4091"/>
  <c r="G21" i="4091"/>
  <c r="F21" i="4091"/>
  <c r="P20" i="4091"/>
  <c r="O20" i="4091"/>
  <c r="N20" i="4091"/>
  <c r="H20" i="4091"/>
  <c r="G20" i="4091"/>
  <c r="F20" i="4091"/>
  <c r="P19" i="4091"/>
  <c r="O19" i="4091"/>
  <c r="N19" i="4091"/>
  <c r="H19" i="4091"/>
  <c r="G19" i="4091"/>
  <c r="F19" i="4091"/>
  <c r="P18" i="4091"/>
  <c r="O18" i="4091"/>
  <c r="N18" i="4091"/>
  <c r="H18" i="4091"/>
  <c r="G18" i="4091"/>
  <c r="F18" i="4091"/>
  <c r="P17" i="4091"/>
  <c r="O17" i="4091"/>
  <c r="N17" i="4091"/>
  <c r="F44" i="4090"/>
  <c r="F43" i="4090"/>
  <c r="O30" i="4090"/>
  <c r="O29" i="4090"/>
  <c r="L23" i="4090"/>
  <c r="H44" i="4090" s="1"/>
  <c r="D23" i="4090"/>
  <c r="H43" i="4090" s="1"/>
  <c r="P22" i="4090"/>
  <c r="O22" i="4090"/>
  <c r="N22" i="4090"/>
  <c r="H22" i="4090"/>
  <c r="G22" i="4090"/>
  <c r="F22" i="4090"/>
  <c r="P21" i="4090"/>
  <c r="O21" i="4090"/>
  <c r="N21" i="4090"/>
  <c r="H21" i="4090"/>
  <c r="G21" i="4090"/>
  <c r="F21" i="4090"/>
  <c r="P20" i="4090"/>
  <c r="O20" i="4090"/>
  <c r="N20" i="4090"/>
  <c r="H20" i="4090"/>
  <c r="G20" i="4090"/>
  <c r="F20" i="4090"/>
  <c r="P19" i="4090"/>
  <c r="O19" i="4090"/>
  <c r="N19" i="4090"/>
  <c r="H19" i="4090"/>
  <c r="G19" i="4090"/>
  <c r="F19" i="4090"/>
  <c r="P18" i="4090"/>
  <c r="O18" i="4090"/>
  <c r="N18" i="4090"/>
  <c r="H18" i="4090"/>
  <c r="G18" i="4090"/>
  <c r="F18" i="4090"/>
  <c r="P17" i="4090"/>
  <c r="O17" i="4090"/>
  <c r="N17" i="4090"/>
  <c r="F44" i="4089"/>
  <c r="F43" i="4089"/>
  <c r="O30" i="4089"/>
  <c r="O29" i="4089"/>
  <c r="L23" i="4089"/>
  <c r="H44" i="4089" s="1"/>
  <c r="D23" i="4089"/>
  <c r="H43" i="4089" s="1"/>
  <c r="P22" i="4089"/>
  <c r="O22" i="4089"/>
  <c r="N22" i="4089"/>
  <c r="H22" i="4089"/>
  <c r="G22" i="4089"/>
  <c r="F22" i="4089"/>
  <c r="P21" i="4089"/>
  <c r="O21" i="4089"/>
  <c r="N21" i="4089"/>
  <c r="H21" i="4089"/>
  <c r="G21" i="4089"/>
  <c r="F21" i="4089"/>
  <c r="P20" i="4089"/>
  <c r="O20" i="4089"/>
  <c r="N20" i="4089"/>
  <c r="H20" i="4089"/>
  <c r="G20" i="4089"/>
  <c r="F20" i="4089"/>
  <c r="P19" i="4089"/>
  <c r="O19" i="4089"/>
  <c r="N19" i="4089"/>
  <c r="H19" i="4089"/>
  <c r="G19" i="4089"/>
  <c r="F19" i="4089"/>
  <c r="P18" i="4089"/>
  <c r="O18" i="4089"/>
  <c r="N18" i="4089"/>
  <c r="H18" i="4089"/>
  <c r="G18" i="4089"/>
  <c r="F18" i="4089"/>
  <c r="H17" i="4089"/>
  <c r="G17" i="4089"/>
  <c r="F17" i="4089"/>
  <c r="F44" i="4088"/>
  <c r="F43" i="4088"/>
  <c r="O30" i="4088"/>
  <c r="O29" i="4088"/>
  <c r="L23" i="4088"/>
  <c r="H44" i="4088" s="1"/>
  <c r="D23" i="4088"/>
  <c r="H43" i="4088" s="1"/>
  <c r="P22" i="4088"/>
  <c r="O22" i="4088"/>
  <c r="N22" i="4088"/>
  <c r="H22" i="4088"/>
  <c r="G22" i="4088"/>
  <c r="F22" i="4088"/>
  <c r="P21" i="4088"/>
  <c r="O21" i="4088"/>
  <c r="N21" i="4088"/>
  <c r="H21" i="4088"/>
  <c r="G21" i="4088"/>
  <c r="F21" i="4088"/>
  <c r="P20" i="4088"/>
  <c r="O20" i="4088"/>
  <c r="N20" i="4088"/>
  <c r="H20" i="4088"/>
  <c r="G20" i="4088"/>
  <c r="F20" i="4088"/>
  <c r="P19" i="4088"/>
  <c r="O19" i="4088"/>
  <c r="N19" i="4088"/>
  <c r="H19" i="4088"/>
  <c r="G19" i="4088"/>
  <c r="F19" i="4088"/>
  <c r="P18" i="4088"/>
  <c r="O18" i="4088"/>
  <c r="N18" i="4088"/>
  <c r="H18" i="4088"/>
  <c r="G18" i="4088"/>
  <c r="F18" i="4088"/>
  <c r="H17" i="4088"/>
  <c r="G17" i="4088"/>
  <c r="F17" i="4088"/>
  <c r="F44" i="4087"/>
  <c r="F43" i="4087"/>
  <c r="O30" i="4087"/>
  <c r="O29" i="4087"/>
  <c r="L23" i="4087"/>
  <c r="H44" i="4087" s="1"/>
  <c r="D23" i="4087"/>
  <c r="H43" i="4087" s="1"/>
  <c r="P22" i="4087"/>
  <c r="O22" i="4087"/>
  <c r="N22" i="4087"/>
  <c r="H22" i="4087"/>
  <c r="G22" i="4087"/>
  <c r="F22" i="4087"/>
  <c r="P21" i="4087"/>
  <c r="O21" i="4087"/>
  <c r="N21" i="4087"/>
  <c r="H21" i="4087"/>
  <c r="G21" i="4087"/>
  <c r="F21" i="4087"/>
  <c r="P20" i="4087"/>
  <c r="O20" i="4087"/>
  <c r="N20" i="4087"/>
  <c r="H20" i="4087"/>
  <c r="G20" i="4087"/>
  <c r="F20" i="4087"/>
  <c r="P19" i="4087"/>
  <c r="O19" i="4087"/>
  <c r="N19" i="4087"/>
  <c r="H19" i="4087"/>
  <c r="G19" i="4087"/>
  <c r="F19" i="4087"/>
  <c r="H18" i="4087"/>
  <c r="G18" i="4087"/>
  <c r="F18" i="4087"/>
  <c r="F44" i="4086"/>
  <c r="F43" i="4086"/>
  <c r="O30" i="4086"/>
  <c r="O29" i="4086"/>
  <c r="L23" i="4086"/>
  <c r="H44" i="4086" s="1"/>
  <c r="D23" i="4086"/>
  <c r="H43" i="4086" s="1"/>
  <c r="P22" i="4086"/>
  <c r="O22" i="4086"/>
  <c r="N22" i="4086"/>
  <c r="H22" i="4086"/>
  <c r="G22" i="4086"/>
  <c r="F22" i="4086"/>
  <c r="P21" i="4086"/>
  <c r="O21" i="4086"/>
  <c r="N21" i="4086"/>
  <c r="H21" i="4086"/>
  <c r="G21" i="4086"/>
  <c r="F21" i="4086"/>
  <c r="P20" i="4086"/>
  <c r="O20" i="4086"/>
  <c r="N20" i="4086"/>
  <c r="H20" i="4086"/>
  <c r="G20" i="4086"/>
  <c r="F20" i="4086"/>
  <c r="P19" i="4086"/>
  <c r="O19" i="4086"/>
  <c r="N19" i="4086"/>
  <c r="H19" i="4086"/>
  <c r="G19" i="4086"/>
  <c r="F19" i="4086"/>
  <c r="H18" i="4086"/>
  <c r="G18" i="4086"/>
  <c r="F18" i="4086"/>
  <c r="F44" i="4085"/>
  <c r="F43" i="4085"/>
  <c r="O30" i="4085"/>
  <c r="O29" i="4085"/>
  <c r="L23" i="4085"/>
  <c r="H44" i="4085" s="1"/>
  <c r="D23" i="4085"/>
  <c r="H43" i="4085" s="1"/>
  <c r="P22" i="4085"/>
  <c r="O22" i="4085"/>
  <c r="N22" i="4085"/>
  <c r="H22" i="4085"/>
  <c r="G22" i="4085"/>
  <c r="F22" i="4085"/>
  <c r="P21" i="4085"/>
  <c r="O21" i="4085"/>
  <c r="N21" i="4085"/>
  <c r="H21" i="4085"/>
  <c r="G21" i="4085"/>
  <c r="F21" i="4085"/>
  <c r="P20" i="4085"/>
  <c r="O20" i="4085"/>
  <c r="N20" i="4085"/>
  <c r="P19" i="4085"/>
  <c r="O19" i="4085"/>
  <c r="N19" i="4085"/>
  <c r="P18" i="4085"/>
  <c r="O18" i="4085"/>
  <c r="N18" i="4085"/>
  <c r="P17" i="4085"/>
  <c r="O17" i="4085"/>
  <c r="N17" i="4085"/>
  <c r="F44" i="4084"/>
  <c r="F43" i="4084"/>
  <c r="O30" i="4084"/>
  <c r="O29" i="4084"/>
  <c r="L23" i="4084"/>
  <c r="H44" i="4084" s="1"/>
  <c r="D23" i="4084"/>
  <c r="H43" i="4084" s="1"/>
  <c r="P22" i="4084"/>
  <c r="O22" i="4084"/>
  <c r="N22" i="4084"/>
  <c r="H22" i="4084"/>
  <c r="G22" i="4084"/>
  <c r="F22" i="4084"/>
  <c r="P21" i="4084"/>
  <c r="O21" i="4084"/>
  <c r="N21" i="4084"/>
  <c r="H21" i="4084"/>
  <c r="G21" i="4084"/>
  <c r="F21" i="4084"/>
  <c r="P20" i="4084"/>
  <c r="O20" i="4084"/>
  <c r="N20" i="4084"/>
  <c r="P19" i="4084"/>
  <c r="O19" i="4084"/>
  <c r="N19" i="4084"/>
  <c r="P18" i="4084"/>
  <c r="O18" i="4084"/>
  <c r="N18" i="4084"/>
  <c r="F44" i="4083"/>
  <c r="F43" i="4083"/>
  <c r="O30" i="4083"/>
  <c r="O29" i="4083"/>
  <c r="L23" i="4083"/>
  <c r="H44" i="4083" s="1"/>
  <c r="D23" i="4083"/>
  <c r="H43" i="4083" s="1"/>
  <c r="P22" i="4083"/>
  <c r="O22" i="4083"/>
  <c r="N22" i="4083"/>
  <c r="H22" i="4083"/>
  <c r="G22" i="4083"/>
  <c r="F22" i="4083"/>
  <c r="P21" i="4083"/>
  <c r="O21" i="4083"/>
  <c r="N21" i="4083"/>
  <c r="H21" i="4083"/>
  <c r="G21" i="4083"/>
  <c r="F21" i="4083"/>
  <c r="P20" i="4083"/>
  <c r="O20" i="4083"/>
  <c r="N20" i="4083"/>
  <c r="H20" i="4083"/>
  <c r="G20" i="4083"/>
  <c r="F20" i="4083"/>
  <c r="P19" i="4083"/>
  <c r="O19" i="4083"/>
  <c r="N19" i="4083"/>
  <c r="H19" i="4083"/>
  <c r="G19" i="4083"/>
  <c r="F19" i="4083"/>
  <c r="P18" i="4083"/>
  <c r="O18" i="4083"/>
  <c r="N18" i="4083"/>
  <c r="F44" i="4082"/>
  <c r="F43" i="4082"/>
  <c r="O30" i="4082"/>
  <c r="O29" i="4082"/>
  <c r="L23" i="4082"/>
  <c r="H44" i="4082" s="1"/>
  <c r="D23" i="4082"/>
  <c r="H43" i="4082" s="1"/>
  <c r="P22" i="4082"/>
  <c r="O22" i="4082"/>
  <c r="N22" i="4082"/>
  <c r="H22" i="4082"/>
  <c r="G22" i="4082"/>
  <c r="F22" i="4082"/>
  <c r="P21" i="4082"/>
  <c r="O21" i="4082"/>
  <c r="N21" i="4082"/>
  <c r="H21" i="4082"/>
  <c r="G21" i="4082"/>
  <c r="F21" i="4082"/>
  <c r="P20" i="4082"/>
  <c r="O20" i="4082"/>
  <c r="N20" i="4082"/>
  <c r="H20" i="4082"/>
  <c r="G20" i="4082"/>
  <c r="F20" i="4082"/>
  <c r="P19" i="4082"/>
  <c r="O19" i="4082"/>
  <c r="N19" i="4082"/>
  <c r="H19" i="4082"/>
  <c r="G19" i="4082"/>
  <c r="F19" i="4082"/>
  <c r="P18" i="4082"/>
  <c r="O18" i="4082"/>
  <c r="N18" i="4082"/>
  <c r="H18" i="4082"/>
  <c r="G18" i="4082"/>
  <c r="F18" i="4082"/>
  <c r="H17" i="4082"/>
  <c r="G17" i="4082"/>
  <c r="F17" i="4082"/>
  <c r="F44" i="4081"/>
  <c r="F43" i="4081"/>
  <c r="O30" i="4081"/>
  <c r="O29" i="4081"/>
  <c r="L23" i="4081"/>
  <c r="H44" i="4081" s="1"/>
  <c r="D23" i="4081"/>
  <c r="H43" i="4081" s="1"/>
  <c r="P22" i="4081"/>
  <c r="O22" i="4081"/>
  <c r="N22" i="4081"/>
  <c r="H22" i="4081"/>
  <c r="G22" i="4081"/>
  <c r="F22" i="4081"/>
  <c r="P21" i="4081"/>
  <c r="O21" i="4081"/>
  <c r="N21" i="4081"/>
  <c r="H21" i="4081"/>
  <c r="G21" i="4081"/>
  <c r="F21" i="4081"/>
  <c r="P20" i="4081"/>
  <c r="O20" i="4081"/>
  <c r="N20" i="4081"/>
  <c r="H20" i="4081"/>
  <c r="G20" i="4081"/>
  <c r="F20" i="4081"/>
  <c r="P19" i="4081"/>
  <c r="O19" i="4081"/>
  <c r="N19" i="4081"/>
  <c r="H19" i="4081"/>
  <c r="G19" i="4081"/>
  <c r="F19" i="4081"/>
  <c r="P18" i="4081"/>
  <c r="O18" i="4081"/>
  <c r="N18" i="4081"/>
  <c r="H18" i="4081"/>
  <c r="G18" i="4081"/>
  <c r="F18" i="4081"/>
  <c r="H17" i="4081"/>
  <c r="G17" i="4081"/>
  <c r="F17" i="4081"/>
  <c r="F44" i="4080"/>
  <c r="F43" i="4080"/>
  <c r="O30" i="4080"/>
  <c r="O29" i="4080"/>
  <c r="L23" i="4080"/>
  <c r="H44" i="4080" s="1"/>
  <c r="D23" i="4080"/>
  <c r="H43" i="4080" s="1"/>
  <c r="P22" i="4080"/>
  <c r="O22" i="4080"/>
  <c r="N22" i="4080"/>
  <c r="H22" i="4080"/>
  <c r="G22" i="4080"/>
  <c r="F22" i="4080"/>
  <c r="P21" i="4080"/>
  <c r="O21" i="4080"/>
  <c r="N21" i="4080"/>
  <c r="H21" i="4080"/>
  <c r="G21" i="4080"/>
  <c r="F21" i="4080"/>
  <c r="P20" i="4080"/>
  <c r="O20" i="4080"/>
  <c r="N20" i="4080"/>
  <c r="H20" i="4080"/>
  <c r="G20" i="4080"/>
  <c r="F20" i="4080"/>
  <c r="H19" i="4080"/>
  <c r="G19" i="4080"/>
  <c r="F19" i="4080"/>
  <c r="H18" i="4080"/>
  <c r="G18" i="4080"/>
  <c r="F18" i="4080"/>
  <c r="H17" i="4080"/>
  <c r="G17" i="4080"/>
  <c r="F17" i="4080"/>
  <c r="F44" i="4079"/>
  <c r="F43" i="4079"/>
  <c r="O30" i="4079"/>
  <c r="O29" i="4079"/>
  <c r="L23" i="4079"/>
  <c r="H44" i="4079" s="1"/>
  <c r="D23" i="4079"/>
  <c r="H43" i="4079" s="1"/>
  <c r="P22" i="4079"/>
  <c r="O22" i="4079"/>
  <c r="N22" i="4079"/>
  <c r="H22" i="4079"/>
  <c r="G22" i="4079"/>
  <c r="F22" i="4079"/>
  <c r="P21" i="4079"/>
  <c r="O21" i="4079"/>
  <c r="N21" i="4079"/>
  <c r="H21" i="4079"/>
  <c r="G21" i="4079"/>
  <c r="F21" i="4079"/>
  <c r="P20" i="4079"/>
  <c r="O20" i="4079"/>
  <c r="N20" i="4079"/>
  <c r="H20" i="4079"/>
  <c r="G20" i="4079"/>
  <c r="F20" i="4079"/>
  <c r="H19" i="4079"/>
  <c r="G19" i="4079"/>
  <c r="F19" i="4079"/>
  <c r="H18" i="4079"/>
  <c r="G18" i="4079"/>
  <c r="F18" i="4079"/>
  <c r="F44" i="4078"/>
  <c r="F43" i="4078"/>
  <c r="O30" i="4078"/>
  <c r="O29" i="4078"/>
  <c r="L23" i="4078"/>
  <c r="H44" i="4078" s="1"/>
  <c r="D23" i="4078"/>
  <c r="H43" i="4078" s="1"/>
  <c r="P22" i="4078"/>
  <c r="O22" i="4078"/>
  <c r="N22" i="4078"/>
  <c r="H22" i="4078"/>
  <c r="G22" i="4078"/>
  <c r="F22" i="4078"/>
  <c r="P21" i="4078"/>
  <c r="O21" i="4078"/>
  <c r="N21" i="4078"/>
  <c r="H21" i="4078"/>
  <c r="G21" i="4078"/>
  <c r="F21" i="4078"/>
  <c r="P20" i="4078"/>
  <c r="O20" i="4078"/>
  <c r="N20" i="4078"/>
  <c r="H20" i="4078"/>
  <c r="G20" i="4078"/>
  <c r="F20" i="4078"/>
  <c r="P19" i="4078"/>
  <c r="O19" i="4078"/>
  <c r="N19" i="4078"/>
  <c r="H19" i="4078"/>
  <c r="G19" i="4078"/>
  <c r="F19" i="4078"/>
  <c r="H18" i="4078"/>
  <c r="G18" i="4078"/>
  <c r="F18" i="4078"/>
  <c r="F44" i="4077"/>
  <c r="F43" i="4077"/>
  <c r="O30" i="4077"/>
  <c r="O29" i="4077"/>
  <c r="L23" i="4077"/>
  <c r="H44" i="4077" s="1"/>
  <c r="D23" i="4077"/>
  <c r="H43" i="4077" s="1"/>
  <c r="P22" i="4077"/>
  <c r="O22" i="4077"/>
  <c r="N22" i="4077"/>
  <c r="H22" i="4077"/>
  <c r="G22" i="4077"/>
  <c r="F22" i="4077"/>
  <c r="P21" i="4077"/>
  <c r="O21" i="4077"/>
  <c r="N21" i="4077"/>
  <c r="H21" i="4077"/>
  <c r="G21" i="4077"/>
  <c r="F21" i="4077"/>
  <c r="P20" i="4077"/>
  <c r="O20" i="4077"/>
  <c r="N20" i="4077"/>
  <c r="H20" i="4077"/>
  <c r="G20" i="4077"/>
  <c r="F20" i="4077"/>
  <c r="P19" i="4077"/>
  <c r="O19" i="4077"/>
  <c r="N19" i="4077"/>
  <c r="H19" i="4077"/>
  <c r="G19" i="4077"/>
  <c r="F19" i="4077"/>
  <c r="P18" i="4077"/>
  <c r="O18" i="4077"/>
  <c r="N18" i="4077"/>
  <c r="F18" i="4077"/>
  <c r="G18" i="4077" s="1"/>
  <c r="H18" i="4077" s="1"/>
  <c r="F44" i="4076"/>
  <c r="F43" i="4076"/>
  <c r="O30" i="4076"/>
  <c r="O29" i="4076"/>
  <c r="L23" i="4076"/>
  <c r="H44" i="4076" s="1"/>
  <c r="D23" i="4076"/>
  <c r="H43" i="4076" s="1"/>
  <c r="P22" i="4076"/>
  <c r="O22" i="4076"/>
  <c r="N22" i="4076"/>
  <c r="H22" i="4076"/>
  <c r="G22" i="4076"/>
  <c r="F22" i="4076"/>
  <c r="P21" i="4076"/>
  <c r="O21" i="4076"/>
  <c r="N21" i="4076"/>
  <c r="H21" i="4076"/>
  <c r="G21" i="4076"/>
  <c r="F21" i="4076"/>
  <c r="P20" i="4076"/>
  <c r="O20" i="4076"/>
  <c r="N20" i="4076"/>
  <c r="H20" i="4076"/>
  <c r="G20" i="4076"/>
  <c r="F20" i="4076"/>
  <c r="P19" i="4076"/>
  <c r="O19" i="4076"/>
  <c r="N19" i="4076"/>
  <c r="H19" i="4076"/>
  <c r="G19" i="4076"/>
  <c r="F19" i="4076"/>
  <c r="H18" i="4076"/>
  <c r="G18" i="4076"/>
  <c r="F18" i="4076"/>
  <c r="F44" i="4075"/>
  <c r="F43" i="4075"/>
  <c r="O30" i="4075"/>
  <c r="O29" i="4075"/>
  <c r="L23" i="4075"/>
  <c r="H44" i="4075" s="1"/>
  <c r="D23" i="4075"/>
  <c r="H43" i="4075" s="1"/>
  <c r="P22" i="4075"/>
  <c r="O22" i="4075"/>
  <c r="N22" i="4075"/>
  <c r="H22" i="4075"/>
  <c r="G22" i="4075"/>
  <c r="F22" i="4075"/>
  <c r="P21" i="4075"/>
  <c r="O21" i="4075"/>
  <c r="N21" i="4075"/>
  <c r="H21" i="4075"/>
  <c r="G21" i="4075"/>
  <c r="F21" i="4075"/>
  <c r="P20" i="4075"/>
  <c r="O20" i="4075"/>
  <c r="N20" i="4075"/>
  <c r="H20" i="4075"/>
  <c r="G20" i="4075"/>
  <c r="F20" i="4075"/>
  <c r="P19" i="4075"/>
  <c r="O19" i="4075"/>
  <c r="N19" i="4075"/>
  <c r="H19" i="4075"/>
  <c r="G19" i="4075"/>
  <c r="F19" i="4075"/>
  <c r="H18" i="4075"/>
  <c r="G18" i="4075"/>
  <c r="F18" i="4075"/>
  <c r="F44" i="4074"/>
  <c r="F43" i="4074"/>
  <c r="O30" i="4074"/>
  <c r="O29" i="4074"/>
  <c r="L23" i="4074"/>
  <c r="H44" i="4074" s="1"/>
  <c r="D23" i="4074"/>
  <c r="H43" i="4074" s="1"/>
  <c r="P22" i="4074"/>
  <c r="O22" i="4074"/>
  <c r="N22" i="4074"/>
  <c r="H22" i="4074"/>
  <c r="G22" i="4074"/>
  <c r="F22" i="4074"/>
  <c r="P21" i="4074"/>
  <c r="O21" i="4074"/>
  <c r="N21" i="4074"/>
  <c r="H21" i="4074"/>
  <c r="G21" i="4074"/>
  <c r="F21" i="4074"/>
  <c r="P20" i="4074"/>
  <c r="O20" i="4074"/>
  <c r="N20" i="4074"/>
  <c r="H20" i="4074"/>
  <c r="G20" i="4074"/>
  <c r="F20" i="4074"/>
  <c r="P19" i="4074"/>
  <c r="O19" i="4074"/>
  <c r="N19" i="4074"/>
  <c r="H19" i="4074"/>
  <c r="G19" i="4074"/>
  <c r="F19" i="4074"/>
  <c r="P18" i="4074"/>
  <c r="O18" i="4074"/>
  <c r="N18" i="4074"/>
  <c r="H18" i="4074"/>
  <c r="G18" i="4074"/>
  <c r="F18" i="4074"/>
  <c r="H17" i="4074"/>
  <c r="G17" i="4074"/>
  <c r="F17" i="4074"/>
  <c r="F44" i="4073"/>
  <c r="F43" i="4073"/>
  <c r="O30" i="4073"/>
  <c r="O29" i="4073"/>
  <c r="L23" i="4073"/>
  <c r="H44" i="4073" s="1"/>
  <c r="D23" i="4073"/>
  <c r="H43" i="4073" s="1"/>
  <c r="P22" i="4073"/>
  <c r="O22" i="4073"/>
  <c r="N22" i="4073"/>
  <c r="H22" i="4073"/>
  <c r="G22" i="4073"/>
  <c r="F22" i="4073"/>
  <c r="P21" i="4073"/>
  <c r="O21" i="4073"/>
  <c r="N21" i="4073"/>
  <c r="H21" i="4073"/>
  <c r="G21" i="4073"/>
  <c r="F21" i="4073"/>
  <c r="P20" i="4073"/>
  <c r="O20" i="4073"/>
  <c r="N20" i="4073"/>
  <c r="H20" i="4073"/>
  <c r="G20" i="4073"/>
  <c r="F20" i="4073"/>
  <c r="P19" i="4073"/>
  <c r="O19" i="4073"/>
  <c r="N19" i="4073"/>
  <c r="H19" i="4073"/>
  <c r="G19" i="4073"/>
  <c r="F19" i="4073"/>
  <c r="P18" i="4073"/>
  <c r="O18" i="4073"/>
  <c r="N18" i="4073"/>
  <c r="H18" i="4073"/>
  <c r="G18" i="4073"/>
  <c r="F18" i="4073"/>
  <c r="F44" i="4072"/>
  <c r="F43" i="4072"/>
  <c r="O30" i="4072"/>
  <c r="O29" i="4072"/>
  <c r="L23" i="4072"/>
  <c r="H44" i="4072" s="1"/>
  <c r="D23" i="4072"/>
  <c r="H43" i="4072" s="1"/>
  <c r="P22" i="4072"/>
  <c r="O22" i="4072"/>
  <c r="N22" i="4072"/>
  <c r="H22" i="4072"/>
  <c r="G22" i="4072"/>
  <c r="F22" i="4072"/>
  <c r="P21" i="4072"/>
  <c r="O21" i="4072"/>
  <c r="N21" i="4072"/>
  <c r="H21" i="4072"/>
  <c r="G21" i="4072"/>
  <c r="F21" i="4072"/>
  <c r="P20" i="4072"/>
  <c r="O20" i="4072"/>
  <c r="N20" i="4072"/>
  <c r="H20" i="4072"/>
  <c r="G20" i="4072"/>
  <c r="F20" i="4072"/>
  <c r="P19" i="4072"/>
  <c r="O19" i="4072"/>
  <c r="N19" i="4072"/>
  <c r="H19" i="4072"/>
  <c r="G19" i="4072"/>
  <c r="F19" i="4072"/>
  <c r="P18" i="4072"/>
  <c r="O18" i="4072"/>
  <c r="N18" i="4072"/>
  <c r="P17" i="4072"/>
  <c r="O17" i="4072"/>
  <c r="N17" i="4072"/>
  <c r="F44" i="4071"/>
  <c r="F43" i="4071"/>
  <c r="O30" i="4071"/>
  <c r="O29" i="4071"/>
  <c r="L23" i="4071"/>
  <c r="H44" i="4071" s="1"/>
  <c r="D23" i="4071"/>
  <c r="H43" i="4071" s="1"/>
  <c r="P22" i="4071"/>
  <c r="O22" i="4071"/>
  <c r="N22" i="4071"/>
  <c r="H22" i="4071"/>
  <c r="G22" i="4071"/>
  <c r="F22" i="4071"/>
  <c r="P21" i="4071"/>
  <c r="O21" i="4071"/>
  <c r="N21" i="4071"/>
  <c r="H21" i="4071"/>
  <c r="G21" i="4071"/>
  <c r="F21" i="4071"/>
  <c r="P20" i="4071"/>
  <c r="O20" i="4071"/>
  <c r="N20" i="4071"/>
  <c r="H20" i="4071"/>
  <c r="G20" i="4071"/>
  <c r="F20" i="4071"/>
  <c r="P19" i="4071"/>
  <c r="O19" i="4071"/>
  <c r="N19" i="4071"/>
  <c r="H19" i="4071"/>
  <c r="G19" i="4071"/>
  <c r="F19" i="4071"/>
  <c r="P18" i="4071"/>
  <c r="O18" i="4071"/>
  <c r="N18" i="4071"/>
  <c r="P17" i="4071"/>
  <c r="O17" i="4071"/>
  <c r="N17" i="4071"/>
  <c r="P16" i="4071"/>
  <c r="O16" i="4071"/>
  <c r="N16" i="4071"/>
  <c r="F44" i="4070"/>
  <c r="F43" i="4070"/>
  <c r="O30" i="4070"/>
  <c r="O29" i="4070"/>
  <c r="L23" i="4070"/>
  <c r="H44" i="4070" s="1"/>
  <c r="D23" i="4070"/>
  <c r="H43" i="4070" s="1"/>
  <c r="P22" i="4070"/>
  <c r="O22" i="4070"/>
  <c r="N22" i="4070"/>
  <c r="H22" i="4070"/>
  <c r="G22" i="4070"/>
  <c r="F22" i="4070"/>
  <c r="P21" i="4070"/>
  <c r="O21" i="4070"/>
  <c r="N21" i="4070"/>
  <c r="H21" i="4070"/>
  <c r="G21" i="4070"/>
  <c r="F21" i="4070"/>
  <c r="P20" i="4070"/>
  <c r="O20" i="4070"/>
  <c r="N20" i="4070"/>
  <c r="H20" i="4070"/>
  <c r="G20" i="4070"/>
  <c r="F20" i="4070"/>
  <c r="P19" i="4070"/>
  <c r="O19" i="4070"/>
  <c r="N19" i="4070"/>
  <c r="P18" i="4070"/>
  <c r="O18" i="4070"/>
  <c r="N18" i="4070"/>
  <c r="P17" i="4070"/>
  <c r="O17" i="4070"/>
  <c r="N17" i="4070"/>
  <c r="F44" i="4069"/>
  <c r="F43" i="4069"/>
  <c r="O30" i="4069"/>
  <c r="O29" i="4069"/>
  <c r="L23" i="4069"/>
  <c r="H44" i="4069" s="1"/>
  <c r="D23" i="4069"/>
  <c r="H43" i="4069" s="1"/>
  <c r="P22" i="4069"/>
  <c r="O22" i="4069"/>
  <c r="N22" i="4069"/>
  <c r="H22" i="4069"/>
  <c r="G22" i="4069"/>
  <c r="F22" i="4069"/>
  <c r="P21" i="4069"/>
  <c r="O21" i="4069"/>
  <c r="N21" i="4069"/>
  <c r="H21" i="4069"/>
  <c r="G21" i="4069"/>
  <c r="F21" i="4069"/>
  <c r="P20" i="4069"/>
  <c r="O20" i="4069"/>
  <c r="N20" i="4069"/>
  <c r="H20" i="4069"/>
  <c r="G20" i="4069"/>
  <c r="F20" i="4069"/>
  <c r="P19" i="4069"/>
  <c r="O19" i="4069"/>
  <c r="N19" i="4069"/>
  <c r="P18" i="4069"/>
  <c r="O18" i="4069"/>
  <c r="N18" i="4069"/>
  <c r="P17" i="4069"/>
  <c r="O17" i="4069"/>
  <c r="N17" i="4069"/>
  <c r="F44" i="4068"/>
  <c r="F43" i="4068"/>
  <c r="O30" i="4068"/>
  <c r="O29" i="4068"/>
  <c r="L23" i="4068"/>
  <c r="H44" i="4068" s="1"/>
  <c r="D23" i="4068"/>
  <c r="H43" i="4068" s="1"/>
  <c r="P22" i="4068"/>
  <c r="O22" i="4068"/>
  <c r="N22" i="4068"/>
  <c r="H22" i="4068"/>
  <c r="G22" i="4068"/>
  <c r="F22" i="4068"/>
  <c r="P21" i="4068"/>
  <c r="O21" i="4068"/>
  <c r="N21" i="4068"/>
  <c r="H21" i="4068"/>
  <c r="G21" i="4068"/>
  <c r="F21" i="4068"/>
  <c r="P20" i="4068"/>
  <c r="O20" i="4068"/>
  <c r="N20" i="4068"/>
  <c r="H20" i="4068"/>
  <c r="G20" i="4068"/>
  <c r="F20" i="4068"/>
  <c r="P19" i="4068"/>
  <c r="O19" i="4068"/>
  <c r="N19" i="4068"/>
  <c r="H19" i="4068"/>
  <c r="G19" i="4068"/>
  <c r="F19" i="4068"/>
  <c r="H18" i="4068"/>
  <c r="G18" i="4068"/>
  <c r="F18" i="4068"/>
  <c r="H17" i="4068"/>
  <c r="G17" i="4068"/>
  <c r="F17" i="4068"/>
  <c r="F44" i="4067"/>
  <c r="F43" i="4067"/>
  <c r="O30" i="4067"/>
  <c r="O29" i="4067"/>
  <c r="L23" i="4067"/>
  <c r="H44" i="4067" s="1"/>
  <c r="D23" i="4067"/>
  <c r="H43" i="4067" s="1"/>
  <c r="P22" i="4067"/>
  <c r="O22" i="4067"/>
  <c r="N22" i="4067"/>
  <c r="H22" i="4067"/>
  <c r="G22" i="4067"/>
  <c r="F22" i="4067"/>
  <c r="P21" i="4067"/>
  <c r="O21" i="4067"/>
  <c r="N21" i="4067"/>
  <c r="H21" i="4067"/>
  <c r="G21" i="4067"/>
  <c r="F21" i="4067"/>
  <c r="P20" i="4067"/>
  <c r="O20" i="4067"/>
  <c r="N20" i="4067"/>
  <c r="H20" i="4067"/>
  <c r="G20" i="4067"/>
  <c r="F20" i="4067"/>
  <c r="P19" i="4067"/>
  <c r="O19" i="4067"/>
  <c r="N19" i="4067"/>
  <c r="H19" i="4067"/>
  <c r="G19" i="4067"/>
  <c r="F19" i="4067"/>
  <c r="H18" i="4067"/>
  <c r="G18" i="4067"/>
  <c r="F18" i="4067"/>
  <c r="H17" i="4067"/>
  <c r="G17" i="4067"/>
  <c r="F17" i="4067"/>
  <c r="F44" i="4066"/>
  <c r="F43" i="4066"/>
  <c r="O30" i="4066"/>
  <c r="O29" i="4066"/>
  <c r="L23" i="4066"/>
  <c r="H44" i="4066" s="1"/>
  <c r="D23" i="4066"/>
  <c r="H43" i="4066" s="1"/>
  <c r="P22" i="4066"/>
  <c r="O22" i="4066"/>
  <c r="N22" i="4066"/>
  <c r="H22" i="4066"/>
  <c r="G22" i="4066"/>
  <c r="F22" i="4066"/>
  <c r="P21" i="4066"/>
  <c r="O21" i="4066"/>
  <c r="N21" i="4066"/>
  <c r="H21" i="4066"/>
  <c r="G21" i="4066"/>
  <c r="F21" i="4066"/>
  <c r="P20" i="4066"/>
  <c r="O20" i="4066"/>
  <c r="N20" i="4066"/>
  <c r="H20" i="4066"/>
  <c r="G20" i="4066"/>
  <c r="F20" i="4066"/>
  <c r="P19" i="4066"/>
  <c r="O19" i="4066"/>
  <c r="N19" i="4066"/>
  <c r="H19" i="4066"/>
  <c r="G19" i="4066"/>
  <c r="F19" i="4066"/>
  <c r="P18" i="4066"/>
  <c r="O18" i="4066"/>
  <c r="N18" i="4066"/>
  <c r="F44" i="4065"/>
  <c r="F43" i="4065"/>
  <c r="O30" i="4065"/>
  <c r="O29" i="4065"/>
  <c r="L23" i="4065"/>
  <c r="H44" i="4065" s="1"/>
  <c r="D23" i="4065"/>
  <c r="H43" i="4065" s="1"/>
  <c r="P22" i="4065"/>
  <c r="O22" i="4065"/>
  <c r="N22" i="4065"/>
  <c r="H22" i="4065"/>
  <c r="G22" i="4065"/>
  <c r="F22" i="4065"/>
  <c r="P21" i="4065"/>
  <c r="O21" i="4065"/>
  <c r="N21" i="4065"/>
  <c r="H21" i="4065"/>
  <c r="G21" i="4065"/>
  <c r="F21" i="4065"/>
  <c r="P20" i="4065"/>
  <c r="O20" i="4065"/>
  <c r="N20" i="4065"/>
  <c r="H20" i="4065"/>
  <c r="G20" i="4065"/>
  <c r="F20" i="4065"/>
  <c r="P19" i="4065"/>
  <c r="O19" i="4065"/>
  <c r="N19" i="4065"/>
  <c r="H19" i="4065"/>
  <c r="G19" i="4065"/>
  <c r="F19" i="4065"/>
  <c r="P18" i="4065"/>
  <c r="O18" i="4065"/>
  <c r="N18" i="4065"/>
  <c r="F44" i="4064"/>
  <c r="F43" i="4064"/>
  <c r="O30" i="4064"/>
  <c r="O29" i="4064"/>
  <c r="L23" i="4064"/>
  <c r="H44" i="4064" s="1"/>
  <c r="D23" i="4064"/>
  <c r="H43" i="4064" s="1"/>
  <c r="P22" i="4064"/>
  <c r="O22" i="4064"/>
  <c r="N22" i="4064"/>
  <c r="H22" i="4064"/>
  <c r="G22" i="4064"/>
  <c r="F22" i="4064"/>
  <c r="P21" i="4064"/>
  <c r="O21" i="4064"/>
  <c r="N21" i="4064"/>
  <c r="H21" i="4064"/>
  <c r="G21" i="4064"/>
  <c r="F21" i="4064"/>
  <c r="P20" i="4064"/>
  <c r="O20" i="4064"/>
  <c r="N20" i="4064"/>
  <c r="H20" i="4064"/>
  <c r="G20" i="4064"/>
  <c r="F20" i="4064"/>
  <c r="P19" i="4064"/>
  <c r="O19" i="4064"/>
  <c r="N19" i="4064"/>
  <c r="H19" i="4064"/>
  <c r="G19" i="4064"/>
  <c r="F19" i="4064"/>
  <c r="P18" i="4064"/>
  <c r="O18" i="4064"/>
  <c r="N18" i="4064"/>
  <c r="F44" i="4063"/>
  <c r="F43" i="4063"/>
  <c r="O30" i="4063"/>
  <c r="O29" i="4063"/>
  <c r="L23" i="4063"/>
  <c r="H44" i="4063" s="1"/>
  <c r="D23" i="4063"/>
  <c r="H43" i="4063" s="1"/>
  <c r="P22" i="4063"/>
  <c r="O22" i="4063"/>
  <c r="N22" i="4063"/>
  <c r="H22" i="4063"/>
  <c r="G22" i="4063"/>
  <c r="F22" i="4063"/>
  <c r="P21" i="4063"/>
  <c r="O21" i="4063"/>
  <c r="N21" i="4063"/>
  <c r="H21" i="4063"/>
  <c r="G21" i="4063"/>
  <c r="F21" i="4063"/>
  <c r="P20" i="4063"/>
  <c r="O20" i="4063"/>
  <c r="N20" i="4063"/>
  <c r="P19" i="4063"/>
  <c r="O19" i="4063"/>
  <c r="N19" i="4063"/>
  <c r="P18" i="4063"/>
  <c r="O18" i="4063"/>
  <c r="N18" i="4063"/>
  <c r="F44" i="4062"/>
  <c r="F43" i="4062"/>
  <c r="O30" i="4062"/>
  <c r="O29" i="4062"/>
  <c r="L23" i="4062"/>
  <c r="H44" i="4062" s="1"/>
  <c r="D23" i="4062"/>
  <c r="H43" i="4062" s="1"/>
  <c r="P22" i="4062"/>
  <c r="O22" i="4062"/>
  <c r="N22" i="4062"/>
  <c r="H22" i="4062"/>
  <c r="G22" i="4062"/>
  <c r="F22" i="4062"/>
  <c r="P21" i="4062"/>
  <c r="O21" i="4062"/>
  <c r="N21" i="4062"/>
  <c r="H21" i="4062"/>
  <c r="G21" i="4062"/>
  <c r="F21" i="4062"/>
  <c r="P20" i="4062"/>
  <c r="O20" i="4062"/>
  <c r="N20" i="4062"/>
  <c r="F44" i="4061"/>
  <c r="F43" i="4061"/>
  <c r="O30" i="4061"/>
  <c r="O29" i="4061"/>
  <c r="L23" i="4061"/>
  <c r="H44" i="4061" s="1"/>
  <c r="D23" i="4061"/>
  <c r="H43" i="4061" s="1"/>
  <c r="P22" i="4061"/>
  <c r="O22" i="4061"/>
  <c r="N22" i="4061"/>
  <c r="H22" i="4061"/>
  <c r="G22" i="4061"/>
  <c r="F22" i="4061"/>
  <c r="P21" i="4061"/>
  <c r="O21" i="4061"/>
  <c r="N21" i="4061"/>
  <c r="H21" i="4061"/>
  <c r="G21" i="4061"/>
  <c r="F21" i="4061"/>
  <c r="P20" i="4061"/>
  <c r="O20" i="4061"/>
  <c r="N20" i="4061"/>
  <c r="H20" i="4061"/>
  <c r="G20" i="4061"/>
  <c r="F20" i="4061"/>
  <c r="F44" i="4060"/>
  <c r="F43" i="4060"/>
  <c r="O30" i="4060"/>
  <c r="O29" i="4060"/>
  <c r="L23" i="4060"/>
  <c r="H44" i="4060" s="1"/>
  <c r="D23" i="4060"/>
  <c r="H43" i="4060" s="1"/>
  <c r="P22" i="4060"/>
  <c r="O22" i="4060"/>
  <c r="N22" i="4060"/>
  <c r="H22" i="4060"/>
  <c r="G22" i="4060"/>
  <c r="F22" i="4060"/>
  <c r="P21" i="4060"/>
  <c r="O21" i="4060"/>
  <c r="N21" i="4060"/>
  <c r="H21" i="4060"/>
  <c r="G21" i="4060"/>
  <c r="F21" i="4060"/>
  <c r="P20" i="4060"/>
  <c r="O20" i="4060"/>
  <c r="N20" i="4060"/>
  <c r="H20" i="4060"/>
  <c r="G20" i="4060"/>
  <c r="F20" i="4060"/>
  <c r="P19" i="4060"/>
  <c r="O19" i="4060"/>
  <c r="N19" i="4060"/>
  <c r="H19" i="4060"/>
  <c r="G19" i="4060"/>
  <c r="F19" i="4060"/>
  <c r="P18" i="4060"/>
  <c r="O18" i="4060"/>
  <c r="N18" i="4060"/>
  <c r="H18" i="4060"/>
  <c r="G18" i="4060"/>
  <c r="F18" i="4060"/>
  <c r="F44" i="4059"/>
  <c r="F43" i="4059"/>
  <c r="O30" i="4059"/>
  <c r="O29" i="4059"/>
  <c r="L23" i="4059"/>
  <c r="H44" i="4059" s="1"/>
  <c r="D23" i="4059"/>
  <c r="H43" i="4059" s="1"/>
  <c r="P22" i="4059"/>
  <c r="O22" i="4059"/>
  <c r="N22" i="4059"/>
  <c r="H22" i="4059"/>
  <c r="G22" i="4059"/>
  <c r="F22" i="4059"/>
  <c r="P21" i="4059"/>
  <c r="O21" i="4059"/>
  <c r="N21" i="4059"/>
  <c r="H21" i="4059"/>
  <c r="G21" i="4059"/>
  <c r="F21" i="4059"/>
  <c r="P20" i="4059"/>
  <c r="O20" i="4059"/>
  <c r="N20" i="4059"/>
  <c r="H20" i="4059"/>
  <c r="G20" i="4059"/>
  <c r="F20" i="4059"/>
  <c r="P19" i="4059"/>
  <c r="O19" i="4059"/>
  <c r="N19" i="4059"/>
  <c r="H19" i="4059"/>
  <c r="G19" i="4059"/>
  <c r="F19" i="4059"/>
  <c r="P18" i="4059"/>
  <c r="O18" i="4059"/>
  <c r="N18" i="4059"/>
  <c r="H18" i="4059"/>
  <c r="G18" i="4059"/>
  <c r="F18" i="4059"/>
  <c r="H17" i="4059"/>
  <c r="G17" i="4059"/>
  <c r="F17" i="4059"/>
  <c r="F44" i="4058"/>
  <c r="F43" i="4058"/>
  <c r="O30" i="4058"/>
  <c r="O29" i="4058"/>
  <c r="L23" i="4058"/>
  <c r="H44" i="4058" s="1"/>
  <c r="D23" i="4058"/>
  <c r="H43" i="4058" s="1"/>
  <c r="P22" i="4058"/>
  <c r="O22" i="4058"/>
  <c r="N22" i="4058"/>
  <c r="H22" i="4058"/>
  <c r="G22" i="4058"/>
  <c r="F22" i="4058"/>
  <c r="P21" i="4058"/>
  <c r="O21" i="4058"/>
  <c r="N21" i="4058"/>
  <c r="H21" i="4058"/>
  <c r="G21" i="4058"/>
  <c r="F21" i="4058"/>
  <c r="P20" i="4058"/>
  <c r="O20" i="4058"/>
  <c r="N20" i="4058"/>
  <c r="H20" i="4058"/>
  <c r="G20" i="4058"/>
  <c r="F20" i="4058"/>
  <c r="P19" i="4058"/>
  <c r="O19" i="4058"/>
  <c r="N19" i="4058"/>
  <c r="H19" i="4058"/>
  <c r="G19" i="4058"/>
  <c r="F19" i="4058"/>
  <c r="P18" i="4058"/>
  <c r="O18" i="4058"/>
  <c r="N18" i="4058"/>
  <c r="H18" i="4058"/>
  <c r="G18" i="4058"/>
  <c r="F18" i="4058"/>
  <c r="H17" i="4058"/>
  <c r="G17" i="4058"/>
  <c r="F17" i="4058"/>
  <c r="F44" i="4057"/>
  <c r="F43" i="4057"/>
  <c r="O30" i="4057"/>
  <c r="O29" i="4057"/>
  <c r="L23" i="4057"/>
  <c r="H44" i="4057" s="1"/>
  <c r="D23" i="4057"/>
  <c r="H43" i="4057" s="1"/>
  <c r="P22" i="4057"/>
  <c r="O22" i="4057"/>
  <c r="N22" i="4057"/>
  <c r="H22" i="4057"/>
  <c r="G22" i="4057"/>
  <c r="F22" i="4057"/>
  <c r="P21" i="4057"/>
  <c r="O21" i="4057"/>
  <c r="N21" i="4057"/>
  <c r="H21" i="4057"/>
  <c r="G21" i="4057"/>
  <c r="F21" i="4057"/>
  <c r="P20" i="4057"/>
  <c r="O20" i="4057"/>
  <c r="N20" i="4057"/>
  <c r="H20" i="4057"/>
  <c r="G20" i="4057"/>
  <c r="F20" i="4057"/>
  <c r="P19" i="4057"/>
  <c r="O19" i="4057"/>
  <c r="N19" i="4057"/>
  <c r="H19" i="4057"/>
  <c r="G19" i="4057"/>
  <c r="F19" i="4057"/>
  <c r="P18" i="4057"/>
  <c r="O18" i="4057"/>
  <c r="N18" i="4057"/>
  <c r="H18" i="4057"/>
  <c r="G18" i="4057"/>
  <c r="F18" i="4057"/>
  <c r="F44" i="4056"/>
  <c r="F43" i="4056"/>
  <c r="O30" i="4056"/>
  <c r="O29" i="4056"/>
  <c r="L23" i="4056"/>
  <c r="H44" i="4056" s="1"/>
  <c r="D23" i="4056"/>
  <c r="H43" i="4056" s="1"/>
  <c r="P22" i="4056"/>
  <c r="O22" i="4056"/>
  <c r="N22" i="4056"/>
  <c r="H22" i="4056"/>
  <c r="G22" i="4056"/>
  <c r="F22" i="4056"/>
  <c r="P21" i="4056"/>
  <c r="O21" i="4056"/>
  <c r="N21" i="4056"/>
  <c r="H21" i="4056"/>
  <c r="G21" i="4056"/>
  <c r="F21" i="4056"/>
  <c r="P20" i="4056"/>
  <c r="O20" i="4056"/>
  <c r="N20" i="4056"/>
  <c r="H20" i="4056"/>
  <c r="G20" i="4056"/>
  <c r="F20" i="4056"/>
  <c r="P19" i="4056"/>
  <c r="O19" i="4056"/>
  <c r="N19" i="4056"/>
  <c r="H19" i="4056"/>
  <c r="G19" i="4056"/>
  <c r="F19" i="4056"/>
  <c r="P18" i="4056"/>
  <c r="O18" i="4056"/>
  <c r="N18" i="4056"/>
  <c r="F44" i="4055"/>
  <c r="F43" i="4055"/>
  <c r="O30" i="4055"/>
  <c r="O29" i="4055"/>
  <c r="L23" i="4055"/>
  <c r="H44" i="4055" s="1"/>
  <c r="D23" i="4055"/>
  <c r="H43" i="4055" s="1"/>
  <c r="P22" i="4055"/>
  <c r="O22" i="4055"/>
  <c r="N22" i="4055"/>
  <c r="H22" i="4055"/>
  <c r="G22" i="4055"/>
  <c r="F22" i="4055"/>
  <c r="P21" i="4055"/>
  <c r="O21" i="4055"/>
  <c r="N21" i="4055"/>
  <c r="H21" i="4055"/>
  <c r="G21" i="4055"/>
  <c r="F21" i="4055"/>
  <c r="P20" i="4055"/>
  <c r="O20" i="4055"/>
  <c r="N20" i="4055"/>
  <c r="H20" i="4055"/>
  <c r="G20" i="4055"/>
  <c r="F20" i="4055"/>
  <c r="P19" i="4055"/>
  <c r="O19" i="4055"/>
  <c r="N19" i="4055"/>
  <c r="H19" i="4055"/>
  <c r="G19" i="4055"/>
  <c r="F19" i="4055"/>
  <c r="P18" i="4055"/>
  <c r="O18" i="4055"/>
  <c r="N18" i="4055"/>
  <c r="F44" i="4054"/>
  <c r="F43" i="4054"/>
  <c r="O30" i="4054"/>
  <c r="O29" i="4054"/>
  <c r="L23" i="4054"/>
  <c r="H44" i="4054" s="1"/>
  <c r="D23" i="4054"/>
  <c r="H43" i="4054" s="1"/>
  <c r="P22" i="4054"/>
  <c r="O22" i="4054"/>
  <c r="N22" i="4054"/>
  <c r="H22" i="4054"/>
  <c r="G22" i="4054"/>
  <c r="F22" i="4054"/>
  <c r="P21" i="4054"/>
  <c r="O21" i="4054"/>
  <c r="N21" i="4054"/>
  <c r="H21" i="4054"/>
  <c r="G21" i="4054"/>
  <c r="F21" i="4054"/>
  <c r="P20" i="4054"/>
  <c r="O20" i="4054"/>
  <c r="N20" i="4054"/>
  <c r="H20" i="4054"/>
  <c r="G20" i="4054"/>
  <c r="F20" i="4054"/>
  <c r="P19" i="4054"/>
  <c r="O19" i="4054"/>
  <c r="N19" i="4054"/>
  <c r="H19" i="4054"/>
  <c r="G19" i="4054"/>
  <c r="F19" i="4054"/>
  <c r="F44" i="4053"/>
  <c r="F43" i="4053"/>
  <c r="O30" i="4053"/>
  <c r="O29" i="4053"/>
  <c r="L23" i="4053"/>
  <c r="H44" i="4053" s="1"/>
  <c r="D23" i="4053"/>
  <c r="H43" i="4053" s="1"/>
  <c r="P22" i="4053"/>
  <c r="O22" i="4053"/>
  <c r="N22" i="4053"/>
  <c r="H22" i="4053"/>
  <c r="G22" i="4053"/>
  <c r="F22" i="4053"/>
  <c r="P21" i="4053"/>
  <c r="O21" i="4053"/>
  <c r="N21" i="4053"/>
  <c r="H21" i="4053"/>
  <c r="G21" i="4053"/>
  <c r="F21" i="4053"/>
  <c r="P20" i="4053"/>
  <c r="O20" i="4053"/>
  <c r="N20" i="4053"/>
  <c r="H20" i="4053"/>
  <c r="G20" i="4053"/>
  <c r="F20" i="4053"/>
  <c r="P19" i="4053"/>
  <c r="O19" i="4053"/>
  <c r="N19" i="4053"/>
  <c r="H19" i="4053"/>
  <c r="G19" i="4053"/>
  <c r="F19" i="4053"/>
  <c r="H18" i="4053"/>
  <c r="G18" i="4053"/>
  <c r="F18" i="4053"/>
  <c r="F44" i="4052"/>
  <c r="F43" i="4052"/>
  <c r="O30" i="4052"/>
  <c r="O29" i="4052"/>
  <c r="L23" i="4052"/>
  <c r="H44" i="4052" s="1"/>
  <c r="D23" i="4052"/>
  <c r="H43" i="4052" s="1"/>
  <c r="P22" i="4052"/>
  <c r="O22" i="4052"/>
  <c r="N22" i="4052"/>
  <c r="H22" i="4052"/>
  <c r="G22" i="4052"/>
  <c r="F22" i="4052"/>
  <c r="P21" i="4052"/>
  <c r="O21" i="4052"/>
  <c r="N21" i="4052"/>
  <c r="H21" i="4052"/>
  <c r="G21" i="4052"/>
  <c r="F21" i="4052"/>
  <c r="P20" i="4052"/>
  <c r="O20" i="4052"/>
  <c r="N20" i="4052"/>
  <c r="H20" i="4052"/>
  <c r="G20" i="4052"/>
  <c r="F20" i="4052"/>
  <c r="P19" i="4052"/>
  <c r="O19" i="4052"/>
  <c r="N19" i="4052"/>
  <c r="H19" i="4052"/>
  <c r="G19" i="4052"/>
  <c r="F19" i="4052"/>
  <c r="P18" i="4052"/>
  <c r="O18" i="4052"/>
  <c r="N18" i="4052"/>
  <c r="H18" i="4052"/>
  <c r="G18" i="4052"/>
  <c r="F18" i="4052"/>
  <c r="H17" i="4052"/>
  <c r="G17" i="4052"/>
  <c r="F17" i="4052"/>
  <c r="F44" i="4051"/>
  <c r="F43" i="4051"/>
  <c r="O30" i="4051"/>
  <c r="O29" i="4051"/>
  <c r="L23" i="4051"/>
  <c r="H44" i="4051" s="1"/>
  <c r="D23" i="4051"/>
  <c r="H43" i="4051" s="1"/>
  <c r="P22" i="4051"/>
  <c r="O22" i="4051"/>
  <c r="N22" i="4051"/>
  <c r="H22" i="4051"/>
  <c r="G22" i="4051"/>
  <c r="F22" i="4051"/>
  <c r="P21" i="4051"/>
  <c r="O21" i="4051"/>
  <c r="N21" i="4051"/>
  <c r="H21" i="4051"/>
  <c r="G21" i="4051"/>
  <c r="F21" i="4051"/>
  <c r="P20" i="4051"/>
  <c r="O20" i="4051"/>
  <c r="N20" i="4051"/>
  <c r="H20" i="4051"/>
  <c r="G20" i="4051"/>
  <c r="F20" i="4051"/>
  <c r="P19" i="4051"/>
  <c r="O19" i="4051"/>
  <c r="N19" i="4051"/>
  <c r="H19" i="4051"/>
  <c r="G19" i="4051"/>
  <c r="F19" i="4051"/>
  <c r="P18" i="4051"/>
  <c r="O18" i="4051"/>
  <c r="N18" i="4051"/>
  <c r="H18" i="4051"/>
  <c r="G18" i="4051"/>
  <c r="F18" i="4051"/>
  <c r="H17" i="4051"/>
  <c r="G17" i="4051"/>
  <c r="F17" i="4051"/>
  <c r="F44" i="4050"/>
  <c r="F43" i="4050"/>
  <c r="O30" i="4050"/>
  <c r="O29" i="4050"/>
  <c r="L23" i="4050"/>
  <c r="H44" i="4050" s="1"/>
  <c r="D23" i="4050"/>
  <c r="H43" i="4050" s="1"/>
  <c r="P22" i="4050"/>
  <c r="O22" i="4050"/>
  <c r="N22" i="4050"/>
  <c r="H22" i="4050"/>
  <c r="G22" i="4050"/>
  <c r="F22" i="4050"/>
  <c r="P21" i="4050"/>
  <c r="O21" i="4050"/>
  <c r="N21" i="4050"/>
  <c r="H21" i="4050"/>
  <c r="G21" i="4050"/>
  <c r="F21" i="4050"/>
  <c r="P20" i="4050"/>
  <c r="O20" i="4050"/>
  <c r="N20" i="4050"/>
  <c r="H20" i="4050"/>
  <c r="G20" i="4050"/>
  <c r="F20" i="4050"/>
  <c r="P19" i="4050"/>
  <c r="O19" i="4050"/>
  <c r="N19" i="4050"/>
  <c r="H19" i="4050"/>
  <c r="G19" i="4050"/>
  <c r="F19" i="4050"/>
  <c r="P18" i="4050"/>
  <c r="O18" i="4050"/>
  <c r="N18" i="4050"/>
  <c r="P17" i="4050"/>
  <c r="O17" i="4050"/>
  <c r="N17" i="4050"/>
  <c r="F44" i="4049"/>
  <c r="F43" i="4049"/>
  <c r="O30" i="4049"/>
  <c r="O29" i="4049"/>
  <c r="L23" i="4049"/>
  <c r="H44" i="4049" s="1"/>
  <c r="D23" i="4049"/>
  <c r="H43" i="4049" s="1"/>
  <c r="P22" i="4049"/>
  <c r="O22" i="4049"/>
  <c r="N22" i="4049"/>
  <c r="H22" i="4049"/>
  <c r="G22" i="4049"/>
  <c r="F22" i="4049"/>
  <c r="P21" i="4049"/>
  <c r="O21" i="4049"/>
  <c r="N21" i="4049"/>
  <c r="H21" i="4049"/>
  <c r="G21" i="4049"/>
  <c r="F21" i="4049"/>
  <c r="P20" i="4049"/>
  <c r="O20" i="4049"/>
  <c r="N20" i="4049"/>
  <c r="H20" i="4049"/>
  <c r="G20" i="4049"/>
  <c r="F20" i="4049"/>
  <c r="P19" i="4049"/>
  <c r="O19" i="4049"/>
  <c r="N19" i="4049"/>
  <c r="H19" i="4049"/>
  <c r="G19" i="4049"/>
  <c r="F19" i="4049"/>
  <c r="P18" i="4049"/>
  <c r="O18" i="4049"/>
  <c r="N18" i="4049"/>
  <c r="P17" i="4049"/>
  <c r="O17" i="4049"/>
  <c r="N17" i="4049"/>
  <c r="P16" i="4049"/>
  <c r="O16" i="4049"/>
  <c r="N16" i="4049"/>
  <c r="F44" i="4048"/>
  <c r="F43" i="4048"/>
  <c r="O30" i="4048"/>
  <c r="O29" i="4048"/>
  <c r="L23" i="4048"/>
  <c r="H44" i="4048" s="1"/>
  <c r="D23" i="4048"/>
  <c r="H43" i="4048" s="1"/>
  <c r="P22" i="4048"/>
  <c r="O22" i="4048"/>
  <c r="N22" i="4048"/>
  <c r="H22" i="4048"/>
  <c r="G22" i="4048"/>
  <c r="F22" i="4048"/>
  <c r="P21" i="4048"/>
  <c r="O21" i="4048"/>
  <c r="N21" i="4048"/>
  <c r="H21" i="4048"/>
  <c r="G21" i="4048"/>
  <c r="F21" i="4048"/>
  <c r="P20" i="4048"/>
  <c r="O20" i="4048"/>
  <c r="N20" i="4048"/>
  <c r="H20" i="4048"/>
  <c r="G20" i="4048"/>
  <c r="F20" i="4048"/>
  <c r="P19" i="4048"/>
  <c r="O19" i="4048"/>
  <c r="N19" i="4048"/>
  <c r="H19" i="4048"/>
  <c r="G19" i="4048"/>
  <c r="F19" i="4048"/>
  <c r="P18" i="4048"/>
  <c r="O18" i="4048"/>
  <c r="N18" i="4048"/>
  <c r="F44" i="4047"/>
  <c r="F43" i="4047"/>
  <c r="O30" i="4047"/>
  <c r="O29" i="4047"/>
  <c r="L23" i="4047"/>
  <c r="H44" i="4047" s="1"/>
  <c r="D23" i="4047"/>
  <c r="H43" i="4047" s="1"/>
  <c r="P22" i="4047"/>
  <c r="O22" i="4047"/>
  <c r="N22" i="4047"/>
  <c r="H22" i="4047"/>
  <c r="G22" i="4047"/>
  <c r="F22" i="4047"/>
  <c r="P21" i="4047"/>
  <c r="O21" i="4047"/>
  <c r="N21" i="4047"/>
  <c r="H21" i="4047"/>
  <c r="G21" i="4047"/>
  <c r="F21" i="4047"/>
  <c r="P20" i="4047"/>
  <c r="O20" i="4047"/>
  <c r="N20" i="4047"/>
  <c r="H20" i="4047"/>
  <c r="G20" i="4047"/>
  <c r="F20" i="4047"/>
  <c r="P19" i="4047"/>
  <c r="O19" i="4047"/>
  <c r="N19" i="4047"/>
  <c r="H19" i="4047"/>
  <c r="G19" i="4047"/>
  <c r="F19" i="4047"/>
  <c r="P18" i="4047"/>
  <c r="O18" i="4047"/>
  <c r="N18" i="4047"/>
  <c r="F44" i="4046"/>
  <c r="F43" i="4046"/>
  <c r="O30" i="4046"/>
  <c r="O29" i="4046"/>
  <c r="L23" i="4046"/>
  <c r="H44" i="4046" s="1"/>
  <c r="D23" i="4046"/>
  <c r="H43" i="4046" s="1"/>
  <c r="P22" i="4046"/>
  <c r="O22" i="4046"/>
  <c r="N22" i="4046"/>
  <c r="H22" i="4046"/>
  <c r="G22" i="4046"/>
  <c r="F22" i="4046"/>
  <c r="P21" i="4046"/>
  <c r="O21" i="4046"/>
  <c r="N21" i="4046"/>
  <c r="H21" i="4046"/>
  <c r="G21" i="4046"/>
  <c r="F21" i="4046"/>
  <c r="P20" i="4046"/>
  <c r="O20" i="4046"/>
  <c r="N20" i="4046"/>
  <c r="H20" i="4046"/>
  <c r="G20" i="4046"/>
  <c r="F20" i="4046"/>
  <c r="P19" i="4046"/>
  <c r="O19" i="4046"/>
  <c r="N19" i="4046"/>
  <c r="H19" i="4046"/>
  <c r="G19" i="4046"/>
  <c r="F19" i="4046"/>
  <c r="P18" i="4046"/>
  <c r="O18" i="4046"/>
  <c r="N18" i="4046"/>
  <c r="P17" i="4046"/>
  <c r="O17" i="4046"/>
  <c r="N17" i="4046"/>
  <c r="F44" i="4045"/>
  <c r="F43" i="4045"/>
  <c r="O30" i="4045"/>
  <c r="O29" i="4045"/>
  <c r="L23" i="4045"/>
  <c r="H44" i="4045" s="1"/>
  <c r="D23" i="4045"/>
  <c r="H43" i="4045" s="1"/>
  <c r="P22" i="4045"/>
  <c r="O22" i="4045"/>
  <c r="N22" i="4045"/>
  <c r="H22" i="4045"/>
  <c r="G22" i="4045"/>
  <c r="F22" i="4045"/>
  <c r="P21" i="4045"/>
  <c r="O21" i="4045"/>
  <c r="N21" i="4045"/>
  <c r="H21" i="4045"/>
  <c r="G21" i="4045"/>
  <c r="F21" i="4045"/>
  <c r="P20" i="4045"/>
  <c r="O20" i="4045"/>
  <c r="N20" i="4045"/>
  <c r="H20" i="4045"/>
  <c r="G20" i="4045"/>
  <c r="F20" i="4045"/>
  <c r="P19" i="4045"/>
  <c r="O19" i="4045"/>
  <c r="N19" i="4045"/>
  <c r="H19" i="4045"/>
  <c r="G19" i="4045"/>
  <c r="F19" i="4045"/>
  <c r="P18" i="4045"/>
  <c r="O18" i="4045"/>
  <c r="N18" i="4045"/>
  <c r="P17" i="4045"/>
  <c r="O17" i="4045"/>
  <c r="N17" i="4045"/>
  <c r="F44" i="4044"/>
  <c r="F43" i="4044"/>
  <c r="O30" i="4044"/>
  <c r="O29" i="4044"/>
  <c r="L23" i="4044"/>
  <c r="H44" i="4044" s="1"/>
  <c r="D23" i="4044"/>
  <c r="H43" i="4044" s="1"/>
  <c r="P22" i="4044"/>
  <c r="O22" i="4044"/>
  <c r="N22" i="4044"/>
  <c r="H22" i="4044"/>
  <c r="G22" i="4044"/>
  <c r="F22" i="4044"/>
  <c r="P21" i="4044"/>
  <c r="O21" i="4044"/>
  <c r="N21" i="4044"/>
  <c r="H21" i="4044"/>
  <c r="G21" i="4044"/>
  <c r="F21" i="4044"/>
  <c r="P20" i="4044"/>
  <c r="O20" i="4044"/>
  <c r="N20" i="4044"/>
  <c r="H20" i="4044"/>
  <c r="G20" i="4044"/>
  <c r="F20" i="4044"/>
  <c r="P19" i="4044"/>
  <c r="O19" i="4044"/>
  <c r="N19" i="4044"/>
  <c r="H19" i="4044"/>
  <c r="G19" i="4044"/>
  <c r="F19" i="4044"/>
  <c r="P18" i="4044"/>
  <c r="O18" i="4044"/>
  <c r="N18" i="4044"/>
  <c r="F43" i="4043"/>
  <c r="F44" i="4043"/>
  <c r="O30" i="4043"/>
  <c r="O29" i="4043"/>
  <c r="L23" i="4043"/>
  <c r="H44" i="4043" s="1"/>
  <c r="D23" i="4043"/>
  <c r="H43" i="4043" s="1"/>
  <c r="P22" i="4043"/>
  <c r="O22" i="4043"/>
  <c r="N22" i="4043"/>
  <c r="H22" i="4043"/>
  <c r="G22" i="4043"/>
  <c r="F22" i="4043"/>
  <c r="P21" i="4043"/>
  <c r="O21" i="4043"/>
  <c r="N21" i="4043"/>
  <c r="H21" i="4043"/>
  <c r="G21" i="4043"/>
  <c r="F21" i="4043"/>
  <c r="P20" i="4043"/>
  <c r="O20" i="4043"/>
  <c r="N20" i="4043"/>
  <c r="H20" i="4043"/>
  <c r="G20" i="4043"/>
  <c r="F20" i="4043"/>
  <c r="P19" i="4043"/>
  <c r="O19" i="4043"/>
  <c r="N19" i="4043"/>
  <c r="H19" i="4043"/>
  <c r="G19" i="4043"/>
  <c r="F19" i="4043"/>
  <c r="P18" i="4043"/>
  <c r="O18" i="4043"/>
  <c r="N18" i="4043"/>
  <c r="P23" i="4049" l="1"/>
  <c r="P23" i="4071"/>
  <c r="P23" i="4095"/>
  <c r="H23" i="4094"/>
  <c r="P23" i="4094"/>
  <c r="P23" i="4093"/>
  <c r="H23" i="4093"/>
  <c r="N16" i="4090"/>
  <c r="O16" i="4090" s="1"/>
  <c r="P16" i="4090" s="1"/>
  <c r="P23" i="4090" s="1"/>
  <c r="N17" i="4089"/>
  <c r="O17" i="4089" s="1"/>
  <c r="P17" i="4089" s="1"/>
  <c r="F17" i="4087"/>
  <c r="G17" i="4087" s="1"/>
  <c r="H17" i="4087" s="1"/>
  <c r="N18" i="4087"/>
  <c r="O18" i="4087" s="1"/>
  <c r="P18" i="4087" s="1"/>
  <c r="N17" i="4087"/>
  <c r="O17" i="4087" s="1"/>
  <c r="P17" i="4087" s="1"/>
  <c r="F20" i="4085"/>
  <c r="G20" i="4085" s="1"/>
  <c r="H20" i="4085" s="1"/>
  <c r="F19" i="4085"/>
  <c r="G19" i="4085" s="1"/>
  <c r="H19" i="4085" s="1"/>
  <c r="F18" i="4085"/>
  <c r="G18" i="4085" s="1"/>
  <c r="H18" i="4085" s="1"/>
  <c r="N17" i="4084"/>
  <c r="O17" i="4084" s="1"/>
  <c r="P17" i="4084" s="1"/>
  <c r="N16" i="4084"/>
  <c r="O16" i="4084" s="1"/>
  <c r="P16" i="4084" s="1"/>
  <c r="F16" i="4082"/>
  <c r="G16" i="4082" s="1"/>
  <c r="H16" i="4082" s="1"/>
  <c r="H23" i="4082" s="1"/>
  <c r="N19" i="4080"/>
  <c r="O19" i="4080" s="1"/>
  <c r="P19" i="4080" s="1"/>
  <c r="N18" i="4080"/>
  <c r="O18" i="4080" s="1"/>
  <c r="P18" i="4080" s="1"/>
  <c r="F17" i="4079"/>
  <c r="G17" i="4079" s="1"/>
  <c r="H17" i="4079" s="1"/>
  <c r="F16" i="4079"/>
  <c r="G16" i="4079" s="1"/>
  <c r="H16" i="4079" s="1"/>
  <c r="N18" i="4076"/>
  <c r="O18" i="4076" s="1"/>
  <c r="P18" i="4076" s="1"/>
  <c r="F17" i="4073"/>
  <c r="G17" i="4073" s="1"/>
  <c r="H17" i="4073" s="1"/>
  <c r="F18" i="4072"/>
  <c r="G18" i="4072" s="1"/>
  <c r="H18" i="4072" s="1"/>
  <c r="F19" i="4070"/>
  <c r="G19" i="4070" s="1"/>
  <c r="H19" i="4070" s="1"/>
  <c r="F18" i="4070"/>
  <c r="G18" i="4070" s="1"/>
  <c r="H18" i="4070" s="1"/>
  <c r="F17" i="4070"/>
  <c r="G17" i="4070" s="1"/>
  <c r="H17" i="4070" s="1"/>
  <c r="N16" i="4070"/>
  <c r="O16" i="4070" s="1"/>
  <c r="P16" i="4070" s="1"/>
  <c r="P23" i="4070" s="1"/>
  <c r="N18" i="4068"/>
  <c r="O18" i="4068" s="1"/>
  <c r="P18" i="4068" s="1"/>
  <c r="N17" i="4068"/>
  <c r="O17" i="4068" s="1"/>
  <c r="P17" i="4068" s="1"/>
  <c r="F16" i="4067"/>
  <c r="G16" i="4067" s="1"/>
  <c r="H16" i="4067" s="1"/>
  <c r="H23" i="4067" s="1"/>
  <c r="F18" i="4066"/>
  <c r="G18" i="4066" s="1"/>
  <c r="H18" i="4066" s="1"/>
  <c r="F17" i="4066"/>
  <c r="G17" i="4066" s="1"/>
  <c r="H17" i="4066" s="1"/>
  <c r="F18" i="4064"/>
  <c r="G18" i="4064" s="1"/>
  <c r="H18" i="4064" s="1"/>
  <c r="F17" i="4064"/>
  <c r="G17" i="4064" s="1"/>
  <c r="H17" i="4064" s="1"/>
  <c r="F20" i="4063"/>
  <c r="G20" i="4063" s="1"/>
  <c r="H20" i="4063" s="1"/>
  <c r="F19" i="4063"/>
  <c r="G19" i="4063" s="1"/>
  <c r="H19" i="4063" s="1"/>
  <c r="N19" i="4062"/>
  <c r="O19" i="4062" s="1"/>
  <c r="P19" i="4062" s="1"/>
  <c r="N18" i="4062"/>
  <c r="O18" i="4062" s="1"/>
  <c r="P18" i="4062" s="1"/>
  <c r="N17" i="4062"/>
  <c r="O17" i="4062" s="1"/>
  <c r="P17" i="4062" s="1"/>
  <c r="N16" i="4062"/>
  <c r="O16" i="4062" s="1"/>
  <c r="P16" i="4062" s="1"/>
  <c r="N17" i="4060"/>
  <c r="O17" i="4060" s="1"/>
  <c r="P17" i="4060" s="1"/>
  <c r="F16" i="4059"/>
  <c r="G16" i="4059" s="1"/>
  <c r="H16" i="4059" s="1"/>
  <c r="H23" i="4059" s="1"/>
  <c r="N17" i="4058"/>
  <c r="O17" i="4058" s="1"/>
  <c r="P17" i="4058" s="1"/>
  <c r="F17" i="4057"/>
  <c r="G17" i="4057" s="1"/>
  <c r="H17" i="4057" s="1"/>
  <c r="F18" i="4056"/>
  <c r="G18" i="4056" s="1"/>
  <c r="H18" i="4056" s="1"/>
  <c r="N18" i="4054"/>
  <c r="O18" i="4054" s="1"/>
  <c r="P18" i="4054" s="1"/>
  <c r="N17" i="4054"/>
  <c r="O17" i="4054" s="1"/>
  <c r="P17" i="4054" s="1"/>
  <c r="F18" i="4050"/>
  <c r="G18" i="4050" s="1"/>
  <c r="H18" i="4050" s="1"/>
  <c r="F17" i="4050"/>
  <c r="G17" i="4050" s="1"/>
  <c r="H17" i="4050" s="1"/>
  <c r="F16" i="4050"/>
  <c r="G16" i="4050" s="1"/>
  <c r="H16" i="4050" s="1"/>
  <c r="F18" i="4048"/>
  <c r="G18" i="4048" s="1"/>
  <c r="H18" i="4048" s="1"/>
  <c r="N17" i="4048"/>
  <c r="O17" i="4048" s="1"/>
  <c r="P17" i="4048" s="1"/>
  <c r="N16" i="4048"/>
  <c r="O16" i="4048" s="1"/>
  <c r="P16" i="4048" s="1"/>
  <c r="F44" i="4042"/>
  <c r="F43" i="4042"/>
  <c r="O30" i="4042"/>
  <c r="O29" i="4042"/>
  <c r="L23" i="4042"/>
  <c r="H44" i="4042" s="1"/>
  <c r="D23" i="4042"/>
  <c r="H43" i="4042" s="1"/>
  <c r="P22" i="4042"/>
  <c r="O22" i="4042"/>
  <c r="N22" i="4042"/>
  <c r="H22" i="4042"/>
  <c r="G22" i="4042"/>
  <c r="F22" i="4042"/>
  <c r="P21" i="4042"/>
  <c r="O21" i="4042"/>
  <c r="N21" i="4042"/>
  <c r="H21" i="4042"/>
  <c r="G21" i="4042"/>
  <c r="F21" i="4042"/>
  <c r="P20" i="4042"/>
  <c r="O20" i="4042"/>
  <c r="N20" i="4042"/>
  <c r="H20" i="4042"/>
  <c r="G20" i="4042"/>
  <c r="F20" i="4042"/>
  <c r="P19" i="4042"/>
  <c r="O19" i="4042"/>
  <c r="N19" i="4042"/>
  <c r="H19" i="4042"/>
  <c r="G19" i="4042"/>
  <c r="F19" i="4042"/>
  <c r="P18" i="4042"/>
  <c r="O18" i="4042"/>
  <c r="N18" i="4042"/>
  <c r="H18" i="4042"/>
  <c r="G18" i="4042"/>
  <c r="F18" i="4042"/>
  <c r="P17" i="4042"/>
  <c r="O17" i="4042"/>
  <c r="N17" i="4042"/>
  <c r="P23" i="4048" l="1"/>
  <c r="P23" i="4062"/>
  <c r="P23" i="4084"/>
  <c r="H23" i="4079"/>
  <c r="H23" i="4050"/>
  <c r="F44" i="4041"/>
  <c r="F43" i="4041"/>
  <c r="O30" i="4041"/>
  <c r="O29" i="4041"/>
  <c r="L23" i="4041"/>
  <c r="H44" i="4041" s="1"/>
  <c r="D23" i="4041"/>
  <c r="H43" i="4041" s="1"/>
  <c r="P22" i="4041"/>
  <c r="O22" i="4041"/>
  <c r="N22" i="4041"/>
  <c r="H22" i="4041"/>
  <c r="G22" i="4041"/>
  <c r="F22" i="4041"/>
  <c r="P21" i="4041"/>
  <c r="O21" i="4041"/>
  <c r="N21" i="4041"/>
  <c r="H21" i="4041"/>
  <c r="G21" i="4041"/>
  <c r="F21" i="4041"/>
  <c r="P20" i="4041"/>
  <c r="O20" i="4041"/>
  <c r="N20" i="4041"/>
  <c r="H20" i="4041"/>
  <c r="G20" i="4041"/>
  <c r="F20" i="4041"/>
  <c r="P19" i="4041"/>
  <c r="O19" i="4041"/>
  <c r="N19" i="4041"/>
  <c r="H19" i="4041"/>
  <c r="G19" i="4041"/>
  <c r="F19" i="4041"/>
  <c r="F44" i="4040"/>
  <c r="F43" i="4040"/>
  <c r="O30" i="4040"/>
  <c r="O29" i="4040"/>
  <c r="L23" i="4040"/>
  <c r="H44" i="4040" s="1"/>
  <c r="D23" i="4040"/>
  <c r="H43" i="4040" s="1"/>
  <c r="P22" i="4040"/>
  <c r="O22" i="4040"/>
  <c r="N22" i="4040"/>
  <c r="H22" i="4040"/>
  <c r="G22" i="4040"/>
  <c r="F22" i="4040"/>
  <c r="P21" i="4040"/>
  <c r="O21" i="4040"/>
  <c r="N21" i="4040"/>
  <c r="H21" i="4040"/>
  <c r="G21" i="4040"/>
  <c r="F21" i="4040"/>
  <c r="P20" i="4040"/>
  <c r="O20" i="4040"/>
  <c r="N20" i="4040"/>
  <c r="H20" i="4040"/>
  <c r="G20" i="4040"/>
  <c r="F20" i="4040"/>
  <c r="P19" i="4040"/>
  <c r="O19" i="4040"/>
  <c r="N19" i="4040"/>
  <c r="H19" i="4040"/>
  <c r="G19" i="4040"/>
  <c r="F19" i="4040"/>
  <c r="F44" i="4039"/>
  <c r="F43" i="4039"/>
  <c r="O30" i="4039"/>
  <c r="O29" i="4039"/>
  <c r="L23" i="4039"/>
  <c r="H44" i="4039" s="1"/>
  <c r="D23" i="4039"/>
  <c r="H43" i="4039" s="1"/>
  <c r="P22" i="4039"/>
  <c r="O22" i="4039"/>
  <c r="N22" i="4039"/>
  <c r="H22" i="4039"/>
  <c r="G22" i="4039"/>
  <c r="F22" i="4039"/>
  <c r="P21" i="4039"/>
  <c r="O21" i="4039"/>
  <c r="N21" i="4039"/>
  <c r="H21" i="4039"/>
  <c r="G21" i="4039"/>
  <c r="F21" i="4039"/>
  <c r="P20" i="4039"/>
  <c r="O20" i="4039"/>
  <c r="N20" i="4039"/>
  <c r="H20" i="4039"/>
  <c r="G20" i="4039"/>
  <c r="F20" i="4039"/>
  <c r="P19" i="4039"/>
  <c r="O19" i="4039"/>
  <c r="N19" i="4039"/>
  <c r="H19" i="4039"/>
  <c r="G19" i="4039"/>
  <c r="F19" i="4039"/>
  <c r="P18" i="4039"/>
  <c r="O18" i="4039"/>
  <c r="N18" i="4039"/>
  <c r="P17" i="4039"/>
  <c r="O17" i="4039"/>
  <c r="N17" i="4039"/>
  <c r="F44" i="4038"/>
  <c r="F43" i="4038"/>
  <c r="O30" i="4038"/>
  <c r="O29" i="4038"/>
  <c r="L23" i="4038"/>
  <c r="H44" i="4038" s="1"/>
  <c r="D23" i="4038"/>
  <c r="H43" i="4038" s="1"/>
  <c r="P22" i="4038"/>
  <c r="O22" i="4038"/>
  <c r="N22" i="4038"/>
  <c r="H22" i="4038"/>
  <c r="G22" i="4038"/>
  <c r="F22" i="4038"/>
  <c r="P21" i="4038"/>
  <c r="O21" i="4038"/>
  <c r="N21" i="4038"/>
  <c r="H21" i="4038"/>
  <c r="G21" i="4038"/>
  <c r="F21" i="4038"/>
  <c r="P20" i="4038"/>
  <c r="O20" i="4038"/>
  <c r="N20" i="4038"/>
  <c r="H20" i="4038"/>
  <c r="G20" i="4038"/>
  <c r="F20" i="4038"/>
  <c r="P19" i="4038"/>
  <c r="O19" i="4038"/>
  <c r="N19" i="4038"/>
  <c r="H19" i="4038"/>
  <c r="G19" i="4038"/>
  <c r="F19" i="4038"/>
  <c r="P18" i="4038"/>
  <c r="O18" i="4038"/>
  <c r="N18" i="4038"/>
  <c r="P17" i="4038"/>
  <c r="O17" i="4038"/>
  <c r="N17" i="4038"/>
  <c r="F44" i="4037"/>
  <c r="F43" i="4037"/>
  <c r="O30" i="4037"/>
  <c r="O29" i="4037"/>
  <c r="L23" i="4037"/>
  <c r="H44" i="4037" s="1"/>
  <c r="D23" i="4037"/>
  <c r="H43" i="4037" s="1"/>
  <c r="P22" i="4037"/>
  <c r="O22" i="4037"/>
  <c r="N22" i="4037"/>
  <c r="H22" i="4037"/>
  <c r="G22" i="4037"/>
  <c r="F22" i="4037"/>
  <c r="P21" i="4037"/>
  <c r="O21" i="4037"/>
  <c r="N21" i="4037"/>
  <c r="H21" i="4037"/>
  <c r="G21" i="4037"/>
  <c r="F21" i="4037"/>
  <c r="P20" i="4037"/>
  <c r="O20" i="4037"/>
  <c r="N20" i="4037"/>
  <c r="H20" i="4037"/>
  <c r="G20" i="4037"/>
  <c r="F20" i="4037"/>
  <c r="P19" i="4037"/>
  <c r="O19" i="4037"/>
  <c r="N19" i="4037"/>
  <c r="H19" i="4037"/>
  <c r="G19" i="4037"/>
  <c r="F19" i="4037"/>
  <c r="P18" i="4037"/>
  <c r="O18" i="4037"/>
  <c r="N18" i="4037"/>
  <c r="F44" i="4036"/>
  <c r="F43" i="4036"/>
  <c r="O30" i="4036"/>
  <c r="O29" i="4036"/>
  <c r="L23" i="4036"/>
  <c r="H44" i="4036" s="1"/>
  <c r="D23" i="4036"/>
  <c r="H43" i="4036" s="1"/>
  <c r="P22" i="4036"/>
  <c r="O22" i="4036"/>
  <c r="N22" i="4036"/>
  <c r="H22" i="4036"/>
  <c r="G22" i="4036"/>
  <c r="F22" i="4036"/>
  <c r="P21" i="4036"/>
  <c r="O21" i="4036"/>
  <c r="N21" i="4036"/>
  <c r="H21" i="4036"/>
  <c r="G21" i="4036"/>
  <c r="F21" i="4036"/>
  <c r="P20" i="4036"/>
  <c r="O20" i="4036"/>
  <c r="N20" i="4036"/>
  <c r="H20" i="4036"/>
  <c r="G20" i="4036"/>
  <c r="F20" i="4036"/>
  <c r="P19" i="4036"/>
  <c r="O19" i="4036"/>
  <c r="N19" i="4036"/>
  <c r="H19" i="4036"/>
  <c r="G19" i="4036"/>
  <c r="F19" i="4036"/>
  <c r="P18" i="4036"/>
  <c r="O18" i="4036"/>
  <c r="N18" i="4036"/>
  <c r="F44" i="4035"/>
  <c r="F43" i="4035"/>
  <c r="O30" i="4035"/>
  <c r="O29" i="4035"/>
  <c r="L23" i="4035"/>
  <c r="H44" i="4035" s="1"/>
  <c r="D23" i="4035"/>
  <c r="H43" i="4035" s="1"/>
  <c r="P22" i="4035"/>
  <c r="O22" i="4035"/>
  <c r="N22" i="4035"/>
  <c r="H22" i="4035"/>
  <c r="G22" i="4035"/>
  <c r="F22" i="4035"/>
  <c r="P21" i="4035"/>
  <c r="O21" i="4035"/>
  <c r="N21" i="4035"/>
  <c r="H21" i="4035"/>
  <c r="G21" i="4035"/>
  <c r="F21" i="4035"/>
  <c r="P20" i="4035"/>
  <c r="O20" i="4035"/>
  <c r="N20" i="4035"/>
  <c r="P19" i="4035"/>
  <c r="O19" i="4035"/>
  <c r="N19" i="4035"/>
  <c r="P18" i="4035"/>
  <c r="O18" i="4035"/>
  <c r="N18" i="4035"/>
  <c r="P17" i="4035"/>
  <c r="O17" i="4035"/>
  <c r="N17" i="4035"/>
  <c r="F44" i="4034"/>
  <c r="F43" i="4034"/>
  <c r="O30" i="4034"/>
  <c r="O29" i="4034"/>
  <c r="L23" i="4034"/>
  <c r="H44" i="4034" s="1"/>
  <c r="D23" i="4034"/>
  <c r="H43" i="4034" s="1"/>
  <c r="P22" i="4034"/>
  <c r="O22" i="4034"/>
  <c r="N22" i="4034"/>
  <c r="H22" i="4034"/>
  <c r="G22" i="4034"/>
  <c r="F22" i="4034"/>
  <c r="P21" i="4034"/>
  <c r="O21" i="4034"/>
  <c r="N21" i="4034"/>
  <c r="H21" i="4034"/>
  <c r="G21" i="4034"/>
  <c r="F21" i="4034"/>
  <c r="P20" i="4034"/>
  <c r="O20" i="4034"/>
  <c r="N20" i="4034"/>
  <c r="P19" i="4034"/>
  <c r="O19" i="4034"/>
  <c r="N19" i="4034"/>
  <c r="P18" i="4034"/>
  <c r="O18" i="4034"/>
  <c r="N18" i="4034"/>
  <c r="F44" i="4033"/>
  <c r="F43" i="4033"/>
  <c r="O30" i="4033"/>
  <c r="O29" i="4033"/>
  <c r="L23" i="4033"/>
  <c r="H44" i="4033" s="1"/>
  <c r="D23" i="4033"/>
  <c r="H43" i="4033" s="1"/>
  <c r="P22" i="4033"/>
  <c r="O22" i="4033"/>
  <c r="N22" i="4033"/>
  <c r="H22" i="4033"/>
  <c r="G22" i="4033"/>
  <c r="F22" i="4033"/>
  <c r="P21" i="4033"/>
  <c r="O21" i="4033"/>
  <c r="N21" i="4033"/>
  <c r="H21" i="4033"/>
  <c r="G21" i="4033"/>
  <c r="F21" i="4033"/>
  <c r="P20" i="4033"/>
  <c r="O20" i="4033"/>
  <c r="N20" i="4033"/>
  <c r="H20" i="4033"/>
  <c r="G20" i="4033"/>
  <c r="F20" i="4033"/>
  <c r="P19" i="4033"/>
  <c r="O19" i="4033"/>
  <c r="N19" i="4033"/>
  <c r="H19" i="4033"/>
  <c r="G19" i="4033"/>
  <c r="F19" i="4033"/>
  <c r="P18" i="4033"/>
  <c r="O18" i="4033"/>
  <c r="N18" i="4033"/>
  <c r="H18" i="4033"/>
  <c r="G18" i="4033"/>
  <c r="F18" i="4033"/>
  <c r="F44" i="4032"/>
  <c r="F43" i="4032"/>
  <c r="O30" i="4032"/>
  <c r="O29" i="4032"/>
  <c r="L23" i="4032"/>
  <c r="H44" i="4032" s="1"/>
  <c r="D23" i="4032"/>
  <c r="H43" i="4032" s="1"/>
  <c r="P22" i="4032"/>
  <c r="O22" i="4032"/>
  <c r="N22" i="4032"/>
  <c r="H22" i="4032"/>
  <c r="G22" i="4032"/>
  <c r="F22" i="4032"/>
  <c r="P21" i="4032"/>
  <c r="O21" i="4032"/>
  <c r="N21" i="4032"/>
  <c r="H21" i="4032"/>
  <c r="G21" i="4032"/>
  <c r="F21" i="4032"/>
  <c r="P20" i="4032"/>
  <c r="O20" i="4032"/>
  <c r="N20" i="4032"/>
  <c r="H20" i="4032"/>
  <c r="G20" i="4032"/>
  <c r="F20" i="4032"/>
  <c r="P19" i="4032"/>
  <c r="O19" i="4032"/>
  <c r="N19" i="4032"/>
  <c r="H19" i="4032"/>
  <c r="G19" i="4032"/>
  <c r="F19" i="4032"/>
  <c r="P18" i="4032"/>
  <c r="O18" i="4032"/>
  <c r="N18" i="4032"/>
  <c r="H18" i="4032"/>
  <c r="G18" i="4032"/>
  <c r="F18" i="4032"/>
  <c r="F44" i="4031"/>
  <c r="F43" i="4031"/>
  <c r="O30" i="4031"/>
  <c r="O29" i="4031"/>
  <c r="L23" i="4031"/>
  <c r="H44" i="4031" s="1"/>
  <c r="D23" i="4031"/>
  <c r="H43" i="4031" s="1"/>
  <c r="P22" i="4031"/>
  <c r="O22" i="4031"/>
  <c r="N22" i="4031"/>
  <c r="H22" i="4031"/>
  <c r="G22" i="4031"/>
  <c r="F22" i="4031"/>
  <c r="P21" i="4031"/>
  <c r="O21" i="4031"/>
  <c r="N21" i="4031"/>
  <c r="H21" i="4031"/>
  <c r="G21" i="4031"/>
  <c r="F21" i="4031"/>
  <c r="P20" i="4031"/>
  <c r="O20" i="4031"/>
  <c r="N20" i="4031"/>
  <c r="H20" i="4031"/>
  <c r="G20" i="4031"/>
  <c r="F20" i="4031"/>
  <c r="P19" i="4031"/>
  <c r="O19" i="4031"/>
  <c r="N19" i="4031"/>
  <c r="P18" i="4031"/>
  <c r="O18" i="4031"/>
  <c r="N18" i="4031"/>
  <c r="F44" i="4030"/>
  <c r="F43" i="4030"/>
  <c r="O30" i="4030"/>
  <c r="O29" i="4030"/>
  <c r="L23" i="4030"/>
  <c r="H44" i="4030" s="1"/>
  <c r="D23" i="4030"/>
  <c r="H43" i="4030" s="1"/>
  <c r="P22" i="4030"/>
  <c r="O22" i="4030"/>
  <c r="N22" i="4030"/>
  <c r="H22" i="4030"/>
  <c r="G22" i="4030"/>
  <c r="F22" i="4030"/>
  <c r="P21" i="4030"/>
  <c r="O21" i="4030"/>
  <c r="N21" i="4030"/>
  <c r="H21" i="4030"/>
  <c r="G21" i="4030"/>
  <c r="F21" i="4030"/>
  <c r="P20" i="4030"/>
  <c r="O20" i="4030"/>
  <c r="N20" i="4030"/>
  <c r="H20" i="4030"/>
  <c r="G20" i="4030"/>
  <c r="F20" i="4030"/>
  <c r="P19" i="4030"/>
  <c r="O19" i="4030"/>
  <c r="N19" i="4030"/>
  <c r="P18" i="4030"/>
  <c r="O18" i="4030"/>
  <c r="N18" i="4030"/>
  <c r="F44" i="4029"/>
  <c r="F43" i="4029"/>
  <c r="O30" i="4029"/>
  <c r="O29" i="4029"/>
  <c r="L23" i="4029"/>
  <c r="H44" i="4029" s="1"/>
  <c r="D23" i="4029"/>
  <c r="H43" i="4029" s="1"/>
  <c r="P22" i="4029"/>
  <c r="O22" i="4029"/>
  <c r="N22" i="4029"/>
  <c r="H22" i="4029"/>
  <c r="G22" i="4029"/>
  <c r="F22" i="4029"/>
  <c r="P21" i="4029"/>
  <c r="O21" i="4029"/>
  <c r="N21" i="4029"/>
  <c r="H21" i="4029"/>
  <c r="G21" i="4029"/>
  <c r="F21" i="4029"/>
  <c r="P20" i="4029"/>
  <c r="O20" i="4029"/>
  <c r="N20" i="4029"/>
  <c r="H20" i="4029"/>
  <c r="G20" i="4029"/>
  <c r="F20" i="4029"/>
  <c r="P19" i="4029"/>
  <c r="O19" i="4029"/>
  <c r="N19" i="4029"/>
  <c r="H19" i="4029"/>
  <c r="G19" i="4029"/>
  <c r="F19" i="4029"/>
  <c r="P18" i="4029"/>
  <c r="O18" i="4029"/>
  <c r="N18" i="4029"/>
  <c r="H18" i="4029"/>
  <c r="G18" i="4029"/>
  <c r="F18" i="4029"/>
  <c r="F44" i="4028"/>
  <c r="F43" i="4028"/>
  <c r="O30" i="4028"/>
  <c r="O29" i="4028"/>
  <c r="L23" i="4028"/>
  <c r="H44" i="4028" s="1"/>
  <c r="D23" i="4028"/>
  <c r="H43" i="4028" s="1"/>
  <c r="P22" i="4028"/>
  <c r="O22" i="4028"/>
  <c r="N22" i="4028"/>
  <c r="H22" i="4028"/>
  <c r="G22" i="4028"/>
  <c r="F22" i="4028"/>
  <c r="P21" i="4028"/>
  <c r="O21" i="4028"/>
  <c r="N21" i="4028"/>
  <c r="H21" i="4028"/>
  <c r="G21" i="4028"/>
  <c r="F21" i="4028"/>
  <c r="P20" i="4028"/>
  <c r="O20" i="4028"/>
  <c r="N20" i="4028"/>
  <c r="H20" i="4028"/>
  <c r="G20" i="4028"/>
  <c r="F20" i="4028"/>
  <c r="P19" i="4028"/>
  <c r="O19" i="4028"/>
  <c r="N19" i="4028"/>
  <c r="H19" i="4028"/>
  <c r="G19" i="4028"/>
  <c r="F19" i="4028"/>
  <c r="P18" i="4028"/>
  <c r="O18" i="4028"/>
  <c r="N18" i="4028"/>
  <c r="H18" i="4028"/>
  <c r="G18" i="4028"/>
  <c r="F18" i="4028"/>
  <c r="F44" i="4027"/>
  <c r="F43" i="4027"/>
  <c r="O30" i="4027"/>
  <c r="O29" i="4027"/>
  <c r="L23" i="4027"/>
  <c r="H44" i="4027" s="1"/>
  <c r="D23" i="4027"/>
  <c r="H43" i="4027" s="1"/>
  <c r="P22" i="4027"/>
  <c r="O22" i="4027"/>
  <c r="N22" i="4027"/>
  <c r="H22" i="4027"/>
  <c r="G22" i="4027"/>
  <c r="F22" i="4027"/>
  <c r="P21" i="4027"/>
  <c r="O21" i="4027"/>
  <c r="N21" i="4027"/>
  <c r="H21" i="4027"/>
  <c r="G21" i="4027"/>
  <c r="F21" i="4027"/>
  <c r="P20" i="4027"/>
  <c r="O20" i="4027"/>
  <c r="N20" i="4027"/>
  <c r="H20" i="4027"/>
  <c r="G20" i="4027"/>
  <c r="F20" i="4027"/>
  <c r="P19" i="4027"/>
  <c r="O19" i="4027"/>
  <c r="N19" i="4027"/>
  <c r="H19" i="4027"/>
  <c r="G19" i="4027"/>
  <c r="F19" i="4027"/>
  <c r="H18" i="4027"/>
  <c r="G18" i="4027"/>
  <c r="F18" i="4027"/>
  <c r="F44" i="4026"/>
  <c r="F43" i="4026"/>
  <c r="O30" i="4026"/>
  <c r="O29" i="4026"/>
  <c r="L23" i="4026"/>
  <c r="H44" i="4026" s="1"/>
  <c r="D23" i="4026"/>
  <c r="H43" i="4026" s="1"/>
  <c r="P22" i="4026"/>
  <c r="O22" i="4026"/>
  <c r="N22" i="4026"/>
  <c r="H22" i="4026"/>
  <c r="G22" i="4026"/>
  <c r="F22" i="4026"/>
  <c r="P21" i="4026"/>
  <c r="O21" i="4026"/>
  <c r="N21" i="4026"/>
  <c r="H21" i="4026"/>
  <c r="G21" i="4026"/>
  <c r="F21" i="4026"/>
  <c r="P20" i="4026"/>
  <c r="O20" i="4026"/>
  <c r="N20" i="4026"/>
  <c r="H20" i="4026"/>
  <c r="G20" i="4026"/>
  <c r="F20" i="4026"/>
  <c r="P19" i="4026"/>
  <c r="O19" i="4026"/>
  <c r="N19" i="4026"/>
  <c r="H19" i="4026"/>
  <c r="G19" i="4026"/>
  <c r="F19" i="4026"/>
  <c r="H18" i="4026"/>
  <c r="G18" i="4026"/>
  <c r="F18" i="4026"/>
  <c r="F44" i="4025"/>
  <c r="F43" i="4025"/>
  <c r="O30" i="4025"/>
  <c r="O29" i="4025"/>
  <c r="L23" i="4025"/>
  <c r="H44" i="4025" s="1"/>
  <c r="D23" i="4025"/>
  <c r="H43" i="4025" s="1"/>
  <c r="P22" i="4025"/>
  <c r="O22" i="4025"/>
  <c r="N22" i="4025"/>
  <c r="H22" i="4025"/>
  <c r="G22" i="4025"/>
  <c r="F22" i="4025"/>
  <c r="P21" i="4025"/>
  <c r="O21" i="4025"/>
  <c r="N21" i="4025"/>
  <c r="H21" i="4025"/>
  <c r="G21" i="4025"/>
  <c r="F21" i="4025"/>
  <c r="P20" i="4025"/>
  <c r="O20" i="4025"/>
  <c r="N20" i="4025"/>
  <c r="H20" i="4025"/>
  <c r="G20" i="4025"/>
  <c r="F20" i="4025"/>
  <c r="P19" i="4025"/>
  <c r="O19" i="4025"/>
  <c r="N19" i="4025"/>
  <c r="H19" i="4025"/>
  <c r="G19" i="4025"/>
  <c r="F19" i="4025"/>
  <c r="H18" i="4025"/>
  <c r="G18" i="4025"/>
  <c r="F18" i="4025"/>
  <c r="F44" i="4024"/>
  <c r="F43" i="4024"/>
  <c r="O30" i="4024"/>
  <c r="O29" i="4024"/>
  <c r="L23" i="4024"/>
  <c r="H44" i="4024" s="1"/>
  <c r="D23" i="4024"/>
  <c r="H43" i="4024" s="1"/>
  <c r="P22" i="4024"/>
  <c r="O22" i="4024"/>
  <c r="N22" i="4024"/>
  <c r="H22" i="4024"/>
  <c r="G22" i="4024"/>
  <c r="F22" i="4024"/>
  <c r="P21" i="4024"/>
  <c r="O21" i="4024"/>
  <c r="N21" i="4024"/>
  <c r="H21" i="4024"/>
  <c r="G21" i="4024"/>
  <c r="F21" i="4024"/>
  <c r="P20" i="4024"/>
  <c r="O20" i="4024"/>
  <c r="N20" i="4024"/>
  <c r="H20" i="4024"/>
  <c r="G20" i="4024"/>
  <c r="F20" i="4024"/>
  <c r="P19" i="4024"/>
  <c r="O19" i="4024"/>
  <c r="N19" i="4024"/>
  <c r="H19" i="4024"/>
  <c r="G19" i="4024"/>
  <c r="F19" i="4024"/>
  <c r="P18" i="4024"/>
  <c r="O18" i="4024"/>
  <c r="N18" i="4024"/>
  <c r="H18" i="4024"/>
  <c r="G18" i="4024"/>
  <c r="F18" i="4024"/>
  <c r="O29" i="4023"/>
  <c r="F44" i="4023"/>
  <c r="F43" i="4023"/>
  <c r="O30" i="4023"/>
  <c r="L23" i="4023"/>
  <c r="H44" i="4023" s="1"/>
  <c r="D23" i="4023"/>
  <c r="H43" i="4023" s="1"/>
  <c r="P22" i="4023"/>
  <c r="O22" i="4023"/>
  <c r="N22" i="4023"/>
  <c r="H22" i="4023"/>
  <c r="G22" i="4023"/>
  <c r="F22" i="4023"/>
  <c r="P21" i="4023"/>
  <c r="O21" i="4023"/>
  <c r="N21" i="4023"/>
  <c r="H21" i="4023"/>
  <c r="G21" i="4023"/>
  <c r="F21" i="4023"/>
  <c r="P20" i="4023"/>
  <c r="O20" i="4023"/>
  <c r="N20" i="4023"/>
  <c r="H20" i="4023"/>
  <c r="G20" i="4023"/>
  <c r="F20" i="4023"/>
  <c r="P19" i="4023"/>
  <c r="O19" i="4023"/>
  <c r="N19" i="4023"/>
  <c r="H19" i="4023"/>
  <c r="G19" i="4023"/>
  <c r="F19" i="4023"/>
  <c r="H18" i="4023"/>
  <c r="G18" i="4023"/>
  <c r="F18" i="4023"/>
  <c r="F44" i="4022"/>
  <c r="F43" i="4022"/>
  <c r="O30" i="4022"/>
  <c r="O29" i="4022"/>
  <c r="L23" i="4022"/>
  <c r="H44" i="4022" s="1"/>
  <c r="D23" i="4022"/>
  <c r="H43" i="4022" s="1"/>
  <c r="P22" i="4022"/>
  <c r="O22" i="4022"/>
  <c r="N22" i="4022"/>
  <c r="H22" i="4022"/>
  <c r="G22" i="4022"/>
  <c r="F22" i="4022"/>
  <c r="P21" i="4022"/>
  <c r="O21" i="4022"/>
  <c r="N21" i="4022"/>
  <c r="H21" i="4022"/>
  <c r="G21" i="4022"/>
  <c r="F21" i="4022"/>
  <c r="P20" i="4022"/>
  <c r="O20" i="4022"/>
  <c r="N20" i="4022"/>
  <c r="H20" i="4022"/>
  <c r="G20" i="4022"/>
  <c r="F20" i="4022"/>
  <c r="P19" i="4022"/>
  <c r="O19" i="4022"/>
  <c r="N19" i="4022"/>
  <c r="H19" i="4022"/>
  <c r="G19" i="4022"/>
  <c r="F19" i="4022"/>
  <c r="F44" i="4021"/>
  <c r="F43" i="4021"/>
  <c r="O30" i="4021"/>
  <c r="O29" i="4021"/>
  <c r="L23" i="4021"/>
  <c r="H44" i="4021" s="1"/>
  <c r="D23" i="4021"/>
  <c r="H43" i="4021" s="1"/>
  <c r="P22" i="4021"/>
  <c r="O22" i="4021"/>
  <c r="N22" i="4021"/>
  <c r="H22" i="4021"/>
  <c r="G22" i="4021"/>
  <c r="F22" i="4021"/>
  <c r="P21" i="4021"/>
  <c r="O21" i="4021"/>
  <c r="N21" i="4021"/>
  <c r="H21" i="4021"/>
  <c r="G21" i="4021"/>
  <c r="F21" i="4021"/>
  <c r="H20" i="4021"/>
  <c r="G20" i="4021"/>
  <c r="F20" i="4021"/>
  <c r="H19" i="4021"/>
  <c r="G19" i="4021"/>
  <c r="F19" i="4021"/>
  <c r="F44" i="4020"/>
  <c r="F43" i="4020"/>
  <c r="O30" i="4020"/>
  <c r="O29" i="4020"/>
  <c r="L23" i="4020"/>
  <c r="H44" i="4020" s="1"/>
  <c r="D23" i="4020"/>
  <c r="H43" i="4020" s="1"/>
  <c r="P22" i="4020"/>
  <c r="O22" i="4020"/>
  <c r="N22" i="4020"/>
  <c r="H22" i="4020"/>
  <c r="G22" i="4020"/>
  <c r="F22" i="4020"/>
  <c r="P21" i="4020"/>
  <c r="O21" i="4020"/>
  <c r="N21" i="4020"/>
  <c r="H21" i="4020"/>
  <c r="G21" i="4020"/>
  <c r="F21" i="4020"/>
  <c r="F44" i="4019"/>
  <c r="F43" i="4019"/>
  <c r="O30" i="4019"/>
  <c r="O29" i="4019"/>
  <c r="L23" i="4019"/>
  <c r="H44" i="4019" s="1"/>
  <c r="D23" i="4019"/>
  <c r="H43" i="4019" s="1"/>
  <c r="P22" i="4019"/>
  <c r="O22" i="4019"/>
  <c r="N22" i="4019"/>
  <c r="H22" i="4019"/>
  <c r="G22" i="4019"/>
  <c r="F22" i="4019"/>
  <c r="P21" i="4019"/>
  <c r="O21" i="4019"/>
  <c r="N21" i="4019"/>
  <c r="H21" i="4019"/>
  <c r="G21" i="4019"/>
  <c r="F21" i="4019"/>
  <c r="P20" i="4019"/>
  <c r="O20" i="4019"/>
  <c r="N20" i="4019"/>
  <c r="P19" i="4019"/>
  <c r="O19" i="4019"/>
  <c r="N19" i="4019"/>
  <c r="F44" i="4018"/>
  <c r="F43" i="4018"/>
  <c r="O30" i="4018"/>
  <c r="O29" i="4018"/>
  <c r="L23" i="4018"/>
  <c r="H44" i="4018" s="1"/>
  <c r="D23" i="4018"/>
  <c r="H43" i="4018" s="1"/>
  <c r="P22" i="4018"/>
  <c r="O22" i="4018"/>
  <c r="N22" i="4018"/>
  <c r="H22" i="4018"/>
  <c r="G22" i="4018"/>
  <c r="F22" i="4018"/>
  <c r="P21" i="4018"/>
  <c r="O21" i="4018"/>
  <c r="N21" i="4018"/>
  <c r="H21" i="4018"/>
  <c r="G21" i="4018"/>
  <c r="F21" i="4018"/>
  <c r="P20" i="4018"/>
  <c r="O20" i="4018"/>
  <c r="N20" i="4018"/>
  <c r="H20" i="4018"/>
  <c r="G20" i="4018"/>
  <c r="F20" i="4018"/>
  <c r="P19" i="4018"/>
  <c r="O19" i="4018"/>
  <c r="N19" i="4018"/>
  <c r="H19" i="4018"/>
  <c r="G19" i="4018"/>
  <c r="F19" i="4018"/>
  <c r="P18" i="4018"/>
  <c r="O18" i="4018"/>
  <c r="N18" i="4018"/>
  <c r="F44" i="4017"/>
  <c r="F43" i="4017"/>
  <c r="O30" i="4017"/>
  <c r="O29" i="4017"/>
  <c r="L23" i="4017"/>
  <c r="H44" i="4017" s="1"/>
  <c r="D23" i="4017"/>
  <c r="H43" i="4017" s="1"/>
  <c r="P22" i="4017"/>
  <c r="O22" i="4017"/>
  <c r="N22" i="4017"/>
  <c r="H22" i="4017"/>
  <c r="G22" i="4017"/>
  <c r="F22" i="4017"/>
  <c r="P21" i="4017"/>
  <c r="O21" i="4017"/>
  <c r="N21" i="4017"/>
  <c r="H21" i="4017"/>
  <c r="G21" i="4017"/>
  <c r="F21" i="4017"/>
  <c r="P20" i="4017"/>
  <c r="O20" i="4017"/>
  <c r="N20" i="4017"/>
  <c r="H20" i="4017"/>
  <c r="G20" i="4017"/>
  <c r="F20" i="4017"/>
  <c r="P19" i="4017"/>
  <c r="O19" i="4017"/>
  <c r="N19" i="4017"/>
  <c r="H19" i="4017"/>
  <c r="G19" i="4017"/>
  <c r="F19" i="4017"/>
  <c r="P18" i="4017"/>
  <c r="O18" i="4017"/>
  <c r="N18" i="4017"/>
  <c r="H18" i="4017"/>
  <c r="G18" i="4017"/>
  <c r="F18" i="4017"/>
  <c r="H17" i="4017"/>
  <c r="G17" i="4017"/>
  <c r="F17" i="4017"/>
  <c r="F18" i="4041" l="1"/>
  <c r="G18" i="4041" s="1"/>
  <c r="H18" i="4041" s="1"/>
  <c r="N18" i="4041"/>
  <c r="O18" i="4041" s="1"/>
  <c r="P18" i="4041" s="1"/>
  <c r="N17" i="4041"/>
  <c r="O17" i="4041" s="1"/>
  <c r="P17" i="4041" s="1"/>
  <c r="N17" i="4037"/>
  <c r="O17" i="4037" s="1"/>
  <c r="P17" i="4037" s="1"/>
  <c r="N16" i="4037"/>
  <c r="O16" i="4037" s="1"/>
  <c r="P16" i="4037" s="1"/>
  <c r="F20" i="4035"/>
  <c r="G20" i="4035" s="1"/>
  <c r="H20" i="4035" s="1"/>
  <c r="F19" i="4035"/>
  <c r="G19" i="4035" s="1"/>
  <c r="H19" i="4035" s="1"/>
  <c r="N17" i="4034"/>
  <c r="O17" i="4034" s="1"/>
  <c r="P17" i="4034" s="1"/>
  <c r="N17" i="4032"/>
  <c r="O17" i="4032" s="1"/>
  <c r="P17" i="4032" s="1"/>
  <c r="F19" i="4031"/>
  <c r="G19" i="4031" s="1"/>
  <c r="H19" i="4031" s="1"/>
  <c r="F18" i="4031"/>
  <c r="G18" i="4031" s="1"/>
  <c r="H18" i="4031" s="1"/>
  <c r="F17" i="4031"/>
  <c r="G17" i="4031" s="1"/>
  <c r="H17" i="4031" s="1"/>
  <c r="N17" i="4029"/>
  <c r="O17" i="4029" s="1"/>
  <c r="P17" i="4029" s="1"/>
  <c r="F17" i="4028"/>
  <c r="G17" i="4028" s="1"/>
  <c r="H17" i="4028" s="1"/>
  <c r="F17" i="4026"/>
  <c r="G17" i="4026" s="1"/>
  <c r="H17" i="4026" s="1"/>
  <c r="N18" i="4026"/>
  <c r="O18" i="4026" s="1"/>
  <c r="P18" i="4026" s="1"/>
  <c r="N17" i="4026"/>
  <c r="O17" i="4026" s="1"/>
  <c r="P17" i="4026" s="1"/>
  <c r="N18" i="4023"/>
  <c r="O18" i="4023" s="1"/>
  <c r="P18" i="4023" s="1"/>
  <c r="N17" i="4023"/>
  <c r="O17" i="4023" s="1"/>
  <c r="P17" i="4023" s="1"/>
  <c r="F18" i="4022"/>
  <c r="G18" i="4022" s="1"/>
  <c r="H18" i="4022" s="1"/>
  <c r="N20" i="4021"/>
  <c r="O20" i="4021" s="1"/>
  <c r="P20" i="4021" s="1"/>
  <c r="N19" i="4021"/>
  <c r="O19" i="4021" s="1"/>
  <c r="P19" i="4021" s="1"/>
  <c r="N18" i="4021"/>
  <c r="O18" i="4021" s="1"/>
  <c r="P18" i="4021" s="1"/>
  <c r="N17" i="4021"/>
  <c r="O17" i="4021" s="1"/>
  <c r="P17" i="4021" s="1"/>
  <c r="N16" i="4021"/>
  <c r="O16" i="4021" s="1"/>
  <c r="P16" i="4021" s="1"/>
  <c r="F20" i="4020"/>
  <c r="G20" i="4020" s="1"/>
  <c r="H20" i="4020" s="1"/>
  <c r="F19" i="4020"/>
  <c r="G19" i="4020" s="1"/>
  <c r="H19" i="4020" s="1"/>
  <c r="F16" i="4017"/>
  <c r="G16" i="4017" s="1"/>
  <c r="H16" i="4017" s="1"/>
  <c r="H23" i="4017" s="1"/>
  <c r="P23" i="4037" l="1"/>
  <c r="P23" i="4021"/>
  <c r="G9" i="4017" l="1"/>
  <c r="E29" i="4017" s="1"/>
  <c r="E9" i="4017" l="1"/>
  <c r="C43" i="4017" l="1"/>
  <c r="K43" i="4017" s="1"/>
  <c r="C29" i="4017"/>
  <c r="F9" i="4017"/>
  <c r="G10" i="4017"/>
  <c r="M43" i="4017" l="1"/>
  <c r="E9" i="4018"/>
  <c r="N17" i="4017"/>
  <c r="O17" i="4017" s="1"/>
  <c r="P17" i="4017" s="1"/>
  <c r="E30" i="4017"/>
  <c r="N16" i="4017"/>
  <c r="O16" i="4017" s="1"/>
  <c r="P16" i="4017" s="1"/>
  <c r="E10" i="4017"/>
  <c r="C36" i="4017"/>
  <c r="G29" i="4017"/>
  <c r="E36" i="4017" s="1"/>
  <c r="P23" i="4017" l="1"/>
  <c r="F9" i="4018"/>
  <c r="C43" i="4018"/>
  <c r="K43" i="4018" s="1"/>
  <c r="C29" i="4018"/>
  <c r="G36" i="4017"/>
  <c r="N43" i="4017" s="1"/>
  <c r="G9" i="4018" s="1"/>
  <c r="C44" i="4017"/>
  <c r="K44" i="4017" s="1"/>
  <c r="C30" i="4017"/>
  <c r="F10" i="4017"/>
  <c r="M44" i="4017" l="1"/>
  <c r="E10" i="4018"/>
  <c r="C36" i="4018"/>
  <c r="M43" i="4018"/>
  <c r="E9" i="4019"/>
  <c r="F17" i="4018"/>
  <c r="G17" i="4018" s="1"/>
  <c r="H17" i="4018" s="1"/>
  <c r="F16" i="4018"/>
  <c r="G16" i="4018" s="1"/>
  <c r="H16" i="4018" s="1"/>
  <c r="E29" i="4018"/>
  <c r="G29" i="4018" s="1"/>
  <c r="E36" i="4018" s="1"/>
  <c r="F18" i="4018"/>
  <c r="G18" i="4018" s="1"/>
  <c r="H18" i="4018" s="1"/>
  <c r="C37" i="4017"/>
  <c r="G30" i="4017"/>
  <c r="E37" i="4017" s="1"/>
  <c r="N18" i="4027"/>
  <c r="O18" i="4027"/>
  <c r="P18" i="4027"/>
  <c r="G37" i="4017" l="1"/>
  <c r="N44" i="4017" s="1"/>
  <c r="G10" i="4018" s="1"/>
  <c r="N16" i="4018" s="1"/>
  <c r="O16" i="4018" s="1"/>
  <c r="P16" i="4018" s="1"/>
  <c r="H23" i="4018"/>
  <c r="C43" i="4019"/>
  <c r="K43" i="4019" s="1"/>
  <c r="C29" i="4019"/>
  <c r="F9" i="4019"/>
  <c r="G36" i="4018"/>
  <c r="N43" i="4018" s="1"/>
  <c r="G9" i="4019" s="1"/>
  <c r="C44" i="4018"/>
  <c r="K44" i="4018" s="1"/>
  <c r="C30" i="4018"/>
  <c r="F10" i="4018"/>
  <c r="N17" i="4018" l="1"/>
  <c r="O17" i="4018" s="1"/>
  <c r="P17" i="4018" s="1"/>
  <c r="P23" i="4018" s="1"/>
  <c r="E30" i="4018"/>
  <c r="F19" i="4019"/>
  <c r="G19" i="4019" s="1"/>
  <c r="H19" i="4019" s="1"/>
  <c r="F20" i="4019"/>
  <c r="G20" i="4019" s="1"/>
  <c r="H20" i="4019" s="1"/>
  <c r="F17" i="4019"/>
  <c r="G17" i="4019" s="1"/>
  <c r="H17" i="4019" s="1"/>
  <c r="E29" i="4019"/>
  <c r="G29" i="4019" s="1"/>
  <c r="E36" i="4019" s="1"/>
  <c r="F16" i="4019"/>
  <c r="G16" i="4019" s="1"/>
  <c r="H16" i="4019" s="1"/>
  <c r="F18" i="4019"/>
  <c r="G18" i="4019" s="1"/>
  <c r="H18" i="4019" s="1"/>
  <c r="C36" i="4019"/>
  <c r="M43" i="4019"/>
  <c r="E9" i="4020"/>
  <c r="C37" i="4018"/>
  <c r="G30" i="4018"/>
  <c r="E37" i="4018" s="1"/>
  <c r="M44" i="4018"/>
  <c r="E10" i="4019"/>
  <c r="G37" i="4018" l="1"/>
  <c r="N44" i="4018" s="1"/>
  <c r="G10" i="4019" s="1"/>
  <c r="N17" i="4019" s="1"/>
  <c r="O17" i="4019" s="1"/>
  <c r="P17" i="4019" s="1"/>
  <c r="G36" i="4019"/>
  <c r="N43" i="4019" s="1"/>
  <c r="G9" i="4020" s="1"/>
  <c r="F17" i="4020" s="1"/>
  <c r="G17" i="4020" s="1"/>
  <c r="H17" i="4020" s="1"/>
  <c r="C44" i="4019"/>
  <c r="K44" i="4019" s="1"/>
  <c r="C30" i="4019"/>
  <c r="F10" i="4019"/>
  <c r="H23" i="4019"/>
  <c r="C43" i="4020"/>
  <c r="K43" i="4020" s="1"/>
  <c r="C29" i="4020"/>
  <c r="F9" i="4020"/>
  <c r="N18" i="4019" l="1"/>
  <c r="O18" i="4019" s="1"/>
  <c r="P18" i="4019" s="1"/>
  <c r="E30" i="4019"/>
  <c r="G30" i="4019" s="1"/>
  <c r="E37" i="4019" s="1"/>
  <c r="N16" i="4019"/>
  <c r="O16" i="4019" s="1"/>
  <c r="P16" i="4019" s="1"/>
  <c r="P23" i="4019" s="1"/>
  <c r="E29" i="4020"/>
  <c r="G29" i="4020" s="1"/>
  <c r="E36" i="4020" s="1"/>
  <c r="F16" i="4020"/>
  <c r="G16" i="4020" s="1"/>
  <c r="H16" i="4020" s="1"/>
  <c r="F18" i="4020"/>
  <c r="G18" i="4020" s="1"/>
  <c r="H18" i="4020" s="1"/>
  <c r="C37" i="4019"/>
  <c r="M44" i="4019"/>
  <c r="E10" i="4020"/>
  <c r="C36" i="4020"/>
  <c r="M43" i="4020"/>
  <c r="E9" i="4021"/>
  <c r="G37" i="4019" l="1"/>
  <c r="N44" i="4019" s="1"/>
  <c r="G10" i="4020" s="1"/>
  <c r="N18" i="4020" s="1"/>
  <c r="O18" i="4020" s="1"/>
  <c r="P18" i="4020" s="1"/>
  <c r="H23" i="4020"/>
  <c r="G36" i="4020"/>
  <c r="N43" i="4020" s="1"/>
  <c r="G9" i="4021" s="1"/>
  <c r="F17" i="4021" s="1"/>
  <c r="G17" i="4021" s="1"/>
  <c r="H17" i="4021" s="1"/>
  <c r="C44" i="4020"/>
  <c r="K44" i="4020" s="1"/>
  <c r="C30" i="4020"/>
  <c r="F10" i="4020"/>
  <c r="C43" i="4021"/>
  <c r="K43" i="4021" s="1"/>
  <c r="C29" i="4021"/>
  <c r="F9" i="4021"/>
  <c r="N17" i="4020" l="1"/>
  <c r="O17" i="4020" s="1"/>
  <c r="P17" i="4020" s="1"/>
  <c r="N16" i="4020"/>
  <c r="O16" i="4020" s="1"/>
  <c r="P16" i="4020" s="1"/>
  <c r="N19" i="4020"/>
  <c r="O19" i="4020" s="1"/>
  <c r="P19" i="4020" s="1"/>
  <c r="N20" i="4020"/>
  <c r="O20" i="4020" s="1"/>
  <c r="P20" i="4020" s="1"/>
  <c r="E30" i="4020"/>
  <c r="G30" i="4020" s="1"/>
  <c r="E37" i="4020" s="1"/>
  <c r="F18" i="4021"/>
  <c r="G18" i="4021" s="1"/>
  <c r="H18" i="4021" s="1"/>
  <c r="F16" i="4021"/>
  <c r="G16" i="4021" s="1"/>
  <c r="H16" i="4021" s="1"/>
  <c r="E29" i="4021"/>
  <c r="G29" i="4021" s="1"/>
  <c r="E36" i="4021" s="1"/>
  <c r="M43" i="4021"/>
  <c r="E9" i="4022"/>
  <c r="C37" i="4020"/>
  <c r="C36" i="4021"/>
  <c r="M44" i="4020"/>
  <c r="E10" i="4021"/>
  <c r="G37" i="4020" l="1"/>
  <c r="N44" i="4020" s="1"/>
  <c r="G10" i="4021" s="1"/>
  <c r="E30" i="4021" s="1"/>
  <c r="P23" i="4020"/>
  <c r="G36" i="4021"/>
  <c r="N43" i="4021" s="1"/>
  <c r="G9" i="4022" s="1"/>
  <c r="E29" i="4022" s="1"/>
  <c r="H23" i="4021"/>
  <c r="C44" i="4021"/>
  <c r="K44" i="4021" s="1"/>
  <c r="C30" i="4021"/>
  <c r="F10" i="4021"/>
  <c r="C29" i="4022"/>
  <c r="C43" i="4022"/>
  <c r="K43" i="4022" s="1"/>
  <c r="F9" i="4022"/>
  <c r="F16" i="4022" l="1"/>
  <c r="G16" i="4022" s="1"/>
  <c r="H16" i="4022" s="1"/>
  <c r="F17" i="4022"/>
  <c r="G17" i="4022" s="1"/>
  <c r="H17" i="4022" s="1"/>
  <c r="M43" i="4022"/>
  <c r="E9" i="4023"/>
  <c r="C36" i="4022"/>
  <c r="G29" i="4022"/>
  <c r="E36" i="4022" s="1"/>
  <c r="C37" i="4021"/>
  <c r="G30" i="4021"/>
  <c r="E37" i="4021" s="1"/>
  <c r="M44" i="4021"/>
  <c r="E10" i="4022"/>
  <c r="H23" i="4022" l="1"/>
  <c r="G37" i="4021"/>
  <c r="N44" i="4021" s="1"/>
  <c r="G10" i="4022" s="1"/>
  <c r="N17" i="4022" s="1"/>
  <c r="O17" i="4022" s="1"/>
  <c r="P17" i="4022" s="1"/>
  <c r="G36" i="4022"/>
  <c r="N43" i="4022" s="1"/>
  <c r="G9" i="4023" s="1"/>
  <c r="F16" i="4023" s="1"/>
  <c r="G16" i="4023" s="1"/>
  <c r="H16" i="4023" s="1"/>
  <c r="F10" i="4022"/>
  <c r="C44" i="4022"/>
  <c r="K44" i="4022" s="1"/>
  <c r="C30" i="4022"/>
  <c r="C43" i="4023"/>
  <c r="K43" i="4023" s="1"/>
  <c r="C29" i="4023"/>
  <c r="F9" i="4023"/>
  <c r="N16" i="4022" l="1"/>
  <c r="O16" i="4022" s="1"/>
  <c r="P16" i="4022" s="1"/>
  <c r="E30" i="4022"/>
  <c r="G30" i="4022" s="1"/>
  <c r="E37" i="4022" s="1"/>
  <c r="N18" i="4022"/>
  <c r="O18" i="4022" s="1"/>
  <c r="P18" i="4022" s="1"/>
  <c r="E29" i="4023"/>
  <c r="G29" i="4023" s="1"/>
  <c r="E36" i="4023" s="1"/>
  <c r="F17" i="4023"/>
  <c r="G17" i="4023" s="1"/>
  <c r="H17" i="4023" s="1"/>
  <c r="H23" i="4023" s="1"/>
  <c r="C36" i="4023"/>
  <c r="C37" i="4022"/>
  <c r="M43" i="4023"/>
  <c r="E9" i="4024"/>
  <c r="M44" i="4022"/>
  <c r="E10" i="4023"/>
  <c r="P23" i="4022" l="1"/>
  <c r="G36" i="4023"/>
  <c r="N43" i="4023" s="1"/>
  <c r="G9" i="4024" s="1"/>
  <c r="F17" i="4024" s="1"/>
  <c r="G17" i="4024" s="1"/>
  <c r="H17" i="4024" s="1"/>
  <c r="G37" i="4022"/>
  <c r="N44" i="4022" s="1"/>
  <c r="G10" i="4023" s="1"/>
  <c r="E30" i="4023" s="1"/>
  <c r="C29" i="4024"/>
  <c r="C43" i="4024"/>
  <c r="K43" i="4024" s="1"/>
  <c r="F9" i="4024"/>
  <c r="C44" i="4023"/>
  <c r="K44" i="4023" s="1"/>
  <c r="C30" i="4023"/>
  <c r="F10" i="4023"/>
  <c r="F16" i="4024" l="1"/>
  <c r="G16" i="4024" s="1"/>
  <c r="H16" i="4024" s="1"/>
  <c r="E29" i="4024"/>
  <c r="N16" i="4023"/>
  <c r="O16" i="4023" s="1"/>
  <c r="P16" i="4023" s="1"/>
  <c r="P23" i="4023" s="1"/>
  <c r="H23" i="4024"/>
  <c r="C37" i="4023"/>
  <c r="G30" i="4023"/>
  <c r="E37" i="4023" s="1"/>
  <c r="M43" i="4024"/>
  <c r="E9" i="4025"/>
  <c r="M44" i="4023"/>
  <c r="E10" i="4024"/>
  <c r="C36" i="4024"/>
  <c r="G29" i="4024"/>
  <c r="E36" i="4024" s="1"/>
  <c r="G37" i="4023" l="1"/>
  <c r="N44" i="4023" s="1"/>
  <c r="G10" i="4024" s="1"/>
  <c r="N17" i="4024" s="1"/>
  <c r="O17" i="4024" s="1"/>
  <c r="P17" i="4024" s="1"/>
  <c r="G36" i="4024"/>
  <c r="N43" i="4024" s="1"/>
  <c r="G9" i="4025" s="1"/>
  <c r="E29" i="4025" s="1"/>
  <c r="C30" i="4024"/>
  <c r="F10" i="4024"/>
  <c r="C44" i="4024"/>
  <c r="K44" i="4024" s="1"/>
  <c r="C43" i="4025"/>
  <c r="K43" i="4025" s="1"/>
  <c r="C29" i="4025"/>
  <c r="F9" i="4025"/>
  <c r="F17" i="4025"/>
  <c r="G17" i="4025" s="1"/>
  <c r="H17" i="4025" s="1"/>
  <c r="N16" i="4024"/>
  <c r="O16" i="4024" s="1"/>
  <c r="P16" i="4024" s="1"/>
  <c r="E30" i="4024" l="1"/>
  <c r="F16" i="4025"/>
  <c r="G16" i="4025" s="1"/>
  <c r="H16" i="4025" s="1"/>
  <c r="H23" i="4025" s="1"/>
  <c r="P23" i="4024"/>
  <c r="C36" i="4025"/>
  <c r="G29" i="4025"/>
  <c r="E36" i="4025" s="1"/>
  <c r="M43" i="4025"/>
  <c r="E9" i="4026"/>
  <c r="M44" i="4024"/>
  <c r="E10" i="4025"/>
  <c r="C37" i="4024"/>
  <c r="G30" i="4024"/>
  <c r="E37" i="4024" s="1"/>
  <c r="G36" i="4025" l="1"/>
  <c r="N43" i="4025" s="1"/>
  <c r="G9" i="4026" s="1"/>
  <c r="E29" i="4026" s="1"/>
  <c r="C44" i="4025"/>
  <c r="K44" i="4025" s="1"/>
  <c r="C30" i="4025"/>
  <c r="F10" i="4025"/>
  <c r="F9" i="4026"/>
  <c r="C29" i="4026"/>
  <c r="C43" i="4026"/>
  <c r="K43" i="4026" s="1"/>
  <c r="G37" i="4024"/>
  <c r="N44" i="4024" s="1"/>
  <c r="G10" i="4025" s="1"/>
  <c r="F16" i="4026" l="1"/>
  <c r="G16" i="4026" s="1"/>
  <c r="H16" i="4026" s="1"/>
  <c r="H23" i="4026" s="1"/>
  <c r="M43" i="4026"/>
  <c r="E9" i="4027"/>
  <c r="G29" i="4026"/>
  <c r="E36" i="4026" s="1"/>
  <c r="C36" i="4026"/>
  <c r="C37" i="4025"/>
  <c r="N18" i="4025"/>
  <c r="O18" i="4025" s="1"/>
  <c r="P18" i="4025" s="1"/>
  <c r="N16" i="4025"/>
  <c r="O16" i="4025" s="1"/>
  <c r="P16" i="4025" s="1"/>
  <c r="E30" i="4025"/>
  <c r="G30" i="4025" s="1"/>
  <c r="E37" i="4025" s="1"/>
  <c r="N17" i="4025"/>
  <c r="O17" i="4025" s="1"/>
  <c r="P17" i="4025" s="1"/>
  <c r="M44" i="4025"/>
  <c r="E10" i="4026"/>
  <c r="G37" i="4025" l="1"/>
  <c r="N44" i="4025" s="1"/>
  <c r="G10" i="4026" s="1"/>
  <c r="E30" i="4026" s="1"/>
  <c r="P23" i="4025"/>
  <c r="G36" i="4026"/>
  <c r="N43" i="4026" s="1"/>
  <c r="G9" i="4027" s="1"/>
  <c r="C43" i="4027"/>
  <c r="K43" i="4027" s="1"/>
  <c r="C29" i="4027"/>
  <c r="C36" i="4027" s="1"/>
  <c r="F9" i="4027"/>
  <c r="F10" i="4026"/>
  <c r="C44" i="4026"/>
  <c r="K44" i="4026" s="1"/>
  <c r="C30" i="4026"/>
  <c r="N16" i="4026" l="1"/>
  <c r="O16" i="4026" s="1"/>
  <c r="P16" i="4026" s="1"/>
  <c r="P23" i="4026" s="1"/>
  <c r="M44" i="4026"/>
  <c r="E10" i="4027"/>
  <c r="E9" i="4028"/>
  <c r="M43" i="4027"/>
  <c r="F16" i="4027"/>
  <c r="G16" i="4027" s="1"/>
  <c r="H16" i="4027" s="1"/>
  <c r="F17" i="4027"/>
  <c r="G17" i="4027" s="1"/>
  <c r="H17" i="4027" s="1"/>
  <c r="E29" i="4027"/>
  <c r="G29" i="4027" s="1"/>
  <c r="E36" i="4027" s="1"/>
  <c r="G36" i="4027" s="1"/>
  <c r="N43" i="4027" s="1"/>
  <c r="G9" i="4028" s="1"/>
  <c r="C37" i="4026"/>
  <c r="G30" i="4026"/>
  <c r="E37" i="4026" s="1"/>
  <c r="H23" i="4027" l="1"/>
  <c r="F16" i="4028"/>
  <c r="G16" i="4028" s="1"/>
  <c r="H16" i="4028" s="1"/>
  <c r="H23" i="4028" s="1"/>
  <c r="E29" i="4028"/>
  <c r="C43" i="4028"/>
  <c r="K43" i="4028" s="1"/>
  <c r="C29" i="4028"/>
  <c r="F9" i="4028"/>
  <c r="C44" i="4027"/>
  <c r="K44" i="4027" s="1"/>
  <c r="C30" i="4027"/>
  <c r="C37" i="4027" s="1"/>
  <c r="F10" i="4027"/>
  <c r="G37" i="4026"/>
  <c r="N44" i="4026" s="1"/>
  <c r="G10" i="4027" s="1"/>
  <c r="E10" i="4028" l="1"/>
  <c r="M44" i="4027"/>
  <c r="C36" i="4028"/>
  <c r="G29" i="4028"/>
  <c r="E36" i="4028" s="1"/>
  <c r="M43" i="4028"/>
  <c r="E9" i="4029"/>
  <c r="N16" i="4027"/>
  <c r="O16" i="4027" s="1"/>
  <c r="P16" i="4027" s="1"/>
  <c r="E30" i="4027"/>
  <c r="G30" i="4027" s="1"/>
  <c r="E37" i="4027" s="1"/>
  <c r="G37" i="4027" s="1"/>
  <c r="N44" i="4027" s="1"/>
  <c r="G10" i="4028" s="1"/>
  <c r="N17" i="4027"/>
  <c r="O17" i="4027" s="1"/>
  <c r="P17" i="4027" s="1"/>
  <c r="G36" i="4028" l="1"/>
  <c r="N43" i="4028" s="1"/>
  <c r="G9" i="4029" s="1"/>
  <c r="E29" i="4029" s="1"/>
  <c r="P23" i="4027"/>
  <c r="C29" i="4029"/>
  <c r="F9" i="4029"/>
  <c r="C43" i="4029"/>
  <c r="K43" i="4029" s="1"/>
  <c r="E30" i="4028"/>
  <c r="N17" i="4028"/>
  <c r="O17" i="4028" s="1"/>
  <c r="P17" i="4028" s="1"/>
  <c r="N16" i="4028"/>
  <c r="O16" i="4028" s="1"/>
  <c r="P16" i="4028" s="1"/>
  <c r="C44" i="4028"/>
  <c r="K44" i="4028" s="1"/>
  <c r="C30" i="4028"/>
  <c r="F10" i="4028"/>
  <c r="F16" i="4029" l="1"/>
  <c r="G16" i="4029" s="1"/>
  <c r="H16" i="4029" s="1"/>
  <c r="F17" i="4029"/>
  <c r="G17" i="4029" s="1"/>
  <c r="H17" i="4029" s="1"/>
  <c r="M43" i="4029"/>
  <c r="E9" i="4030"/>
  <c r="C36" i="4029"/>
  <c r="G29" i="4029"/>
  <c r="E36" i="4029" s="1"/>
  <c r="C37" i="4028"/>
  <c r="G30" i="4028"/>
  <c r="E37" i="4028" s="1"/>
  <c r="M44" i="4028"/>
  <c r="E10" i="4029"/>
  <c r="P23" i="4028"/>
  <c r="H23" i="4029" l="1"/>
  <c r="G37" i="4028"/>
  <c r="N44" i="4028" s="1"/>
  <c r="G10" i="4029" s="1"/>
  <c r="E30" i="4029" s="1"/>
  <c r="G36" i="4029"/>
  <c r="N43" i="4029" s="1"/>
  <c r="G9" i="4030" s="1"/>
  <c r="F16" i="4030" s="1"/>
  <c r="G16" i="4030" s="1"/>
  <c r="H16" i="4030" s="1"/>
  <c r="F10" i="4029"/>
  <c r="C44" i="4029"/>
  <c r="K44" i="4029" s="1"/>
  <c r="C30" i="4029"/>
  <c r="C43" i="4030"/>
  <c r="K43" i="4030" s="1"/>
  <c r="F9" i="4030"/>
  <c r="C29" i="4030"/>
  <c r="N16" i="4029" l="1"/>
  <c r="O16" i="4029" s="1"/>
  <c r="P16" i="4029" s="1"/>
  <c r="P23" i="4029" s="1"/>
  <c r="F17" i="4030"/>
  <c r="G17" i="4030" s="1"/>
  <c r="H17" i="4030" s="1"/>
  <c r="F18" i="4030"/>
  <c r="G18" i="4030" s="1"/>
  <c r="H18" i="4030" s="1"/>
  <c r="F19" i="4030"/>
  <c r="G19" i="4030" s="1"/>
  <c r="H19" i="4030" s="1"/>
  <c r="E29" i="4030"/>
  <c r="G29" i="4030" s="1"/>
  <c r="E36" i="4030" s="1"/>
  <c r="C36" i="4030"/>
  <c r="C37" i="4029"/>
  <c r="G30" i="4029"/>
  <c r="E37" i="4029" s="1"/>
  <c r="M44" i="4029"/>
  <c r="E10" i="4030"/>
  <c r="M43" i="4030"/>
  <c r="E9" i="4031"/>
  <c r="G36" i="4030" l="1"/>
  <c r="N43" i="4030" s="1"/>
  <c r="G9" i="4031" s="1"/>
  <c r="F16" i="4031" s="1"/>
  <c r="G16" i="4031" s="1"/>
  <c r="H16" i="4031" s="1"/>
  <c r="H23" i="4031" s="1"/>
  <c r="H23" i="4030"/>
  <c r="G37" i="4029"/>
  <c r="N44" i="4029" s="1"/>
  <c r="G10" i="4030" s="1"/>
  <c r="N16" i="4030" s="1"/>
  <c r="O16" i="4030" s="1"/>
  <c r="P16" i="4030" s="1"/>
  <c r="F9" i="4031"/>
  <c r="C43" i="4031"/>
  <c r="K43" i="4031" s="1"/>
  <c r="C29" i="4031"/>
  <c r="C44" i="4030"/>
  <c r="K44" i="4030" s="1"/>
  <c r="C30" i="4030"/>
  <c r="F10" i="4030"/>
  <c r="E29" i="4031" l="1"/>
  <c r="N17" i="4030"/>
  <c r="O17" i="4030" s="1"/>
  <c r="P17" i="4030" s="1"/>
  <c r="P23" i="4030" s="1"/>
  <c r="E30" i="4030"/>
  <c r="G30" i="4030" s="1"/>
  <c r="E37" i="4030" s="1"/>
  <c r="G29" i="4031"/>
  <c r="E36" i="4031" s="1"/>
  <c r="C36" i="4031"/>
  <c r="C37" i="4030"/>
  <c r="M43" i="4031"/>
  <c r="E9" i="4032"/>
  <c r="M44" i="4030"/>
  <c r="E10" i="4031"/>
  <c r="G37" i="4030" l="1"/>
  <c r="N44" i="4030" s="1"/>
  <c r="G10" i="4031" s="1"/>
  <c r="E30" i="4031" s="1"/>
  <c r="G36" i="4031"/>
  <c r="N43" i="4031" s="1"/>
  <c r="G9" i="4032" s="1"/>
  <c r="E29" i="4032" s="1"/>
  <c r="F10" i="4031"/>
  <c r="C44" i="4031"/>
  <c r="K44" i="4031" s="1"/>
  <c r="C30" i="4031"/>
  <c r="C43" i="4032"/>
  <c r="K43" i="4032" s="1"/>
  <c r="C29" i="4032"/>
  <c r="F9" i="4032"/>
  <c r="N16" i="4031" l="1"/>
  <c r="O16" i="4031" s="1"/>
  <c r="P16" i="4031" s="1"/>
  <c r="N17" i="4031"/>
  <c r="O17" i="4031" s="1"/>
  <c r="P17" i="4031" s="1"/>
  <c r="F16" i="4032"/>
  <c r="G16" i="4032" s="1"/>
  <c r="H16" i="4032" s="1"/>
  <c r="F17" i="4032"/>
  <c r="G17" i="4032" s="1"/>
  <c r="H17" i="4032" s="1"/>
  <c r="P23" i="4031"/>
  <c r="M43" i="4032"/>
  <c r="E9" i="4033"/>
  <c r="C37" i="4031"/>
  <c r="G30" i="4031"/>
  <c r="E37" i="4031" s="1"/>
  <c r="M44" i="4031"/>
  <c r="E10" i="4032"/>
  <c r="C36" i="4032"/>
  <c r="G29" i="4032"/>
  <c r="E36" i="4032" s="1"/>
  <c r="H23" i="4032" l="1"/>
  <c r="G37" i="4031"/>
  <c r="N44" i="4031" s="1"/>
  <c r="G10" i="4032" s="1"/>
  <c r="E30" i="4032" s="1"/>
  <c r="G36" i="4032"/>
  <c r="N43" i="4032" s="1"/>
  <c r="G9" i="4033" s="1"/>
  <c r="E29" i="4033" s="1"/>
  <c r="C44" i="4032"/>
  <c r="K44" i="4032" s="1"/>
  <c r="C30" i="4032"/>
  <c r="F10" i="4032"/>
  <c r="C43" i="4033"/>
  <c r="K43" i="4033" s="1"/>
  <c r="C29" i="4033"/>
  <c r="F9" i="4033"/>
  <c r="N16" i="4032" l="1"/>
  <c r="O16" i="4032" s="1"/>
  <c r="P16" i="4032" s="1"/>
  <c r="P23" i="4032" s="1"/>
  <c r="F16" i="4033"/>
  <c r="G16" i="4033" s="1"/>
  <c r="H16" i="4033" s="1"/>
  <c r="F17" i="4033"/>
  <c r="G17" i="4033" s="1"/>
  <c r="H17" i="4033" s="1"/>
  <c r="C37" i="4032"/>
  <c r="G30" i="4032"/>
  <c r="E37" i="4032" s="1"/>
  <c r="M44" i="4032"/>
  <c r="E10" i="4033"/>
  <c r="G29" i="4033"/>
  <c r="E36" i="4033" s="1"/>
  <c r="C36" i="4033"/>
  <c r="M43" i="4033"/>
  <c r="E9" i="4034"/>
  <c r="H23" i="4033" l="1"/>
  <c r="G37" i="4032"/>
  <c r="N44" i="4032" s="1"/>
  <c r="G10" i="4033" s="1"/>
  <c r="N17" i="4033" s="1"/>
  <c r="O17" i="4033" s="1"/>
  <c r="P17" i="4033" s="1"/>
  <c r="F9" i="4034"/>
  <c r="C43" i="4034"/>
  <c r="K43" i="4034" s="1"/>
  <c r="C29" i="4034"/>
  <c r="F10" i="4033"/>
  <c r="C44" i="4033"/>
  <c r="K44" i="4033" s="1"/>
  <c r="C30" i="4033"/>
  <c r="G36" i="4033"/>
  <c r="N43" i="4033" s="1"/>
  <c r="G9" i="4034" s="1"/>
  <c r="E30" i="4033" l="1"/>
  <c r="N16" i="4033"/>
  <c r="O16" i="4033" s="1"/>
  <c r="P16" i="4033" s="1"/>
  <c r="M44" i="4033"/>
  <c r="E10" i="4034"/>
  <c r="C36" i="4034"/>
  <c r="M43" i="4034"/>
  <c r="E9" i="4035"/>
  <c r="C37" i="4033"/>
  <c r="G30" i="4033"/>
  <c r="E37" i="4033" s="1"/>
  <c r="F19" i="4034"/>
  <c r="G19" i="4034" s="1"/>
  <c r="H19" i="4034" s="1"/>
  <c r="F20" i="4034"/>
  <c r="G20" i="4034" s="1"/>
  <c r="H20" i="4034" s="1"/>
  <c r="F18" i="4034"/>
  <c r="G18" i="4034" s="1"/>
  <c r="H18" i="4034" s="1"/>
  <c r="F17" i="4034"/>
  <c r="G17" i="4034" s="1"/>
  <c r="H17" i="4034" s="1"/>
  <c r="F16" i="4034"/>
  <c r="G16" i="4034" s="1"/>
  <c r="H16" i="4034" s="1"/>
  <c r="E29" i="4034"/>
  <c r="G29" i="4034" s="1"/>
  <c r="E36" i="4034" s="1"/>
  <c r="P23" i="4033"/>
  <c r="G37" i="4033" l="1"/>
  <c r="N44" i="4033" s="1"/>
  <c r="G10" i="4034" s="1"/>
  <c r="H23" i="4034"/>
  <c r="G36" i="4034"/>
  <c r="N43" i="4034" s="1"/>
  <c r="G9" i="4035" s="1"/>
  <c r="E29" i="4035" s="1"/>
  <c r="N16" i="4034"/>
  <c r="O16" i="4034" s="1"/>
  <c r="P16" i="4034" s="1"/>
  <c r="P23" i="4034" s="1"/>
  <c r="E30" i="4034"/>
  <c r="F9" i="4035"/>
  <c r="C43" i="4035"/>
  <c r="K43" i="4035" s="1"/>
  <c r="C29" i="4035"/>
  <c r="C44" i="4034"/>
  <c r="K44" i="4034" s="1"/>
  <c r="C30" i="4034"/>
  <c r="F10" i="4034"/>
  <c r="F16" i="4035" l="1"/>
  <c r="G16" i="4035" s="1"/>
  <c r="H16" i="4035" s="1"/>
  <c r="F17" i="4035"/>
  <c r="G17" i="4035" s="1"/>
  <c r="H17" i="4035" s="1"/>
  <c r="F18" i="4035"/>
  <c r="G18" i="4035" s="1"/>
  <c r="H18" i="4035" s="1"/>
  <c r="M43" i="4035"/>
  <c r="E9" i="4036"/>
  <c r="C37" i="4034"/>
  <c r="G30" i="4034"/>
  <c r="E37" i="4034" s="1"/>
  <c r="M44" i="4034"/>
  <c r="E10" i="4035"/>
  <c r="C36" i="4035"/>
  <c r="G29" i="4035"/>
  <c r="E36" i="4035" s="1"/>
  <c r="H23" i="4035" l="1"/>
  <c r="G37" i="4034"/>
  <c r="N44" i="4034" s="1"/>
  <c r="G10" i="4035" s="1"/>
  <c r="N16" i="4035" s="1"/>
  <c r="O16" i="4035" s="1"/>
  <c r="P16" i="4035" s="1"/>
  <c r="P23" i="4035" s="1"/>
  <c r="C43" i="4036"/>
  <c r="K43" i="4036" s="1"/>
  <c r="C29" i="4036"/>
  <c r="F9" i="4036"/>
  <c r="C30" i="4035"/>
  <c r="C44" i="4035"/>
  <c r="K44" i="4035" s="1"/>
  <c r="F10" i="4035"/>
  <c r="G36" i="4035"/>
  <c r="N43" i="4035" s="1"/>
  <c r="G9" i="4036" s="1"/>
  <c r="E30" i="4035" l="1"/>
  <c r="C37" i="4035"/>
  <c r="G30" i="4035"/>
  <c r="E37" i="4035" s="1"/>
  <c r="M43" i="4036"/>
  <c r="E9" i="4037"/>
  <c r="M44" i="4035"/>
  <c r="E10" i="4036"/>
  <c r="C36" i="4036"/>
  <c r="F16" i="4036"/>
  <c r="G16" i="4036" s="1"/>
  <c r="H16" i="4036" s="1"/>
  <c r="F18" i="4036"/>
  <c r="G18" i="4036" s="1"/>
  <c r="H18" i="4036" s="1"/>
  <c r="F17" i="4036"/>
  <c r="G17" i="4036" s="1"/>
  <c r="H17" i="4036" s="1"/>
  <c r="E29" i="4036"/>
  <c r="G29" i="4036" s="1"/>
  <c r="E36" i="4036" s="1"/>
  <c r="G37" i="4035" l="1"/>
  <c r="N44" i="4035" s="1"/>
  <c r="G10" i="4036" s="1"/>
  <c r="G36" i="4036"/>
  <c r="N43" i="4036" s="1"/>
  <c r="G9" i="4037" s="1"/>
  <c r="E29" i="4037" s="1"/>
  <c r="F16" i="4037"/>
  <c r="G16" i="4037" s="1"/>
  <c r="H16" i="4037" s="1"/>
  <c r="C29" i="4037"/>
  <c r="F9" i="4037"/>
  <c r="C43" i="4037"/>
  <c r="K43" i="4037" s="1"/>
  <c r="N17" i="4036"/>
  <c r="O17" i="4036" s="1"/>
  <c r="P17" i="4036" s="1"/>
  <c r="E30" i="4036"/>
  <c r="N16" i="4036"/>
  <c r="O16" i="4036" s="1"/>
  <c r="P16" i="4036" s="1"/>
  <c r="C44" i="4036"/>
  <c r="K44" i="4036" s="1"/>
  <c r="C30" i="4036"/>
  <c r="F10" i="4036"/>
  <c r="H23" i="4036"/>
  <c r="F17" i="4037" l="1"/>
  <c r="G17" i="4037" s="1"/>
  <c r="H17" i="4037" s="1"/>
  <c r="F18" i="4037"/>
  <c r="G18" i="4037" s="1"/>
  <c r="H18" i="4037" s="1"/>
  <c r="M43" i="4037"/>
  <c r="E9" i="4038"/>
  <c r="M44" i="4036"/>
  <c r="E10" i="4037"/>
  <c r="C36" i="4037"/>
  <c r="G29" i="4037"/>
  <c r="E36" i="4037" s="1"/>
  <c r="C37" i="4036"/>
  <c r="G30" i="4036"/>
  <c r="E37" i="4036" s="1"/>
  <c r="P23" i="4036"/>
  <c r="H23" i="4037" l="1"/>
  <c r="G37" i="4036"/>
  <c r="N44" i="4036" s="1"/>
  <c r="G10" i="4037" s="1"/>
  <c r="E30" i="4037" s="1"/>
  <c r="G36" i="4037"/>
  <c r="N43" i="4037" s="1"/>
  <c r="G9" i="4038" s="1"/>
  <c r="E29" i="4038" s="1"/>
  <c r="C43" i="4038"/>
  <c r="K43" i="4038" s="1"/>
  <c r="C29" i="4038"/>
  <c r="F9" i="4038"/>
  <c r="C44" i="4037"/>
  <c r="K44" i="4037" s="1"/>
  <c r="F10" i="4037"/>
  <c r="C30" i="4037"/>
  <c r="F16" i="4038" l="1"/>
  <c r="G16" i="4038" s="1"/>
  <c r="H16" i="4038" s="1"/>
  <c r="F18" i="4038"/>
  <c r="G18" i="4038" s="1"/>
  <c r="H18" i="4038" s="1"/>
  <c r="F17" i="4038"/>
  <c r="G17" i="4038" s="1"/>
  <c r="H17" i="4038" s="1"/>
  <c r="M43" i="4038"/>
  <c r="E9" i="4039"/>
  <c r="C36" i="4038"/>
  <c r="G29" i="4038"/>
  <c r="E36" i="4038" s="1"/>
  <c r="G36" i="4038" s="1"/>
  <c r="N43" i="4038" s="1"/>
  <c r="G9" i="4039" s="1"/>
  <c r="M44" i="4037"/>
  <c r="E10" i="4038"/>
  <c r="C37" i="4037"/>
  <c r="G30" i="4037"/>
  <c r="E37" i="4037" s="1"/>
  <c r="H23" i="4038" l="1"/>
  <c r="C44" i="4038"/>
  <c r="K44" i="4038" s="1"/>
  <c r="C30" i="4038"/>
  <c r="F10" i="4038"/>
  <c r="C29" i="4039"/>
  <c r="F9" i="4039"/>
  <c r="C43" i="4039"/>
  <c r="K43" i="4039" s="1"/>
  <c r="E29" i="4039"/>
  <c r="F18" i="4039"/>
  <c r="G18" i="4039" s="1"/>
  <c r="H18" i="4039" s="1"/>
  <c r="F17" i="4039"/>
  <c r="G17" i="4039" s="1"/>
  <c r="H17" i="4039" s="1"/>
  <c r="F16" i="4039"/>
  <c r="G16" i="4039" s="1"/>
  <c r="H16" i="4039" s="1"/>
  <c r="G37" i="4037"/>
  <c r="N44" i="4037" s="1"/>
  <c r="G10" i="4038" s="1"/>
  <c r="M43" i="4039" l="1"/>
  <c r="E9" i="4040"/>
  <c r="E30" i="4038"/>
  <c r="G30" i="4038" s="1"/>
  <c r="E37" i="4038" s="1"/>
  <c r="N16" i="4038"/>
  <c r="O16" i="4038" s="1"/>
  <c r="P16" i="4038" s="1"/>
  <c r="P23" i="4038" s="1"/>
  <c r="H23" i="4039"/>
  <c r="C37" i="4038"/>
  <c r="C36" i="4039"/>
  <c r="G29" i="4039"/>
  <c r="E36" i="4039" s="1"/>
  <c r="M44" i="4038"/>
  <c r="E10" i="4039"/>
  <c r="G37" i="4038" l="1"/>
  <c r="N44" i="4038" s="1"/>
  <c r="G10" i="4039" s="1"/>
  <c r="E30" i="4039" s="1"/>
  <c r="F10" i="4039"/>
  <c r="C30" i="4039"/>
  <c r="C44" i="4039"/>
  <c r="K44" i="4039" s="1"/>
  <c r="C43" i="4040"/>
  <c r="K43" i="4040" s="1"/>
  <c r="C29" i="4040"/>
  <c r="F9" i="4040"/>
  <c r="G36" i="4039"/>
  <c r="N43" i="4039" s="1"/>
  <c r="G9" i="4040" s="1"/>
  <c r="N16" i="4039" l="1"/>
  <c r="O16" i="4039" s="1"/>
  <c r="P16" i="4039" s="1"/>
  <c r="P23" i="4039" s="1"/>
  <c r="M43" i="4040"/>
  <c r="E9" i="4041"/>
  <c r="C36" i="4040"/>
  <c r="M44" i="4039"/>
  <c r="E10" i="4040"/>
  <c r="C37" i="4039"/>
  <c r="G30" i="4039"/>
  <c r="E37" i="4039" s="1"/>
  <c r="G37" i="4039" s="1"/>
  <c r="N44" i="4039" s="1"/>
  <c r="G10" i="4040" s="1"/>
  <c r="F17" i="4040"/>
  <c r="G17" i="4040" s="1"/>
  <c r="H17" i="4040" s="1"/>
  <c r="F16" i="4040"/>
  <c r="G16" i="4040" s="1"/>
  <c r="H16" i="4040" s="1"/>
  <c r="E29" i="4040"/>
  <c r="G29" i="4040" s="1"/>
  <c r="E36" i="4040" s="1"/>
  <c r="F18" i="4040"/>
  <c r="G18" i="4040" s="1"/>
  <c r="H18" i="4040" s="1"/>
  <c r="G36" i="4040" l="1"/>
  <c r="N43" i="4040" s="1"/>
  <c r="G9" i="4041"/>
  <c r="F16" i="4041" s="1"/>
  <c r="G16" i="4041" s="1"/>
  <c r="H16" i="4041" s="1"/>
  <c r="N18" i="4040"/>
  <c r="O18" i="4040" s="1"/>
  <c r="P18" i="4040" s="1"/>
  <c r="N17" i="4040"/>
  <c r="O17" i="4040" s="1"/>
  <c r="P17" i="4040" s="1"/>
  <c r="N16" i="4040"/>
  <c r="O16" i="4040" s="1"/>
  <c r="P16" i="4040" s="1"/>
  <c r="E30" i="4040"/>
  <c r="E29" i="4041"/>
  <c r="F17" i="4041"/>
  <c r="G17" i="4041" s="1"/>
  <c r="H17" i="4041" s="1"/>
  <c r="C44" i="4040"/>
  <c r="K44" i="4040" s="1"/>
  <c r="C30" i="4040"/>
  <c r="F10" i="4040"/>
  <c r="H23" i="4040"/>
  <c r="C29" i="4041"/>
  <c r="F9" i="4041"/>
  <c r="C43" i="4041"/>
  <c r="K43" i="4041" s="1"/>
  <c r="E9" i="4042" l="1"/>
  <c r="F17" i="4042"/>
  <c r="G17" i="4042" s="1"/>
  <c r="H17" i="4042" s="1"/>
  <c r="P23" i="4040"/>
  <c r="H23" i="4041"/>
  <c r="M44" i="4040"/>
  <c r="E10" i="4041"/>
  <c r="C36" i="4041"/>
  <c r="G29" i="4041"/>
  <c r="E36" i="4041" s="1"/>
  <c r="M43" i="4041"/>
  <c r="C37" i="4040"/>
  <c r="G30" i="4040"/>
  <c r="E37" i="4040" s="1"/>
  <c r="C29" i="4042" l="1"/>
  <c r="C36" i="4042" s="1"/>
  <c r="F9" i="4042"/>
  <c r="C43" i="4042"/>
  <c r="K43" i="4042" s="1"/>
  <c r="G36" i="4041"/>
  <c r="N43" i="4041" s="1"/>
  <c r="C44" i="4041"/>
  <c r="K44" i="4041" s="1"/>
  <c r="F10" i="4041"/>
  <c r="C30" i="4041"/>
  <c r="G37" i="4040"/>
  <c r="N44" i="4040" s="1"/>
  <c r="M43" i="4042" l="1"/>
  <c r="E9" i="4043"/>
  <c r="E10" i="4042"/>
  <c r="G9" i="4042"/>
  <c r="G10" i="4041"/>
  <c r="N16" i="4041" s="1"/>
  <c r="O16" i="4041" s="1"/>
  <c r="P16" i="4041" s="1"/>
  <c r="P23" i="4041" s="1"/>
  <c r="M44" i="4041"/>
  <c r="C37" i="4041"/>
  <c r="C43" i="4043" l="1"/>
  <c r="K43" i="4043" s="1"/>
  <c r="C29" i="4043"/>
  <c r="C36" i="4043" s="1"/>
  <c r="F9" i="4043"/>
  <c r="F16" i="4042"/>
  <c r="G16" i="4042" s="1"/>
  <c r="H16" i="4042" s="1"/>
  <c r="H23" i="4042" s="1"/>
  <c r="E29" i="4042"/>
  <c r="G29" i="4042" s="1"/>
  <c r="E36" i="4042" s="1"/>
  <c r="G36" i="4042" s="1"/>
  <c r="N43" i="4042" s="1"/>
  <c r="C30" i="4042"/>
  <c r="C37" i="4042" s="1"/>
  <c r="C44" i="4042"/>
  <c r="K44" i="4042" s="1"/>
  <c r="F10" i="4042"/>
  <c r="E30" i="4041"/>
  <c r="G30" i="4041" s="1"/>
  <c r="E37" i="4041" s="1"/>
  <c r="G37" i="4041" s="1"/>
  <c r="N44" i="4041" s="1"/>
  <c r="M43" i="4043" l="1"/>
  <c r="E9" i="4044"/>
  <c r="G9" i="4043"/>
  <c r="M44" i="4042"/>
  <c r="E10" i="4043"/>
  <c r="G10" i="4042"/>
  <c r="F9" i="4044" l="1"/>
  <c r="C43" i="4044"/>
  <c r="K43" i="4044" s="1"/>
  <c r="C29" i="4044"/>
  <c r="C36" i="4044" s="1"/>
  <c r="C44" i="4043"/>
  <c r="K44" i="4043" s="1"/>
  <c r="C30" i="4043"/>
  <c r="C37" i="4043" s="1"/>
  <c r="F10" i="4043"/>
  <c r="F18" i="4044"/>
  <c r="G18" i="4044" s="1"/>
  <c r="H18" i="4044" s="1"/>
  <c r="F18" i="4043"/>
  <c r="G18" i="4043" s="1"/>
  <c r="H18" i="4043" s="1"/>
  <c r="F17" i="4043"/>
  <c r="G17" i="4043" s="1"/>
  <c r="H17" i="4043" s="1"/>
  <c r="E29" i="4043"/>
  <c r="G29" i="4043" s="1"/>
  <c r="E36" i="4043" s="1"/>
  <c r="G36" i="4043" s="1"/>
  <c r="N43" i="4043" s="1"/>
  <c r="F16" i="4043"/>
  <c r="G16" i="4043" s="1"/>
  <c r="H16" i="4043" s="1"/>
  <c r="E30" i="4042"/>
  <c r="G30" i="4042" s="1"/>
  <c r="E37" i="4042" s="1"/>
  <c r="G37" i="4042" s="1"/>
  <c r="N44" i="4042" s="1"/>
  <c r="N16" i="4042"/>
  <c r="O16" i="4042" s="1"/>
  <c r="P16" i="4042" s="1"/>
  <c r="P23" i="4042" s="1"/>
  <c r="H23" i="4043" l="1"/>
  <c r="M43" i="4044"/>
  <c r="E9" i="4045"/>
  <c r="G9" i="4044"/>
  <c r="M44" i="4043"/>
  <c r="E10" i="4044"/>
  <c r="G10" i="4043"/>
  <c r="C29" i="4045" l="1"/>
  <c r="C36" i="4045" s="1"/>
  <c r="C43" i="4045"/>
  <c r="K43" i="4045" s="1"/>
  <c r="F9" i="4045"/>
  <c r="C30" i="4044"/>
  <c r="C37" i="4044" s="1"/>
  <c r="F10" i="4044"/>
  <c r="C44" i="4044"/>
  <c r="K44" i="4044" s="1"/>
  <c r="E29" i="4044"/>
  <c r="G29" i="4044" s="1"/>
  <c r="E36" i="4044" s="1"/>
  <c r="G36" i="4044" s="1"/>
  <c r="N43" i="4044" s="1"/>
  <c r="F17" i="4044"/>
  <c r="G17" i="4044" s="1"/>
  <c r="H17" i="4044" s="1"/>
  <c r="F16" i="4044"/>
  <c r="G16" i="4044" s="1"/>
  <c r="H16" i="4044" s="1"/>
  <c r="N17" i="4043"/>
  <c r="O17" i="4043" s="1"/>
  <c r="P17" i="4043" s="1"/>
  <c r="E30" i="4043"/>
  <c r="G30" i="4043" s="1"/>
  <c r="E37" i="4043" s="1"/>
  <c r="G37" i="4043" s="1"/>
  <c r="N44" i="4043" s="1"/>
  <c r="N16" i="4043"/>
  <c r="O16" i="4043" s="1"/>
  <c r="P16" i="4043" s="1"/>
  <c r="N17" i="4044"/>
  <c r="O17" i="4044" s="1"/>
  <c r="P17" i="4044" s="1"/>
  <c r="P23" i="4043" l="1"/>
  <c r="M43" i="4045"/>
  <c r="E9" i="4046"/>
  <c r="H23" i="4044"/>
  <c r="G9" i="4045"/>
  <c r="M44" i="4044"/>
  <c r="E10" i="4045"/>
  <c r="G10" i="4044"/>
  <c r="C29" i="4046" l="1"/>
  <c r="C36" i="4046" s="1"/>
  <c r="F9" i="4046"/>
  <c r="C43" i="4046"/>
  <c r="K43" i="4046" s="1"/>
  <c r="F10" i="4045"/>
  <c r="C44" i="4045"/>
  <c r="K44" i="4045" s="1"/>
  <c r="C30" i="4045"/>
  <c r="C37" i="4045" s="1"/>
  <c r="F17" i="4046"/>
  <c r="G17" i="4046" s="1"/>
  <c r="H17" i="4046" s="1"/>
  <c r="F18" i="4046"/>
  <c r="G18" i="4046" s="1"/>
  <c r="H18" i="4046" s="1"/>
  <c r="F18" i="4045"/>
  <c r="G18" i="4045" s="1"/>
  <c r="H18" i="4045" s="1"/>
  <c r="F17" i="4045"/>
  <c r="G17" i="4045" s="1"/>
  <c r="H17" i="4045" s="1"/>
  <c r="E29" i="4045"/>
  <c r="G29" i="4045" s="1"/>
  <c r="E36" i="4045" s="1"/>
  <c r="G36" i="4045" s="1"/>
  <c r="N43" i="4045" s="1"/>
  <c r="G9" i="4046" s="1"/>
  <c r="E29" i="4046" s="1"/>
  <c r="G29" i="4046" s="1"/>
  <c r="E36" i="4046" s="1"/>
  <c r="G36" i="4046" s="1"/>
  <c r="N43" i="4046" s="1"/>
  <c r="G9" i="4047" s="1"/>
  <c r="F16" i="4045"/>
  <c r="G16" i="4045" s="1"/>
  <c r="H16" i="4045" s="1"/>
  <c r="E30" i="4044"/>
  <c r="G30" i="4044" s="1"/>
  <c r="E37" i="4044" s="1"/>
  <c r="G37" i="4044" s="1"/>
  <c r="N44" i="4044" s="1"/>
  <c r="N16" i="4044"/>
  <c r="O16" i="4044" s="1"/>
  <c r="P16" i="4044" s="1"/>
  <c r="P23" i="4044" s="1"/>
  <c r="M43" i="4046" l="1"/>
  <c r="E9" i="4047"/>
  <c r="F18" i="4047"/>
  <c r="G18" i="4047" s="1"/>
  <c r="H18" i="4047" s="1"/>
  <c r="F17" i="4047"/>
  <c r="G17" i="4047" s="1"/>
  <c r="H17" i="4047" s="1"/>
  <c r="E29" i="4047"/>
  <c r="F16" i="4047"/>
  <c r="G16" i="4047" s="1"/>
  <c r="H16" i="4047" s="1"/>
  <c r="M44" i="4045"/>
  <c r="E10" i="4046"/>
  <c r="F16" i="4046"/>
  <c r="G16" i="4046" s="1"/>
  <c r="H16" i="4046" s="1"/>
  <c r="H23" i="4046" s="1"/>
  <c r="H23" i="4045"/>
  <c r="G10" i="4045"/>
  <c r="H23" i="4047" l="1"/>
  <c r="C43" i="4047"/>
  <c r="K43" i="4047" s="1"/>
  <c r="C29" i="4047"/>
  <c r="F9" i="4047"/>
  <c r="F10" i="4046"/>
  <c r="C30" i="4046"/>
  <c r="C37" i="4046" s="1"/>
  <c r="C44" i="4046"/>
  <c r="K44" i="4046" s="1"/>
  <c r="E30" i="4045"/>
  <c r="G30" i="4045" s="1"/>
  <c r="E37" i="4045" s="1"/>
  <c r="G37" i="4045" s="1"/>
  <c r="N44" i="4045" s="1"/>
  <c r="G10" i="4046" s="1"/>
  <c r="E30" i="4046" s="1"/>
  <c r="N16" i="4045"/>
  <c r="O16" i="4045" s="1"/>
  <c r="P16" i="4045" s="1"/>
  <c r="P23" i="4045" s="1"/>
  <c r="G30" i="4046" l="1"/>
  <c r="E37" i="4046" s="1"/>
  <c r="G37" i="4046" s="1"/>
  <c r="N44" i="4046" s="1"/>
  <c r="G10" i="4047" s="1"/>
  <c r="N17" i="4047" s="1"/>
  <c r="O17" i="4047" s="1"/>
  <c r="P17" i="4047" s="1"/>
  <c r="N16" i="4047"/>
  <c r="O16" i="4047" s="1"/>
  <c r="P16" i="4047" s="1"/>
  <c r="M44" i="4046"/>
  <c r="E10" i="4047"/>
  <c r="C36" i="4047"/>
  <c r="G29" i="4047"/>
  <c r="E36" i="4047" s="1"/>
  <c r="G36" i="4047" s="1"/>
  <c r="N43" i="4047" s="1"/>
  <c r="G9" i="4048" s="1"/>
  <c r="M43" i="4047"/>
  <c r="E9" i="4048"/>
  <c r="N16" i="4046"/>
  <c r="O16" i="4046" s="1"/>
  <c r="P16" i="4046" s="1"/>
  <c r="P23" i="4046" s="1"/>
  <c r="E30" i="4047" l="1"/>
  <c r="P23" i="4047"/>
  <c r="C43" i="4048"/>
  <c r="K43" i="4048" s="1"/>
  <c r="C29" i="4048"/>
  <c r="C36" i="4048" s="1"/>
  <c r="F9" i="4048"/>
  <c r="F16" i="4048"/>
  <c r="G16" i="4048" s="1"/>
  <c r="H16" i="4048" s="1"/>
  <c r="E29" i="4048"/>
  <c r="F17" i="4048"/>
  <c r="G17" i="4048" s="1"/>
  <c r="H17" i="4048" s="1"/>
  <c r="C44" i="4047"/>
  <c r="K44" i="4047" s="1"/>
  <c r="C30" i="4047"/>
  <c r="F10" i="4047"/>
  <c r="G29" i="4048" l="1"/>
  <c r="E36" i="4048" s="1"/>
  <c r="G36" i="4048" s="1"/>
  <c r="N43" i="4048" s="1"/>
  <c r="G9" i="4049" s="1"/>
  <c r="C37" i="4047"/>
  <c r="G30" i="4047"/>
  <c r="E37" i="4047" s="1"/>
  <c r="M44" i="4047"/>
  <c r="E10" i="4048"/>
  <c r="F18" i="4049"/>
  <c r="G18" i="4049" s="1"/>
  <c r="H18" i="4049" s="1"/>
  <c r="E29" i="4049"/>
  <c r="F17" i="4049"/>
  <c r="G17" i="4049" s="1"/>
  <c r="H17" i="4049" s="1"/>
  <c r="F16" i="4049"/>
  <c r="G16" i="4049" s="1"/>
  <c r="H16" i="4049" s="1"/>
  <c r="H23" i="4048"/>
  <c r="M43" i="4048"/>
  <c r="E9" i="4049"/>
  <c r="G37" i="4047" l="1"/>
  <c r="N44" i="4047" s="1"/>
  <c r="G10" i="4048" s="1"/>
  <c r="E30" i="4048" s="1"/>
  <c r="H23" i="4049"/>
  <c r="C43" i="4049"/>
  <c r="K43" i="4049" s="1"/>
  <c r="C29" i="4049"/>
  <c r="C36" i="4049" s="1"/>
  <c r="F9" i="4049"/>
  <c r="C44" i="4048"/>
  <c r="K44" i="4048" s="1"/>
  <c r="C30" i="4048"/>
  <c r="F10" i="4048"/>
  <c r="G29" i="4049" l="1"/>
  <c r="E36" i="4049" s="1"/>
  <c r="G36" i="4049" s="1"/>
  <c r="N43" i="4049" s="1"/>
  <c r="G9" i="4050" s="1"/>
  <c r="E29" i="4050" s="1"/>
  <c r="C37" i="4048"/>
  <c r="G30" i="4048"/>
  <c r="E37" i="4048" s="1"/>
  <c r="M44" i="4048"/>
  <c r="E10" i="4049"/>
  <c r="M43" i="4049"/>
  <c r="E9" i="4050"/>
  <c r="G37" i="4048" l="1"/>
  <c r="N44" i="4048" s="1"/>
  <c r="G10" i="4049" s="1"/>
  <c r="E30" i="4049" s="1"/>
  <c r="C43" i="4050"/>
  <c r="K43" i="4050" s="1"/>
  <c r="C29" i="4050"/>
  <c r="F9" i="4050"/>
  <c r="C44" i="4049"/>
  <c r="K44" i="4049" s="1"/>
  <c r="C30" i="4049"/>
  <c r="F10" i="4049"/>
  <c r="C37" i="4049" l="1"/>
  <c r="G30" i="4049"/>
  <c r="E37" i="4049" s="1"/>
  <c r="M44" i="4049"/>
  <c r="E10" i="4050"/>
  <c r="C36" i="4050"/>
  <c r="G29" i="4050"/>
  <c r="E36" i="4050" s="1"/>
  <c r="G36" i="4050" s="1"/>
  <c r="N43" i="4050" s="1"/>
  <c r="G9" i="4051" s="1"/>
  <c r="M43" i="4050"/>
  <c r="E9" i="4051"/>
  <c r="G37" i="4049" l="1"/>
  <c r="N44" i="4049" s="1"/>
  <c r="G10" i="4050" s="1"/>
  <c r="C43" i="4051"/>
  <c r="K43" i="4051" s="1"/>
  <c r="C29" i="4051"/>
  <c r="C36" i="4051" s="1"/>
  <c r="F9" i="4051"/>
  <c r="E29" i="4051"/>
  <c r="F16" i="4051"/>
  <c r="G16" i="4051" s="1"/>
  <c r="H16" i="4051" s="1"/>
  <c r="H23" i="4051" s="1"/>
  <c r="C44" i="4050"/>
  <c r="K44" i="4050" s="1"/>
  <c r="C30" i="4050"/>
  <c r="F10" i="4050"/>
  <c r="N16" i="4050"/>
  <c r="O16" i="4050" s="1"/>
  <c r="P16" i="4050" s="1"/>
  <c r="P23" i="4050" s="1"/>
  <c r="E30" i="4050"/>
  <c r="G29" i="4051" l="1"/>
  <c r="E36" i="4051" s="1"/>
  <c r="G36" i="4051" s="1"/>
  <c r="N43" i="4051" s="1"/>
  <c r="G9" i="4052" s="1"/>
  <c r="F16" i="4052" s="1"/>
  <c r="G16" i="4052" s="1"/>
  <c r="H16" i="4052" s="1"/>
  <c r="H23" i="4052" s="1"/>
  <c r="C37" i="4050"/>
  <c r="G30" i="4050"/>
  <c r="E37" i="4050" s="1"/>
  <c r="M44" i="4050"/>
  <c r="E10" i="4051"/>
  <c r="M43" i="4051"/>
  <c r="E9" i="4052"/>
  <c r="E29" i="4052" l="1"/>
  <c r="G37" i="4050"/>
  <c r="N44" i="4050" s="1"/>
  <c r="G10" i="4051" s="1"/>
  <c r="N17" i="4051" s="1"/>
  <c r="O17" i="4051" s="1"/>
  <c r="P17" i="4051" s="1"/>
  <c r="C43" i="4052"/>
  <c r="K43" i="4052" s="1"/>
  <c r="C29" i="4052"/>
  <c r="C36" i="4052" s="1"/>
  <c r="F9" i="4052"/>
  <c r="C44" i="4051"/>
  <c r="K44" i="4051" s="1"/>
  <c r="C30" i="4051"/>
  <c r="F10" i="4051"/>
  <c r="N16" i="4051" l="1"/>
  <c r="O16" i="4051" s="1"/>
  <c r="P16" i="4051" s="1"/>
  <c r="P23" i="4051" s="1"/>
  <c r="E30" i="4051"/>
  <c r="G29" i="4052"/>
  <c r="E36" i="4052" s="1"/>
  <c r="G36" i="4052" s="1"/>
  <c r="N43" i="4052" s="1"/>
  <c r="G9" i="4053" s="1"/>
  <c r="F17" i="4053" s="1"/>
  <c r="G17" i="4053" s="1"/>
  <c r="H17" i="4053" s="1"/>
  <c r="C37" i="4051"/>
  <c r="G30" i="4051"/>
  <c r="E37" i="4051" s="1"/>
  <c r="G37" i="4051" s="1"/>
  <c r="N44" i="4051" s="1"/>
  <c r="G10" i="4052" s="1"/>
  <c r="M44" i="4051"/>
  <c r="E10" i="4052"/>
  <c r="M43" i="4052"/>
  <c r="E9" i="4053"/>
  <c r="E29" i="4053" l="1"/>
  <c r="F16" i="4053"/>
  <c r="G16" i="4053" s="1"/>
  <c r="H16" i="4053" s="1"/>
  <c r="H23" i="4053" s="1"/>
  <c r="C43" i="4053"/>
  <c r="K43" i="4053" s="1"/>
  <c r="C29" i="4053"/>
  <c r="C36" i="4053" s="1"/>
  <c r="F9" i="4053"/>
  <c r="C44" i="4052"/>
  <c r="K44" i="4052" s="1"/>
  <c r="C30" i="4052"/>
  <c r="F10" i="4052"/>
  <c r="E30" i="4052"/>
  <c r="N17" i="4052"/>
  <c r="O17" i="4052" s="1"/>
  <c r="P17" i="4052" s="1"/>
  <c r="N16" i="4052"/>
  <c r="O16" i="4052" s="1"/>
  <c r="P16" i="4052" s="1"/>
  <c r="P23" i="4052" l="1"/>
  <c r="G29" i="4053"/>
  <c r="E36" i="4053" s="1"/>
  <c r="G36" i="4053" s="1"/>
  <c r="N43" i="4053" s="1"/>
  <c r="G9" i="4054" s="1"/>
  <c r="F17" i="4054" s="1"/>
  <c r="G17" i="4054" s="1"/>
  <c r="H17" i="4054" s="1"/>
  <c r="C37" i="4052"/>
  <c r="G30" i="4052"/>
  <c r="E37" i="4052" s="1"/>
  <c r="M44" i="4052"/>
  <c r="E10" i="4053"/>
  <c r="M43" i="4053"/>
  <c r="E9" i="4054"/>
  <c r="F18" i="4054" l="1"/>
  <c r="G18" i="4054" s="1"/>
  <c r="H18" i="4054" s="1"/>
  <c r="F16" i="4054"/>
  <c r="G16" i="4054" s="1"/>
  <c r="H16" i="4054" s="1"/>
  <c r="G37" i="4052"/>
  <c r="N44" i="4052" s="1"/>
  <c r="G10" i="4053" s="1"/>
  <c r="E30" i="4053" s="1"/>
  <c r="E29" i="4054"/>
  <c r="C43" i="4054"/>
  <c r="K43" i="4054" s="1"/>
  <c r="C29" i="4054"/>
  <c r="C36" i="4054" s="1"/>
  <c r="F9" i="4054"/>
  <c r="H23" i="4054"/>
  <c r="C44" i="4053"/>
  <c r="K44" i="4053" s="1"/>
  <c r="C30" i="4053"/>
  <c r="F10" i="4053"/>
  <c r="N18" i="4053"/>
  <c r="O18" i="4053" s="1"/>
  <c r="P18" i="4053" s="1"/>
  <c r="N17" i="4053"/>
  <c r="O17" i="4053" s="1"/>
  <c r="P17" i="4053" s="1"/>
  <c r="N16" i="4053"/>
  <c r="O16" i="4053" s="1"/>
  <c r="P16" i="4053" s="1"/>
  <c r="P23" i="4053" l="1"/>
  <c r="G29" i="4054"/>
  <c r="E36" i="4054" s="1"/>
  <c r="G36" i="4054" s="1"/>
  <c r="N43" i="4054" s="1"/>
  <c r="G9" i="4055" s="1"/>
  <c r="F18" i="4055" s="1"/>
  <c r="G18" i="4055" s="1"/>
  <c r="H18" i="4055" s="1"/>
  <c r="C37" i="4053"/>
  <c r="G30" i="4053"/>
  <c r="E37" i="4053" s="1"/>
  <c r="M44" i="4053"/>
  <c r="E10" i="4054"/>
  <c r="F16" i="4055"/>
  <c r="G16" i="4055" s="1"/>
  <c r="H16" i="4055" s="1"/>
  <c r="E29" i="4055"/>
  <c r="M43" i="4054"/>
  <c r="E9" i="4055"/>
  <c r="F17" i="4055" l="1"/>
  <c r="G17" i="4055" s="1"/>
  <c r="H17" i="4055" s="1"/>
  <c r="H23" i="4055" s="1"/>
  <c r="G37" i="4053"/>
  <c r="N44" i="4053" s="1"/>
  <c r="G10" i="4054" s="1"/>
  <c r="E30" i="4054" s="1"/>
  <c r="C43" i="4055"/>
  <c r="K43" i="4055" s="1"/>
  <c r="C29" i="4055"/>
  <c r="C36" i="4055" s="1"/>
  <c r="F9" i="4055"/>
  <c r="C44" i="4054"/>
  <c r="K44" i="4054" s="1"/>
  <c r="C30" i="4054"/>
  <c r="F10" i="4054"/>
  <c r="N16" i="4054" l="1"/>
  <c r="O16" i="4054" s="1"/>
  <c r="P16" i="4054" s="1"/>
  <c r="P23" i="4054" s="1"/>
  <c r="G29" i="4055"/>
  <c r="E36" i="4055" s="1"/>
  <c r="G36" i="4055" s="1"/>
  <c r="N43" i="4055" s="1"/>
  <c r="G9" i="4056" s="1"/>
  <c r="F17" i="4056" s="1"/>
  <c r="G17" i="4056" s="1"/>
  <c r="H17" i="4056" s="1"/>
  <c r="C37" i="4054"/>
  <c r="G30" i="4054"/>
  <c r="E37" i="4054" s="1"/>
  <c r="M44" i="4054"/>
  <c r="E10" i="4055"/>
  <c r="F16" i="4056"/>
  <c r="G16" i="4056" s="1"/>
  <c r="H16" i="4056" s="1"/>
  <c r="E29" i="4056"/>
  <c r="M43" i="4055"/>
  <c r="E9" i="4056"/>
  <c r="H23" i="4056" l="1"/>
  <c r="G37" i="4054"/>
  <c r="N44" i="4054" s="1"/>
  <c r="G10" i="4055" s="1"/>
  <c r="N17" i="4055" s="1"/>
  <c r="O17" i="4055" s="1"/>
  <c r="P17" i="4055" s="1"/>
  <c r="C43" i="4056"/>
  <c r="K43" i="4056" s="1"/>
  <c r="C29" i="4056"/>
  <c r="C36" i="4056" s="1"/>
  <c r="F9" i="4056"/>
  <c r="C44" i="4055"/>
  <c r="K44" i="4055" s="1"/>
  <c r="C30" i="4055"/>
  <c r="C37" i="4055" s="1"/>
  <c r="F10" i="4055"/>
  <c r="N16" i="4055" l="1"/>
  <c r="O16" i="4055" s="1"/>
  <c r="P16" i="4055" s="1"/>
  <c r="P23" i="4055" s="1"/>
  <c r="E30" i="4055"/>
  <c r="G30" i="4055" s="1"/>
  <c r="E37" i="4055" s="1"/>
  <c r="G37" i="4055" s="1"/>
  <c r="N44" i="4055" s="1"/>
  <c r="G10" i="4056" s="1"/>
  <c r="E30" i="4056" s="1"/>
  <c r="G29" i="4056"/>
  <c r="E36" i="4056" s="1"/>
  <c r="G36" i="4056" s="1"/>
  <c r="N43" i="4056" s="1"/>
  <c r="G9" i="4057" s="1"/>
  <c r="E29" i="4057" s="1"/>
  <c r="M44" i="4055"/>
  <c r="E10" i="4056"/>
  <c r="M43" i="4056"/>
  <c r="E9" i="4057"/>
  <c r="F16" i="4057" l="1"/>
  <c r="G16" i="4057" s="1"/>
  <c r="H16" i="4057" s="1"/>
  <c r="H23" i="4057" s="1"/>
  <c r="N16" i="4056"/>
  <c r="O16" i="4056" s="1"/>
  <c r="P16" i="4056" s="1"/>
  <c r="N17" i="4056"/>
  <c r="O17" i="4056" s="1"/>
  <c r="P17" i="4056" s="1"/>
  <c r="C43" i="4057"/>
  <c r="K43" i="4057" s="1"/>
  <c r="C29" i="4057"/>
  <c r="C36" i="4057" s="1"/>
  <c r="F9" i="4057"/>
  <c r="C44" i="4056"/>
  <c r="K44" i="4056" s="1"/>
  <c r="C30" i="4056"/>
  <c r="C37" i="4056" s="1"/>
  <c r="F10" i="4056"/>
  <c r="P23" i="4056" l="1"/>
  <c r="G30" i="4056"/>
  <c r="E37" i="4056" s="1"/>
  <c r="G37" i="4056" s="1"/>
  <c r="N44" i="4056" s="1"/>
  <c r="G10" i="4057" s="1"/>
  <c r="E30" i="4057" s="1"/>
  <c r="G29" i="4057"/>
  <c r="E36" i="4057" s="1"/>
  <c r="G36" i="4057" s="1"/>
  <c r="N43" i="4057" s="1"/>
  <c r="G9" i="4058" s="1"/>
  <c r="E29" i="4058" s="1"/>
  <c r="N16" i="4057"/>
  <c r="O16" i="4057" s="1"/>
  <c r="P16" i="4057" s="1"/>
  <c r="M44" i="4056"/>
  <c r="E10" i="4057"/>
  <c r="M43" i="4057"/>
  <c r="E9" i="4058"/>
  <c r="N17" i="4057" l="1"/>
  <c r="O17" i="4057" s="1"/>
  <c r="P17" i="4057" s="1"/>
  <c r="F16" i="4058"/>
  <c r="G16" i="4058" s="1"/>
  <c r="H16" i="4058" s="1"/>
  <c r="H23" i="4058" s="1"/>
  <c r="C43" i="4058"/>
  <c r="K43" i="4058" s="1"/>
  <c r="C29" i="4058"/>
  <c r="C36" i="4058" s="1"/>
  <c r="F9" i="4058"/>
  <c r="C44" i="4057"/>
  <c r="K44" i="4057" s="1"/>
  <c r="C30" i="4057"/>
  <c r="C37" i="4057" s="1"/>
  <c r="F10" i="4057"/>
  <c r="P23" i="4057"/>
  <c r="G30" i="4057" l="1"/>
  <c r="E37" i="4057" s="1"/>
  <c r="G37" i="4057" s="1"/>
  <c r="N44" i="4057" s="1"/>
  <c r="G10" i="4058" s="1"/>
  <c r="N16" i="4058" s="1"/>
  <c r="O16" i="4058" s="1"/>
  <c r="P16" i="4058" s="1"/>
  <c r="P23" i="4058" s="1"/>
  <c r="G29" i="4058"/>
  <c r="E36" i="4058" s="1"/>
  <c r="G36" i="4058" s="1"/>
  <c r="N43" i="4058" s="1"/>
  <c r="G9" i="4059" s="1"/>
  <c r="E29" i="4059" s="1"/>
  <c r="M44" i="4057"/>
  <c r="E10" i="4058"/>
  <c r="M43" i="4058"/>
  <c r="E9" i="4059"/>
  <c r="E30" i="4058" l="1"/>
  <c r="C43" i="4059"/>
  <c r="K43" i="4059" s="1"/>
  <c r="C29" i="4059"/>
  <c r="F9" i="4059"/>
  <c r="C44" i="4058"/>
  <c r="K44" i="4058" s="1"/>
  <c r="C30" i="4058"/>
  <c r="C37" i="4058" s="1"/>
  <c r="F10" i="4058"/>
  <c r="G30" i="4058" l="1"/>
  <c r="E37" i="4058" s="1"/>
  <c r="G37" i="4058" s="1"/>
  <c r="N44" i="4058" s="1"/>
  <c r="G10" i="4059" s="1"/>
  <c r="N17" i="4059" s="1"/>
  <c r="O17" i="4059" s="1"/>
  <c r="P17" i="4059" s="1"/>
  <c r="N16" i="4059"/>
  <c r="O16" i="4059" s="1"/>
  <c r="P16" i="4059" s="1"/>
  <c r="M44" i="4058"/>
  <c r="E10" i="4059"/>
  <c r="C36" i="4059"/>
  <c r="G29" i="4059"/>
  <c r="E36" i="4059" s="1"/>
  <c r="G36" i="4059" s="1"/>
  <c r="N43" i="4059" s="1"/>
  <c r="G9" i="4060" s="1"/>
  <c r="M43" i="4059"/>
  <c r="E9" i="4060"/>
  <c r="E30" i="4059" l="1"/>
  <c r="P23" i="4059"/>
  <c r="C43" i="4060"/>
  <c r="K43" i="4060" s="1"/>
  <c r="C29" i="4060"/>
  <c r="C36" i="4060" s="1"/>
  <c r="F9" i="4060"/>
  <c r="F17" i="4060"/>
  <c r="G17" i="4060" s="1"/>
  <c r="H17" i="4060" s="1"/>
  <c r="F16" i="4060"/>
  <c r="G16" i="4060" s="1"/>
  <c r="H16" i="4060" s="1"/>
  <c r="E29" i="4060"/>
  <c r="G29" i="4060" s="1"/>
  <c r="E36" i="4060" s="1"/>
  <c r="G36" i="4060" s="1"/>
  <c r="N43" i="4060" s="1"/>
  <c r="G9" i="4061" s="1"/>
  <c r="C44" i="4059"/>
  <c r="K44" i="4059" s="1"/>
  <c r="C30" i="4059"/>
  <c r="C37" i="4059" s="1"/>
  <c r="F10" i="4059"/>
  <c r="G30" i="4059" l="1"/>
  <c r="E37" i="4059" s="1"/>
  <c r="G37" i="4059" s="1"/>
  <c r="N44" i="4059" s="1"/>
  <c r="G10" i="4060" s="1"/>
  <c r="H23" i="4060"/>
  <c r="N16" i="4060"/>
  <c r="O16" i="4060" s="1"/>
  <c r="P16" i="4060" s="1"/>
  <c r="P23" i="4060" s="1"/>
  <c r="E30" i="4060"/>
  <c r="M44" i="4059"/>
  <c r="E10" i="4060"/>
  <c r="F16" i="4061"/>
  <c r="G16" i="4061" s="1"/>
  <c r="H16" i="4061" s="1"/>
  <c r="F19" i="4061"/>
  <c r="G19" i="4061" s="1"/>
  <c r="H19" i="4061" s="1"/>
  <c r="F18" i="4061"/>
  <c r="G18" i="4061" s="1"/>
  <c r="H18" i="4061" s="1"/>
  <c r="E29" i="4061"/>
  <c r="F17" i="4061"/>
  <c r="G17" i="4061" s="1"/>
  <c r="H17" i="4061" s="1"/>
  <c r="M43" i="4060"/>
  <c r="E9" i="4061"/>
  <c r="C43" i="4061" l="1"/>
  <c r="K43" i="4061" s="1"/>
  <c r="C29" i="4061"/>
  <c r="C36" i="4061" s="1"/>
  <c r="F9" i="4061"/>
  <c r="H23" i="4061"/>
  <c r="C44" i="4060"/>
  <c r="K44" i="4060" s="1"/>
  <c r="C30" i="4060"/>
  <c r="C37" i="4060" s="1"/>
  <c r="F10" i="4060"/>
  <c r="G29" i="4061" l="1"/>
  <c r="E36" i="4061" s="1"/>
  <c r="G36" i="4061" s="1"/>
  <c r="N43" i="4061" s="1"/>
  <c r="G9" i="4062" s="1"/>
  <c r="G30" i="4060"/>
  <c r="E37" i="4060" s="1"/>
  <c r="G37" i="4060" s="1"/>
  <c r="N44" i="4060" s="1"/>
  <c r="G10" i="4061" s="1"/>
  <c r="N18" i="4061" s="1"/>
  <c r="O18" i="4061" s="1"/>
  <c r="P18" i="4061" s="1"/>
  <c r="M44" i="4060"/>
  <c r="E10" i="4061"/>
  <c r="F18" i="4062"/>
  <c r="G18" i="4062" s="1"/>
  <c r="H18" i="4062" s="1"/>
  <c r="F19" i="4062"/>
  <c r="G19" i="4062" s="1"/>
  <c r="H19" i="4062" s="1"/>
  <c r="F17" i="4062"/>
  <c r="G17" i="4062" s="1"/>
  <c r="H17" i="4062" s="1"/>
  <c r="F16" i="4062"/>
  <c r="G16" i="4062" s="1"/>
  <c r="H16" i="4062" s="1"/>
  <c r="F20" i="4062"/>
  <c r="G20" i="4062" s="1"/>
  <c r="H20" i="4062" s="1"/>
  <c r="E29" i="4062"/>
  <c r="M43" i="4061"/>
  <c r="E9" i="4062"/>
  <c r="N16" i="4061" l="1"/>
  <c r="O16" i="4061" s="1"/>
  <c r="P16" i="4061" s="1"/>
  <c r="N17" i="4061"/>
  <c r="O17" i="4061" s="1"/>
  <c r="P17" i="4061" s="1"/>
  <c r="N19" i="4061"/>
  <c r="O19" i="4061" s="1"/>
  <c r="P19" i="4061" s="1"/>
  <c r="P23" i="4061" s="1"/>
  <c r="E30" i="4061"/>
  <c r="C43" i="4062"/>
  <c r="K43" i="4062" s="1"/>
  <c r="C29" i="4062"/>
  <c r="C36" i="4062" s="1"/>
  <c r="F9" i="4062"/>
  <c r="H23" i="4062"/>
  <c r="C44" i="4061"/>
  <c r="K44" i="4061" s="1"/>
  <c r="C30" i="4061"/>
  <c r="C37" i="4061" s="1"/>
  <c r="F10" i="4061"/>
  <c r="G30" i="4061" l="1"/>
  <c r="E37" i="4061" s="1"/>
  <c r="G37" i="4061" s="1"/>
  <c r="N44" i="4061" s="1"/>
  <c r="G10" i="4062" s="1"/>
  <c r="E30" i="4062" s="1"/>
  <c r="G29" i="4062"/>
  <c r="E36" i="4062" s="1"/>
  <c r="G36" i="4062" s="1"/>
  <c r="N43" i="4062" s="1"/>
  <c r="G9" i="4063" s="1"/>
  <c r="F18" i="4063" s="1"/>
  <c r="G18" i="4063" s="1"/>
  <c r="H18" i="4063" s="1"/>
  <c r="M44" i="4061"/>
  <c r="E10" i="4062"/>
  <c r="M43" i="4062"/>
  <c r="E9" i="4063"/>
  <c r="F17" i="4063" l="1"/>
  <c r="G17" i="4063" s="1"/>
  <c r="H17" i="4063" s="1"/>
  <c r="F16" i="4063"/>
  <c r="G16" i="4063" s="1"/>
  <c r="H16" i="4063" s="1"/>
  <c r="H23" i="4063" s="1"/>
  <c r="E29" i="4063"/>
  <c r="C43" i="4063"/>
  <c r="K43" i="4063" s="1"/>
  <c r="C29" i="4063"/>
  <c r="C36" i="4063" s="1"/>
  <c r="F9" i="4063"/>
  <c r="C44" i="4062"/>
  <c r="K44" i="4062" s="1"/>
  <c r="C30" i="4062"/>
  <c r="F10" i="4062"/>
  <c r="G29" i="4063" l="1"/>
  <c r="E36" i="4063" s="1"/>
  <c r="G36" i="4063" s="1"/>
  <c r="N43" i="4063" s="1"/>
  <c r="G9" i="4064" s="1"/>
  <c r="F16" i="4064" s="1"/>
  <c r="G16" i="4064" s="1"/>
  <c r="H16" i="4064" s="1"/>
  <c r="H23" i="4064" s="1"/>
  <c r="C37" i="4062"/>
  <c r="G30" i="4062"/>
  <c r="E37" i="4062" s="1"/>
  <c r="M44" i="4062"/>
  <c r="E10" i="4063"/>
  <c r="M43" i="4063"/>
  <c r="E9" i="4064"/>
  <c r="E29" i="4064" l="1"/>
  <c r="G37" i="4062"/>
  <c r="N44" i="4062" s="1"/>
  <c r="G10" i="4063" s="1"/>
  <c r="N17" i="4063" s="1"/>
  <c r="O17" i="4063" s="1"/>
  <c r="P17" i="4063" s="1"/>
  <c r="C43" i="4064"/>
  <c r="K43" i="4064" s="1"/>
  <c r="C29" i="4064"/>
  <c r="C36" i="4064" s="1"/>
  <c r="F9" i="4064"/>
  <c r="C44" i="4063"/>
  <c r="K44" i="4063" s="1"/>
  <c r="C30" i="4063"/>
  <c r="C37" i="4063" s="1"/>
  <c r="F10" i="4063"/>
  <c r="E30" i="4063" l="1"/>
  <c r="N16" i="4063"/>
  <c r="O16" i="4063" s="1"/>
  <c r="P16" i="4063" s="1"/>
  <c r="P23" i="4063" s="1"/>
  <c r="G29" i="4064"/>
  <c r="E36" i="4064" s="1"/>
  <c r="G36" i="4064" s="1"/>
  <c r="N43" i="4064" s="1"/>
  <c r="G9" i="4065" s="1"/>
  <c r="F18" i="4065" s="1"/>
  <c r="G18" i="4065" s="1"/>
  <c r="H18" i="4065" s="1"/>
  <c r="G30" i="4063"/>
  <c r="E37" i="4063" s="1"/>
  <c r="G37" i="4063" s="1"/>
  <c r="N44" i="4063" s="1"/>
  <c r="G10" i="4064" s="1"/>
  <c r="N16" i="4064" s="1"/>
  <c r="O16" i="4064" s="1"/>
  <c r="P16" i="4064" s="1"/>
  <c r="M44" i="4063"/>
  <c r="E10" i="4064"/>
  <c r="F16" i="4065"/>
  <c r="G16" i="4065" s="1"/>
  <c r="H16" i="4065" s="1"/>
  <c r="M43" i="4064"/>
  <c r="E9" i="4065"/>
  <c r="E29" i="4065" l="1"/>
  <c r="F17" i="4065"/>
  <c r="G17" i="4065" s="1"/>
  <c r="H17" i="4065" s="1"/>
  <c r="H23" i="4065" s="1"/>
  <c r="E30" i="4064"/>
  <c r="N17" i="4064"/>
  <c r="O17" i="4064" s="1"/>
  <c r="P17" i="4064" s="1"/>
  <c r="P23" i="4064" s="1"/>
  <c r="C43" i="4065"/>
  <c r="K43" i="4065" s="1"/>
  <c r="C29" i="4065"/>
  <c r="C36" i="4065" s="1"/>
  <c r="F9" i="4065"/>
  <c r="C44" i="4064"/>
  <c r="K44" i="4064" s="1"/>
  <c r="C30" i="4064"/>
  <c r="C37" i="4064" s="1"/>
  <c r="F10" i="4064"/>
  <c r="G30" i="4064" l="1"/>
  <c r="E37" i="4064" s="1"/>
  <c r="G37" i="4064" s="1"/>
  <c r="N44" i="4064" s="1"/>
  <c r="G10" i="4065" s="1"/>
  <c r="N17" i="4065" s="1"/>
  <c r="O17" i="4065" s="1"/>
  <c r="P17" i="4065" s="1"/>
  <c r="G29" i="4065"/>
  <c r="E36" i="4065" s="1"/>
  <c r="G36" i="4065" s="1"/>
  <c r="N43" i="4065" s="1"/>
  <c r="G9" i="4066" s="1"/>
  <c r="F16" i="4066" s="1"/>
  <c r="G16" i="4066" s="1"/>
  <c r="H16" i="4066" s="1"/>
  <c r="H23" i="4066" s="1"/>
  <c r="M44" i="4064"/>
  <c r="E10" i="4065"/>
  <c r="M43" i="4065"/>
  <c r="E9" i="4066"/>
  <c r="N16" i="4065" l="1"/>
  <c r="O16" i="4065" s="1"/>
  <c r="P16" i="4065" s="1"/>
  <c r="P23" i="4065" s="1"/>
  <c r="E29" i="4066"/>
  <c r="E30" i="4065"/>
  <c r="C43" i="4066"/>
  <c r="K43" i="4066" s="1"/>
  <c r="C29" i="4066"/>
  <c r="C36" i="4066" s="1"/>
  <c r="F9" i="4066"/>
  <c r="C44" i="4065"/>
  <c r="K44" i="4065" s="1"/>
  <c r="C30" i="4065"/>
  <c r="C37" i="4065" s="1"/>
  <c r="F10" i="4065"/>
  <c r="G30" i="4065" l="1"/>
  <c r="E37" i="4065" s="1"/>
  <c r="G37" i="4065" s="1"/>
  <c r="N44" i="4065" s="1"/>
  <c r="G10" i="4066" s="1"/>
  <c r="N17" i="4066" s="1"/>
  <c r="O17" i="4066" s="1"/>
  <c r="P17" i="4066" s="1"/>
  <c r="G29" i="4066"/>
  <c r="E36" i="4066" s="1"/>
  <c r="G36" i="4066" s="1"/>
  <c r="N43" i="4066" s="1"/>
  <c r="G9" i="4067" s="1"/>
  <c r="E29" i="4067" s="1"/>
  <c r="N16" i="4066"/>
  <c r="O16" i="4066" s="1"/>
  <c r="P16" i="4066" s="1"/>
  <c r="M44" i="4065"/>
  <c r="E10" i="4066"/>
  <c r="M43" i="4066"/>
  <c r="E9" i="4067"/>
  <c r="E30" i="4066" l="1"/>
  <c r="P23" i="4066"/>
  <c r="C43" i="4067"/>
  <c r="K43" i="4067" s="1"/>
  <c r="C29" i="4067"/>
  <c r="F9" i="4067"/>
  <c r="C44" i="4066"/>
  <c r="K44" i="4066" s="1"/>
  <c r="C30" i="4066"/>
  <c r="C37" i="4066" s="1"/>
  <c r="F10" i="4066"/>
  <c r="G30" i="4066" l="1"/>
  <c r="E37" i="4066" s="1"/>
  <c r="G37" i="4066" s="1"/>
  <c r="N44" i="4066" s="1"/>
  <c r="G10" i="4067" s="1"/>
  <c r="N18" i="4067" s="1"/>
  <c r="O18" i="4067" s="1"/>
  <c r="P18" i="4067" s="1"/>
  <c r="N17" i="4067"/>
  <c r="O17" i="4067" s="1"/>
  <c r="P17" i="4067" s="1"/>
  <c r="N16" i="4067"/>
  <c r="O16" i="4067" s="1"/>
  <c r="P16" i="4067" s="1"/>
  <c r="E30" i="4067"/>
  <c r="M44" i="4066"/>
  <c r="E10" i="4067"/>
  <c r="C36" i="4067"/>
  <c r="G29" i="4067"/>
  <c r="E36" i="4067" s="1"/>
  <c r="M43" i="4067"/>
  <c r="E9" i="4068"/>
  <c r="G36" i="4067" l="1"/>
  <c r="N43" i="4067" s="1"/>
  <c r="G9" i="4068" s="1"/>
  <c r="E29" i="4068" s="1"/>
  <c r="P23" i="4067"/>
  <c r="C43" i="4068"/>
  <c r="K43" i="4068" s="1"/>
  <c r="C29" i="4068"/>
  <c r="C36" i="4068" s="1"/>
  <c r="F9" i="4068"/>
  <c r="F16" i="4068"/>
  <c r="G16" i="4068" s="1"/>
  <c r="H16" i="4068" s="1"/>
  <c r="H23" i="4068" s="1"/>
  <c r="C44" i="4067"/>
  <c r="K44" i="4067" s="1"/>
  <c r="C30" i="4067"/>
  <c r="C37" i="4067" s="1"/>
  <c r="F10" i="4067"/>
  <c r="G29" i="4068" l="1"/>
  <c r="E36" i="4068" s="1"/>
  <c r="G36" i="4068" s="1"/>
  <c r="N43" i="4068" s="1"/>
  <c r="G9" i="4069" s="1"/>
  <c r="G30" i="4067"/>
  <c r="E37" i="4067" s="1"/>
  <c r="G37" i="4067" s="1"/>
  <c r="N44" i="4067" s="1"/>
  <c r="G10" i="4068" s="1"/>
  <c r="E30" i="4068" s="1"/>
  <c r="M44" i="4067"/>
  <c r="E10" i="4068"/>
  <c r="F17" i="4069"/>
  <c r="G17" i="4069" s="1"/>
  <c r="H17" i="4069" s="1"/>
  <c r="F19" i="4069"/>
  <c r="G19" i="4069" s="1"/>
  <c r="H19" i="4069" s="1"/>
  <c r="E29" i="4069"/>
  <c r="F16" i="4069"/>
  <c r="G16" i="4069" s="1"/>
  <c r="H16" i="4069" s="1"/>
  <c r="F18" i="4069"/>
  <c r="G18" i="4069" s="1"/>
  <c r="H18" i="4069" s="1"/>
  <c r="M43" i="4068"/>
  <c r="E9" i="4069"/>
  <c r="N16" i="4068" l="1"/>
  <c r="O16" i="4068" s="1"/>
  <c r="P16" i="4068" s="1"/>
  <c r="P23" i="4068" s="1"/>
  <c r="C43" i="4069"/>
  <c r="K43" i="4069" s="1"/>
  <c r="C29" i="4069"/>
  <c r="C36" i="4069" s="1"/>
  <c r="F9" i="4069"/>
  <c r="H23" i="4069"/>
  <c r="C44" i="4068"/>
  <c r="K44" i="4068" s="1"/>
  <c r="C30" i="4068"/>
  <c r="C37" i="4068" s="1"/>
  <c r="F10" i="4068"/>
  <c r="G30" i="4068" l="1"/>
  <c r="E37" i="4068" s="1"/>
  <c r="G37" i="4068" s="1"/>
  <c r="N44" i="4068" s="1"/>
  <c r="G10" i="4069" s="1"/>
  <c r="E30" i="4069" s="1"/>
  <c r="G29" i="4069"/>
  <c r="E36" i="4069" s="1"/>
  <c r="G36" i="4069" s="1"/>
  <c r="N43" i="4069" s="1"/>
  <c r="G9" i="4070" s="1"/>
  <c r="E29" i="4070" s="1"/>
  <c r="M43" i="4069"/>
  <c r="E9" i="4070"/>
  <c r="M44" i="4068"/>
  <c r="E10" i="4069"/>
  <c r="N16" i="4069" l="1"/>
  <c r="O16" i="4069" s="1"/>
  <c r="P16" i="4069" s="1"/>
  <c r="P23" i="4069" s="1"/>
  <c r="F16" i="4070"/>
  <c r="G16" i="4070" s="1"/>
  <c r="H16" i="4070" s="1"/>
  <c r="H23" i="4070" s="1"/>
  <c r="C43" i="4070"/>
  <c r="K43" i="4070" s="1"/>
  <c r="C29" i="4070"/>
  <c r="F9" i="4070"/>
  <c r="C44" i="4069"/>
  <c r="K44" i="4069" s="1"/>
  <c r="C30" i="4069"/>
  <c r="C37" i="4069" s="1"/>
  <c r="F10" i="4069"/>
  <c r="G30" i="4069" l="1"/>
  <c r="E37" i="4069" s="1"/>
  <c r="G37" i="4069" s="1"/>
  <c r="N44" i="4069" s="1"/>
  <c r="G10" i="4070" s="1"/>
  <c r="E30" i="4070" s="1"/>
  <c r="M44" i="4069"/>
  <c r="E10" i="4070"/>
  <c r="C36" i="4070"/>
  <c r="G29" i="4070"/>
  <c r="E36" i="4070" s="1"/>
  <c r="M43" i="4070"/>
  <c r="E9" i="4071"/>
  <c r="G36" i="4070" l="1"/>
  <c r="N43" i="4070" s="1"/>
  <c r="G9" i="4071" s="1"/>
  <c r="F18" i="4071" s="1"/>
  <c r="G18" i="4071" s="1"/>
  <c r="H18" i="4071" s="1"/>
  <c r="C43" i="4071"/>
  <c r="K43" i="4071" s="1"/>
  <c r="C29" i="4071"/>
  <c r="F9" i="4071"/>
  <c r="C44" i="4070"/>
  <c r="K44" i="4070" s="1"/>
  <c r="C30" i="4070"/>
  <c r="F10" i="4070"/>
  <c r="F16" i="4071" l="1"/>
  <c r="G16" i="4071" s="1"/>
  <c r="H16" i="4071" s="1"/>
  <c r="E29" i="4071"/>
  <c r="F17" i="4071"/>
  <c r="G17" i="4071" s="1"/>
  <c r="H17" i="4071" s="1"/>
  <c r="H23" i="4071" s="1"/>
  <c r="C37" i="4070"/>
  <c r="G30" i="4070"/>
  <c r="E37" i="4070" s="1"/>
  <c r="G37" i="4070" s="1"/>
  <c r="N44" i="4070" s="1"/>
  <c r="G10" i="4071" s="1"/>
  <c r="E30" i="4071" s="1"/>
  <c r="M44" i="4070"/>
  <c r="E10" i="4071"/>
  <c r="C36" i="4071"/>
  <c r="G29" i="4071"/>
  <c r="E36" i="4071" s="1"/>
  <c r="G36" i="4071" s="1"/>
  <c r="N43" i="4071" s="1"/>
  <c r="G9" i="4072" s="1"/>
  <c r="M43" i="4071"/>
  <c r="E9" i="4072"/>
  <c r="C43" i="4072" l="1"/>
  <c r="K43" i="4072" s="1"/>
  <c r="C29" i="4072"/>
  <c r="F9" i="4072"/>
  <c r="E29" i="4072"/>
  <c r="F17" i="4072"/>
  <c r="G17" i="4072" s="1"/>
  <c r="H17" i="4072" s="1"/>
  <c r="F16" i="4072"/>
  <c r="G16" i="4072" s="1"/>
  <c r="H16" i="4072" s="1"/>
  <c r="C44" i="4071"/>
  <c r="K44" i="4071" s="1"/>
  <c r="C30" i="4071"/>
  <c r="F10" i="4071"/>
  <c r="H23" i="4072" l="1"/>
  <c r="C37" i="4071"/>
  <c r="G30" i="4071"/>
  <c r="E37" i="4071" s="1"/>
  <c r="M44" i="4071"/>
  <c r="E10" i="4072"/>
  <c r="C36" i="4072"/>
  <c r="G29" i="4072"/>
  <c r="E36" i="4072" s="1"/>
  <c r="G36" i="4072" s="1"/>
  <c r="N43" i="4072" s="1"/>
  <c r="G9" i="4073" s="1"/>
  <c r="M43" i="4072"/>
  <c r="E9" i="4073"/>
  <c r="G37" i="4071" l="1"/>
  <c r="N44" i="4071" s="1"/>
  <c r="G10" i="4072" s="1"/>
  <c r="C43" i="4073"/>
  <c r="K43" i="4073" s="1"/>
  <c r="C29" i="4073"/>
  <c r="F9" i="4073"/>
  <c r="E29" i="4073"/>
  <c r="F16" i="4073"/>
  <c r="G16" i="4073" s="1"/>
  <c r="H16" i="4073" s="1"/>
  <c r="H23" i="4073" s="1"/>
  <c r="C44" i="4072"/>
  <c r="K44" i="4072" s="1"/>
  <c r="C30" i="4072"/>
  <c r="F10" i="4072"/>
  <c r="N16" i="4072"/>
  <c r="O16" i="4072" s="1"/>
  <c r="P16" i="4072" s="1"/>
  <c r="P23" i="4072" s="1"/>
  <c r="E30" i="4072"/>
  <c r="C37" i="4072" l="1"/>
  <c r="G30" i="4072"/>
  <c r="E37" i="4072" s="1"/>
  <c r="M44" i="4072"/>
  <c r="E10" i="4073"/>
  <c r="C36" i="4073"/>
  <c r="G29" i="4073"/>
  <c r="E36" i="4073" s="1"/>
  <c r="G36" i="4073" s="1"/>
  <c r="N43" i="4073" s="1"/>
  <c r="G9" i="4074" s="1"/>
  <c r="M43" i="4073"/>
  <c r="E9" i="4074"/>
  <c r="G37" i="4072" l="1"/>
  <c r="N44" i="4072" s="1"/>
  <c r="G10" i="4073" s="1"/>
  <c r="C43" i="4074"/>
  <c r="K43" i="4074" s="1"/>
  <c r="C29" i="4074"/>
  <c r="F9" i="4074"/>
  <c r="E29" i="4074"/>
  <c r="F16" i="4074"/>
  <c r="G16" i="4074" s="1"/>
  <c r="H16" i="4074" s="1"/>
  <c r="H23" i="4074" s="1"/>
  <c r="C44" i="4073"/>
  <c r="K44" i="4073" s="1"/>
  <c r="C30" i="4073"/>
  <c r="F10" i="4073"/>
  <c r="N17" i="4073"/>
  <c r="O17" i="4073" s="1"/>
  <c r="P17" i="4073" s="1"/>
  <c r="E30" i="4073"/>
  <c r="N16" i="4073"/>
  <c r="O16" i="4073" s="1"/>
  <c r="P16" i="4073" s="1"/>
  <c r="P23" i="4073" l="1"/>
  <c r="C37" i="4073"/>
  <c r="G30" i="4073"/>
  <c r="E37" i="4073" s="1"/>
  <c r="M44" i="4073"/>
  <c r="E10" i="4074"/>
  <c r="C36" i="4074"/>
  <c r="G29" i="4074"/>
  <c r="E36" i="4074" s="1"/>
  <c r="G36" i="4074" s="1"/>
  <c r="N43" i="4074" s="1"/>
  <c r="G9" i="4075" s="1"/>
  <c r="M43" i="4074"/>
  <c r="E9" i="4075"/>
  <c r="G37" i="4073" l="1"/>
  <c r="N44" i="4073" s="1"/>
  <c r="G10" i="4074" s="1"/>
  <c r="E30" i="4074" s="1"/>
  <c r="C43" i="4075"/>
  <c r="K43" i="4075" s="1"/>
  <c r="C29" i="4075"/>
  <c r="F9" i="4075"/>
  <c r="F17" i="4075"/>
  <c r="G17" i="4075" s="1"/>
  <c r="H17" i="4075" s="1"/>
  <c r="E29" i="4075"/>
  <c r="F16" i="4075"/>
  <c r="G16" i="4075" s="1"/>
  <c r="H16" i="4075" s="1"/>
  <c r="C44" i="4074"/>
  <c r="K44" i="4074" s="1"/>
  <c r="C30" i="4074"/>
  <c r="F10" i="4074"/>
  <c r="N16" i="4074" l="1"/>
  <c r="O16" i="4074" s="1"/>
  <c r="P16" i="4074" s="1"/>
  <c r="N17" i="4074"/>
  <c r="O17" i="4074" s="1"/>
  <c r="P17" i="4074" s="1"/>
  <c r="P23" i="4074" s="1"/>
  <c r="H23" i="4075"/>
  <c r="C37" i="4074"/>
  <c r="G30" i="4074"/>
  <c r="E37" i="4074" s="1"/>
  <c r="G37" i="4074" s="1"/>
  <c r="N44" i="4074" s="1"/>
  <c r="G10" i="4075" s="1"/>
  <c r="M44" i="4074"/>
  <c r="E10" i="4075"/>
  <c r="C36" i="4075"/>
  <c r="G29" i="4075"/>
  <c r="E36" i="4075" s="1"/>
  <c r="M43" i="4075"/>
  <c r="E9" i="4076"/>
  <c r="G36" i="4075" l="1"/>
  <c r="N43" i="4075" s="1"/>
  <c r="G9" i="4076" s="1"/>
  <c r="C43" i="4076"/>
  <c r="K43" i="4076" s="1"/>
  <c r="C29" i="4076"/>
  <c r="F9" i="4076"/>
  <c r="E29" i="4076"/>
  <c r="F17" i="4076"/>
  <c r="G17" i="4076" s="1"/>
  <c r="H17" i="4076" s="1"/>
  <c r="F16" i="4076"/>
  <c r="G16" i="4076" s="1"/>
  <c r="H16" i="4076" s="1"/>
  <c r="C44" i="4075"/>
  <c r="K44" i="4075" s="1"/>
  <c r="C30" i="4075"/>
  <c r="F10" i="4075"/>
  <c r="N18" i="4075"/>
  <c r="O18" i="4075" s="1"/>
  <c r="P18" i="4075" s="1"/>
  <c r="E30" i="4075"/>
  <c r="N17" i="4075"/>
  <c r="O17" i="4075" s="1"/>
  <c r="P17" i="4075" s="1"/>
  <c r="N16" i="4075"/>
  <c r="O16" i="4075" s="1"/>
  <c r="P16" i="4075" s="1"/>
  <c r="H23" i="4076" l="1"/>
  <c r="P23" i="4075"/>
  <c r="C37" i="4075"/>
  <c r="G30" i="4075"/>
  <c r="E37" i="4075" s="1"/>
  <c r="G37" i="4075" s="1"/>
  <c r="N44" i="4075" s="1"/>
  <c r="G10" i="4076" s="1"/>
  <c r="M44" i="4075"/>
  <c r="E10" i="4076"/>
  <c r="C36" i="4076"/>
  <c r="G29" i="4076"/>
  <c r="E36" i="4076" s="1"/>
  <c r="G36" i="4076" s="1"/>
  <c r="N43" i="4076" s="1"/>
  <c r="G9" i="4077" s="1"/>
  <c r="M43" i="4076"/>
  <c r="E9" i="4077"/>
  <c r="C43" i="4077" l="1"/>
  <c r="K43" i="4077" s="1"/>
  <c r="C29" i="4077"/>
  <c r="F9" i="4077"/>
  <c r="E29" i="4077"/>
  <c r="F17" i="4077"/>
  <c r="G17" i="4077" s="1"/>
  <c r="H17" i="4077" s="1"/>
  <c r="F16" i="4077"/>
  <c r="G16" i="4077" s="1"/>
  <c r="H16" i="4077" s="1"/>
  <c r="C44" i="4076"/>
  <c r="K44" i="4076" s="1"/>
  <c r="C30" i="4076"/>
  <c r="F10" i="4076"/>
  <c r="E30" i="4076"/>
  <c r="N17" i="4076"/>
  <c r="O17" i="4076" s="1"/>
  <c r="P17" i="4076" s="1"/>
  <c r="N16" i="4076"/>
  <c r="O16" i="4076" s="1"/>
  <c r="P16" i="4076" s="1"/>
  <c r="H23" i="4077" l="1"/>
  <c r="P23" i="4076"/>
  <c r="C37" i="4076"/>
  <c r="G30" i="4076"/>
  <c r="E37" i="4076" s="1"/>
  <c r="M44" i="4076"/>
  <c r="E10" i="4077"/>
  <c r="C36" i="4077"/>
  <c r="G29" i="4077"/>
  <c r="E36" i="4077" s="1"/>
  <c r="G36" i="4077" s="1"/>
  <c r="N43" i="4077" s="1"/>
  <c r="G9" i="4093" s="1"/>
  <c r="E29" i="4093" s="1"/>
  <c r="E9" i="4093"/>
  <c r="M43" i="4077"/>
  <c r="G37" i="4076" l="1"/>
  <c r="N44" i="4076" s="1"/>
  <c r="G10" i="4077" s="1"/>
  <c r="F9" i="4093"/>
  <c r="C43" i="4093"/>
  <c r="K43" i="4093" s="1"/>
  <c r="C29" i="4093"/>
  <c r="C44" i="4077"/>
  <c r="K44" i="4077" s="1"/>
  <c r="C30" i="4077"/>
  <c r="F10" i="4077"/>
  <c r="E30" i="4077"/>
  <c r="N17" i="4077"/>
  <c r="O17" i="4077" s="1"/>
  <c r="P17" i="4077" s="1"/>
  <c r="N16" i="4077"/>
  <c r="O16" i="4077" s="1"/>
  <c r="P16" i="4077" s="1"/>
  <c r="P23" i="4077" l="1"/>
  <c r="C37" i="4077"/>
  <c r="G30" i="4077"/>
  <c r="E37" i="4077" s="1"/>
  <c r="M44" i="4077"/>
  <c r="E10" i="4093"/>
  <c r="C36" i="4093"/>
  <c r="G29" i="4093"/>
  <c r="E36" i="4093" s="1"/>
  <c r="G36" i="4093" s="1"/>
  <c r="N43" i="4093" s="1"/>
  <c r="G9" i="4078" s="1"/>
  <c r="M43" i="4093"/>
  <c r="E9" i="4078"/>
  <c r="G37" i="4077" l="1"/>
  <c r="N44" i="4077" s="1"/>
  <c r="G10" i="4093" s="1"/>
  <c r="E30" i="4093" s="1"/>
  <c r="C43" i="4078"/>
  <c r="K43" i="4078" s="1"/>
  <c r="C29" i="4078"/>
  <c r="F9" i="4078"/>
  <c r="E29" i="4078"/>
  <c r="F17" i="4078"/>
  <c r="G17" i="4078" s="1"/>
  <c r="H17" i="4078" s="1"/>
  <c r="F16" i="4078"/>
  <c r="G16" i="4078" s="1"/>
  <c r="H16" i="4078" s="1"/>
  <c r="C44" i="4093"/>
  <c r="K44" i="4093" s="1"/>
  <c r="F10" i="4093"/>
  <c r="C30" i="4093"/>
  <c r="H23" i="4078" l="1"/>
  <c r="C37" i="4093"/>
  <c r="G30" i="4093"/>
  <c r="E37" i="4093" s="1"/>
  <c r="G37" i="4093" s="1"/>
  <c r="N44" i="4093" s="1"/>
  <c r="G10" i="4078" s="1"/>
  <c r="M44" i="4093"/>
  <c r="E10" i="4078"/>
  <c r="C36" i="4078"/>
  <c r="G29" i="4078"/>
  <c r="E36" i="4078" s="1"/>
  <c r="G36" i="4078" s="1"/>
  <c r="N43" i="4078" s="1"/>
  <c r="E9" i="4094"/>
  <c r="M43" i="4078"/>
  <c r="F9" i="4094" l="1"/>
  <c r="C29" i="4094"/>
  <c r="C43" i="4094"/>
  <c r="K43" i="4094" s="1"/>
  <c r="G9" i="4094"/>
  <c r="E29" i="4094" s="1"/>
  <c r="C44" i="4078"/>
  <c r="K44" i="4078" s="1"/>
  <c r="C30" i="4078"/>
  <c r="F10" i="4078"/>
  <c r="N18" i="4078"/>
  <c r="O18" i="4078" s="1"/>
  <c r="P18" i="4078" s="1"/>
  <c r="E30" i="4078"/>
  <c r="N17" i="4078"/>
  <c r="O17" i="4078" s="1"/>
  <c r="P17" i="4078" s="1"/>
  <c r="N16" i="4078"/>
  <c r="O16" i="4078" s="1"/>
  <c r="P16" i="4078" s="1"/>
  <c r="P23" i="4078" l="1"/>
  <c r="C37" i="4078"/>
  <c r="G30" i="4078"/>
  <c r="E37" i="4078" s="1"/>
  <c r="G37" i="4078" s="1"/>
  <c r="N44" i="4078" s="1"/>
  <c r="G10" i="4094" s="1"/>
  <c r="E30" i="4094" s="1"/>
  <c r="E10" i="4094"/>
  <c r="M44" i="4078"/>
  <c r="M43" i="4094"/>
  <c r="E9" i="4079"/>
  <c r="C36" i="4094"/>
  <c r="G29" i="4094"/>
  <c r="E36" i="4094" s="1"/>
  <c r="G36" i="4094" l="1"/>
  <c r="N43" i="4094" s="1"/>
  <c r="G9" i="4079" s="1"/>
  <c r="E29" i="4079" s="1"/>
  <c r="C43" i="4079"/>
  <c r="K43" i="4079" s="1"/>
  <c r="C29" i="4079"/>
  <c r="F9" i="4079"/>
  <c r="C44" i="4094"/>
  <c r="K44" i="4094" s="1"/>
  <c r="F10" i="4094"/>
  <c r="C30" i="4094"/>
  <c r="C37" i="4094" l="1"/>
  <c r="G30" i="4094"/>
  <c r="E37" i="4094" s="1"/>
  <c r="M44" i="4094"/>
  <c r="E10" i="4079"/>
  <c r="C36" i="4079"/>
  <c r="G29" i="4079"/>
  <c r="E36" i="4079" s="1"/>
  <c r="E9" i="4095"/>
  <c r="M43" i="4079"/>
  <c r="G36" i="4079" l="1"/>
  <c r="N43" i="4079" s="1"/>
  <c r="G9" i="4095" s="1"/>
  <c r="E29" i="4095" s="1"/>
  <c r="G37" i="4094"/>
  <c r="N44" i="4094" s="1"/>
  <c r="G10" i="4079" s="1"/>
  <c r="N16" i="4079" s="1"/>
  <c r="O16" i="4079" s="1"/>
  <c r="P16" i="4079" s="1"/>
  <c r="F9" i="4095"/>
  <c r="C29" i="4095"/>
  <c r="C43" i="4095"/>
  <c r="K43" i="4095" s="1"/>
  <c r="C30" i="4079"/>
  <c r="F10" i="4079"/>
  <c r="C44" i="4079"/>
  <c r="K44" i="4079" s="1"/>
  <c r="N19" i="4079" l="1"/>
  <c r="O19" i="4079" s="1"/>
  <c r="P19" i="4079" s="1"/>
  <c r="N17" i="4079"/>
  <c r="O17" i="4079" s="1"/>
  <c r="P17" i="4079" s="1"/>
  <c r="E30" i="4079"/>
  <c r="N18" i="4079"/>
  <c r="O18" i="4079" s="1"/>
  <c r="P18" i="4079" s="1"/>
  <c r="E10" i="4095"/>
  <c r="M44" i="4079"/>
  <c r="C37" i="4079"/>
  <c r="G30" i="4079"/>
  <c r="E37" i="4079" s="1"/>
  <c r="M43" i="4095"/>
  <c r="E9" i="4080"/>
  <c r="C36" i="4095"/>
  <c r="G29" i="4095"/>
  <c r="E36" i="4095" s="1"/>
  <c r="P23" i="4079" l="1"/>
  <c r="G36" i="4095"/>
  <c r="N43" i="4095" s="1"/>
  <c r="G9" i="4080" s="1"/>
  <c r="F16" i="4080" s="1"/>
  <c r="G16" i="4080" s="1"/>
  <c r="H16" i="4080" s="1"/>
  <c r="H23" i="4080" s="1"/>
  <c r="G37" i="4079"/>
  <c r="N44" i="4079" s="1"/>
  <c r="G10" i="4095" s="1"/>
  <c r="E30" i="4095" s="1"/>
  <c r="F9" i="4080"/>
  <c r="C43" i="4080"/>
  <c r="K43" i="4080" s="1"/>
  <c r="C29" i="4080"/>
  <c r="C44" i="4095"/>
  <c r="K44" i="4095" s="1"/>
  <c r="F10" i="4095"/>
  <c r="C30" i="4095"/>
  <c r="E29" i="4080" l="1"/>
  <c r="G29" i="4080" s="1"/>
  <c r="E36" i="4080" s="1"/>
  <c r="C37" i="4095"/>
  <c r="G30" i="4095"/>
  <c r="E37" i="4095" s="1"/>
  <c r="G37" i="4095" s="1"/>
  <c r="N44" i="4095" s="1"/>
  <c r="G10" i="4080" s="1"/>
  <c r="M44" i="4095"/>
  <c r="E10" i="4080"/>
  <c r="C36" i="4080"/>
  <c r="E9" i="4096"/>
  <c r="M43" i="4080"/>
  <c r="G36" i="4080" l="1"/>
  <c r="N43" i="4080" s="1"/>
  <c r="G9" i="4096" s="1"/>
  <c r="E29" i="4096" s="1"/>
  <c r="F9" i="4096"/>
  <c r="C43" i="4096"/>
  <c r="K43" i="4096" s="1"/>
  <c r="C29" i="4096"/>
  <c r="C44" i="4080"/>
  <c r="K44" i="4080" s="1"/>
  <c r="C30" i="4080"/>
  <c r="F10" i="4080"/>
  <c r="N17" i="4080"/>
  <c r="O17" i="4080" s="1"/>
  <c r="P17" i="4080" s="1"/>
  <c r="N16" i="4080"/>
  <c r="O16" i="4080" s="1"/>
  <c r="P16" i="4080" s="1"/>
  <c r="E30" i="4080"/>
  <c r="P23" i="4080" l="1"/>
  <c r="C37" i="4080"/>
  <c r="G30" i="4080"/>
  <c r="E37" i="4080" s="1"/>
  <c r="E10" i="4096"/>
  <c r="M44" i="4080"/>
  <c r="G29" i="4096"/>
  <c r="E36" i="4096" s="1"/>
  <c r="C36" i="4096"/>
  <c r="M43" i="4096"/>
  <c r="E9" i="4081"/>
  <c r="G37" i="4080" l="1"/>
  <c r="N44" i="4080" s="1"/>
  <c r="G10" i="4096" s="1"/>
  <c r="E30" i="4096" s="1"/>
  <c r="C43" i="4081"/>
  <c r="K43" i="4081" s="1"/>
  <c r="C29" i="4081"/>
  <c r="F9" i="4081"/>
  <c r="G36" i="4096"/>
  <c r="N43" i="4096" s="1"/>
  <c r="G9" i="4081" s="1"/>
  <c r="C30" i="4096"/>
  <c r="C44" i="4096"/>
  <c r="K44" i="4096" s="1"/>
  <c r="F10" i="4096"/>
  <c r="M44" i="4096" l="1"/>
  <c r="E10" i="4081"/>
  <c r="C37" i="4096"/>
  <c r="G30" i="4096"/>
  <c r="E37" i="4096" s="1"/>
  <c r="F16" i="4081"/>
  <c r="G16" i="4081" s="1"/>
  <c r="H16" i="4081" s="1"/>
  <c r="H23" i="4081" s="1"/>
  <c r="E29" i="4081"/>
  <c r="C36" i="4081"/>
  <c r="G29" i="4081"/>
  <c r="E36" i="4081" s="1"/>
  <c r="G36" i="4081" s="1"/>
  <c r="N43" i="4081" s="1"/>
  <c r="G9" i="4083" s="1"/>
  <c r="M43" i="4081"/>
  <c r="E9" i="4083"/>
  <c r="G37" i="4096" l="1"/>
  <c r="N44" i="4096" s="1"/>
  <c r="G10" i="4081" s="1"/>
  <c r="F9" i="4083"/>
  <c r="C43" i="4083"/>
  <c r="K43" i="4083" s="1"/>
  <c r="C29" i="4083"/>
  <c r="E29" i="4083"/>
  <c r="F18" i="4083"/>
  <c r="G18" i="4083" s="1"/>
  <c r="H18" i="4083" s="1"/>
  <c r="F16" i="4083"/>
  <c r="G16" i="4083" s="1"/>
  <c r="H16" i="4083" s="1"/>
  <c r="F17" i="4083"/>
  <c r="G17" i="4083" s="1"/>
  <c r="H17" i="4083" s="1"/>
  <c r="N16" i="4081"/>
  <c r="O16" i="4081" s="1"/>
  <c r="P16" i="4081" s="1"/>
  <c r="N17" i="4081"/>
  <c r="O17" i="4081" s="1"/>
  <c r="P17" i="4081" s="1"/>
  <c r="E30" i="4081"/>
  <c r="C44" i="4081"/>
  <c r="K44" i="4081" s="1"/>
  <c r="C30" i="4081"/>
  <c r="F10" i="4081"/>
  <c r="C37" i="4081" l="1"/>
  <c r="G30" i="4081"/>
  <c r="E37" i="4081" s="1"/>
  <c r="G37" i="4081" s="1"/>
  <c r="N44" i="4081" s="1"/>
  <c r="G10" i="4083" s="1"/>
  <c r="M44" i="4081"/>
  <c r="E10" i="4083"/>
  <c r="P23" i="4081"/>
  <c r="H23" i="4083"/>
  <c r="C36" i="4083"/>
  <c r="G29" i="4083"/>
  <c r="E36" i="4083" s="1"/>
  <c r="G36" i="4083" s="1"/>
  <c r="N43" i="4083" s="1"/>
  <c r="G9" i="4082" s="1"/>
  <c r="E29" i="4082" s="1"/>
  <c r="M43" i="4083"/>
  <c r="E9" i="4082"/>
  <c r="C29" i="4082" l="1"/>
  <c r="F9" i="4082"/>
  <c r="C43" i="4082"/>
  <c r="K43" i="4082" s="1"/>
  <c r="F10" i="4083"/>
  <c r="C44" i="4083"/>
  <c r="K44" i="4083" s="1"/>
  <c r="C30" i="4083"/>
  <c r="N17" i="4083"/>
  <c r="O17" i="4083" s="1"/>
  <c r="P17" i="4083" s="1"/>
  <c r="N16" i="4083"/>
  <c r="O16" i="4083" s="1"/>
  <c r="P16" i="4083" s="1"/>
  <c r="E30" i="4083"/>
  <c r="P23" i="4083" l="1"/>
  <c r="C37" i="4083"/>
  <c r="G30" i="4083"/>
  <c r="E37" i="4083" s="1"/>
  <c r="M44" i="4083"/>
  <c r="E10" i="4082"/>
  <c r="M43" i="4082"/>
  <c r="E9" i="4084"/>
  <c r="C36" i="4082"/>
  <c r="G29" i="4082"/>
  <c r="E36" i="4082" s="1"/>
  <c r="G37" i="4083" l="1"/>
  <c r="N44" i="4083" s="1"/>
  <c r="G10" i="4082" s="1"/>
  <c r="N16" i="4082" s="1"/>
  <c r="O16" i="4082" s="1"/>
  <c r="P16" i="4082" s="1"/>
  <c r="G36" i="4082"/>
  <c r="N43" i="4082" s="1"/>
  <c r="G9" i="4084" s="1"/>
  <c r="F17" i="4084" s="1"/>
  <c r="G17" i="4084" s="1"/>
  <c r="H17" i="4084" s="1"/>
  <c r="C43" i="4084"/>
  <c r="K43" i="4084" s="1"/>
  <c r="C29" i="4084"/>
  <c r="F9" i="4084"/>
  <c r="F10" i="4082"/>
  <c r="C30" i="4082"/>
  <c r="C44" i="4082"/>
  <c r="K44" i="4082" s="1"/>
  <c r="N17" i="4082"/>
  <c r="O17" i="4082" s="1"/>
  <c r="P17" i="4082" s="1"/>
  <c r="E30" i="4082" l="1"/>
  <c r="G30" i="4082" s="1"/>
  <c r="E37" i="4082" s="1"/>
  <c r="F16" i="4084"/>
  <c r="G16" i="4084" s="1"/>
  <c r="H16" i="4084" s="1"/>
  <c r="F18" i="4084"/>
  <c r="G18" i="4084" s="1"/>
  <c r="H18" i="4084" s="1"/>
  <c r="F19" i="4084"/>
  <c r="G19" i="4084" s="1"/>
  <c r="H19" i="4084" s="1"/>
  <c r="E29" i="4084"/>
  <c r="G29" i="4084" s="1"/>
  <c r="E36" i="4084" s="1"/>
  <c r="F20" i="4084"/>
  <c r="G20" i="4084" s="1"/>
  <c r="H20" i="4084" s="1"/>
  <c r="P23" i="4082"/>
  <c r="M44" i="4082"/>
  <c r="E10" i="4084"/>
  <c r="C37" i="4082"/>
  <c r="C36" i="4084"/>
  <c r="M43" i="4084"/>
  <c r="E9" i="4085"/>
  <c r="H23" i="4084" l="1"/>
  <c r="G36" i="4084"/>
  <c r="N43" i="4084" s="1"/>
  <c r="G9" i="4085" s="1"/>
  <c r="F17" i="4085" s="1"/>
  <c r="G17" i="4085" s="1"/>
  <c r="H17" i="4085" s="1"/>
  <c r="G37" i="4082"/>
  <c r="N44" i="4082" s="1"/>
  <c r="G10" i="4084" s="1"/>
  <c r="E30" i="4084" s="1"/>
  <c r="C43" i="4085"/>
  <c r="K43" i="4085" s="1"/>
  <c r="C29" i="4085"/>
  <c r="F9" i="4085"/>
  <c r="C44" i="4084"/>
  <c r="K44" i="4084" s="1"/>
  <c r="F10" i="4084"/>
  <c r="C30" i="4084"/>
  <c r="F16" i="4085" l="1"/>
  <c r="G16" i="4085" s="1"/>
  <c r="H16" i="4085" s="1"/>
  <c r="H23" i="4085" s="1"/>
  <c r="E29" i="4085"/>
  <c r="G29" i="4085" s="1"/>
  <c r="E36" i="4085" s="1"/>
  <c r="C37" i="4084"/>
  <c r="G30" i="4084"/>
  <c r="E37" i="4084" s="1"/>
  <c r="M44" i="4084"/>
  <c r="E10" i="4085"/>
  <c r="C36" i="4085"/>
  <c r="M43" i="4085"/>
  <c r="E9" i="4086"/>
  <c r="G36" i="4085" l="1"/>
  <c r="N43" i="4085" s="1"/>
  <c r="G9" i="4086" s="1"/>
  <c r="F17" i="4086" s="1"/>
  <c r="G17" i="4086" s="1"/>
  <c r="H17" i="4086" s="1"/>
  <c r="G37" i="4084"/>
  <c r="N44" i="4084" s="1"/>
  <c r="G10" i="4085" s="1"/>
  <c r="N16" i="4085" s="1"/>
  <c r="O16" i="4085" s="1"/>
  <c r="P16" i="4085" s="1"/>
  <c r="P23" i="4085" s="1"/>
  <c r="C43" i="4086"/>
  <c r="K43" i="4086" s="1"/>
  <c r="C29" i="4086"/>
  <c r="F9" i="4086"/>
  <c r="F10" i="4085"/>
  <c r="C44" i="4085"/>
  <c r="K44" i="4085" s="1"/>
  <c r="C30" i="4085"/>
  <c r="F16" i="4086" l="1"/>
  <c r="G16" i="4086" s="1"/>
  <c r="H16" i="4086" s="1"/>
  <c r="E29" i="4086"/>
  <c r="G29" i="4086" s="1"/>
  <c r="E36" i="4086" s="1"/>
  <c r="E30" i="4085"/>
  <c r="G30" i="4085" s="1"/>
  <c r="E37" i="4085" s="1"/>
  <c r="H23" i="4086"/>
  <c r="C37" i="4085"/>
  <c r="M44" i="4085"/>
  <c r="E10" i="4086"/>
  <c r="C36" i="4086"/>
  <c r="M43" i="4086"/>
  <c r="E9" i="4087"/>
  <c r="G36" i="4086" l="1"/>
  <c r="N43" i="4086" s="1"/>
  <c r="G9" i="4087" s="1"/>
  <c r="G37" i="4085"/>
  <c r="N44" i="4085" s="1"/>
  <c r="G10" i="4086" s="1"/>
  <c r="C43" i="4087"/>
  <c r="K43" i="4087" s="1"/>
  <c r="C29" i="4087"/>
  <c r="F9" i="4087"/>
  <c r="F16" i="4087"/>
  <c r="G16" i="4087" s="1"/>
  <c r="H16" i="4087" s="1"/>
  <c r="H23" i="4087" s="1"/>
  <c r="E29" i="4087"/>
  <c r="C44" i="4086"/>
  <c r="K44" i="4086" s="1"/>
  <c r="C30" i="4086"/>
  <c r="F10" i="4086"/>
  <c r="E30" i="4086"/>
  <c r="N16" i="4086"/>
  <c r="O16" i="4086" s="1"/>
  <c r="P16" i="4086" s="1"/>
  <c r="N18" i="4086"/>
  <c r="O18" i="4086" s="1"/>
  <c r="P18" i="4086" s="1"/>
  <c r="N17" i="4086"/>
  <c r="O17" i="4086" s="1"/>
  <c r="P17" i="4086" s="1"/>
  <c r="P23" i="4086" l="1"/>
  <c r="C37" i="4086"/>
  <c r="G30" i="4086"/>
  <c r="E37" i="4086" s="1"/>
  <c r="M44" i="4086"/>
  <c r="E10" i="4087"/>
  <c r="C36" i="4087"/>
  <c r="G29" i="4087"/>
  <c r="E36" i="4087" s="1"/>
  <c r="G36" i="4087" s="1"/>
  <c r="N43" i="4087" s="1"/>
  <c r="G9" i="4088" s="1"/>
  <c r="M43" i="4087"/>
  <c r="E9" i="4088"/>
  <c r="G37" i="4086" l="1"/>
  <c r="N44" i="4086" s="1"/>
  <c r="G10" i="4087" s="1"/>
  <c r="N16" i="4087" s="1"/>
  <c r="O16" i="4087" s="1"/>
  <c r="P16" i="4087" s="1"/>
  <c r="P23" i="4087" s="1"/>
  <c r="C43" i="4088"/>
  <c r="K43" i="4088" s="1"/>
  <c r="C29" i="4088"/>
  <c r="F9" i="4088"/>
  <c r="E29" i="4088"/>
  <c r="F16" i="4088"/>
  <c r="G16" i="4088" s="1"/>
  <c r="H16" i="4088" s="1"/>
  <c r="H23" i="4088" s="1"/>
  <c r="C30" i="4087"/>
  <c r="F10" i="4087"/>
  <c r="C44" i="4087"/>
  <c r="K44" i="4087" s="1"/>
  <c r="E30" i="4087" l="1"/>
  <c r="G30" i="4087" s="1"/>
  <c r="E37" i="4087" s="1"/>
  <c r="M44" i="4087"/>
  <c r="E10" i="4088"/>
  <c r="C37" i="4087"/>
  <c r="C36" i="4088"/>
  <c r="G29" i="4088"/>
  <c r="E36" i="4088" s="1"/>
  <c r="G36" i="4088" s="1"/>
  <c r="N43" i="4088" s="1"/>
  <c r="G9" i="4089" s="1"/>
  <c r="M43" i="4088"/>
  <c r="E9" i="4089"/>
  <c r="G37" i="4087" l="1"/>
  <c r="N44" i="4087" s="1"/>
  <c r="G10" i="4088" s="1"/>
  <c r="C43" i="4089"/>
  <c r="K43" i="4089" s="1"/>
  <c r="C29" i="4089"/>
  <c r="F9" i="4089"/>
  <c r="F16" i="4089"/>
  <c r="G16" i="4089" s="1"/>
  <c r="H16" i="4089" s="1"/>
  <c r="H23" i="4089" s="1"/>
  <c r="E29" i="4089"/>
  <c r="E30" i="4088"/>
  <c r="N17" i="4088"/>
  <c r="O17" i="4088" s="1"/>
  <c r="P17" i="4088" s="1"/>
  <c r="N16" i="4088"/>
  <c r="O16" i="4088" s="1"/>
  <c r="P16" i="4088" s="1"/>
  <c r="C30" i="4088"/>
  <c r="F10" i="4088"/>
  <c r="C44" i="4088"/>
  <c r="K44" i="4088" s="1"/>
  <c r="P23" i="4088" l="1"/>
  <c r="M44" i="4088"/>
  <c r="E10" i="4089"/>
  <c r="C37" i="4088"/>
  <c r="G30" i="4088"/>
  <c r="E37" i="4088" s="1"/>
  <c r="C36" i="4089"/>
  <c r="G29" i="4089"/>
  <c r="E36" i="4089" s="1"/>
  <c r="G36" i="4089" s="1"/>
  <c r="N43" i="4089" s="1"/>
  <c r="G9" i="4097" s="1"/>
  <c r="E29" i="4097" s="1"/>
  <c r="E9" i="4097"/>
  <c r="M43" i="4089"/>
  <c r="G37" i="4088" l="1"/>
  <c r="N44" i="4088" s="1"/>
  <c r="G10" i="4089" s="1"/>
  <c r="E30" i="4089" s="1"/>
  <c r="F9" i="4097"/>
  <c r="C43" i="4097"/>
  <c r="K43" i="4097" s="1"/>
  <c r="C29" i="4097"/>
  <c r="N16" i="4089"/>
  <c r="O16" i="4089" s="1"/>
  <c r="P16" i="4089" s="1"/>
  <c r="P23" i="4089" s="1"/>
  <c r="C30" i="4089"/>
  <c r="C44" i="4089"/>
  <c r="K44" i="4089" s="1"/>
  <c r="F10" i="4089"/>
  <c r="E10" i="4097" l="1"/>
  <c r="M44" i="4089"/>
  <c r="C37" i="4089"/>
  <c r="G30" i="4089"/>
  <c r="E37" i="4089" s="1"/>
  <c r="C36" i="4097"/>
  <c r="G29" i="4097"/>
  <c r="E36" i="4097" s="1"/>
  <c r="G36" i="4097" s="1"/>
  <c r="N43" i="4097" s="1"/>
  <c r="G9" i="4090" s="1"/>
  <c r="M43" i="4097"/>
  <c r="E9" i="4090"/>
  <c r="G37" i="4089" l="1"/>
  <c r="N44" i="4089" s="1"/>
  <c r="G10" i="4097" s="1"/>
  <c r="E30" i="4097" s="1"/>
  <c r="C43" i="4090"/>
  <c r="K43" i="4090" s="1"/>
  <c r="C29" i="4090"/>
  <c r="C36" i="4090" s="1"/>
  <c r="F9" i="4090"/>
  <c r="E29" i="4090"/>
  <c r="F16" i="4090"/>
  <c r="G16" i="4090" s="1"/>
  <c r="H16" i="4090" s="1"/>
  <c r="F17" i="4090"/>
  <c r="G17" i="4090" s="1"/>
  <c r="H17" i="4090" s="1"/>
  <c r="C44" i="4097"/>
  <c r="K44" i="4097" s="1"/>
  <c r="F10" i="4097"/>
  <c r="C30" i="4097"/>
  <c r="G29" i="4090" l="1"/>
  <c r="E36" i="4090" s="1"/>
  <c r="G36" i="4090" s="1"/>
  <c r="N43" i="4090" s="1"/>
  <c r="G9" i="4091" s="1"/>
  <c r="C37" i="4097"/>
  <c r="G30" i="4097"/>
  <c r="E37" i="4097" s="1"/>
  <c r="G37" i="4097" s="1"/>
  <c r="N44" i="4097" s="1"/>
  <c r="G10" i="4090" s="1"/>
  <c r="E30" i="4090" s="1"/>
  <c r="M44" i="4097"/>
  <c r="E10" i="4090"/>
  <c r="H23" i="4090"/>
  <c r="E29" i="4091"/>
  <c r="F16" i="4091"/>
  <c r="G16" i="4091" s="1"/>
  <c r="H16" i="4091" s="1"/>
  <c r="F17" i="4091"/>
  <c r="G17" i="4091" s="1"/>
  <c r="H17" i="4091" s="1"/>
  <c r="M43" i="4090"/>
  <c r="E9" i="4091"/>
  <c r="C43" i="4091" l="1"/>
  <c r="K43" i="4091" s="1"/>
  <c r="C29" i="4091"/>
  <c r="C36" i="4091" s="1"/>
  <c r="F9" i="4091"/>
  <c r="H23" i="4091"/>
  <c r="C30" i="4090"/>
  <c r="C44" i="4090"/>
  <c r="K44" i="4090" s="1"/>
  <c r="F10" i="4090"/>
  <c r="G29" i="4091" l="1"/>
  <c r="E36" i="4091" s="1"/>
  <c r="G36" i="4091" s="1"/>
  <c r="N43" i="4091" s="1"/>
  <c r="G9" i="4098" s="1"/>
  <c r="E29" i="4098" s="1"/>
  <c r="M44" i="4090"/>
  <c r="E10" i="4091"/>
  <c r="C37" i="4090"/>
  <c r="G30" i="4090"/>
  <c r="M43" i="4091"/>
  <c r="E9" i="4098"/>
  <c r="E37" i="4090" l="1"/>
  <c r="G37" i="4090" s="1"/>
  <c r="N44" i="4090" s="1"/>
  <c r="G10" i="4091" s="1"/>
  <c r="N16" i="4091" s="1"/>
  <c r="O16" i="4091" s="1"/>
  <c r="P16" i="4091" s="1"/>
  <c r="P23" i="4091" s="1"/>
  <c r="C29" i="4098"/>
  <c r="F9" i="4098"/>
  <c r="C43" i="4098"/>
  <c r="K43" i="4098" s="1"/>
  <c r="C30" i="4091"/>
  <c r="C37" i="4091" s="1"/>
  <c r="F10" i="4091"/>
  <c r="C44" i="4091"/>
  <c r="K44" i="4091" s="1"/>
  <c r="E30" i="4091" l="1"/>
  <c r="G30" i="4091" s="1"/>
  <c r="E37" i="4091" s="1"/>
  <c r="G37" i="4091" s="1"/>
  <c r="N44" i="4091" s="1"/>
  <c r="G10" i="4098" s="1"/>
  <c r="E30" i="4098" s="1"/>
  <c r="M44" i="4091"/>
  <c r="E10" i="4098"/>
  <c r="M43" i="4098"/>
  <c r="E9" i="4099"/>
  <c r="C36" i="4098"/>
  <c r="G29" i="4098"/>
  <c r="E36" i="4098" s="1"/>
  <c r="G36" i="4098" s="1"/>
  <c r="N43" i="4098" s="1"/>
  <c r="G9" i="4099" s="1"/>
  <c r="F20" i="4099" l="1"/>
  <c r="G20" i="4099" s="1"/>
  <c r="H20" i="4099" s="1"/>
  <c r="F19" i="4099"/>
  <c r="G19" i="4099" s="1"/>
  <c r="H19" i="4099" s="1"/>
  <c r="F18" i="4099"/>
  <c r="G18" i="4099" s="1"/>
  <c r="H18" i="4099" s="1"/>
  <c r="F17" i="4099"/>
  <c r="G17" i="4099" s="1"/>
  <c r="H17" i="4099" s="1"/>
  <c r="F16" i="4099"/>
  <c r="G16" i="4099" s="1"/>
  <c r="H16" i="4099" s="1"/>
  <c r="E29" i="4099"/>
  <c r="F9" i="4099"/>
  <c r="C29" i="4099"/>
  <c r="C43" i="4099"/>
  <c r="K43" i="4099" s="1"/>
  <c r="F10" i="4098"/>
  <c r="C44" i="4098"/>
  <c r="K44" i="4098" s="1"/>
  <c r="C30" i="4098"/>
  <c r="H23" i="4099" l="1"/>
  <c r="C37" i="4098"/>
  <c r="G30" i="4098"/>
  <c r="E37" i="4098" s="1"/>
  <c r="M44" i="4098"/>
  <c r="E10" i="4099"/>
  <c r="M43" i="4099"/>
  <c r="E9" i="4100"/>
  <c r="G29" i="4099"/>
  <c r="E36" i="4099" s="1"/>
  <c r="C36" i="4099"/>
  <c r="G37" i="4098" l="1"/>
  <c r="N44" i="4098" s="1"/>
  <c r="G10" i="4099" s="1"/>
  <c r="G36" i="4099"/>
  <c r="N43" i="4099" s="1"/>
  <c r="G9" i="4100" s="1"/>
  <c r="E29" i="4100" s="1"/>
  <c r="F9" i="4100"/>
  <c r="C29" i="4100"/>
  <c r="C43" i="4100"/>
  <c r="K43" i="4100" s="1"/>
  <c r="C44" i="4099"/>
  <c r="K44" i="4099" s="1"/>
  <c r="F10" i="4099"/>
  <c r="C30" i="4099"/>
  <c r="E30" i="4099"/>
  <c r="N17" i="4099"/>
  <c r="O17" i="4099" s="1"/>
  <c r="P17" i="4099" s="1"/>
  <c r="N16" i="4099"/>
  <c r="O16" i="4099" s="1"/>
  <c r="P16" i="4099" s="1"/>
  <c r="P23" i="4099" l="1"/>
  <c r="C37" i="4099"/>
  <c r="G30" i="4099"/>
  <c r="E37" i="4099" s="1"/>
  <c r="M44" i="4099"/>
  <c r="E10" i="4100"/>
  <c r="M43" i="4100"/>
  <c r="E9" i="4101"/>
  <c r="C36" i="4100"/>
  <c r="G29" i="4100"/>
  <c r="E36" i="4100" s="1"/>
  <c r="G37" i="4099" l="1"/>
  <c r="N44" i="4099" s="1"/>
  <c r="G10" i="4100" s="1"/>
  <c r="E30" i="4100" s="1"/>
  <c r="G36" i="4100"/>
  <c r="N43" i="4100" s="1"/>
  <c r="G9" i="4101" s="1"/>
  <c r="F17" i="4101" s="1"/>
  <c r="G17" i="4101" s="1"/>
  <c r="H17" i="4101" s="1"/>
  <c r="C43" i="4101"/>
  <c r="K43" i="4101" s="1"/>
  <c r="F9" i="4101"/>
  <c r="C29" i="4101"/>
  <c r="C44" i="4100"/>
  <c r="K44" i="4100" s="1"/>
  <c r="F10" i="4100"/>
  <c r="C30" i="4100"/>
  <c r="F16" i="4101" l="1"/>
  <c r="G16" i="4101" s="1"/>
  <c r="H16" i="4101" s="1"/>
  <c r="F18" i="4101"/>
  <c r="G18" i="4101" s="1"/>
  <c r="H18" i="4101" s="1"/>
  <c r="E29" i="4101"/>
  <c r="G29" i="4101" s="1"/>
  <c r="E36" i="4101" s="1"/>
  <c r="F19" i="4101"/>
  <c r="G19" i="4101" s="1"/>
  <c r="H19" i="4101" s="1"/>
  <c r="H23" i="4101" s="1"/>
  <c r="C37" i="4100"/>
  <c r="G30" i="4100"/>
  <c r="E37" i="4100" s="1"/>
  <c r="M44" i="4100"/>
  <c r="E10" i="4101"/>
  <c r="C36" i="4101"/>
  <c r="M43" i="4101"/>
  <c r="E9" i="4102"/>
  <c r="G36" i="4101" l="1"/>
  <c r="N43" i="4101" s="1"/>
  <c r="G9" i="4102" s="1"/>
  <c r="G37" i="4100"/>
  <c r="N44" i="4100" s="1"/>
  <c r="G10" i="4101" s="1"/>
  <c r="C29" i="4102"/>
  <c r="F9" i="4102"/>
  <c r="C43" i="4102"/>
  <c r="K43" i="4102" s="1"/>
  <c r="F16" i="4102"/>
  <c r="G16" i="4102" s="1"/>
  <c r="H16" i="4102" s="1"/>
  <c r="F17" i="4102"/>
  <c r="G17" i="4102" s="1"/>
  <c r="H17" i="4102" s="1"/>
  <c r="E29" i="4102"/>
  <c r="C44" i="4101"/>
  <c r="K44" i="4101" s="1"/>
  <c r="F10" i="4101"/>
  <c r="C30" i="4101"/>
  <c r="E30" i="4101"/>
  <c r="N18" i="4101"/>
  <c r="O18" i="4101" s="1"/>
  <c r="P18" i="4101" s="1"/>
  <c r="N17" i="4101"/>
  <c r="O17" i="4101" s="1"/>
  <c r="P17" i="4101" s="1"/>
  <c r="N16" i="4101"/>
  <c r="O16" i="4101" s="1"/>
  <c r="P16" i="4101" s="1"/>
  <c r="P23" i="4101" l="1"/>
  <c r="C37" i="4101"/>
  <c r="G30" i="4101"/>
  <c r="E37" i="4101" s="1"/>
  <c r="G37" i="4101" s="1"/>
  <c r="N44" i="4101" s="1"/>
  <c r="G10" i="4102" s="1"/>
  <c r="M44" i="4101"/>
  <c r="E10" i="4102"/>
  <c r="H23" i="4102"/>
  <c r="M43" i="4102"/>
  <c r="E9" i="4103"/>
  <c r="C36" i="4102"/>
  <c r="G29" i="4102"/>
  <c r="E36" i="4102" s="1"/>
  <c r="G36" i="4102" s="1"/>
  <c r="N43" i="4102" s="1"/>
  <c r="G9" i="4103" s="1"/>
  <c r="E29" i="4103" s="1"/>
  <c r="C43" i="4103" l="1"/>
  <c r="K43" i="4103" s="1"/>
  <c r="C29" i="4103"/>
  <c r="F9" i="4103"/>
  <c r="F10" i="4102"/>
  <c r="C30" i="4102"/>
  <c r="C37" i="4102" s="1"/>
  <c r="C44" i="4102"/>
  <c r="K44" i="4102" s="1"/>
  <c r="N17" i="4102"/>
  <c r="O17" i="4102" s="1"/>
  <c r="P17" i="4102" s="1"/>
  <c r="N16" i="4102"/>
  <c r="O16" i="4102" s="1"/>
  <c r="P16" i="4102" s="1"/>
  <c r="E30" i="4102"/>
  <c r="N18" i="4102"/>
  <c r="O18" i="4102" s="1"/>
  <c r="P18" i="4102" s="1"/>
  <c r="G30" i="4102" l="1"/>
  <c r="E37" i="4102" s="1"/>
  <c r="G37" i="4102" s="1"/>
  <c r="N44" i="4102" s="1"/>
  <c r="G10" i="4103" s="1"/>
  <c r="E30" i="4103" s="1"/>
  <c r="P23" i="4102"/>
  <c r="M44" i="4102"/>
  <c r="E10" i="4103"/>
  <c r="G29" i="4103"/>
  <c r="E36" i="4103" s="1"/>
  <c r="C36" i="4103"/>
  <c r="M43" i="4103"/>
  <c r="E9" i="4104"/>
  <c r="F9" i="4104" l="1"/>
  <c r="C43" i="4104"/>
  <c r="K43" i="4104" s="1"/>
  <c r="C29" i="4104"/>
  <c r="C36" i="4104" s="1"/>
  <c r="G36" i="4103"/>
  <c r="N43" i="4103" s="1"/>
  <c r="G9" i="4104" s="1"/>
  <c r="C44" i="4103"/>
  <c r="K44" i="4103" s="1"/>
  <c r="F10" i="4103"/>
  <c r="C30" i="4103"/>
  <c r="M43" i="4104" l="1"/>
  <c r="E9" i="4105"/>
  <c r="C37" i="4103"/>
  <c r="G30" i="4103"/>
  <c r="E37" i="4103" s="1"/>
  <c r="G37" i="4103" s="1"/>
  <c r="N44" i="4103" s="1"/>
  <c r="G10" i="4104" s="1"/>
  <c r="M44" i="4103"/>
  <c r="E10" i="4104"/>
  <c r="F16" i="4104"/>
  <c r="G16" i="4104" s="1"/>
  <c r="H16" i="4104" s="1"/>
  <c r="H23" i="4104" s="1"/>
  <c r="E29" i="4104"/>
  <c r="G29" i="4104" s="1"/>
  <c r="E36" i="4104" s="1"/>
  <c r="G36" i="4104" s="1"/>
  <c r="N43" i="4104" s="1"/>
  <c r="G9" i="4105" s="1"/>
  <c r="E29" i="4105" s="1"/>
  <c r="C43" i="4105" l="1"/>
  <c r="K43" i="4105" s="1"/>
  <c r="C29" i="4105"/>
  <c r="F9" i="4105"/>
  <c r="C44" i="4104"/>
  <c r="K44" i="4104" s="1"/>
  <c r="F10" i="4104"/>
  <c r="C30" i="4104"/>
  <c r="N16" i="4104"/>
  <c r="O16" i="4104" s="1"/>
  <c r="P16" i="4104" s="1"/>
  <c r="N17" i="4104"/>
  <c r="O17" i="4104" s="1"/>
  <c r="P17" i="4104" s="1"/>
  <c r="E30" i="4104"/>
  <c r="M44" i="4104" l="1"/>
  <c r="E10" i="4105"/>
  <c r="C36" i="4105"/>
  <c r="G29" i="4105"/>
  <c r="E36" i="4105" s="1"/>
  <c r="G36" i="4105" s="1"/>
  <c r="N43" i="4105" s="1"/>
  <c r="G9" i="4106" s="1"/>
  <c r="E29" i="4106" s="1"/>
  <c r="M43" i="4105"/>
  <c r="E9" i="4106"/>
  <c r="P23" i="4104"/>
  <c r="C37" i="4104"/>
  <c r="G30" i="4104"/>
  <c r="E37" i="4104" s="1"/>
  <c r="G37" i="4104" l="1"/>
  <c r="N44" i="4104" s="1"/>
  <c r="G10" i="4105" s="1"/>
  <c r="E30" i="4105" s="1"/>
  <c r="C43" i="4106"/>
  <c r="K43" i="4106" s="1"/>
  <c r="C29" i="4106"/>
  <c r="C36" i="4106" s="1"/>
  <c r="F9" i="4106"/>
  <c r="C44" i="4105"/>
  <c r="K44" i="4105" s="1"/>
  <c r="C30" i="4105"/>
  <c r="C37" i="4105" s="1"/>
  <c r="F10" i="4105"/>
  <c r="N16" i="4105" l="1"/>
  <c r="O16" i="4105" s="1"/>
  <c r="P16" i="4105" s="1"/>
  <c r="N17" i="4105"/>
  <c r="O17" i="4105" s="1"/>
  <c r="P17" i="4105" s="1"/>
  <c r="G30" i="4105"/>
  <c r="E37" i="4105" s="1"/>
  <c r="G37" i="4105" s="1"/>
  <c r="N44" i="4105" s="1"/>
  <c r="G10" i="4106" s="1"/>
  <c r="E30" i="4106" s="1"/>
  <c r="G29" i="4106"/>
  <c r="E36" i="4106" s="1"/>
  <c r="G36" i="4106" s="1"/>
  <c r="N43" i="4106" s="1"/>
  <c r="G9" i="4107" s="1"/>
  <c r="F17" i="4107" s="1"/>
  <c r="G17" i="4107" s="1"/>
  <c r="H17" i="4107" s="1"/>
  <c r="M44" i="4105"/>
  <c r="E10" i="4106"/>
  <c r="M43" i="4106"/>
  <c r="E9" i="4107"/>
  <c r="P23" i="4105" l="1"/>
  <c r="N16" i="4106"/>
  <c r="O16" i="4106" s="1"/>
  <c r="P16" i="4106" s="1"/>
  <c r="P23" i="4106" s="1"/>
  <c r="E29" i="4107"/>
  <c r="F16" i="4107"/>
  <c r="G16" i="4107" s="1"/>
  <c r="H16" i="4107" s="1"/>
  <c r="H23" i="4107" s="1"/>
  <c r="C43" i="4107"/>
  <c r="K43" i="4107" s="1"/>
  <c r="C29" i="4107"/>
  <c r="C36" i="4107" s="1"/>
  <c r="F9" i="4107"/>
  <c r="C44" i="4106"/>
  <c r="K44" i="4106" s="1"/>
  <c r="C30" i="4106"/>
  <c r="F10" i="4106"/>
  <c r="G29" i="4107" l="1"/>
  <c r="E36" i="4107" s="1"/>
  <c r="G36" i="4107" s="1"/>
  <c r="N43" i="4107" s="1"/>
  <c r="G9" i="4108" s="1"/>
  <c r="F16" i="4108" s="1"/>
  <c r="G16" i="4108" s="1"/>
  <c r="H16" i="4108" s="1"/>
  <c r="C37" i="4106"/>
  <c r="G30" i="4106"/>
  <c r="E37" i="4106" s="1"/>
  <c r="M44" i="4106"/>
  <c r="E10" i="4107"/>
  <c r="M43" i="4107"/>
  <c r="E9" i="4108"/>
  <c r="G37" i="4106" l="1"/>
  <c r="N44" i="4106" s="1"/>
  <c r="G10" i="4107" s="1"/>
  <c r="N18" i="4107" s="1"/>
  <c r="O18" i="4107" s="1"/>
  <c r="P18" i="4107" s="1"/>
  <c r="F17" i="4108"/>
  <c r="G17" i="4108" s="1"/>
  <c r="H17" i="4108" s="1"/>
  <c r="H23" i="4108" s="1"/>
  <c r="E29" i="4108"/>
  <c r="C43" i="4108"/>
  <c r="K43" i="4108" s="1"/>
  <c r="C29" i="4108"/>
  <c r="C36" i="4108" s="1"/>
  <c r="F9" i="4108"/>
  <c r="C44" i="4107"/>
  <c r="K44" i="4107" s="1"/>
  <c r="C30" i="4107"/>
  <c r="C37" i="4107" s="1"/>
  <c r="F10" i="4107"/>
  <c r="N19" i="4107"/>
  <c r="O19" i="4107" s="1"/>
  <c r="P19" i="4107" s="1"/>
  <c r="N16" i="4107" l="1"/>
  <c r="O16" i="4107" s="1"/>
  <c r="P16" i="4107" s="1"/>
  <c r="E30" i="4107"/>
  <c r="N17" i="4107"/>
  <c r="O17" i="4107" s="1"/>
  <c r="P17" i="4107" s="1"/>
  <c r="P23" i="4107" s="1"/>
  <c r="G29" i="4108"/>
  <c r="E36" i="4108" s="1"/>
  <c r="G36" i="4108" s="1"/>
  <c r="N43" i="4108" s="1"/>
  <c r="G9" i="4109" s="1"/>
  <c r="F16" i="4109" s="1"/>
  <c r="G16" i="4109" s="1"/>
  <c r="H16" i="4109" s="1"/>
  <c r="H23" i="4109" s="1"/>
  <c r="G30" i="4107"/>
  <c r="E37" i="4107" s="1"/>
  <c r="G37" i="4107" s="1"/>
  <c r="N44" i="4107" s="1"/>
  <c r="G10" i="4108" s="1"/>
  <c r="N17" i="4108" s="1"/>
  <c r="O17" i="4108" s="1"/>
  <c r="P17" i="4108" s="1"/>
  <c r="M44" i="4107"/>
  <c r="E10" i="4108"/>
  <c r="M43" i="4108"/>
  <c r="E9" i="4109"/>
  <c r="N16" i="4108" l="1"/>
  <c r="O16" i="4108" s="1"/>
  <c r="P16" i="4108" s="1"/>
  <c r="E30" i="4108"/>
  <c r="E29" i="4109"/>
  <c r="C43" i="4109"/>
  <c r="K43" i="4109" s="1"/>
  <c r="C29" i="4109"/>
  <c r="C36" i="4109" s="1"/>
  <c r="F9" i="4109"/>
  <c r="G29" i="4109"/>
  <c r="E36" i="4109" s="1"/>
  <c r="G36" i="4109" s="1"/>
  <c r="N43" i="4109" s="1"/>
  <c r="G9" i="4110" s="1"/>
  <c r="E29" i="4110" s="1"/>
  <c r="C44" i="4108"/>
  <c r="K44" i="4108" s="1"/>
  <c r="C30" i="4108"/>
  <c r="C37" i="4108" s="1"/>
  <c r="F10" i="4108"/>
  <c r="P23" i="4108"/>
  <c r="G30" i="4108" l="1"/>
  <c r="E37" i="4108" s="1"/>
  <c r="G37" i="4108" s="1"/>
  <c r="N44" i="4108" s="1"/>
  <c r="G10" i="4109" s="1"/>
  <c r="E30" i="4109" s="1"/>
  <c r="M44" i="4108"/>
  <c r="E10" i="4109"/>
  <c r="M43" i="4109"/>
  <c r="E9" i="4110"/>
  <c r="N16" i="4109" l="1"/>
  <c r="O16" i="4109" s="1"/>
  <c r="P16" i="4109" s="1"/>
  <c r="P23" i="4109" s="1"/>
  <c r="C43" i="4110"/>
  <c r="K43" i="4110" s="1"/>
  <c r="C29" i="4110"/>
  <c r="F9" i="4110"/>
  <c r="C44" i="4109"/>
  <c r="K44" i="4109" s="1"/>
  <c r="C30" i="4109"/>
  <c r="C37" i="4109" s="1"/>
  <c r="F10" i="4109"/>
  <c r="G30" i="4109" l="1"/>
  <c r="E37" i="4109" s="1"/>
  <c r="G37" i="4109" s="1"/>
  <c r="N44" i="4109" s="1"/>
  <c r="G10" i="4110" s="1"/>
  <c r="E30" i="4110" s="1"/>
  <c r="M44" i="4109"/>
  <c r="E10" i="4110"/>
  <c r="C36" i="4110"/>
  <c r="G29" i="4110"/>
  <c r="E36" i="4110" s="1"/>
  <c r="G36" i="4110" s="1"/>
  <c r="N43" i="4110" s="1"/>
  <c r="G9" i="4111" s="1"/>
  <c r="M43" i="4110"/>
  <c r="E9" i="4111"/>
  <c r="C43" i="4111" l="1"/>
  <c r="K43" i="4111" s="1"/>
  <c r="C29" i="4111"/>
  <c r="C36" i="4111" s="1"/>
  <c r="F9" i="4111"/>
  <c r="E29" i="4111"/>
  <c r="F17" i="4111"/>
  <c r="G17" i="4111" s="1"/>
  <c r="H17" i="4111" s="1"/>
  <c r="F18" i="4111"/>
  <c r="G18" i="4111" s="1"/>
  <c r="H18" i="4111" s="1"/>
  <c r="F16" i="4111"/>
  <c r="G16" i="4111" s="1"/>
  <c r="H16" i="4111" s="1"/>
  <c r="C44" i="4110"/>
  <c r="K44" i="4110" s="1"/>
  <c r="C30" i="4110"/>
  <c r="F10" i="4110"/>
  <c r="G29" i="4111" l="1"/>
  <c r="E36" i="4111" s="1"/>
  <c r="G36" i="4111" s="1"/>
  <c r="N43" i="4111" s="1"/>
  <c r="G9" i="4112" s="1"/>
  <c r="E29" i="4112" s="1"/>
  <c r="H23" i="4111"/>
  <c r="C37" i="4110"/>
  <c r="G30" i="4110"/>
  <c r="E37" i="4110" s="1"/>
  <c r="G37" i="4110" s="1"/>
  <c r="N44" i="4110" s="1"/>
  <c r="G10" i="4111" s="1"/>
  <c r="E30" i="4111" s="1"/>
  <c r="M44" i="4110"/>
  <c r="E10" i="4111"/>
  <c r="M43" i="4111"/>
  <c r="E9" i="4112"/>
  <c r="C43" i="4112" l="1"/>
  <c r="K43" i="4112" s="1"/>
  <c r="C29" i="4112"/>
  <c r="F9" i="4112"/>
  <c r="C44" i="4111"/>
  <c r="K44" i="4111" s="1"/>
  <c r="C30" i="4111"/>
  <c r="C37" i="4111" s="1"/>
  <c r="F10" i="4111"/>
  <c r="G30" i="4111" l="1"/>
  <c r="E37" i="4111" s="1"/>
  <c r="G37" i="4111" s="1"/>
  <c r="N44" i="4111" s="1"/>
  <c r="G10" i="4112" s="1"/>
  <c r="E30" i="4112" s="1"/>
  <c r="M44" i="4111"/>
  <c r="E10" i="4112"/>
  <c r="C36" i="4112"/>
  <c r="G29" i="4112"/>
  <c r="E36" i="4112" s="1"/>
  <c r="M43" i="4112"/>
  <c r="E9" i="4113"/>
  <c r="G36" i="4112" l="1"/>
  <c r="N43" i="4112" s="1"/>
  <c r="G9" i="4113" s="1"/>
  <c r="F21" i="4113" s="1"/>
  <c r="G21" i="4113" s="1"/>
  <c r="H21" i="4113" s="1"/>
  <c r="C43" i="4113"/>
  <c r="K43" i="4113" s="1"/>
  <c r="C29" i="4113"/>
  <c r="C36" i="4113" s="1"/>
  <c r="F9" i="4113"/>
  <c r="F16" i="4113"/>
  <c r="G16" i="4113" s="1"/>
  <c r="H16" i="4113" s="1"/>
  <c r="C44" i="4112"/>
  <c r="K44" i="4112" s="1"/>
  <c r="C30" i="4112"/>
  <c r="F10" i="4112"/>
  <c r="F18" i="4113" l="1"/>
  <c r="G18" i="4113" s="1"/>
  <c r="H18" i="4113" s="1"/>
  <c r="E29" i="4113"/>
  <c r="F22" i="4113"/>
  <c r="G22" i="4113" s="1"/>
  <c r="H22" i="4113" s="1"/>
  <c r="F20" i="4113"/>
  <c r="G20" i="4113" s="1"/>
  <c r="H20" i="4113" s="1"/>
  <c r="F17" i="4113"/>
  <c r="G17" i="4113" s="1"/>
  <c r="H17" i="4113" s="1"/>
  <c r="F19" i="4113"/>
  <c r="G19" i="4113" s="1"/>
  <c r="H19" i="4113" s="1"/>
  <c r="H23" i="4113" s="1"/>
  <c r="G29" i="4113"/>
  <c r="E36" i="4113" s="1"/>
  <c r="G36" i="4113" s="1"/>
  <c r="N43" i="4113" s="1"/>
  <c r="G9" i="4114" s="1"/>
  <c r="E29" i="4114" s="1"/>
  <c r="C37" i="4112"/>
  <c r="G30" i="4112"/>
  <c r="E37" i="4112" s="1"/>
  <c r="M44" i="4112"/>
  <c r="E10" i="4113"/>
  <c r="M43" i="4113"/>
  <c r="E9" i="4114"/>
  <c r="F16" i="4114" l="1"/>
  <c r="G16" i="4114" s="1"/>
  <c r="H16" i="4114" s="1"/>
  <c r="H23" i="4114" s="1"/>
  <c r="G37" i="4112"/>
  <c r="N44" i="4112" s="1"/>
  <c r="G10" i="4113" s="1"/>
  <c r="E30" i="4113" s="1"/>
  <c r="C43" i="4114"/>
  <c r="K43" i="4114" s="1"/>
  <c r="F9" i="4114"/>
  <c r="C29" i="4114"/>
  <c r="C36" i="4114" s="1"/>
  <c r="C44" i="4113"/>
  <c r="K44" i="4113" s="1"/>
  <c r="C30" i="4113"/>
  <c r="C37" i="4113" s="1"/>
  <c r="F10" i="4113"/>
  <c r="G30" i="4113" l="1"/>
  <c r="E37" i="4113" s="1"/>
  <c r="G37" i="4113" s="1"/>
  <c r="N44" i="4113" s="1"/>
  <c r="G10" i="4114" s="1"/>
  <c r="N18" i="4114" s="1"/>
  <c r="O18" i="4114" s="1"/>
  <c r="P18" i="4114" s="1"/>
  <c r="G29" i="4114"/>
  <c r="E36" i="4114" s="1"/>
  <c r="G36" i="4114" s="1"/>
  <c r="N43" i="4114" s="1"/>
  <c r="G9" i="4115" s="1"/>
  <c r="E29" i="4115" s="1"/>
  <c r="M44" i="4113"/>
  <c r="E10" i="4114"/>
  <c r="M43" i="4114"/>
  <c r="E9" i="4115"/>
  <c r="N16" i="4114" l="1"/>
  <c r="O16" i="4114" s="1"/>
  <c r="P16" i="4114" s="1"/>
  <c r="N17" i="4114"/>
  <c r="O17" i="4114" s="1"/>
  <c r="P17" i="4114" s="1"/>
  <c r="E30" i="4114"/>
  <c r="C43" i="4115"/>
  <c r="K43" i="4115" s="1"/>
  <c r="C29" i="4115"/>
  <c r="F9" i="4115"/>
  <c r="C44" i="4114"/>
  <c r="K44" i="4114" s="1"/>
  <c r="C30" i="4114"/>
  <c r="C37" i="4114" s="1"/>
  <c r="F10" i="4114"/>
  <c r="P23" i="4114" l="1"/>
  <c r="G30" i="4114"/>
  <c r="E37" i="4114" s="1"/>
  <c r="G37" i="4114" s="1"/>
  <c r="N44" i="4114" s="1"/>
  <c r="G10" i="4115" s="1"/>
  <c r="E30" i="4115" s="1"/>
  <c r="M44" i="4114"/>
  <c r="E10" i="4115"/>
  <c r="C36" i="4115"/>
  <c r="G29" i="4115"/>
  <c r="E36" i="4115" s="1"/>
  <c r="M43" i="4115"/>
  <c r="E9" i="4116"/>
  <c r="G36" i="4115" l="1"/>
  <c r="N43" i="4115" s="1"/>
  <c r="G9" i="4116" s="1"/>
  <c r="C43" i="4116"/>
  <c r="K43" i="4116" s="1"/>
  <c r="C29" i="4116"/>
  <c r="C36" i="4116" s="1"/>
  <c r="F9" i="4116"/>
  <c r="F17" i="4116"/>
  <c r="G17" i="4116" s="1"/>
  <c r="H17" i="4116" s="1"/>
  <c r="F16" i="4116"/>
  <c r="G16" i="4116" s="1"/>
  <c r="H16" i="4116" s="1"/>
  <c r="E29" i="4116"/>
  <c r="G29" i="4116" s="1"/>
  <c r="E36" i="4116" s="1"/>
  <c r="G36" i="4116" s="1"/>
  <c r="N43" i="4116" s="1"/>
  <c r="G9" i="4117" s="1"/>
  <c r="E29" i="4117" s="1"/>
  <c r="C44" i="4115"/>
  <c r="K44" i="4115" s="1"/>
  <c r="C30" i="4115"/>
  <c r="F10" i="4115"/>
  <c r="H23" i="4116" l="1"/>
  <c r="C37" i="4115"/>
  <c r="G30" i="4115"/>
  <c r="E37" i="4115" s="1"/>
  <c r="G37" i="4115" s="1"/>
  <c r="N44" i="4115" s="1"/>
  <c r="G10" i="4116" s="1"/>
  <c r="E30" i="4116" s="1"/>
  <c r="M44" i="4115"/>
  <c r="E10" i="4116"/>
  <c r="M43" i="4116"/>
  <c r="E9" i="4117"/>
  <c r="C43" i="4117" l="1"/>
  <c r="K43" i="4117" s="1"/>
  <c r="C29" i="4117"/>
  <c r="F9" i="4117"/>
  <c r="C44" i="4116"/>
  <c r="K44" i="4116" s="1"/>
  <c r="C30" i="4116"/>
  <c r="C37" i="4116" s="1"/>
  <c r="F10" i="4116"/>
  <c r="G30" i="4116" l="1"/>
  <c r="E37" i="4116" s="1"/>
  <c r="G37" i="4116" s="1"/>
  <c r="N44" i="4116" s="1"/>
  <c r="G10" i="4117" s="1"/>
  <c r="E30" i="4117" s="1"/>
  <c r="M44" i="4116"/>
  <c r="E10" i="4117"/>
  <c r="C36" i="4117"/>
  <c r="G29" i="4117"/>
  <c r="E36" i="4117" s="1"/>
  <c r="M43" i="4117"/>
  <c r="E9" i="4118"/>
  <c r="G36" i="4117" l="1"/>
  <c r="N43" i="4117" s="1"/>
  <c r="G9" i="4118" s="1"/>
  <c r="C43" i="4118"/>
  <c r="K43" i="4118" s="1"/>
  <c r="C29" i="4118"/>
  <c r="C36" i="4118" s="1"/>
  <c r="F9" i="4118"/>
  <c r="F19" i="4118"/>
  <c r="G19" i="4118" s="1"/>
  <c r="H19" i="4118" s="1"/>
  <c r="F18" i="4118"/>
  <c r="G18" i="4118" s="1"/>
  <c r="H18" i="4118" s="1"/>
  <c r="F16" i="4118"/>
  <c r="G16" i="4118" s="1"/>
  <c r="H16" i="4118" s="1"/>
  <c r="F17" i="4118"/>
  <c r="G17" i="4118" s="1"/>
  <c r="H17" i="4118" s="1"/>
  <c r="E29" i="4118"/>
  <c r="C44" i="4117"/>
  <c r="K44" i="4117" s="1"/>
  <c r="C30" i="4117"/>
  <c r="F10" i="4117"/>
  <c r="G29" i="4118" l="1"/>
  <c r="E36" i="4118" s="1"/>
  <c r="G36" i="4118" s="1"/>
  <c r="N43" i="4118" s="1"/>
  <c r="G9" i="4119" s="1"/>
  <c r="F21" i="4119" s="1"/>
  <c r="G21" i="4119" s="1"/>
  <c r="H21" i="4119" s="1"/>
  <c r="C37" i="4117"/>
  <c r="G30" i="4117"/>
  <c r="E37" i="4117" s="1"/>
  <c r="M44" i="4117"/>
  <c r="E10" i="4118"/>
  <c r="H23" i="4118"/>
  <c r="M43" i="4118"/>
  <c r="E9" i="4119"/>
  <c r="E29" i="4119" l="1"/>
  <c r="F17" i="4119"/>
  <c r="G17" i="4119" s="1"/>
  <c r="H17" i="4119" s="1"/>
  <c r="F20" i="4119"/>
  <c r="G20" i="4119" s="1"/>
  <c r="H20" i="4119" s="1"/>
  <c r="F18" i="4119"/>
  <c r="G18" i="4119" s="1"/>
  <c r="H18" i="4119" s="1"/>
  <c r="G37" i="4117"/>
  <c r="N44" i="4117" s="1"/>
  <c r="G10" i="4118" s="1"/>
  <c r="E30" i="4118" s="1"/>
  <c r="F16" i="4119"/>
  <c r="G16" i="4119" s="1"/>
  <c r="H16" i="4119" s="1"/>
  <c r="F19" i="4119"/>
  <c r="G19" i="4119" s="1"/>
  <c r="H19" i="4119" s="1"/>
  <c r="C43" i="4119"/>
  <c r="K43" i="4119" s="1"/>
  <c r="C29" i="4119"/>
  <c r="C36" i="4119" s="1"/>
  <c r="F9" i="4119"/>
  <c r="C44" i="4118"/>
  <c r="K44" i="4118" s="1"/>
  <c r="C30" i="4118"/>
  <c r="C37" i="4118" s="1"/>
  <c r="F10" i="4118"/>
  <c r="N17" i="4118"/>
  <c r="O17" i="4118" s="1"/>
  <c r="P17" i="4118" s="1"/>
  <c r="N16" i="4118"/>
  <c r="O16" i="4118" s="1"/>
  <c r="P16" i="4118" s="1"/>
  <c r="H23" i="4119" l="1"/>
  <c r="P23" i="4118"/>
  <c r="G30" i="4118"/>
  <c r="E37" i="4118" s="1"/>
  <c r="G37" i="4118" s="1"/>
  <c r="N44" i="4118" s="1"/>
  <c r="G10" i="4119" s="1"/>
  <c r="N19" i="4119" s="1"/>
  <c r="O19" i="4119" s="1"/>
  <c r="P19" i="4119" s="1"/>
  <c r="G29" i="4119"/>
  <c r="E36" i="4119" s="1"/>
  <c r="G36" i="4119" s="1"/>
  <c r="N43" i="4119" s="1"/>
  <c r="G9" i="4120" s="1"/>
  <c r="F18" i="4120" s="1"/>
  <c r="G18" i="4120" s="1"/>
  <c r="H18" i="4120" s="1"/>
  <c r="M44" i="4118"/>
  <c r="E10" i="4119"/>
  <c r="M43" i="4119"/>
  <c r="E9" i="4120"/>
  <c r="N18" i="4119" l="1"/>
  <c r="O18" i="4119" s="1"/>
  <c r="P18" i="4119" s="1"/>
  <c r="N16" i="4119"/>
  <c r="O16" i="4119" s="1"/>
  <c r="P16" i="4119" s="1"/>
  <c r="N17" i="4119"/>
  <c r="O17" i="4119" s="1"/>
  <c r="P17" i="4119" s="1"/>
  <c r="E30" i="4119"/>
  <c r="F16" i="4120"/>
  <c r="G16" i="4120" s="1"/>
  <c r="H16" i="4120" s="1"/>
  <c r="F17" i="4120"/>
  <c r="G17" i="4120" s="1"/>
  <c r="H17" i="4120" s="1"/>
  <c r="E29" i="4120"/>
  <c r="C43" i="4120"/>
  <c r="K43" i="4120" s="1"/>
  <c r="C29" i="4120"/>
  <c r="C36" i="4120" s="1"/>
  <c r="F9" i="4120"/>
  <c r="C44" i="4119"/>
  <c r="K44" i="4119" s="1"/>
  <c r="C30" i="4119"/>
  <c r="C37" i="4119" s="1"/>
  <c r="F10" i="4119"/>
  <c r="P23" i="4119" l="1"/>
  <c r="H23" i="4120"/>
  <c r="G30" i="4119"/>
  <c r="E37" i="4119" s="1"/>
  <c r="G37" i="4119" s="1"/>
  <c r="N44" i="4119" s="1"/>
  <c r="G10" i="4120" s="1"/>
  <c r="E30" i="4120" s="1"/>
  <c r="G29" i="4120"/>
  <c r="E36" i="4120" s="1"/>
  <c r="G36" i="4120" s="1"/>
  <c r="N43" i="4120" s="1"/>
  <c r="G9" i="4121" s="1"/>
  <c r="F16" i="4121" s="1"/>
  <c r="G16" i="4121" s="1"/>
  <c r="H16" i="4121" s="1"/>
  <c r="M44" i="4119"/>
  <c r="E10" i="4120"/>
  <c r="M43" i="4120"/>
  <c r="E9" i="4121"/>
  <c r="F17" i="4121" l="1"/>
  <c r="G17" i="4121" s="1"/>
  <c r="H17" i="4121" s="1"/>
  <c r="E29" i="4121"/>
  <c r="F18" i="4121"/>
  <c r="G18" i="4121" s="1"/>
  <c r="H18" i="4121" s="1"/>
  <c r="H23" i="4121" s="1"/>
  <c r="C43" i="4121"/>
  <c r="K43" i="4121" s="1"/>
  <c r="C29" i="4121"/>
  <c r="C36" i="4121" s="1"/>
  <c r="F9" i="4121"/>
  <c r="C44" i="4120"/>
  <c r="K44" i="4120" s="1"/>
  <c r="C30" i="4120"/>
  <c r="F10" i="4120"/>
  <c r="G29" i="4121" l="1"/>
  <c r="E36" i="4121" s="1"/>
  <c r="G36" i="4121" s="1"/>
  <c r="N43" i="4121" s="1"/>
  <c r="G9" i="4122" s="1"/>
  <c r="F18" i="4122" s="1"/>
  <c r="G18" i="4122" s="1"/>
  <c r="H18" i="4122" s="1"/>
  <c r="C37" i="4120"/>
  <c r="G30" i="4120"/>
  <c r="E37" i="4120" s="1"/>
  <c r="G37" i="4120" s="1"/>
  <c r="N44" i="4120" s="1"/>
  <c r="G10" i="4121" s="1"/>
  <c r="M44" i="4120"/>
  <c r="E10" i="4121"/>
  <c r="F21" i="4122"/>
  <c r="G21" i="4122" s="1"/>
  <c r="H21" i="4122" s="1"/>
  <c r="F20" i="4122"/>
  <c r="G20" i="4122" s="1"/>
  <c r="H20" i="4122" s="1"/>
  <c r="F19" i="4122"/>
  <c r="G19" i="4122" s="1"/>
  <c r="H19" i="4122" s="1"/>
  <c r="E29" i="4122"/>
  <c r="F17" i="4122"/>
  <c r="G17" i="4122" s="1"/>
  <c r="H17" i="4122" s="1"/>
  <c r="F16" i="4122"/>
  <c r="G16" i="4122" s="1"/>
  <c r="H16" i="4122" s="1"/>
  <c r="M43" i="4121"/>
  <c r="E9" i="4122"/>
  <c r="H23" i="4122" l="1"/>
  <c r="C43" i="4122"/>
  <c r="K43" i="4122" s="1"/>
  <c r="C29" i="4122"/>
  <c r="C36" i="4122" s="1"/>
  <c r="F9" i="4122"/>
  <c r="C44" i="4121"/>
  <c r="K44" i="4121" s="1"/>
  <c r="C30" i="4121"/>
  <c r="C37" i="4121" s="1"/>
  <c r="F10" i="4121"/>
  <c r="E30" i="4121"/>
  <c r="N17" i="4121"/>
  <c r="O17" i="4121" s="1"/>
  <c r="P17" i="4121" s="1"/>
  <c r="N16" i="4121"/>
  <c r="O16" i="4121" s="1"/>
  <c r="P16" i="4121" s="1"/>
  <c r="P23" i="4121" l="1"/>
  <c r="G30" i="4121"/>
  <c r="E37" i="4121" s="1"/>
  <c r="G37" i="4121" s="1"/>
  <c r="N44" i="4121" s="1"/>
  <c r="G10" i="4122" s="1"/>
  <c r="E30" i="4122" s="1"/>
  <c r="G29" i="4122"/>
  <c r="E36" i="4122" s="1"/>
  <c r="G36" i="4122" s="1"/>
  <c r="N43" i="4122" s="1"/>
  <c r="G9" i="4123" s="1"/>
  <c r="E29" i="4123" s="1"/>
  <c r="M44" i="4121"/>
  <c r="E10" i="4122"/>
  <c r="M43" i="4122"/>
  <c r="E9" i="4123"/>
  <c r="N16" i="4122" l="1"/>
  <c r="O16" i="4122" s="1"/>
  <c r="P16" i="4122" s="1"/>
  <c r="P23" i="4122" s="1"/>
  <c r="C43" i="4123"/>
  <c r="K43" i="4123" s="1"/>
  <c r="C29" i="4123"/>
  <c r="F9" i="4123"/>
  <c r="C44" i="4122"/>
  <c r="K44" i="4122" s="1"/>
  <c r="C30" i="4122"/>
  <c r="C37" i="4122" s="1"/>
  <c r="F10" i="4122"/>
  <c r="G30" i="4122" l="1"/>
  <c r="E37" i="4122" s="1"/>
  <c r="G37" i="4122" s="1"/>
  <c r="N44" i="4122" s="1"/>
  <c r="G10" i="4123" s="1"/>
  <c r="E30" i="4123" s="1"/>
  <c r="M44" i="4122"/>
  <c r="E10" i="4123"/>
  <c r="C36" i="4123"/>
  <c r="G29" i="4123"/>
  <c r="E36" i="4123" s="1"/>
  <c r="M43" i="4123"/>
  <c r="E9" i="4124"/>
  <c r="G36" i="4123" l="1"/>
  <c r="N43" i="4123" s="1"/>
  <c r="G9" i="4124" s="1"/>
  <c r="F16" i="4124" s="1"/>
  <c r="G16" i="4124" s="1"/>
  <c r="H16" i="4124" s="1"/>
  <c r="C43" i="4124"/>
  <c r="K43" i="4124" s="1"/>
  <c r="C29" i="4124"/>
  <c r="C36" i="4124" s="1"/>
  <c r="F9" i="4124"/>
  <c r="C44" i="4123"/>
  <c r="K44" i="4123" s="1"/>
  <c r="C30" i="4123"/>
  <c r="F10" i="4123"/>
  <c r="F19" i="4124" l="1"/>
  <c r="G19" i="4124" s="1"/>
  <c r="H19" i="4124" s="1"/>
  <c r="E29" i="4124"/>
  <c r="F18" i="4124"/>
  <c r="G18" i="4124" s="1"/>
  <c r="H18" i="4124" s="1"/>
  <c r="F17" i="4124"/>
  <c r="G17" i="4124" s="1"/>
  <c r="H17" i="4124" s="1"/>
  <c r="H23" i="4124" s="1"/>
  <c r="G29" i="4124"/>
  <c r="E36" i="4124" s="1"/>
  <c r="G36" i="4124" s="1"/>
  <c r="N43" i="4124" s="1"/>
  <c r="G9" i="4125" s="1"/>
  <c r="E29" i="4125" s="1"/>
  <c r="C37" i="4123"/>
  <c r="G30" i="4123"/>
  <c r="E37" i="4123" s="1"/>
  <c r="M44" i="4123"/>
  <c r="E10" i="4124"/>
  <c r="M43" i="4124"/>
  <c r="E9" i="4125"/>
  <c r="G37" i="4123" l="1"/>
  <c r="N44" i="4123" s="1"/>
  <c r="G10" i="4124" s="1"/>
  <c r="E30" i="4124" s="1"/>
  <c r="C43" i="4125"/>
  <c r="K43" i="4125" s="1"/>
  <c r="C29" i="4125"/>
  <c r="F9" i="4125"/>
  <c r="C44" i="4124"/>
  <c r="K44" i="4124" s="1"/>
  <c r="C30" i="4124"/>
  <c r="C37" i="4124" s="1"/>
  <c r="F10" i="4124"/>
  <c r="N17" i="4124"/>
  <c r="O17" i="4124" s="1"/>
  <c r="P17" i="4124" s="1"/>
  <c r="N16" i="4124"/>
  <c r="O16" i="4124" s="1"/>
  <c r="P16" i="4124" s="1"/>
  <c r="G30" i="4124" l="1"/>
  <c r="E37" i="4124" s="1"/>
  <c r="G37" i="4124" s="1"/>
  <c r="N44" i="4124" s="1"/>
  <c r="G10" i="4125" s="1"/>
  <c r="E30" i="4125" s="1"/>
  <c r="P23" i="4124"/>
  <c r="M44" i="4124"/>
  <c r="E10" i="4125"/>
  <c r="C36" i="4125"/>
  <c r="G29" i="4125"/>
  <c r="E36" i="4125" s="1"/>
  <c r="M43" i="4125"/>
  <c r="E9" i="4126"/>
  <c r="G36" i="4125" l="1"/>
  <c r="N43" i="4125" s="1"/>
  <c r="G9" i="4126" s="1"/>
  <c r="F18" i="4126" s="1"/>
  <c r="G18" i="4126" s="1"/>
  <c r="H18" i="4126" s="1"/>
  <c r="C43" i="4126"/>
  <c r="K43" i="4126" s="1"/>
  <c r="C29" i="4126"/>
  <c r="C36" i="4126" s="1"/>
  <c r="F9" i="4126"/>
  <c r="F16" i="4126"/>
  <c r="G16" i="4126" s="1"/>
  <c r="H16" i="4126" s="1"/>
  <c r="F22" i="4126"/>
  <c r="G22" i="4126" s="1"/>
  <c r="H22" i="4126" s="1"/>
  <c r="F21" i="4126"/>
  <c r="G21" i="4126" s="1"/>
  <c r="H21" i="4126" s="1"/>
  <c r="F20" i="4126"/>
  <c r="G20" i="4126" s="1"/>
  <c r="H20" i="4126" s="1"/>
  <c r="F19" i="4126"/>
  <c r="G19" i="4126" s="1"/>
  <c r="H19" i="4126" s="1"/>
  <c r="F17" i="4126"/>
  <c r="G17" i="4126" s="1"/>
  <c r="H17" i="4126" s="1"/>
  <c r="E29" i="4126"/>
  <c r="C44" i="4125"/>
  <c r="K44" i="4125" s="1"/>
  <c r="C30" i="4125"/>
  <c r="F10" i="4125"/>
  <c r="G29" i="4126" l="1"/>
  <c r="E36" i="4126" s="1"/>
  <c r="G36" i="4126" s="1"/>
  <c r="N43" i="4126" s="1"/>
  <c r="G9" i="4127" s="1"/>
  <c r="E29" i="4127" s="1"/>
  <c r="C37" i="4125"/>
  <c r="G30" i="4125"/>
  <c r="E37" i="4125" s="1"/>
  <c r="G37" i="4125" s="1"/>
  <c r="N44" i="4125" s="1"/>
  <c r="G10" i="4126" s="1"/>
  <c r="M44" i="4125"/>
  <c r="E10" i="4126"/>
  <c r="H23" i="4126"/>
  <c r="M43" i="4126"/>
  <c r="E9" i="4127"/>
  <c r="C43" i="4127" l="1"/>
  <c r="K43" i="4127" s="1"/>
  <c r="C29" i="4127"/>
  <c r="F9" i="4127"/>
  <c r="C44" i="4126"/>
  <c r="K44" i="4126" s="1"/>
  <c r="C30" i="4126"/>
  <c r="C37" i="4126" s="1"/>
  <c r="F10" i="4126"/>
  <c r="N18" i="4126"/>
  <c r="O18" i="4126" s="1"/>
  <c r="P18" i="4126" s="1"/>
  <c r="N17" i="4126"/>
  <c r="O17" i="4126" s="1"/>
  <c r="P17" i="4126" s="1"/>
  <c r="N16" i="4126"/>
  <c r="O16" i="4126" s="1"/>
  <c r="P16" i="4126" s="1"/>
  <c r="E30" i="4126"/>
  <c r="G30" i="4126" l="1"/>
  <c r="E37" i="4126" s="1"/>
  <c r="G37" i="4126" s="1"/>
  <c r="N44" i="4126" s="1"/>
  <c r="G10" i="4127" s="1"/>
  <c r="E30" i="4127" s="1"/>
  <c r="P23" i="4126"/>
  <c r="M44" i="4126"/>
  <c r="E10" i="4127"/>
  <c r="C36" i="4127"/>
  <c r="G29" i="4127"/>
  <c r="E36" i="4127" s="1"/>
  <c r="M43" i="4127"/>
  <c r="E9" i="4128"/>
  <c r="N16" i="4127" l="1"/>
  <c r="O16" i="4127" s="1"/>
  <c r="P16" i="4127" s="1"/>
  <c r="N17" i="4127"/>
  <c r="O17" i="4127" s="1"/>
  <c r="P17" i="4127" s="1"/>
  <c r="G36" i="4127"/>
  <c r="N43" i="4127" s="1"/>
  <c r="G9" i="4128" s="1"/>
  <c r="C43" i="4128"/>
  <c r="K43" i="4128" s="1"/>
  <c r="C29" i="4128"/>
  <c r="C36" i="4128" s="1"/>
  <c r="F9" i="4128"/>
  <c r="F16" i="4128"/>
  <c r="G16" i="4128" s="1"/>
  <c r="H16" i="4128" s="1"/>
  <c r="H23" i="4128" s="1"/>
  <c r="E29" i="4128"/>
  <c r="G29" i="4128" s="1"/>
  <c r="E36" i="4128" s="1"/>
  <c r="G36" i="4128" s="1"/>
  <c r="N43" i="4128" s="1"/>
  <c r="G9" i="4129" s="1"/>
  <c r="C44" i="4127"/>
  <c r="K44" i="4127" s="1"/>
  <c r="C30" i="4127"/>
  <c r="C37" i="4127" s="1"/>
  <c r="F10" i="4127"/>
  <c r="P23" i="4127" l="1"/>
  <c r="G30" i="4127"/>
  <c r="E37" i="4127" s="1"/>
  <c r="G37" i="4127" s="1"/>
  <c r="N44" i="4127" s="1"/>
  <c r="G10" i="4128" s="1"/>
  <c r="E30" i="4128" s="1"/>
  <c r="M44" i="4127"/>
  <c r="E10" i="4128"/>
  <c r="F18" i="4129"/>
  <c r="G18" i="4129" s="1"/>
  <c r="H18" i="4129" s="1"/>
  <c r="F17" i="4129"/>
  <c r="G17" i="4129" s="1"/>
  <c r="H17" i="4129" s="1"/>
  <c r="E29" i="4129"/>
  <c r="F16" i="4129"/>
  <c r="G16" i="4129" s="1"/>
  <c r="H16" i="4129" s="1"/>
  <c r="M43" i="4128"/>
  <c r="E9" i="4129"/>
  <c r="H23" i="4129" l="1"/>
  <c r="C43" i="4129"/>
  <c r="K43" i="4129" s="1"/>
  <c r="C29" i="4129"/>
  <c r="C36" i="4129" s="1"/>
  <c r="F9" i="4129"/>
  <c r="C44" i="4128"/>
  <c r="K44" i="4128" s="1"/>
  <c r="C30" i="4128"/>
  <c r="F10" i="4128"/>
  <c r="G29" i="4129" l="1"/>
  <c r="E36" i="4129" s="1"/>
  <c r="G36" i="4129" s="1"/>
  <c r="N43" i="4129" s="1"/>
  <c r="G9" i="4130" s="1"/>
  <c r="E29" i="4130" s="1"/>
  <c r="C37" i="4128"/>
  <c r="G30" i="4128"/>
  <c r="E37" i="4128" s="1"/>
  <c r="M44" i="4128"/>
  <c r="E10" i="4129"/>
  <c r="F18" i="4130"/>
  <c r="G18" i="4130" s="1"/>
  <c r="H18" i="4130" s="1"/>
  <c r="F17" i="4130"/>
  <c r="G17" i="4130" s="1"/>
  <c r="H17" i="4130" s="1"/>
  <c r="F16" i="4130"/>
  <c r="G16" i="4130" s="1"/>
  <c r="H16" i="4130" s="1"/>
  <c r="M43" i="4129"/>
  <c r="E9" i="4130"/>
  <c r="G37" i="4128" l="1"/>
  <c r="N44" i="4128" s="1"/>
  <c r="G10" i="4129" s="1"/>
  <c r="E30" i="4129" s="1"/>
  <c r="H23" i="4130"/>
  <c r="C43" i="4130"/>
  <c r="K43" i="4130" s="1"/>
  <c r="C29" i="4130"/>
  <c r="C36" i="4130" s="1"/>
  <c r="F9" i="4130"/>
  <c r="C44" i="4129"/>
  <c r="K44" i="4129" s="1"/>
  <c r="C30" i="4129"/>
  <c r="C37" i="4129" s="1"/>
  <c r="F10" i="4129"/>
  <c r="N16" i="4129"/>
  <c r="O16" i="4129" s="1"/>
  <c r="P16" i="4129" s="1"/>
  <c r="P23" i="4129" s="1"/>
  <c r="G29" i="4130" l="1"/>
  <c r="E36" i="4130" s="1"/>
  <c r="G36" i="4130" s="1"/>
  <c r="N43" i="4130" s="1"/>
  <c r="G9" i="4131" s="1"/>
  <c r="E29" i="4131" s="1"/>
  <c r="G30" i="4129"/>
  <c r="E37" i="4129" s="1"/>
  <c r="G37" i="4129" s="1"/>
  <c r="N44" i="4129" s="1"/>
  <c r="G10" i="4130" s="1"/>
  <c r="E30" i="4130" s="1"/>
  <c r="M44" i="4129"/>
  <c r="E10" i="4130"/>
  <c r="M43" i="4130"/>
  <c r="E9" i="4131"/>
  <c r="F16" i="4131" l="1"/>
  <c r="G16" i="4131" s="1"/>
  <c r="H16" i="4131" s="1"/>
  <c r="F17" i="4131"/>
  <c r="G17" i="4131" s="1"/>
  <c r="H17" i="4131" s="1"/>
  <c r="F19" i="4131"/>
  <c r="G19" i="4131" s="1"/>
  <c r="H19" i="4131" s="1"/>
  <c r="F18" i="4131"/>
  <c r="G18" i="4131" s="1"/>
  <c r="H18" i="4131" s="1"/>
  <c r="N16" i="4130"/>
  <c r="O16" i="4130" s="1"/>
  <c r="P16" i="4130" s="1"/>
  <c r="P23" i="4130" s="1"/>
  <c r="C43" i="4131"/>
  <c r="K43" i="4131" s="1"/>
  <c r="C29" i="4131"/>
  <c r="C36" i="4131" s="1"/>
  <c r="F9" i="4131"/>
  <c r="C44" i="4130"/>
  <c r="K44" i="4130" s="1"/>
  <c r="C30" i="4130"/>
  <c r="C37" i="4130" s="1"/>
  <c r="F10" i="4130"/>
  <c r="H23" i="4131" l="1"/>
  <c r="G30" i="4130"/>
  <c r="E37" i="4130" s="1"/>
  <c r="G37" i="4130" s="1"/>
  <c r="N44" i="4130" s="1"/>
  <c r="G10" i="4131" s="1"/>
  <c r="N18" i="4131" s="1"/>
  <c r="O18" i="4131" s="1"/>
  <c r="P18" i="4131" s="1"/>
  <c r="G29" i="4131"/>
  <c r="E36" i="4131" s="1"/>
  <c r="G36" i="4131" s="1"/>
  <c r="N43" i="4131" s="1"/>
  <c r="G9" i="4133" s="1"/>
  <c r="E29" i="4133" s="1"/>
  <c r="N19" i="4131"/>
  <c r="O19" i="4131" s="1"/>
  <c r="P19" i="4131" s="1"/>
  <c r="N17" i="4131"/>
  <c r="O17" i="4131" s="1"/>
  <c r="P17" i="4131" s="1"/>
  <c r="E30" i="4131"/>
  <c r="N16" i="4131"/>
  <c r="O16" i="4131" s="1"/>
  <c r="P16" i="4131" s="1"/>
  <c r="M44" i="4130"/>
  <c r="E10" i="4131"/>
  <c r="E9" i="4133"/>
  <c r="M43" i="4131"/>
  <c r="P23" i="4131" l="1"/>
  <c r="C43" i="4133"/>
  <c r="K43" i="4133" s="1"/>
  <c r="C29" i="4133"/>
  <c r="F9" i="4133"/>
  <c r="C44" i="4131"/>
  <c r="K44" i="4131" s="1"/>
  <c r="C30" i="4131"/>
  <c r="C37" i="4131" s="1"/>
  <c r="F10" i="4131"/>
  <c r="G30" i="4131" l="1"/>
  <c r="E37" i="4131" s="1"/>
  <c r="G37" i="4131" s="1"/>
  <c r="N44" i="4131" s="1"/>
  <c r="G10" i="4133" s="1"/>
  <c r="E30" i="4133" s="1"/>
  <c r="M44" i="4131"/>
  <c r="E10" i="4133"/>
  <c r="C36" i="4133"/>
  <c r="G29" i="4133"/>
  <c r="E36" i="4133" s="1"/>
  <c r="M43" i="4133"/>
  <c r="E9" i="4132"/>
  <c r="G36" i="4133" l="1"/>
  <c r="N43" i="4133" s="1"/>
  <c r="G9" i="4132" s="1"/>
  <c r="F18" i="4132" s="1"/>
  <c r="G18" i="4132" s="1"/>
  <c r="H18" i="4132" s="1"/>
  <c r="C29" i="4132"/>
  <c r="C36" i="4132" s="1"/>
  <c r="C43" i="4132"/>
  <c r="K43" i="4132" s="1"/>
  <c r="F9" i="4132"/>
  <c r="C44" i="4133"/>
  <c r="K44" i="4133" s="1"/>
  <c r="C30" i="4133"/>
  <c r="F10" i="4133"/>
  <c r="F17" i="4132" l="1"/>
  <c r="G17" i="4132" s="1"/>
  <c r="H17" i="4132" s="1"/>
  <c r="F16" i="4132"/>
  <c r="G16" i="4132" s="1"/>
  <c r="H16" i="4132" s="1"/>
  <c r="H23" i="4132" s="1"/>
  <c r="E29" i="4132"/>
  <c r="G29" i="4132"/>
  <c r="E36" i="4132" s="1"/>
  <c r="G36" i="4132" s="1"/>
  <c r="N43" i="4132" s="1"/>
  <c r="G9" i="4134" s="1"/>
  <c r="E29" i="4134" s="1"/>
  <c r="M43" i="4132"/>
  <c r="E9" i="4134"/>
  <c r="C37" i="4133"/>
  <c r="G30" i="4133"/>
  <c r="E37" i="4133" s="1"/>
  <c r="M44" i="4133"/>
  <c r="E10" i="4132"/>
  <c r="G37" i="4133" l="1"/>
  <c r="N44" i="4133" s="1"/>
  <c r="G10" i="4132" s="1"/>
  <c r="C43" i="4134"/>
  <c r="K43" i="4134" s="1"/>
  <c r="C29" i="4134"/>
  <c r="F9" i="4134"/>
  <c r="C44" i="4132"/>
  <c r="K44" i="4132" s="1"/>
  <c r="C30" i="4132"/>
  <c r="C37" i="4132" s="1"/>
  <c r="F10" i="4132"/>
  <c r="N17" i="4132"/>
  <c r="O17" i="4132" s="1"/>
  <c r="P17" i="4132" s="1"/>
  <c r="N16" i="4132"/>
  <c r="O16" i="4132" s="1"/>
  <c r="P16" i="4132" s="1"/>
  <c r="E30" i="4132"/>
  <c r="P23" i="4132" l="1"/>
  <c r="G30" i="4132"/>
  <c r="E37" i="4132" s="1"/>
  <c r="G37" i="4132" s="1"/>
  <c r="N44" i="4132" s="1"/>
  <c r="G10" i="4134" s="1"/>
  <c r="E30" i="4134" s="1"/>
  <c r="M44" i="4132"/>
  <c r="E10" i="4134"/>
  <c r="C36" i="4134"/>
  <c r="G29" i="4134"/>
  <c r="E36" i="4134" s="1"/>
  <c r="G36" i="4134" s="1"/>
  <c r="N43" i="4134" s="1"/>
  <c r="G9" i="4135" s="1"/>
  <c r="M43" i="4134"/>
  <c r="E9" i="4135"/>
  <c r="C44" i="4134" l="1"/>
  <c r="K44" i="4134" s="1"/>
  <c r="C30" i="4134"/>
  <c r="F10" i="4134"/>
  <c r="C43" i="4135"/>
  <c r="K43" i="4135" s="1"/>
  <c r="C29" i="4135"/>
  <c r="C36" i="4135" s="1"/>
  <c r="F9" i="4135"/>
  <c r="F18" i="4135"/>
  <c r="G18" i="4135" s="1"/>
  <c r="H18" i="4135" s="1"/>
  <c r="F17" i="4135"/>
  <c r="G17" i="4135" s="1"/>
  <c r="H17" i="4135" s="1"/>
  <c r="F16" i="4135"/>
  <c r="G16" i="4135" s="1"/>
  <c r="H16" i="4135" s="1"/>
  <c r="E29" i="4135"/>
  <c r="G29" i="4135" l="1"/>
  <c r="E36" i="4135" s="1"/>
  <c r="G36" i="4135" s="1"/>
  <c r="N43" i="4135" s="1"/>
  <c r="G9" i="4136" s="1"/>
  <c r="E29" i="4136" s="1"/>
  <c r="H23" i="4135"/>
  <c r="C37" i="4134"/>
  <c r="G30" i="4134"/>
  <c r="E37" i="4134" s="1"/>
  <c r="G37" i="4134" s="1"/>
  <c r="N44" i="4134" s="1"/>
  <c r="G10" i="4135" s="1"/>
  <c r="M44" i="4134"/>
  <c r="E10" i="4135"/>
  <c r="M43" i="4135"/>
  <c r="E9" i="4136"/>
  <c r="C44" i="4135" l="1"/>
  <c r="K44" i="4135" s="1"/>
  <c r="C30" i="4135"/>
  <c r="C37" i="4135" s="1"/>
  <c r="F10" i="4135"/>
  <c r="N18" i="4135"/>
  <c r="O18" i="4135" s="1"/>
  <c r="P18" i="4135" s="1"/>
  <c r="N17" i="4135"/>
  <c r="O17" i="4135" s="1"/>
  <c r="P17" i="4135" s="1"/>
  <c r="N16" i="4135"/>
  <c r="O16" i="4135" s="1"/>
  <c r="P16" i="4135" s="1"/>
  <c r="E30" i="4135"/>
  <c r="G30" i="4135" s="1"/>
  <c r="E37" i="4135" s="1"/>
  <c r="G37" i="4135" s="1"/>
  <c r="N44" i="4135" s="1"/>
  <c r="G10" i="4136" s="1"/>
  <c r="C43" i="4136"/>
  <c r="K43" i="4136" s="1"/>
  <c r="C29" i="4136"/>
  <c r="F9" i="4136"/>
  <c r="P23" i="4135" l="1"/>
  <c r="E30" i="4136"/>
  <c r="N16" i="4136"/>
  <c r="O16" i="4136" s="1"/>
  <c r="P16" i="4136" s="1"/>
  <c r="P23" i="4136" s="1"/>
  <c r="M44" i="4135"/>
  <c r="E10" i="4136"/>
  <c r="C36" i="4136"/>
  <c r="G29" i="4136"/>
  <c r="E36" i="4136" s="1"/>
  <c r="G36" i="4136" s="1"/>
  <c r="N43" i="4136" s="1"/>
  <c r="G9" i="4137" s="1"/>
  <c r="M43" i="4136"/>
  <c r="E9" i="4137"/>
  <c r="C44" i="4136" l="1"/>
  <c r="K44" i="4136" s="1"/>
  <c r="C30" i="4136"/>
  <c r="C37" i="4136" s="1"/>
  <c r="F10" i="4136"/>
  <c r="G30" i="4136"/>
  <c r="E37" i="4136" s="1"/>
  <c r="G37" i="4136" s="1"/>
  <c r="N44" i="4136" s="1"/>
  <c r="G10" i="4137" s="1"/>
  <c r="C43" i="4137"/>
  <c r="K43" i="4137" s="1"/>
  <c r="C29" i="4137"/>
  <c r="F9" i="4137"/>
  <c r="F17" i="4137"/>
  <c r="G17" i="4137" s="1"/>
  <c r="H17" i="4137" s="1"/>
  <c r="F16" i="4137"/>
  <c r="G16" i="4137" s="1"/>
  <c r="H16" i="4137" s="1"/>
  <c r="E29" i="4137"/>
  <c r="H23" i="4137" l="1"/>
  <c r="E30" i="4137"/>
  <c r="N16" i="4137"/>
  <c r="O16" i="4137" s="1"/>
  <c r="P16" i="4137" s="1"/>
  <c r="P23" i="4137" s="1"/>
  <c r="M44" i="4136"/>
  <c r="E10" i="4137"/>
  <c r="C36" i="4137"/>
  <c r="G29" i="4137"/>
  <c r="E36" i="4137" s="1"/>
  <c r="M43" i="4137"/>
  <c r="E9" i="4138"/>
  <c r="G36" i="4137" l="1"/>
  <c r="N43" i="4137" s="1"/>
  <c r="G9" i="4138" s="1"/>
  <c r="C44" i="4137"/>
  <c r="K44" i="4137" s="1"/>
  <c r="C30" i="4137"/>
  <c r="C37" i="4137" s="1"/>
  <c r="F10" i="4137"/>
  <c r="C43" i="4138"/>
  <c r="K43" i="4138" s="1"/>
  <c r="C29" i="4138"/>
  <c r="F9" i="4138"/>
  <c r="F19" i="4138"/>
  <c r="G19" i="4138" s="1"/>
  <c r="H19" i="4138" s="1"/>
  <c r="F18" i="4138"/>
  <c r="G18" i="4138" s="1"/>
  <c r="H18" i="4138" s="1"/>
  <c r="E29" i="4138"/>
  <c r="F17" i="4138"/>
  <c r="G17" i="4138" s="1"/>
  <c r="H17" i="4138" s="1"/>
  <c r="F16" i="4138"/>
  <c r="G16" i="4138" s="1"/>
  <c r="H16" i="4138" s="1"/>
  <c r="G30" i="4137" l="1"/>
  <c r="E37" i="4137" s="1"/>
  <c r="G37" i="4137" s="1"/>
  <c r="N44" i="4137" s="1"/>
  <c r="G10" i="4138" s="1"/>
  <c r="E30" i="4138" s="1"/>
  <c r="H23" i="4138"/>
  <c r="M44" i="4137"/>
  <c r="E10" i="4138"/>
  <c r="C36" i="4138"/>
  <c r="G29" i="4138"/>
  <c r="E36" i="4138" s="1"/>
  <c r="M43" i="4138"/>
  <c r="E9" i="4139"/>
  <c r="N16" i="4138" l="1"/>
  <c r="O16" i="4138" s="1"/>
  <c r="P16" i="4138" s="1"/>
  <c r="N18" i="4138"/>
  <c r="O18" i="4138" s="1"/>
  <c r="P18" i="4138" s="1"/>
  <c r="N17" i="4138"/>
  <c r="O17" i="4138" s="1"/>
  <c r="P17" i="4138" s="1"/>
  <c r="N19" i="4138"/>
  <c r="O19" i="4138" s="1"/>
  <c r="P19" i="4138" s="1"/>
  <c r="G36" i="4138"/>
  <c r="N43" i="4138" s="1"/>
  <c r="G9" i="4139" s="1"/>
  <c r="E29" i="4139" s="1"/>
  <c r="C44" i="4138"/>
  <c r="K44" i="4138" s="1"/>
  <c r="C30" i="4138"/>
  <c r="C37" i="4138" s="1"/>
  <c r="F10" i="4138"/>
  <c r="C43" i="4139"/>
  <c r="K43" i="4139" s="1"/>
  <c r="C29" i="4139"/>
  <c r="F9" i="4139"/>
  <c r="P23" i="4138" l="1"/>
  <c r="G30" i="4138"/>
  <c r="E37" i="4138" s="1"/>
  <c r="G37" i="4138" s="1"/>
  <c r="N44" i="4138" s="1"/>
  <c r="G10" i="4139" s="1"/>
  <c r="E30" i="4139" s="1"/>
  <c r="M44" i="4138"/>
  <c r="E10" i="4139"/>
  <c r="C36" i="4139"/>
  <c r="G29" i="4139"/>
  <c r="E36" i="4139" s="1"/>
  <c r="M43" i="4139"/>
  <c r="E9" i="4140"/>
  <c r="G36" i="4139" l="1"/>
  <c r="N43" i="4139" s="1"/>
  <c r="G9" i="4140" s="1"/>
  <c r="C44" i="4139"/>
  <c r="K44" i="4139" s="1"/>
  <c r="C30" i="4139"/>
  <c r="F10" i="4139"/>
  <c r="C43" i="4140"/>
  <c r="K43" i="4140" s="1"/>
  <c r="C29" i="4140"/>
  <c r="F9" i="4140"/>
  <c r="E29" i="4140"/>
  <c r="F18" i="4140"/>
  <c r="G18" i="4140" s="1"/>
  <c r="H18" i="4140" s="1"/>
  <c r="F17" i="4140"/>
  <c r="G17" i="4140" s="1"/>
  <c r="H17" i="4140" s="1"/>
  <c r="F16" i="4140"/>
  <c r="G16" i="4140" s="1"/>
  <c r="H16" i="4140" s="1"/>
  <c r="H23" i="4140" l="1"/>
  <c r="C37" i="4139"/>
  <c r="G30" i="4139"/>
  <c r="E37" i="4139" s="1"/>
  <c r="G37" i="4139" s="1"/>
  <c r="N44" i="4139" s="1"/>
  <c r="G10" i="4140" s="1"/>
  <c r="M44" i="4139"/>
  <c r="E10" i="4140"/>
  <c r="C36" i="4140"/>
  <c r="G29" i="4140"/>
  <c r="E36" i="4140" s="1"/>
  <c r="G36" i="4140" s="1"/>
  <c r="N43" i="4140" s="1"/>
  <c r="G9" i="4141" s="1"/>
  <c r="E29" i="4141" s="1"/>
  <c r="M43" i="4140"/>
  <c r="E9" i="4141"/>
  <c r="C44" i="4140" l="1"/>
  <c r="K44" i="4140" s="1"/>
  <c r="C30" i="4140"/>
  <c r="C37" i="4140" s="1"/>
  <c r="F10" i="4140"/>
  <c r="E30" i="4140"/>
  <c r="N17" i="4140"/>
  <c r="O17" i="4140" s="1"/>
  <c r="P17" i="4140" s="1"/>
  <c r="N16" i="4140"/>
  <c r="O16" i="4140" s="1"/>
  <c r="P16" i="4140" s="1"/>
  <c r="C43" i="4141"/>
  <c r="K43" i="4141" s="1"/>
  <c r="C29" i="4141"/>
  <c r="F9" i="4141"/>
  <c r="G30" i="4140" l="1"/>
  <c r="E37" i="4140" s="1"/>
  <c r="G37" i="4140" s="1"/>
  <c r="N44" i="4140" s="1"/>
  <c r="G10" i="4141" s="1"/>
  <c r="E30" i="4141" s="1"/>
  <c r="P23" i="4140"/>
  <c r="M44" i="4140"/>
  <c r="E10" i="4141"/>
  <c r="C36" i="4141"/>
  <c r="G29" i="4141"/>
  <c r="E36" i="4141" s="1"/>
  <c r="M43" i="4141"/>
  <c r="E9" i="4142"/>
  <c r="G36" i="4141" l="1"/>
  <c r="N43" i="4141" s="1"/>
  <c r="G9" i="4142" s="1"/>
  <c r="F16" i="4142" s="1"/>
  <c r="G16" i="4142" s="1"/>
  <c r="H16" i="4142" s="1"/>
  <c r="C44" i="4141"/>
  <c r="K44" i="4141" s="1"/>
  <c r="C30" i="4141"/>
  <c r="F10" i="4141"/>
  <c r="C43" i="4142"/>
  <c r="K43" i="4142" s="1"/>
  <c r="C29" i="4142"/>
  <c r="C36" i="4142" s="1"/>
  <c r="F9" i="4142"/>
  <c r="F17" i="4142" l="1"/>
  <c r="G17" i="4142" s="1"/>
  <c r="H17" i="4142" s="1"/>
  <c r="E29" i="4142"/>
  <c r="G29" i="4142" s="1"/>
  <c r="E36" i="4142" s="1"/>
  <c r="G36" i="4142" s="1"/>
  <c r="N43" i="4142" s="1"/>
  <c r="G9" i="4143" s="1"/>
  <c r="E29" i="4143" s="1"/>
  <c r="C37" i="4141"/>
  <c r="G30" i="4141"/>
  <c r="E37" i="4141" s="1"/>
  <c r="M44" i="4141"/>
  <c r="E10" i="4142"/>
  <c r="H23" i="4142"/>
  <c r="M43" i="4142"/>
  <c r="E9" i="4143"/>
  <c r="F16" i="4143" l="1"/>
  <c r="G16" i="4143" s="1"/>
  <c r="H16" i="4143" s="1"/>
  <c r="H23" i="4143" s="1"/>
  <c r="G37" i="4141"/>
  <c r="N44" i="4141" s="1"/>
  <c r="G10" i="4142" s="1"/>
  <c r="N16" i="4142" s="1"/>
  <c r="O16" i="4142" s="1"/>
  <c r="P16" i="4142" s="1"/>
  <c r="C44" i="4142"/>
  <c r="K44" i="4142" s="1"/>
  <c r="C30" i="4142"/>
  <c r="C37" i="4142" s="1"/>
  <c r="F10" i="4142"/>
  <c r="N17" i="4142"/>
  <c r="O17" i="4142" s="1"/>
  <c r="P17" i="4142" s="1"/>
  <c r="C43" i="4143"/>
  <c r="K43" i="4143" s="1"/>
  <c r="C29" i="4143"/>
  <c r="F9" i="4143"/>
  <c r="E30" i="4142" l="1"/>
  <c r="G30" i="4142" s="1"/>
  <c r="E37" i="4142" s="1"/>
  <c r="G37" i="4142" s="1"/>
  <c r="N44" i="4142" s="1"/>
  <c r="G10" i="4143" s="1"/>
  <c r="E30" i="4143" s="1"/>
  <c r="P23" i="4142"/>
  <c r="M44" i="4142"/>
  <c r="E10" i="4143"/>
  <c r="C36" i="4143"/>
  <c r="G29" i="4143"/>
  <c r="E36" i="4143" s="1"/>
  <c r="M43" i="4143"/>
  <c r="E9" i="4144"/>
  <c r="G36" i="4143" l="1"/>
  <c r="N43" i="4143" s="1"/>
  <c r="G9" i="4144" s="1"/>
  <c r="E29" i="4144" s="1"/>
  <c r="N16" i="4143"/>
  <c r="O16" i="4143" s="1"/>
  <c r="P16" i="4143" s="1"/>
  <c r="P23" i="4143" s="1"/>
  <c r="C44" i="4143"/>
  <c r="K44" i="4143" s="1"/>
  <c r="C30" i="4143"/>
  <c r="C37" i="4143" s="1"/>
  <c r="F10" i="4143"/>
  <c r="C43" i="4144"/>
  <c r="K43" i="4144" s="1"/>
  <c r="C29" i="4144"/>
  <c r="F9" i="4144"/>
  <c r="G30" i="4143" l="1"/>
  <c r="E37" i="4143" s="1"/>
  <c r="G37" i="4143" s="1"/>
  <c r="N44" i="4143" s="1"/>
  <c r="G10" i="4144" s="1"/>
  <c r="E30" i="4144" s="1"/>
  <c r="M44" i="4143"/>
  <c r="E10" i="4144"/>
  <c r="C36" i="4144"/>
  <c r="G29" i="4144"/>
  <c r="E36" i="4144" s="1"/>
  <c r="M43" i="4144"/>
  <c r="E9" i="4145"/>
  <c r="G36" i="4144" l="1"/>
  <c r="N43" i="4144" s="1"/>
  <c r="G9" i="4145" s="1"/>
  <c r="N16" i="4144"/>
  <c r="O16" i="4144" s="1"/>
  <c r="P16" i="4144" s="1"/>
  <c r="P23" i="4144" s="1"/>
  <c r="C44" i="4144"/>
  <c r="K44" i="4144" s="1"/>
  <c r="C30" i="4144"/>
  <c r="C37" i="4144" s="1"/>
  <c r="F10" i="4144"/>
  <c r="C43" i="4145"/>
  <c r="K43" i="4145" s="1"/>
  <c r="C29" i="4145"/>
  <c r="F9" i="4145"/>
  <c r="F16" i="4145"/>
  <c r="G16" i="4145" s="1"/>
  <c r="H16" i="4145" s="1"/>
  <c r="H23" i="4145" s="1"/>
  <c r="E29" i="4145"/>
  <c r="G30" i="4144" l="1"/>
  <c r="E37" i="4144" s="1"/>
  <c r="G37" i="4144" s="1"/>
  <c r="N44" i="4144" s="1"/>
  <c r="G10" i="4145" s="1"/>
  <c r="N18" i="4145" s="1"/>
  <c r="O18" i="4145" s="1"/>
  <c r="P18" i="4145" s="1"/>
  <c r="M44" i="4144"/>
  <c r="E10" i="4145"/>
  <c r="C36" i="4145"/>
  <c r="G29" i="4145"/>
  <c r="E36" i="4145" s="1"/>
  <c r="M43" i="4145"/>
  <c r="E9" i="4146"/>
  <c r="N16" i="4145" l="1"/>
  <c r="O16" i="4145" s="1"/>
  <c r="P16" i="4145" s="1"/>
  <c r="E30" i="4145"/>
  <c r="N17" i="4145"/>
  <c r="O17" i="4145" s="1"/>
  <c r="P17" i="4145" s="1"/>
  <c r="P23" i="4145" s="1"/>
  <c r="G36" i="4145"/>
  <c r="N43" i="4145" s="1"/>
  <c r="G9" i="4146" s="1"/>
  <c r="E29" i="4146" s="1"/>
  <c r="C44" i="4145"/>
  <c r="K44" i="4145" s="1"/>
  <c r="C30" i="4145"/>
  <c r="C37" i="4145" s="1"/>
  <c r="F10" i="4145"/>
  <c r="C43" i="4146"/>
  <c r="K43" i="4146" s="1"/>
  <c r="C29" i="4146"/>
  <c r="F9" i="4146"/>
  <c r="F16" i="4146" l="1"/>
  <c r="G16" i="4146" s="1"/>
  <c r="H16" i="4146" s="1"/>
  <c r="H23" i="4146" s="1"/>
  <c r="G30" i="4145"/>
  <c r="E37" i="4145" s="1"/>
  <c r="G37" i="4145" s="1"/>
  <c r="N44" i="4145" s="1"/>
  <c r="G10" i="4146" s="1"/>
  <c r="E30" i="4146" s="1"/>
  <c r="M44" i="4145"/>
  <c r="E10" i="4146"/>
  <c r="C36" i="4146"/>
  <c r="G29" i="4146"/>
  <c r="E36" i="4146" s="1"/>
  <c r="M43" i="4146"/>
  <c r="E9" i="4147"/>
  <c r="G36" i="4146" l="1"/>
  <c r="N43" i="4146" s="1"/>
  <c r="G9" i="4147" s="1"/>
  <c r="E29" i="4147" s="1"/>
  <c r="C44" i="4146"/>
  <c r="K44" i="4146" s="1"/>
  <c r="C30" i="4146"/>
  <c r="F10" i="4146"/>
  <c r="C43" i="4147"/>
  <c r="K43" i="4147" s="1"/>
  <c r="C29" i="4147"/>
  <c r="F9" i="4147"/>
  <c r="F16" i="4147"/>
  <c r="G16" i="4147" s="1"/>
  <c r="H16" i="4147" s="1"/>
  <c r="H23" i="4147" s="1"/>
  <c r="C37" i="4146" l="1"/>
  <c r="G30" i="4146"/>
  <c r="E37" i="4146" s="1"/>
  <c r="M44" i="4146"/>
  <c r="E10" i="4147"/>
  <c r="C36" i="4147"/>
  <c r="G29" i="4147"/>
  <c r="E36" i="4147" s="1"/>
  <c r="G36" i="4147" s="1"/>
  <c r="N43" i="4147" s="1"/>
  <c r="G9" i="4150" s="1"/>
  <c r="M43" i="4147"/>
  <c r="E9" i="4150"/>
  <c r="G37" i="4146" l="1"/>
  <c r="N44" i="4146" s="1"/>
  <c r="G10" i="4147" s="1"/>
  <c r="C44" i="4147"/>
  <c r="K44" i="4147" s="1"/>
  <c r="C30" i="4147"/>
  <c r="C37" i="4147" s="1"/>
  <c r="F10" i="4147"/>
  <c r="N18" i="4147"/>
  <c r="O18" i="4147" s="1"/>
  <c r="P18" i="4147" s="1"/>
  <c r="N17" i="4147"/>
  <c r="O17" i="4147" s="1"/>
  <c r="P17" i="4147" s="1"/>
  <c r="N16" i="4147"/>
  <c r="O16" i="4147" s="1"/>
  <c r="P16" i="4147" s="1"/>
  <c r="E30" i="4147"/>
  <c r="G30" i="4147" s="1"/>
  <c r="E37" i="4147" s="1"/>
  <c r="G37" i="4147" s="1"/>
  <c r="N44" i="4147" s="1"/>
  <c r="G10" i="4150" s="1"/>
  <c r="C43" i="4150"/>
  <c r="K43" i="4150" s="1"/>
  <c r="C29" i="4150"/>
  <c r="F9" i="4150"/>
  <c r="E29" i="4150"/>
  <c r="F16" i="4150"/>
  <c r="G16" i="4150" s="1"/>
  <c r="H16" i="4150" s="1"/>
  <c r="H23" i="4150" s="1"/>
  <c r="P23" i="4147" l="1"/>
  <c r="E30" i="4150"/>
  <c r="N17" i="4150"/>
  <c r="O17" i="4150" s="1"/>
  <c r="P17" i="4150" s="1"/>
  <c r="N16" i="4150"/>
  <c r="O16" i="4150" s="1"/>
  <c r="P16" i="4150" s="1"/>
  <c r="M44" i="4147"/>
  <c r="E10" i="4150"/>
  <c r="C36" i="4150"/>
  <c r="G29" i="4150"/>
  <c r="E36" i="4150" s="1"/>
  <c r="G36" i="4150" s="1"/>
  <c r="N43" i="4150" s="1"/>
  <c r="G9" i="4151" s="1"/>
  <c r="E29" i="4151" s="1"/>
  <c r="M43" i="4150"/>
  <c r="E9" i="4151"/>
  <c r="P23" i="4150" l="1"/>
  <c r="C44" i="4150"/>
  <c r="K44" i="4150" s="1"/>
  <c r="C30" i="4150"/>
  <c r="C37" i="4150" s="1"/>
  <c r="F10" i="4150"/>
  <c r="C43" i="4151"/>
  <c r="K43" i="4151" s="1"/>
  <c r="C29" i="4151"/>
  <c r="F9" i="4151"/>
  <c r="G30" i="4150" l="1"/>
  <c r="E37" i="4150" s="1"/>
  <c r="G37" i="4150" s="1"/>
  <c r="N44" i="4150" s="1"/>
  <c r="G10" i="4151" s="1"/>
  <c r="E30" i="4151" s="1"/>
  <c r="M44" i="4150"/>
  <c r="E10" i="4151"/>
  <c r="C36" i="4151"/>
  <c r="G29" i="4151"/>
  <c r="E36" i="4151" s="1"/>
  <c r="M43" i="4151"/>
  <c r="E9" i="4152"/>
  <c r="G36" i="4151" l="1"/>
  <c r="N43" i="4151" s="1"/>
  <c r="G9" i="4152" s="1"/>
  <c r="C44" i="4151"/>
  <c r="K44" i="4151" s="1"/>
  <c r="C30" i="4151"/>
  <c r="F10" i="4151"/>
  <c r="C43" i="4152"/>
  <c r="K43" i="4152" s="1"/>
  <c r="C29" i="4152"/>
  <c r="F9" i="4152"/>
  <c r="F16" i="4152"/>
  <c r="G16" i="4152" s="1"/>
  <c r="H16" i="4152" s="1"/>
  <c r="H23" i="4152" s="1"/>
  <c r="E29" i="4152"/>
  <c r="C37" i="4151" l="1"/>
  <c r="G30" i="4151"/>
  <c r="E37" i="4151" s="1"/>
  <c r="G37" i="4151" s="1"/>
  <c r="N44" i="4151" s="1"/>
  <c r="G10" i="4152" s="1"/>
  <c r="M44" i="4151"/>
  <c r="E10" i="4152"/>
  <c r="C36" i="4152"/>
  <c r="G29" i="4152"/>
  <c r="E36" i="4152" s="1"/>
  <c r="G36" i="4152" s="1"/>
  <c r="N43" i="4152" s="1"/>
  <c r="G9" i="4154" s="1"/>
  <c r="E29" i="4154" s="1"/>
  <c r="M43" i="4152"/>
  <c r="E9" i="4154"/>
  <c r="C44" i="4152" l="1"/>
  <c r="K44" i="4152" s="1"/>
  <c r="C30" i="4152"/>
  <c r="C37" i="4152" s="1"/>
  <c r="F10" i="4152"/>
  <c r="N18" i="4152"/>
  <c r="O18" i="4152" s="1"/>
  <c r="P18" i="4152" s="1"/>
  <c r="N17" i="4152"/>
  <c r="O17" i="4152" s="1"/>
  <c r="P17" i="4152" s="1"/>
  <c r="N16" i="4152"/>
  <c r="O16" i="4152" s="1"/>
  <c r="P16" i="4152" s="1"/>
  <c r="E30" i="4152"/>
  <c r="C43" i="4154"/>
  <c r="K43" i="4154" s="1"/>
  <c r="C29" i="4154"/>
  <c r="F9" i="4154"/>
  <c r="G30" i="4152" l="1"/>
  <c r="E37" i="4152" s="1"/>
  <c r="G37" i="4152" s="1"/>
  <c r="N44" i="4152" s="1"/>
  <c r="G10" i="4154" s="1"/>
  <c r="E30" i="4154" s="1"/>
  <c r="P23" i="4152"/>
  <c r="M44" i="4152"/>
  <c r="E10" i="4154"/>
  <c r="C36" i="4154"/>
  <c r="G29" i="4154"/>
  <c r="E36" i="4154" s="1"/>
  <c r="M43" i="4154"/>
  <c r="E9" i="4153"/>
  <c r="G36" i="4154" l="1"/>
  <c r="N43" i="4154" s="1"/>
  <c r="G9" i="4153" s="1"/>
  <c r="E29" i="4153" s="1"/>
  <c r="C44" i="4154"/>
  <c r="K44" i="4154" s="1"/>
  <c r="C30" i="4154"/>
  <c r="F10" i="4154"/>
  <c r="C43" i="4153"/>
  <c r="K43" i="4153" s="1"/>
  <c r="C29" i="4153"/>
  <c r="F9" i="4153"/>
  <c r="F16" i="4153"/>
  <c r="G16" i="4153" s="1"/>
  <c r="H16" i="4153" s="1"/>
  <c r="H23" i="4153" s="1"/>
  <c r="C37" i="4154" l="1"/>
  <c r="G30" i="4154"/>
  <c r="E37" i="4154" s="1"/>
  <c r="M44" i="4154"/>
  <c r="E10" i="4153"/>
  <c r="C36" i="4153"/>
  <c r="G29" i="4153"/>
  <c r="E36" i="4153" s="1"/>
  <c r="G36" i="4153" s="1"/>
  <c r="N43" i="4153" s="1"/>
  <c r="G9" i="4155" s="1"/>
  <c r="E29" i="4155" s="1"/>
  <c r="M43" i="4153"/>
  <c r="E9" i="4155"/>
  <c r="G37" i="4154" l="1"/>
  <c r="N44" i="4154" s="1"/>
  <c r="G10" i="4153" s="1"/>
  <c r="C44" i="4153"/>
  <c r="K44" i="4153" s="1"/>
  <c r="C30" i="4153"/>
  <c r="C37" i="4153" s="1"/>
  <c r="F10" i="4153"/>
  <c r="E30" i="4153"/>
  <c r="N16" i="4153"/>
  <c r="O16" i="4153" s="1"/>
  <c r="P16" i="4153" s="1"/>
  <c r="P23" i="4153" s="1"/>
  <c r="C43" i="4155"/>
  <c r="K43" i="4155" s="1"/>
  <c r="C29" i="4155"/>
  <c r="F9" i="4155"/>
  <c r="G30" i="4153" l="1"/>
  <c r="E37" i="4153" s="1"/>
  <c r="G37" i="4153" s="1"/>
  <c r="N44" i="4153" s="1"/>
  <c r="G10" i="4155" s="1"/>
  <c r="E30" i="4155" s="1"/>
  <c r="M44" i="4153"/>
  <c r="E10" i="4155"/>
  <c r="C36" i="4155"/>
  <c r="G29" i="4155"/>
  <c r="E36" i="4155" s="1"/>
  <c r="M43" i="4155"/>
  <c r="E9" i="4156"/>
  <c r="G36" i="4155" l="1"/>
  <c r="N43" i="4155" s="1"/>
  <c r="G9" i="4156" s="1"/>
  <c r="C44" i="4155"/>
  <c r="K44" i="4155" s="1"/>
  <c r="C30" i="4155"/>
  <c r="F10" i="4155"/>
  <c r="C43" i="4156"/>
  <c r="K43" i="4156" s="1"/>
  <c r="C29" i="4156"/>
  <c r="F9" i="4156"/>
  <c r="F16" i="4156"/>
  <c r="G16" i="4156" s="1"/>
  <c r="H16" i="4156" s="1"/>
  <c r="H23" i="4156" s="1"/>
  <c r="E29" i="4156"/>
  <c r="C37" i="4155" l="1"/>
  <c r="G30" i="4155"/>
  <c r="E37" i="4155" s="1"/>
  <c r="M44" i="4155"/>
  <c r="E10" i="4156"/>
  <c r="C36" i="4156"/>
  <c r="G29" i="4156"/>
  <c r="E36" i="4156" s="1"/>
  <c r="G36" i="4156" s="1"/>
  <c r="N43" i="4156" s="1"/>
  <c r="G9" i="4158" s="1"/>
  <c r="E29" i="4158" s="1"/>
  <c r="M43" i="4156"/>
  <c r="E9" i="4158"/>
  <c r="G37" i="4155" l="1"/>
  <c r="N44" i="4155" s="1"/>
  <c r="G10" i="4156" s="1"/>
  <c r="C44" i="4156"/>
  <c r="K44" i="4156" s="1"/>
  <c r="C30" i="4156"/>
  <c r="C37" i="4156" s="1"/>
  <c r="F10" i="4156"/>
  <c r="N20" i="4156"/>
  <c r="O20" i="4156" s="1"/>
  <c r="P20" i="4156" s="1"/>
  <c r="N19" i="4156"/>
  <c r="O19" i="4156" s="1"/>
  <c r="P19" i="4156" s="1"/>
  <c r="N18" i="4156"/>
  <c r="O18" i="4156" s="1"/>
  <c r="P18" i="4156" s="1"/>
  <c r="N17" i="4156"/>
  <c r="O17" i="4156" s="1"/>
  <c r="P17" i="4156" s="1"/>
  <c r="N16" i="4156"/>
  <c r="O16" i="4156" s="1"/>
  <c r="P16" i="4156" s="1"/>
  <c r="E30" i="4156"/>
  <c r="C43" i="4158"/>
  <c r="K43" i="4158" s="1"/>
  <c r="C29" i="4158"/>
  <c r="F9" i="4158"/>
  <c r="G30" i="4156" l="1"/>
  <c r="E37" i="4156" s="1"/>
  <c r="G37" i="4156" s="1"/>
  <c r="N44" i="4156" s="1"/>
  <c r="G10" i="4158" s="1"/>
  <c r="E30" i="4158" s="1"/>
  <c r="P23" i="4156"/>
  <c r="M44" i="4156"/>
  <c r="E10" i="4158"/>
  <c r="C36" i="4158"/>
  <c r="G29" i="4158"/>
  <c r="E36" i="4158" s="1"/>
  <c r="M43" i="4158"/>
  <c r="E9" i="4159"/>
  <c r="G36" i="4158" l="1"/>
  <c r="N43" i="4158" s="1"/>
  <c r="G9" i="4159" s="1"/>
  <c r="E29" i="4159" s="1"/>
  <c r="C44" i="4158"/>
  <c r="K44" i="4158" s="1"/>
  <c r="C30" i="4158"/>
  <c r="F10" i="4158"/>
  <c r="C43" i="4159"/>
  <c r="K43" i="4159" s="1"/>
  <c r="C29" i="4159"/>
  <c r="F9" i="4159"/>
  <c r="C37" i="4158" l="1"/>
  <c r="G30" i="4158"/>
  <c r="E37" i="4158" s="1"/>
  <c r="G37" i="4158" s="1"/>
  <c r="N44" i="4158" s="1"/>
  <c r="G10" i="4159" s="1"/>
  <c r="M44" i="4158"/>
  <c r="E10" i="4159"/>
  <c r="C36" i="4159"/>
  <c r="G29" i="4159"/>
  <c r="E36" i="4159" s="1"/>
  <c r="G36" i="4159" s="1"/>
  <c r="N43" i="4159" s="1"/>
  <c r="G9" i="4160" s="1"/>
  <c r="E29" i="4160" s="1"/>
  <c r="M43" i="4159"/>
  <c r="E9" i="4160"/>
  <c r="C44" i="4159" l="1"/>
  <c r="K44" i="4159" s="1"/>
  <c r="C30" i="4159"/>
  <c r="C37" i="4159" s="1"/>
  <c r="F10" i="4159"/>
  <c r="N16" i="4159"/>
  <c r="O16" i="4159" s="1"/>
  <c r="P16" i="4159" s="1"/>
  <c r="P23" i="4159" s="1"/>
  <c r="E30" i="4159"/>
  <c r="C43" i="4160"/>
  <c r="K43" i="4160" s="1"/>
  <c r="C29" i="4160"/>
  <c r="F9" i="4160"/>
  <c r="G30" i="4159" l="1"/>
  <c r="E37" i="4159" s="1"/>
  <c r="G37" i="4159" s="1"/>
  <c r="N44" i="4159" s="1"/>
  <c r="G10" i="4160" s="1"/>
  <c r="E30" i="4160" s="1"/>
  <c r="M44" i="4159"/>
  <c r="E10" i="4160"/>
  <c r="C36" i="4160"/>
  <c r="G29" i="4160"/>
  <c r="E36" i="4160" s="1"/>
  <c r="M43" i="4160"/>
  <c r="E9" i="4161"/>
  <c r="G36" i="4160" l="1"/>
  <c r="N43" i="4160" s="1"/>
  <c r="G9" i="4161" s="1"/>
  <c r="C44" i="4160"/>
  <c r="K44" i="4160" s="1"/>
  <c r="C30" i="4160"/>
  <c r="F10" i="4160"/>
  <c r="C43" i="4161"/>
  <c r="K43" i="4161" s="1"/>
  <c r="C29" i="4161"/>
  <c r="F9" i="4161"/>
  <c r="F16" i="4161"/>
  <c r="G16" i="4161" s="1"/>
  <c r="H16" i="4161" s="1"/>
  <c r="H23" i="4161" s="1"/>
  <c r="E29" i="4161"/>
  <c r="C37" i="4160" l="1"/>
  <c r="G30" i="4160"/>
  <c r="E37" i="4160" s="1"/>
  <c r="M44" i="4160"/>
  <c r="E10" i="4161"/>
  <c r="C36" i="4161"/>
  <c r="G29" i="4161"/>
  <c r="E36" i="4161" s="1"/>
  <c r="G36" i="4161" s="1"/>
  <c r="N43" i="4161" s="1"/>
  <c r="G9" i="4162" s="1"/>
  <c r="M43" i="4161"/>
  <c r="E9" i="4162"/>
  <c r="G37" i="4160" l="1"/>
  <c r="N44" i="4160" s="1"/>
  <c r="G10" i="4161" s="1"/>
  <c r="C44" i="4161"/>
  <c r="K44" i="4161" s="1"/>
  <c r="C30" i="4161"/>
  <c r="C37" i="4161" s="1"/>
  <c r="F10" i="4161"/>
  <c r="N17" i="4161"/>
  <c r="O17" i="4161" s="1"/>
  <c r="P17" i="4161" s="1"/>
  <c r="N16" i="4161"/>
  <c r="O16" i="4161" s="1"/>
  <c r="P16" i="4161" s="1"/>
  <c r="E30" i="4161"/>
  <c r="G30" i="4161" s="1"/>
  <c r="E37" i="4161" s="1"/>
  <c r="G37" i="4161" s="1"/>
  <c r="N44" i="4161" s="1"/>
  <c r="G10" i="4162" s="1"/>
  <c r="E30" i="4162" s="1"/>
  <c r="C43" i="4162"/>
  <c r="K43" i="4162" s="1"/>
  <c r="C29" i="4162"/>
  <c r="F9" i="4162"/>
  <c r="F17" i="4162"/>
  <c r="G17" i="4162" s="1"/>
  <c r="H17" i="4162" s="1"/>
  <c r="E29" i="4162"/>
  <c r="F16" i="4162"/>
  <c r="G16" i="4162" s="1"/>
  <c r="H16" i="4162" s="1"/>
  <c r="H23" i="4162" l="1"/>
  <c r="P23" i="4161"/>
  <c r="M44" i="4161"/>
  <c r="E10" i="4162"/>
  <c r="C36" i="4162"/>
  <c r="G29" i="4162"/>
  <c r="E36" i="4162" s="1"/>
  <c r="M43" i="4162"/>
  <c r="E9" i="4163"/>
  <c r="G36" i="4162" l="1"/>
  <c r="N43" i="4162" s="1"/>
  <c r="G9" i="4163" s="1"/>
  <c r="F17" i="4163" s="1"/>
  <c r="G17" i="4163" s="1"/>
  <c r="H17" i="4163" s="1"/>
  <c r="C30" i="4162"/>
  <c r="F10" i="4162"/>
  <c r="C44" i="4162"/>
  <c r="K44" i="4162" s="1"/>
  <c r="C43" i="4163"/>
  <c r="K43" i="4163" s="1"/>
  <c r="C29" i="4163"/>
  <c r="F9" i="4163"/>
  <c r="E29" i="4163" l="1"/>
  <c r="F18" i="4163"/>
  <c r="G18" i="4163" s="1"/>
  <c r="H18" i="4163" s="1"/>
  <c r="F16" i="4163"/>
  <c r="G16" i="4163" s="1"/>
  <c r="H16" i="4163" s="1"/>
  <c r="M44" i="4162"/>
  <c r="E10" i="4163"/>
  <c r="C37" i="4162"/>
  <c r="G30" i="4162"/>
  <c r="E37" i="4162" s="1"/>
  <c r="H23" i="4163"/>
  <c r="C36" i="4163"/>
  <c r="G29" i="4163"/>
  <c r="E36" i="4163" s="1"/>
  <c r="G36" i="4163" s="1"/>
  <c r="N43" i="4163" s="1"/>
  <c r="G9" i="4164" s="1"/>
  <c r="E29" i="4164" s="1"/>
  <c r="M43" i="4163"/>
  <c r="E9" i="4164"/>
  <c r="G37" i="4162" l="1"/>
  <c r="N44" i="4162" s="1"/>
  <c r="G10" i="4163" s="1"/>
  <c r="N17" i="4163" s="1"/>
  <c r="O17" i="4163" s="1"/>
  <c r="P17" i="4163" s="1"/>
  <c r="C30" i="4163"/>
  <c r="C37" i="4163" s="1"/>
  <c r="F10" i="4163"/>
  <c r="C44" i="4163"/>
  <c r="K44" i="4163" s="1"/>
  <c r="C43" i="4164"/>
  <c r="K43" i="4164" s="1"/>
  <c r="C29" i="4164"/>
  <c r="F9" i="4164"/>
  <c r="E30" i="4163" l="1"/>
  <c r="N16" i="4163"/>
  <c r="O16" i="4163" s="1"/>
  <c r="P16" i="4163" s="1"/>
  <c r="P23" i="4163" s="1"/>
  <c r="M43" i="4164"/>
  <c r="E9" i="4165"/>
  <c r="M44" i="4163"/>
  <c r="E10" i="4164"/>
  <c r="G30" i="4163"/>
  <c r="E37" i="4163" s="1"/>
  <c r="G37" i="4163" s="1"/>
  <c r="N44" i="4163" s="1"/>
  <c r="G10" i="4164" s="1"/>
  <c r="C36" i="4164"/>
  <c r="G29" i="4164"/>
  <c r="E36" i="4164" s="1"/>
  <c r="G36" i="4164" l="1"/>
  <c r="N43" i="4164" s="1"/>
  <c r="G9" i="4165" s="1"/>
  <c r="F16" i="4165" s="1"/>
  <c r="G16" i="4165" s="1"/>
  <c r="H16" i="4165" s="1"/>
  <c r="H23" i="4165" s="1"/>
  <c r="E30" i="4164"/>
  <c r="N16" i="4164"/>
  <c r="O16" i="4164" s="1"/>
  <c r="P16" i="4164" s="1"/>
  <c r="P23" i="4164" s="1"/>
  <c r="C44" i="4164"/>
  <c r="K44" i="4164" s="1"/>
  <c r="C30" i="4164"/>
  <c r="C37" i="4164" s="1"/>
  <c r="F10" i="4164"/>
  <c r="C43" i="4165"/>
  <c r="K43" i="4165" s="1"/>
  <c r="C29" i="4165"/>
  <c r="C36" i="4165" s="1"/>
  <c r="F9" i="4165"/>
  <c r="E29" i="4165" l="1"/>
  <c r="G29" i="4165"/>
  <c r="E36" i="4165" s="1"/>
  <c r="G36" i="4165" s="1"/>
  <c r="N43" i="4165" s="1"/>
  <c r="G9" i="4166" s="1"/>
  <c r="F16" i="4166" s="1"/>
  <c r="G16" i="4166" s="1"/>
  <c r="H16" i="4166" s="1"/>
  <c r="H23" i="4166" s="1"/>
  <c r="M43" i="4165"/>
  <c r="E9" i="4166"/>
  <c r="M44" i="4164"/>
  <c r="E10" i="4165"/>
  <c r="G30" i="4164"/>
  <c r="E37" i="4164" s="1"/>
  <c r="G37" i="4164" s="1"/>
  <c r="N44" i="4164" s="1"/>
  <c r="G10" i="4165" s="1"/>
  <c r="E29" i="4166" l="1"/>
  <c r="N20" i="4165"/>
  <c r="O20" i="4165" s="1"/>
  <c r="P20" i="4165" s="1"/>
  <c r="N19" i="4165"/>
  <c r="O19" i="4165" s="1"/>
  <c r="P19" i="4165" s="1"/>
  <c r="N18" i="4165"/>
  <c r="O18" i="4165" s="1"/>
  <c r="P18" i="4165" s="1"/>
  <c r="N17" i="4165"/>
  <c r="O17" i="4165" s="1"/>
  <c r="P17" i="4165" s="1"/>
  <c r="E30" i="4165"/>
  <c r="N16" i="4165"/>
  <c r="O16" i="4165" s="1"/>
  <c r="P16" i="4165" s="1"/>
  <c r="C44" i="4165"/>
  <c r="K44" i="4165" s="1"/>
  <c r="F10" i="4165"/>
  <c r="C30" i="4165"/>
  <c r="C37" i="4165" s="1"/>
  <c r="C43" i="4166"/>
  <c r="K43" i="4166" s="1"/>
  <c r="C29" i="4166"/>
  <c r="F9" i="4166"/>
  <c r="P23" i="4165" l="1"/>
  <c r="C36" i="4166"/>
  <c r="G29" i="4166"/>
  <c r="E36" i="4166" s="1"/>
  <c r="G36" i="4166" s="1"/>
  <c r="N43" i="4166" s="1"/>
  <c r="G9" i="4167" s="1"/>
  <c r="E29" i="4167" s="1"/>
  <c r="M43" i="4166"/>
  <c r="E9" i="4167"/>
  <c r="M44" i="4165"/>
  <c r="E10" i="4166"/>
  <c r="G30" i="4165"/>
  <c r="E37" i="4165" s="1"/>
  <c r="G37" i="4165" s="1"/>
  <c r="N44" i="4165" s="1"/>
  <c r="G10" i="4166" s="1"/>
  <c r="E30" i="4166" l="1"/>
  <c r="N17" i="4166"/>
  <c r="O17" i="4166" s="1"/>
  <c r="P17" i="4166" s="1"/>
  <c r="N16" i="4166"/>
  <c r="O16" i="4166" s="1"/>
  <c r="P16" i="4166" s="1"/>
  <c r="C44" i="4166"/>
  <c r="K44" i="4166" s="1"/>
  <c r="F10" i="4166"/>
  <c r="C30" i="4166"/>
  <c r="C37" i="4166" s="1"/>
  <c r="C43" i="4167"/>
  <c r="K43" i="4167" s="1"/>
  <c r="C29" i="4167"/>
  <c r="C36" i="4167" s="1"/>
  <c r="F9" i="4167"/>
  <c r="P23" i="4166" l="1"/>
  <c r="G29" i="4167"/>
  <c r="E36" i="4167" s="1"/>
  <c r="G36" i="4167" s="1"/>
  <c r="N43" i="4167" s="1"/>
  <c r="G9" i="4168" s="1"/>
  <c r="F16" i="4168" s="1"/>
  <c r="G16" i="4168" s="1"/>
  <c r="H16" i="4168" s="1"/>
  <c r="M43" i="4167"/>
  <c r="E9" i="4168"/>
  <c r="M44" i="4166"/>
  <c r="E10" i="4167"/>
  <c r="G30" i="4166"/>
  <c r="E37" i="4166" s="1"/>
  <c r="G37" i="4166" s="1"/>
  <c r="N44" i="4166" s="1"/>
  <c r="G10" i="4167" s="1"/>
  <c r="E30" i="4167" s="1"/>
  <c r="F17" i="4168" l="1"/>
  <c r="G17" i="4168" s="1"/>
  <c r="H17" i="4168" s="1"/>
  <c r="F18" i="4168"/>
  <c r="G18" i="4168" s="1"/>
  <c r="H18" i="4168" s="1"/>
  <c r="H23" i="4168" s="1"/>
  <c r="E29" i="4168"/>
  <c r="C44" i="4167"/>
  <c r="K44" i="4167" s="1"/>
  <c r="F10" i="4167"/>
  <c r="C30" i="4167"/>
  <c r="C43" i="4168"/>
  <c r="K43" i="4168" s="1"/>
  <c r="E9" i="4181" s="1"/>
  <c r="C29" i="4168"/>
  <c r="C36" i="4168" s="1"/>
  <c r="F9" i="4168"/>
  <c r="G29" i="4168" l="1"/>
  <c r="E36" i="4168" s="1"/>
  <c r="G36" i="4168" s="1"/>
  <c r="N43" i="4168" s="1"/>
  <c r="G9" i="4181" s="1"/>
  <c r="E29" i="4181" s="1"/>
  <c r="C43" i="4181"/>
  <c r="K43" i="4181" s="1"/>
  <c r="C29" i="4181"/>
  <c r="F9" i="4181"/>
  <c r="M43" i="4168"/>
  <c r="C37" i="4167"/>
  <c r="G30" i="4167"/>
  <c r="E37" i="4167" s="1"/>
  <c r="G37" i="4167" s="1"/>
  <c r="N44" i="4167" s="1"/>
  <c r="G10" i="4168" s="1"/>
  <c r="M44" i="4167"/>
  <c r="E10" i="4168"/>
  <c r="C36" i="4181" l="1"/>
  <c r="G29" i="4181"/>
  <c r="E36" i="4181" s="1"/>
  <c r="G36" i="4181" s="1"/>
  <c r="N43" i="4181" s="1"/>
  <c r="G9" i="4169" s="1"/>
  <c r="M43" i="4181"/>
  <c r="E9" i="4169"/>
  <c r="C43" i="4169" s="1"/>
  <c r="K43" i="4169" s="1"/>
  <c r="C44" i="4168"/>
  <c r="K44" i="4168" s="1"/>
  <c r="E10" i="4181" s="1"/>
  <c r="C30" i="4168"/>
  <c r="C37" i="4168" s="1"/>
  <c r="F10" i="4168"/>
  <c r="N16" i="4168"/>
  <c r="O16" i="4168" s="1"/>
  <c r="P16" i="4168" s="1"/>
  <c r="P23" i="4168" s="1"/>
  <c r="E30" i="4168"/>
  <c r="C29" i="4169" l="1"/>
  <c r="C36" i="4169" s="1"/>
  <c r="F9" i="4169"/>
  <c r="G30" i="4168"/>
  <c r="E37" i="4168" s="1"/>
  <c r="G37" i="4168" s="1"/>
  <c r="N44" i="4168" s="1"/>
  <c r="G10" i="4181" s="1"/>
  <c r="E30" i="4181" s="1"/>
  <c r="C44" i="4181"/>
  <c r="K44" i="4181" s="1"/>
  <c r="C30" i="4181"/>
  <c r="F10" i="4181"/>
  <c r="F17" i="4169"/>
  <c r="G17" i="4169" s="1"/>
  <c r="H17" i="4169" s="1"/>
  <c r="F16" i="4169"/>
  <c r="G16" i="4169" s="1"/>
  <c r="H16" i="4169" s="1"/>
  <c r="E29" i="4169"/>
  <c r="G29" i="4169" s="1"/>
  <c r="E36" i="4169" s="1"/>
  <c r="G36" i="4169" s="1"/>
  <c r="N43" i="4169" s="1"/>
  <c r="G9" i="4170" s="1"/>
  <c r="E29" i="4170" s="1"/>
  <c r="M43" i="4169"/>
  <c r="E9" i="4170"/>
  <c r="M44" i="4168"/>
  <c r="H23" i="4169" l="1"/>
  <c r="C37" i="4181"/>
  <c r="G30" i="4181"/>
  <c r="E37" i="4181" s="1"/>
  <c r="G37" i="4181" s="1"/>
  <c r="N44" i="4181" s="1"/>
  <c r="G10" i="4169" s="1"/>
  <c r="M44" i="4181"/>
  <c r="E10" i="4169"/>
  <c r="C44" i="4169" s="1"/>
  <c r="K44" i="4169" s="1"/>
  <c r="F16" i="4170"/>
  <c r="G16" i="4170" s="1"/>
  <c r="H16" i="4170" s="1"/>
  <c r="H23" i="4170" s="1"/>
  <c r="C43" i="4170"/>
  <c r="K43" i="4170" s="1"/>
  <c r="C29" i="4170"/>
  <c r="C36" i="4170" s="1"/>
  <c r="F9" i="4170"/>
  <c r="C30" i="4169" l="1"/>
  <c r="C37" i="4169" s="1"/>
  <c r="F10" i="4169"/>
  <c r="N19" i="4169"/>
  <c r="O19" i="4169" s="1"/>
  <c r="P19" i="4169" s="1"/>
  <c r="N18" i="4169"/>
  <c r="O18" i="4169" s="1"/>
  <c r="P18" i="4169" s="1"/>
  <c r="N17" i="4169"/>
  <c r="O17" i="4169" s="1"/>
  <c r="P17" i="4169" s="1"/>
  <c r="E30" i="4169"/>
  <c r="G30" i="4169" s="1"/>
  <c r="E37" i="4169" s="1"/>
  <c r="G37" i="4169" s="1"/>
  <c r="N44" i="4169" s="1"/>
  <c r="G10" i="4170" s="1"/>
  <c r="E30" i="4170" s="1"/>
  <c r="N16" i="4169"/>
  <c r="O16" i="4169" s="1"/>
  <c r="P16" i="4169" s="1"/>
  <c r="G29" i="4170"/>
  <c r="E36" i="4170" s="1"/>
  <c r="G36" i="4170" s="1"/>
  <c r="N43" i="4170" s="1"/>
  <c r="G9" i="4174" s="1"/>
  <c r="F17" i="4174" s="1"/>
  <c r="G17" i="4174" s="1"/>
  <c r="H17" i="4174" s="1"/>
  <c r="M43" i="4170"/>
  <c r="E9" i="4174"/>
  <c r="M44" i="4169"/>
  <c r="E10" i="4170"/>
  <c r="P23" i="4169" l="1"/>
  <c r="F18" i="4174"/>
  <c r="G18" i="4174" s="1"/>
  <c r="H18" i="4174" s="1"/>
  <c r="F16" i="4174"/>
  <c r="G16" i="4174" s="1"/>
  <c r="H16" i="4174" s="1"/>
  <c r="E29" i="4174"/>
  <c r="F10" i="4170"/>
  <c r="C44" i="4170"/>
  <c r="K44" i="4170" s="1"/>
  <c r="C30" i="4170"/>
  <c r="C43" i="4174"/>
  <c r="K43" i="4174" s="1"/>
  <c r="C29" i="4174"/>
  <c r="C36" i="4174" s="1"/>
  <c r="F9" i="4174"/>
  <c r="H23" i="4174" l="1"/>
  <c r="G29" i="4174"/>
  <c r="E36" i="4174" s="1"/>
  <c r="G36" i="4174" s="1"/>
  <c r="N43" i="4174" s="1"/>
  <c r="G9" i="4172" s="1"/>
  <c r="E29" i="4172" s="1"/>
  <c r="M43" i="4174"/>
  <c r="E9" i="4172"/>
  <c r="C37" i="4170"/>
  <c r="G30" i="4170"/>
  <c r="E37" i="4170" s="1"/>
  <c r="G37" i="4170" s="1"/>
  <c r="N44" i="4170" s="1"/>
  <c r="G10" i="4174" s="1"/>
  <c r="M44" i="4170"/>
  <c r="E10" i="4174"/>
  <c r="F10" i="4174" l="1"/>
  <c r="C44" i="4174"/>
  <c r="K44" i="4174" s="1"/>
  <c r="C30" i="4174"/>
  <c r="C37" i="4174" s="1"/>
  <c r="N17" i="4174"/>
  <c r="O17" i="4174" s="1"/>
  <c r="P17" i="4174" s="1"/>
  <c r="N16" i="4174"/>
  <c r="O16" i="4174" s="1"/>
  <c r="P16" i="4174" s="1"/>
  <c r="E30" i="4174"/>
  <c r="C43" i="4172"/>
  <c r="K43" i="4172" s="1"/>
  <c r="C29" i="4172"/>
  <c r="F9" i="4172"/>
  <c r="G30" i="4174" l="1"/>
  <c r="E37" i="4174" s="1"/>
  <c r="G37" i="4174" s="1"/>
  <c r="N44" i="4174" s="1"/>
  <c r="G10" i="4172" s="1"/>
  <c r="E30" i="4172" s="1"/>
  <c r="P23" i="4174"/>
  <c r="C36" i="4172"/>
  <c r="G29" i="4172"/>
  <c r="E36" i="4172" s="1"/>
  <c r="G36" i="4172" s="1"/>
  <c r="N43" i="4172" s="1"/>
  <c r="G9" i="4173" s="1"/>
  <c r="M43" i="4172"/>
  <c r="E9" i="4173"/>
  <c r="M44" i="4174"/>
  <c r="E10" i="4172"/>
  <c r="C30" i="4172" l="1"/>
  <c r="C44" i="4172"/>
  <c r="K44" i="4172" s="1"/>
  <c r="F10" i="4172"/>
  <c r="C43" i="4173"/>
  <c r="K43" i="4173" s="1"/>
  <c r="C29" i="4173"/>
  <c r="C36" i="4173" s="1"/>
  <c r="F9" i="4173"/>
  <c r="F17" i="4173"/>
  <c r="G17" i="4173" s="1"/>
  <c r="H17" i="4173" s="1"/>
  <c r="F16" i="4173"/>
  <c r="G16" i="4173" s="1"/>
  <c r="H16" i="4173" s="1"/>
  <c r="E29" i="4173"/>
  <c r="H23" i="4173" l="1"/>
  <c r="G29" i="4173"/>
  <c r="E36" i="4173" s="1"/>
  <c r="G36" i="4173" s="1"/>
  <c r="N43" i="4173" s="1"/>
  <c r="G9" i="4171" s="1"/>
  <c r="E29" i="4171" s="1"/>
  <c r="M43" i="4173"/>
  <c r="E9" i="4171"/>
  <c r="M44" i="4172"/>
  <c r="E10" i="4173"/>
  <c r="C37" i="4172"/>
  <c r="G30" i="4172"/>
  <c r="E37" i="4172" s="1"/>
  <c r="G37" i="4172" s="1"/>
  <c r="N44" i="4172" s="1"/>
  <c r="G10" i="4173" s="1"/>
  <c r="E30" i="4173" s="1"/>
  <c r="C44" i="4173" l="1"/>
  <c r="K44" i="4173" s="1"/>
  <c r="C30" i="4173"/>
  <c r="F10" i="4173"/>
  <c r="C43" i="4171"/>
  <c r="K43" i="4171" s="1"/>
  <c r="C29" i="4171"/>
  <c r="F9" i="4171"/>
  <c r="C36" i="4171" l="1"/>
  <c r="G29" i="4171"/>
  <c r="E36" i="4171" s="1"/>
  <c r="G36" i="4171" s="1"/>
  <c r="N43" i="4171" s="1"/>
  <c r="G9" i="4175" s="1"/>
  <c r="E9" i="4175"/>
  <c r="M43" i="4171"/>
  <c r="C37" i="4173"/>
  <c r="G30" i="4173"/>
  <c r="E37" i="4173" s="1"/>
  <c r="G37" i="4173" s="1"/>
  <c r="N44" i="4173" s="1"/>
  <c r="G10" i="4171" s="1"/>
  <c r="E30" i="4171" s="1"/>
  <c r="M44" i="4173"/>
  <c r="E10" i="4171"/>
  <c r="C44" i="4171" l="1"/>
  <c r="K44" i="4171" s="1"/>
  <c r="F10" i="4171"/>
  <c r="C30" i="4171"/>
  <c r="C37" i="4171" s="1"/>
  <c r="C43" i="4175"/>
  <c r="K43" i="4175" s="1"/>
  <c r="C29" i="4175"/>
  <c r="C36" i="4175" s="1"/>
  <c r="F9" i="4175"/>
  <c r="F18" i="4175"/>
  <c r="G18" i="4175" s="1"/>
  <c r="H18" i="4175" s="1"/>
  <c r="F17" i="4175"/>
  <c r="G17" i="4175" s="1"/>
  <c r="H17" i="4175" s="1"/>
  <c r="F16" i="4175"/>
  <c r="G16" i="4175" s="1"/>
  <c r="H16" i="4175" s="1"/>
  <c r="E29" i="4175"/>
  <c r="G30" i="4171" l="1"/>
  <c r="E37" i="4171" s="1"/>
  <c r="G37" i="4171" s="1"/>
  <c r="N44" i="4171" s="1"/>
  <c r="G10" i="4175" s="1"/>
  <c r="E30" i="4175" s="1"/>
  <c r="G29" i="4175"/>
  <c r="E36" i="4175" s="1"/>
  <c r="G36" i="4175" s="1"/>
  <c r="N43" i="4175" s="1"/>
  <c r="G9" i="4176" s="1"/>
  <c r="E29" i="4176" s="1"/>
  <c r="H23" i="4175"/>
  <c r="M43" i="4175"/>
  <c r="E9" i="4176"/>
  <c r="N17" i="4175"/>
  <c r="O17" i="4175" s="1"/>
  <c r="P17" i="4175" s="1"/>
  <c r="E10" i="4175"/>
  <c r="M44" i="4171"/>
  <c r="N18" i="4175" l="1"/>
  <c r="O18" i="4175" s="1"/>
  <c r="P18" i="4175" s="1"/>
  <c r="N16" i="4175"/>
  <c r="O16" i="4175" s="1"/>
  <c r="P16" i="4175" s="1"/>
  <c r="C43" i="4176"/>
  <c r="K43" i="4176" s="1"/>
  <c r="C29" i="4176"/>
  <c r="F9" i="4176"/>
  <c r="C44" i="4175"/>
  <c r="K44" i="4175" s="1"/>
  <c r="C30" i="4175"/>
  <c r="C37" i="4175" s="1"/>
  <c r="F10" i="4175"/>
  <c r="P23" i="4175" l="1"/>
  <c r="G30" i="4175"/>
  <c r="E37" i="4175" s="1"/>
  <c r="G37" i="4175" s="1"/>
  <c r="N44" i="4175" s="1"/>
  <c r="G10" i="4176" s="1"/>
  <c r="E30" i="4176" s="1"/>
  <c r="C36" i="4176"/>
  <c r="G29" i="4176"/>
  <c r="E36" i="4176" s="1"/>
  <c r="G36" i="4176" s="1"/>
  <c r="N43" i="4176" s="1"/>
  <c r="G9" i="4177" s="1"/>
  <c r="M43" i="4176"/>
  <c r="E9" i="4177"/>
  <c r="M44" i="4175"/>
  <c r="E10" i="4176"/>
  <c r="C43" i="4177" l="1"/>
  <c r="K43" i="4177" s="1"/>
  <c r="C29" i="4177"/>
  <c r="F9" i="4177"/>
  <c r="F18" i="4177"/>
  <c r="G18" i="4177" s="1"/>
  <c r="H18" i="4177" s="1"/>
  <c r="F17" i="4177"/>
  <c r="G17" i="4177" s="1"/>
  <c r="H17" i="4177" s="1"/>
  <c r="F16" i="4177"/>
  <c r="G16" i="4177" s="1"/>
  <c r="H16" i="4177" s="1"/>
  <c r="E29" i="4177"/>
  <c r="C44" i="4176"/>
  <c r="K44" i="4176" s="1"/>
  <c r="C30" i="4176"/>
  <c r="F10" i="4176"/>
  <c r="H23" i="4177" l="1"/>
  <c r="C36" i="4177"/>
  <c r="G29" i="4177"/>
  <c r="E36" i="4177" s="1"/>
  <c r="M43" i="4177"/>
  <c r="E9" i="4178"/>
  <c r="C37" i="4176"/>
  <c r="G30" i="4176"/>
  <c r="E37" i="4176" s="1"/>
  <c r="G37" i="4176" s="1"/>
  <c r="N44" i="4176" s="1"/>
  <c r="G10" i="4177" s="1"/>
  <c r="M44" i="4176"/>
  <c r="E10" i="4177"/>
  <c r="G36" i="4177" l="1"/>
  <c r="N43" i="4177" s="1"/>
  <c r="G9" i="4178" s="1"/>
  <c r="C43" i="4178"/>
  <c r="K43" i="4178" s="1"/>
  <c r="C29" i="4178"/>
  <c r="F9" i="4178"/>
  <c r="E29" i="4178"/>
  <c r="F17" i="4178"/>
  <c r="G17" i="4178" s="1"/>
  <c r="H17" i="4178" s="1"/>
  <c r="F16" i="4178"/>
  <c r="G16" i="4178" s="1"/>
  <c r="H16" i="4178" s="1"/>
  <c r="C44" i="4177"/>
  <c r="K44" i="4177" s="1"/>
  <c r="C30" i="4177"/>
  <c r="F10" i="4177"/>
  <c r="N16" i="4177"/>
  <c r="O16" i="4177" s="1"/>
  <c r="P16" i="4177" s="1"/>
  <c r="P23" i="4177" s="1"/>
  <c r="E30" i="4177"/>
  <c r="H23" i="4178" l="1"/>
  <c r="C36" i="4178"/>
  <c r="G29" i="4178"/>
  <c r="E36" i="4178" s="1"/>
  <c r="M43" i="4178"/>
  <c r="E9" i="4179"/>
  <c r="C37" i="4177"/>
  <c r="G30" i="4177"/>
  <c r="E37" i="4177" s="1"/>
  <c r="M44" i="4177"/>
  <c r="E10" i="4178"/>
  <c r="G37" i="4177" l="1"/>
  <c r="N44" i="4177" s="1"/>
  <c r="G10" i="4178" s="1"/>
  <c r="E30" i="4178" s="1"/>
  <c r="G36" i="4178"/>
  <c r="N43" i="4178" s="1"/>
  <c r="G9" i="4179" s="1"/>
  <c r="F16" i="4179" s="1"/>
  <c r="G16" i="4179" s="1"/>
  <c r="H16" i="4179" s="1"/>
  <c r="C43" i="4179"/>
  <c r="K43" i="4179" s="1"/>
  <c r="C29" i="4179"/>
  <c r="F9" i="4179"/>
  <c r="F18" i="4179"/>
  <c r="G18" i="4179" s="1"/>
  <c r="H18" i="4179" s="1"/>
  <c r="F17" i="4179"/>
  <c r="G17" i="4179" s="1"/>
  <c r="H17" i="4179" s="1"/>
  <c r="C44" i="4178"/>
  <c r="K44" i="4178" s="1"/>
  <c r="C30" i="4178"/>
  <c r="F10" i="4178"/>
  <c r="N16" i="4178" l="1"/>
  <c r="O16" i="4178" s="1"/>
  <c r="P16" i="4178" s="1"/>
  <c r="P23" i="4178" s="1"/>
  <c r="E29" i="4179"/>
  <c r="H23" i="4179"/>
  <c r="C36" i="4179"/>
  <c r="G29" i="4179"/>
  <c r="E36" i="4179" s="1"/>
  <c r="G36" i="4179" s="1"/>
  <c r="N43" i="4179" s="1"/>
  <c r="G9" i="4180" s="1"/>
  <c r="M43" i="4179"/>
  <c r="E9" i="4180"/>
  <c r="C37" i="4178"/>
  <c r="G30" i="4178"/>
  <c r="E37" i="4178" s="1"/>
  <c r="M44" i="4178"/>
  <c r="E10" i="4179"/>
  <c r="G37" i="4178" l="1"/>
  <c r="N44" i="4178" s="1"/>
  <c r="G10" i="4179" s="1"/>
  <c r="E30" i="4179" s="1"/>
  <c r="C43" i="4180"/>
  <c r="K43" i="4180" s="1"/>
  <c r="C29" i="4180"/>
  <c r="F9" i="4180"/>
  <c r="E29" i="4180"/>
  <c r="F17" i="4180"/>
  <c r="G17" i="4180" s="1"/>
  <c r="H17" i="4180" s="1"/>
  <c r="F16" i="4180"/>
  <c r="G16" i="4180" s="1"/>
  <c r="H16" i="4180" s="1"/>
  <c r="C44" i="4179"/>
  <c r="K44" i="4179" s="1"/>
  <c r="C30" i="4179"/>
  <c r="F10" i="4179"/>
  <c r="H23" i="4180" l="1"/>
  <c r="M43" i="4180"/>
  <c r="E9" i="4182"/>
  <c r="C36" i="4180"/>
  <c r="G29" i="4180"/>
  <c r="E36" i="4180" s="1"/>
  <c r="C37" i="4179"/>
  <c r="G30" i="4179"/>
  <c r="E37" i="4179" s="1"/>
  <c r="M44" i="4179"/>
  <c r="E10" i="4180"/>
  <c r="G37" i="4179" l="1"/>
  <c r="N44" i="4179" s="1"/>
  <c r="G10" i="4180" s="1"/>
  <c r="G36" i="4180"/>
  <c r="N43" i="4180" s="1"/>
  <c r="G9" i="4182" s="1"/>
  <c r="C29" i="4182"/>
  <c r="C36" i="4182" s="1"/>
  <c r="F9" i="4182"/>
  <c r="C43" i="4182"/>
  <c r="K43" i="4182" s="1"/>
  <c r="F16" i="4182"/>
  <c r="G16" i="4182" s="1"/>
  <c r="H16" i="4182" s="1"/>
  <c r="E29" i="4182"/>
  <c r="F17" i="4182"/>
  <c r="G17" i="4182" s="1"/>
  <c r="H17" i="4182" s="1"/>
  <c r="C44" i="4180"/>
  <c r="K44" i="4180" s="1"/>
  <c r="C30" i="4180"/>
  <c r="F10" i="4180"/>
  <c r="N17" i="4180"/>
  <c r="O17" i="4180" s="1"/>
  <c r="P17" i="4180" s="1"/>
  <c r="N16" i="4180"/>
  <c r="O16" i="4180" s="1"/>
  <c r="P16" i="4180" s="1"/>
  <c r="E30" i="4180"/>
  <c r="G29" i="4182" l="1"/>
  <c r="E36" i="4182" s="1"/>
  <c r="G36" i="4182" s="1"/>
  <c r="N43" i="4182" s="1"/>
  <c r="G9" i="4183" s="1"/>
  <c r="M44" i="4180"/>
  <c r="E10" i="4182"/>
  <c r="M43" i="4182"/>
  <c r="E9" i="4183"/>
  <c r="H23" i="4182"/>
  <c r="F16" i="4183"/>
  <c r="G16" i="4183" s="1"/>
  <c r="H16" i="4183" s="1"/>
  <c r="H23" i="4183" s="1"/>
  <c r="E29" i="4183"/>
  <c r="P23" i="4180"/>
  <c r="C37" i="4180"/>
  <c r="G30" i="4180"/>
  <c r="E37" i="4180" s="1"/>
  <c r="G37" i="4180" l="1"/>
  <c r="N44" i="4180" s="1"/>
  <c r="G10" i="4182" s="1"/>
  <c r="E30" i="4182" s="1"/>
  <c r="C43" i="4183"/>
  <c r="K43" i="4183" s="1"/>
  <c r="C29" i="4183"/>
  <c r="C36" i="4183" s="1"/>
  <c r="F9" i="4183"/>
  <c r="C30" i="4182"/>
  <c r="C37" i="4182" s="1"/>
  <c r="F10" i="4182"/>
  <c r="C44" i="4182"/>
  <c r="K44" i="4182" s="1"/>
  <c r="G30" i="4182" l="1"/>
  <c r="E37" i="4182" s="1"/>
  <c r="G37" i="4182" s="1"/>
  <c r="N44" i="4182" s="1"/>
  <c r="G10" i="4183" s="1"/>
  <c r="N16" i="4182"/>
  <c r="O16" i="4182" s="1"/>
  <c r="P16" i="4182" s="1"/>
  <c r="P23" i="4182" s="1"/>
  <c r="M44" i="4182"/>
  <c r="E10" i="4183"/>
  <c r="M43" i="4183"/>
  <c r="E9" i="4186"/>
  <c r="G29" i="4183"/>
  <c r="E36" i="4183" s="1"/>
  <c r="G36" i="4183" s="1"/>
  <c r="N43" i="4183" s="1"/>
  <c r="G9" i="4186" s="1"/>
  <c r="E30" i="4183"/>
  <c r="N16" i="4183"/>
  <c r="O16" i="4183" s="1"/>
  <c r="P16" i="4183" s="1"/>
  <c r="P23" i="4183" s="1"/>
  <c r="C29" i="4186" l="1"/>
  <c r="C36" i="4186" s="1"/>
  <c r="F9" i="4186"/>
  <c r="C43" i="4186"/>
  <c r="K43" i="4186" s="1"/>
  <c r="C44" i="4183"/>
  <c r="K44" i="4183" s="1"/>
  <c r="C30" i="4183"/>
  <c r="C37" i="4183" s="1"/>
  <c r="F10" i="4183"/>
  <c r="E29" i="4186"/>
  <c r="F16" i="4186"/>
  <c r="G16" i="4186" s="1"/>
  <c r="H16" i="4186" s="1"/>
  <c r="H23" i="4186" s="1"/>
  <c r="G29" i="4186" l="1"/>
  <c r="E36" i="4186" s="1"/>
  <c r="G36" i="4186" s="1"/>
  <c r="N43" i="4186" s="1"/>
  <c r="G9" i="4187" s="1"/>
  <c r="E29" i="4187" s="1"/>
  <c r="M44" i="4183"/>
  <c r="E10" i="4186"/>
  <c r="M43" i="4186"/>
  <c r="E9" i="4187"/>
  <c r="G30" i="4183"/>
  <c r="E37" i="4183" s="1"/>
  <c r="G37" i="4183" s="1"/>
  <c r="N44" i="4183" s="1"/>
  <c r="G10" i="4186" s="1"/>
  <c r="N17" i="4186" l="1"/>
  <c r="O17" i="4186" s="1"/>
  <c r="P17" i="4186" s="1"/>
  <c r="E30" i="4186"/>
  <c r="N16" i="4186"/>
  <c r="O16" i="4186" s="1"/>
  <c r="P16" i="4186" s="1"/>
  <c r="P23" i="4186" s="1"/>
  <c r="C43" i="4187"/>
  <c r="K43" i="4187" s="1"/>
  <c r="C29" i="4187"/>
  <c r="F9" i="4187"/>
  <c r="C44" i="4186"/>
  <c r="K44" i="4186" s="1"/>
  <c r="C30" i="4186"/>
  <c r="C37" i="4186" s="1"/>
  <c r="F10" i="4186"/>
  <c r="M44" i="4186" l="1"/>
  <c r="E10" i="4187"/>
  <c r="M43" i="4187"/>
  <c r="E9" i="4188"/>
  <c r="C36" i="4187"/>
  <c r="G29" i="4187"/>
  <c r="E36" i="4187" s="1"/>
  <c r="G36" i="4187" s="1"/>
  <c r="N43" i="4187" s="1"/>
  <c r="G9" i="4188" s="1"/>
  <c r="G30" i="4186"/>
  <c r="E37" i="4186" s="1"/>
  <c r="G37" i="4186" s="1"/>
  <c r="N44" i="4186" s="1"/>
  <c r="G10" i="4187" s="1"/>
  <c r="E30" i="4187" s="1"/>
  <c r="E29" i="4188" l="1"/>
  <c r="F17" i="4188"/>
  <c r="G17" i="4188" s="1"/>
  <c r="H17" i="4188" s="1"/>
  <c r="F18" i="4188"/>
  <c r="G18" i="4188" s="1"/>
  <c r="H18" i="4188" s="1"/>
  <c r="F16" i="4188"/>
  <c r="G16" i="4188" s="1"/>
  <c r="H16" i="4188" s="1"/>
  <c r="C44" i="4187"/>
  <c r="K44" i="4187" s="1"/>
  <c r="C30" i="4187"/>
  <c r="C37" i="4187" s="1"/>
  <c r="F10" i="4187"/>
  <c r="C43" i="4188"/>
  <c r="K43" i="4188" s="1"/>
  <c r="C29" i="4188"/>
  <c r="C36" i="4188" s="1"/>
  <c r="F9" i="4188"/>
  <c r="H23" i="4188" l="1"/>
  <c r="M43" i="4188"/>
  <c r="E9" i="4189"/>
  <c r="G30" i="4187"/>
  <c r="E37" i="4187" s="1"/>
  <c r="G37" i="4187" s="1"/>
  <c r="N44" i="4187" s="1"/>
  <c r="G10" i="4188" s="1"/>
  <c r="M44" i="4187"/>
  <c r="E10" i="4188"/>
  <c r="G29" i="4188"/>
  <c r="E36" i="4188" s="1"/>
  <c r="G36" i="4188" s="1"/>
  <c r="N43" i="4188" s="1"/>
  <c r="G9" i="4189" s="1"/>
  <c r="N20" i="4188" l="1"/>
  <c r="O20" i="4188" s="1"/>
  <c r="P20" i="4188" s="1"/>
  <c r="N18" i="4188"/>
  <c r="O18" i="4188" s="1"/>
  <c r="P18" i="4188" s="1"/>
  <c r="N17" i="4188"/>
  <c r="O17" i="4188" s="1"/>
  <c r="P17" i="4188" s="1"/>
  <c r="N21" i="4188"/>
  <c r="O21" i="4188" s="1"/>
  <c r="P21" i="4188" s="1"/>
  <c r="E30" i="4188"/>
  <c r="N19" i="4188"/>
  <c r="O19" i="4188" s="1"/>
  <c r="P19" i="4188" s="1"/>
  <c r="N16" i="4188"/>
  <c r="O16" i="4188" s="1"/>
  <c r="P16" i="4188" s="1"/>
  <c r="N22" i="4188"/>
  <c r="O22" i="4188" s="1"/>
  <c r="P22" i="4188" s="1"/>
  <c r="F16" i="4189"/>
  <c r="G16" i="4189" s="1"/>
  <c r="H16" i="4189" s="1"/>
  <c r="E29" i="4189"/>
  <c r="F17" i="4189"/>
  <c r="G17" i="4189" s="1"/>
  <c r="H17" i="4189" s="1"/>
  <c r="F10" i="4188"/>
  <c r="C44" i="4188"/>
  <c r="K44" i="4188" s="1"/>
  <c r="C30" i="4188"/>
  <c r="C37" i="4188" s="1"/>
  <c r="C29" i="4189"/>
  <c r="C36" i="4189" s="1"/>
  <c r="F9" i="4189"/>
  <c r="C43" i="4189"/>
  <c r="K43" i="4189" s="1"/>
  <c r="H23" i="4189" l="1"/>
  <c r="G30" i="4188"/>
  <c r="E37" i="4188" s="1"/>
  <c r="G37" i="4188" s="1"/>
  <c r="N44" i="4188" s="1"/>
  <c r="G10" i="4189" s="1"/>
  <c r="N16" i="4189" s="1"/>
  <c r="O16" i="4189" s="1"/>
  <c r="P16" i="4189" s="1"/>
  <c r="P23" i="4188"/>
  <c r="M44" i="4188"/>
  <c r="E10" i="4189"/>
  <c r="G29" i="4189"/>
  <c r="E36" i="4189" s="1"/>
  <c r="G36" i="4189" s="1"/>
  <c r="N43" i="4189" s="1"/>
  <c r="G9" i="4192" s="1"/>
  <c r="M43" i="4189"/>
  <c r="E9" i="4192"/>
  <c r="N17" i="4189" l="1"/>
  <c r="O17" i="4189" s="1"/>
  <c r="P17" i="4189" s="1"/>
  <c r="E30" i="4189"/>
  <c r="C44" i="4189"/>
  <c r="K44" i="4189" s="1"/>
  <c r="C30" i="4189"/>
  <c r="C37" i="4189" s="1"/>
  <c r="F10" i="4189"/>
  <c r="F16" i="4192"/>
  <c r="G16" i="4192" s="1"/>
  <c r="H16" i="4192" s="1"/>
  <c r="F17" i="4192"/>
  <c r="G17" i="4192" s="1"/>
  <c r="H17" i="4192" s="1"/>
  <c r="E29" i="4192"/>
  <c r="P23" i="4189"/>
  <c r="C43" i="4192"/>
  <c r="K43" i="4192" s="1"/>
  <c r="F9" i="4192"/>
  <c r="C29" i="4192"/>
  <c r="C36" i="4192" s="1"/>
  <c r="G30" i="4189" l="1"/>
  <c r="E37" i="4189" s="1"/>
  <c r="G37" i="4189" s="1"/>
  <c r="N44" i="4189" s="1"/>
  <c r="G10" i="4192" s="1"/>
  <c r="N17" i="4192" s="1"/>
  <c r="O17" i="4192" s="1"/>
  <c r="P17" i="4192" s="1"/>
  <c r="G29" i="4192"/>
  <c r="E36" i="4192" s="1"/>
  <c r="G36" i="4192" s="1"/>
  <c r="N43" i="4192" s="1"/>
  <c r="G9" i="4193" s="1"/>
  <c r="E29" i="4193" s="1"/>
  <c r="H23" i="4192"/>
  <c r="M43" i="4192"/>
  <c r="E9" i="4193"/>
  <c r="M44" i="4189"/>
  <c r="E10" i="4192"/>
  <c r="N16" i="4192" l="1"/>
  <c r="O16" i="4192" s="1"/>
  <c r="P16" i="4192" s="1"/>
  <c r="P23" i="4192" s="1"/>
  <c r="E30" i="4192"/>
  <c r="C29" i="4193"/>
  <c r="C36" i="4193" s="1"/>
  <c r="F9" i="4193"/>
  <c r="C43" i="4193"/>
  <c r="K43" i="4193" s="1"/>
  <c r="C44" i="4192"/>
  <c r="K44" i="4192" s="1"/>
  <c r="C30" i="4192"/>
  <c r="C37" i="4192" s="1"/>
  <c r="F10" i="4192"/>
  <c r="M44" i="4192" l="1"/>
  <c r="E10" i="4193"/>
  <c r="G29" i="4193"/>
  <c r="E36" i="4193" s="1"/>
  <c r="G36" i="4193" s="1"/>
  <c r="N43" i="4193" s="1"/>
  <c r="G9" i="4194" s="1"/>
  <c r="M43" i="4193"/>
  <c r="E9" i="4194"/>
  <c r="G30" i="4192"/>
  <c r="E37" i="4192" s="1"/>
  <c r="G37" i="4192" s="1"/>
  <c r="N44" i="4192" s="1"/>
  <c r="G10" i="4193" s="1"/>
  <c r="E30" i="4193" s="1"/>
  <c r="C43" i="4194" l="1"/>
  <c r="K43" i="4194" s="1"/>
  <c r="C29" i="4194"/>
  <c r="C36" i="4194" s="1"/>
  <c r="F9" i="4194"/>
  <c r="F16" i="4194"/>
  <c r="G16" i="4194" s="1"/>
  <c r="H16" i="4194" s="1"/>
  <c r="E29" i="4194"/>
  <c r="F17" i="4194"/>
  <c r="G17" i="4194" s="1"/>
  <c r="H17" i="4194" s="1"/>
  <c r="C44" i="4193"/>
  <c r="K44" i="4193" s="1"/>
  <c r="C30" i="4193"/>
  <c r="F10" i="4193"/>
  <c r="G29" i="4194" l="1"/>
  <c r="E36" i="4194" s="1"/>
  <c r="G36" i="4194" s="1"/>
  <c r="N43" i="4194" s="1"/>
  <c r="G9" i="4195" s="1"/>
  <c r="E29" i="4195" s="1"/>
  <c r="C37" i="4193"/>
  <c r="G30" i="4193"/>
  <c r="E37" i="4193" s="1"/>
  <c r="G37" i="4193" s="1"/>
  <c r="N44" i="4193" s="1"/>
  <c r="G10" i="4194" s="1"/>
  <c r="E30" i="4194" s="1"/>
  <c r="M44" i="4193"/>
  <c r="E10" i="4194"/>
  <c r="H23" i="4194"/>
  <c r="M43" i="4194"/>
  <c r="E9" i="4195"/>
  <c r="N18" i="4194" l="1"/>
  <c r="O18" i="4194" s="1"/>
  <c r="P18" i="4194" s="1"/>
  <c r="N17" i="4194"/>
  <c r="O17" i="4194" s="1"/>
  <c r="P17" i="4194" s="1"/>
  <c r="N16" i="4194"/>
  <c r="O16" i="4194" s="1"/>
  <c r="P16" i="4194" s="1"/>
  <c r="C44" i="4194"/>
  <c r="K44" i="4194" s="1"/>
  <c r="C30" i="4194"/>
  <c r="C37" i="4194" s="1"/>
  <c r="F10" i="4194"/>
  <c r="F9" i="4195"/>
  <c r="C29" i="4195"/>
  <c r="C43" i="4195"/>
  <c r="K43" i="4195" s="1"/>
  <c r="G30" i="4194" l="1"/>
  <c r="E37" i="4194" s="1"/>
  <c r="G37" i="4194" s="1"/>
  <c r="N44" i="4194" s="1"/>
  <c r="G10" i="4195" s="1"/>
  <c r="E30" i="4195" s="1"/>
  <c r="P23" i="4194"/>
  <c r="M43" i="4195"/>
  <c r="E9" i="4196"/>
  <c r="M44" i="4194"/>
  <c r="E10" i="4195"/>
  <c r="C36" i="4195"/>
  <c r="G29" i="4195"/>
  <c r="E36" i="4195" s="1"/>
  <c r="G36" i="4195" l="1"/>
  <c r="N43" i="4195" s="1"/>
  <c r="G9" i="4196" s="1"/>
  <c r="C44" i="4195"/>
  <c r="K44" i="4195" s="1"/>
  <c r="C30" i="4195"/>
  <c r="F10" i="4195"/>
  <c r="C43" i="4196"/>
  <c r="K43" i="4196" s="1"/>
  <c r="C29" i="4196"/>
  <c r="C36" i="4196" s="1"/>
  <c r="F9" i="4196"/>
  <c r="M43" i="4196" l="1"/>
  <c r="E9" i="4197"/>
  <c r="C37" i="4195"/>
  <c r="G30" i="4195"/>
  <c r="E37" i="4195" s="1"/>
  <c r="G37" i="4195" s="1"/>
  <c r="N44" i="4195" s="1"/>
  <c r="G10" i="4196" s="1"/>
  <c r="M44" i="4195"/>
  <c r="E10" i="4196"/>
  <c r="F16" i="4196"/>
  <c r="G16" i="4196" s="1"/>
  <c r="H16" i="4196" s="1"/>
  <c r="F17" i="4196"/>
  <c r="G17" i="4196" s="1"/>
  <c r="H17" i="4196" s="1"/>
  <c r="E29" i="4196"/>
  <c r="G29" i="4196" s="1"/>
  <c r="E36" i="4196" s="1"/>
  <c r="G36" i="4196" s="1"/>
  <c r="N43" i="4196" s="1"/>
  <c r="G9" i="4197" s="1"/>
  <c r="E29" i="4197" s="1"/>
  <c r="H23" i="4196" l="1"/>
  <c r="C44" i="4196"/>
  <c r="K44" i="4196" s="1"/>
  <c r="C30" i="4196"/>
  <c r="C37" i="4196" s="1"/>
  <c r="F10" i="4196"/>
  <c r="N18" i="4196"/>
  <c r="O18" i="4196" s="1"/>
  <c r="P18" i="4196" s="1"/>
  <c r="N17" i="4196"/>
  <c r="O17" i="4196" s="1"/>
  <c r="P17" i="4196" s="1"/>
  <c r="E30" i="4196"/>
  <c r="G30" i="4196" s="1"/>
  <c r="E37" i="4196" s="1"/>
  <c r="G37" i="4196" s="1"/>
  <c r="N44" i="4196" s="1"/>
  <c r="G10" i="4197" s="1"/>
  <c r="E30" i="4197" s="1"/>
  <c r="N19" i="4196"/>
  <c r="O19" i="4196" s="1"/>
  <c r="P19" i="4196" s="1"/>
  <c r="N16" i="4196"/>
  <c r="O16" i="4196" s="1"/>
  <c r="P16" i="4196" s="1"/>
  <c r="C43" i="4197"/>
  <c r="K43" i="4197" s="1"/>
  <c r="C29" i="4197"/>
  <c r="C36" i="4197" s="1"/>
  <c r="F9" i="4197"/>
  <c r="G29" i="4197" l="1"/>
  <c r="E36" i="4197" s="1"/>
  <c r="G36" i="4197" s="1"/>
  <c r="N43" i="4197" s="1"/>
  <c r="G9" i="4198" s="1"/>
  <c r="E29" i="4198" s="1"/>
  <c r="P23" i="4196"/>
  <c r="M43" i="4197"/>
  <c r="E9" i="4198"/>
  <c r="M44" i="4196"/>
  <c r="E10" i="4197"/>
  <c r="F17" i="4198" l="1"/>
  <c r="G17" i="4198" s="1"/>
  <c r="H17" i="4198" s="1"/>
  <c r="F16" i="4198"/>
  <c r="G16" i="4198" s="1"/>
  <c r="H16" i="4198" s="1"/>
  <c r="H23" i="4198" s="1"/>
  <c r="C30" i="4197"/>
  <c r="C44" i="4197"/>
  <c r="K44" i="4197" s="1"/>
  <c r="F10" i="4197"/>
  <c r="F9" i="4198"/>
  <c r="C29" i="4198"/>
  <c r="C36" i="4198" s="1"/>
  <c r="C43" i="4198"/>
  <c r="K43" i="4198" s="1"/>
  <c r="G29" i="4198" l="1"/>
  <c r="E36" i="4198" s="1"/>
  <c r="G36" i="4198" s="1"/>
  <c r="N43" i="4198" s="1"/>
  <c r="G9" i="4199" s="1"/>
  <c r="F17" i="4199" s="1"/>
  <c r="G17" i="4199" s="1"/>
  <c r="H17" i="4199" s="1"/>
  <c r="M43" i="4198"/>
  <c r="E9" i="4199"/>
  <c r="M44" i="4197"/>
  <c r="E10" i="4198"/>
  <c r="C37" i="4197"/>
  <c r="G30" i="4197"/>
  <c r="E37" i="4197" s="1"/>
  <c r="E29" i="4199" l="1"/>
  <c r="F18" i="4199"/>
  <c r="G18" i="4199" s="1"/>
  <c r="H18" i="4199" s="1"/>
  <c r="G37" i="4197"/>
  <c r="N44" i="4197" s="1"/>
  <c r="G10" i="4198" s="1"/>
  <c r="N16" i="4198" s="1"/>
  <c r="O16" i="4198" s="1"/>
  <c r="P16" i="4198" s="1"/>
  <c r="F16" i="4199"/>
  <c r="G16" i="4199" s="1"/>
  <c r="H16" i="4199" s="1"/>
  <c r="H23" i="4199" s="1"/>
  <c r="C44" i="4198"/>
  <c r="K44" i="4198" s="1"/>
  <c r="C30" i="4198"/>
  <c r="C37" i="4198" s="1"/>
  <c r="F10" i="4198"/>
  <c r="C43" i="4199"/>
  <c r="K43" i="4199" s="1"/>
  <c r="F9" i="4199"/>
  <c r="C29" i="4199"/>
  <c r="C36" i="4199" s="1"/>
  <c r="N17" i="4198"/>
  <c r="O17" i="4198" s="1"/>
  <c r="P17" i="4198" s="1"/>
  <c r="N18" i="4198" l="1"/>
  <c r="O18" i="4198" s="1"/>
  <c r="P18" i="4198" s="1"/>
  <c r="N19" i="4198"/>
  <c r="O19" i="4198" s="1"/>
  <c r="P19" i="4198" s="1"/>
  <c r="E30" i="4198"/>
  <c r="G30" i="4198" s="1"/>
  <c r="E37" i="4198" s="1"/>
  <c r="G37" i="4198" s="1"/>
  <c r="N44" i="4198" s="1"/>
  <c r="G10" i="4199" s="1"/>
  <c r="N19" i="4199" s="1"/>
  <c r="O19" i="4199" s="1"/>
  <c r="P19" i="4199" s="1"/>
  <c r="G29" i="4199"/>
  <c r="E36" i="4199" s="1"/>
  <c r="G36" i="4199" s="1"/>
  <c r="N43" i="4199" s="1"/>
  <c r="G9" i="4200" s="1"/>
  <c r="M43" i="4199"/>
  <c r="E9" i="4200"/>
  <c r="M44" i="4198"/>
  <c r="E10" i="4199"/>
  <c r="P23" i="4198" l="1"/>
  <c r="N18" i="4199"/>
  <c r="O18" i="4199" s="1"/>
  <c r="P18" i="4199" s="1"/>
  <c r="N17" i="4199"/>
  <c r="O17" i="4199" s="1"/>
  <c r="P17" i="4199" s="1"/>
  <c r="E30" i="4199"/>
  <c r="N16" i="4199"/>
  <c r="O16" i="4199" s="1"/>
  <c r="P16" i="4199" s="1"/>
  <c r="P23" i="4199" s="1"/>
  <c r="C44" i="4199"/>
  <c r="K44" i="4199" s="1"/>
  <c r="C30" i="4199"/>
  <c r="C37" i="4199" s="1"/>
  <c r="F10" i="4199"/>
  <c r="C43" i="4200"/>
  <c r="K43" i="4200" s="1"/>
  <c r="F9" i="4200"/>
  <c r="C29" i="4200"/>
  <c r="C36" i="4200" s="1"/>
  <c r="F16" i="4200"/>
  <c r="G16" i="4200" s="1"/>
  <c r="H16" i="4200" s="1"/>
  <c r="H23" i="4200" s="1"/>
  <c r="E29" i="4200"/>
  <c r="G30" i="4199" l="1"/>
  <c r="E37" i="4199" s="1"/>
  <c r="G37" i="4199" s="1"/>
  <c r="N44" i="4199" s="1"/>
  <c r="G10" i="4200" s="1"/>
  <c r="N16" i="4200" s="1"/>
  <c r="O16" i="4200" s="1"/>
  <c r="P16" i="4200" s="1"/>
  <c r="P23" i="4200" s="1"/>
  <c r="G29" i="4200"/>
  <c r="E36" i="4200" s="1"/>
  <c r="G36" i="4200" s="1"/>
  <c r="N43" i="4200" s="1"/>
  <c r="G9" i="4201" s="1"/>
  <c r="M44" i="4199"/>
  <c r="E10" i="4200"/>
  <c r="M43" i="4200"/>
  <c r="E9" i="4201"/>
  <c r="E30" i="4200" l="1"/>
  <c r="F9" i="4201"/>
  <c r="C29" i="4201"/>
  <c r="C36" i="4201" s="1"/>
  <c r="C43" i="4201"/>
  <c r="K43" i="4201" s="1"/>
  <c r="C44" i="4200"/>
  <c r="K44" i="4200" s="1"/>
  <c r="C30" i="4200"/>
  <c r="C37" i="4200" s="1"/>
  <c r="F10" i="4200"/>
  <c r="E29" i="4201"/>
  <c r="G29" i="4201" s="1"/>
  <c r="E36" i="4201" s="1"/>
  <c r="G36" i="4201" s="1"/>
  <c r="N43" i="4201" s="1"/>
  <c r="G9" i="4202" s="1"/>
  <c r="F16" i="4201"/>
  <c r="G16" i="4201" s="1"/>
  <c r="H16" i="4201" s="1"/>
  <c r="H23" i="4201" s="1"/>
  <c r="G30" i="4200" l="1"/>
  <c r="E37" i="4200" s="1"/>
  <c r="G37" i="4200" s="1"/>
  <c r="N44" i="4200" s="1"/>
  <c r="G10" i="4201" s="1"/>
  <c r="E30" i="4201" s="1"/>
  <c r="E29" i="4202"/>
  <c r="F16" i="4202"/>
  <c r="G16" i="4202" s="1"/>
  <c r="H16" i="4202" s="1"/>
  <c r="H23" i="4202" s="1"/>
  <c r="M44" i="4200"/>
  <c r="E10" i="4201"/>
  <c r="M43" i="4201"/>
  <c r="E9" i="4202"/>
  <c r="C43" i="4202" l="1"/>
  <c r="K43" i="4202" s="1"/>
  <c r="C29" i="4202"/>
  <c r="C36" i="4202" s="1"/>
  <c r="F9" i="4202"/>
  <c r="C30" i="4201"/>
  <c r="C44" i="4201"/>
  <c r="K44" i="4201" s="1"/>
  <c r="F10" i="4201"/>
  <c r="G29" i="4202"/>
  <c r="E36" i="4202" s="1"/>
  <c r="G36" i="4202" s="1"/>
  <c r="N43" i="4202" s="1"/>
  <c r="G9" i="4203" s="1"/>
  <c r="M44" i="4201" l="1"/>
  <c r="E10" i="4202"/>
  <c r="C37" i="4201"/>
  <c r="G30" i="4201"/>
  <c r="E37" i="4201" s="1"/>
  <c r="F17" i="4203"/>
  <c r="G17" i="4203" s="1"/>
  <c r="H17" i="4203" s="1"/>
  <c r="E29" i="4203"/>
  <c r="F16" i="4203"/>
  <c r="G16" i="4203" s="1"/>
  <c r="H16" i="4203" s="1"/>
  <c r="M43" i="4202"/>
  <c r="E9" i="4203"/>
  <c r="G37" i="4201" l="1"/>
  <c r="N44" i="4201" s="1"/>
  <c r="G10" i="4202" s="1"/>
  <c r="H23" i="4203"/>
  <c r="N16" i="4202"/>
  <c r="O16" i="4202" s="1"/>
  <c r="P16" i="4202" s="1"/>
  <c r="P23" i="4202" s="1"/>
  <c r="E30" i="4202"/>
  <c r="C44" i="4202"/>
  <c r="K44" i="4202" s="1"/>
  <c r="C30" i="4202"/>
  <c r="C37" i="4202" s="1"/>
  <c r="F10" i="4202"/>
  <c r="C43" i="4203"/>
  <c r="K43" i="4203" s="1"/>
  <c r="C29" i="4203"/>
  <c r="C36" i="4203" s="1"/>
  <c r="F9" i="4203"/>
  <c r="M43" i="4203" l="1"/>
  <c r="E9" i="4204"/>
  <c r="G30" i="4202"/>
  <c r="E37" i="4202" s="1"/>
  <c r="G37" i="4202" s="1"/>
  <c r="N44" i="4202" s="1"/>
  <c r="G10" i="4203" s="1"/>
  <c r="G29" i="4203"/>
  <c r="E36" i="4203" s="1"/>
  <c r="G36" i="4203" s="1"/>
  <c r="N43" i="4203" s="1"/>
  <c r="G9" i="4204" s="1"/>
  <c r="M44" i="4202"/>
  <c r="E10" i="4203"/>
  <c r="C44" i="4203" l="1"/>
  <c r="K44" i="4203" s="1"/>
  <c r="C30" i="4203"/>
  <c r="C37" i="4203" s="1"/>
  <c r="F10" i="4203"/>
  <c r="E30" i="4203"/>
  <c r="N16" i="4203"/>
  <c r="O16" i="4203" s="1"/>
  <c r="P16" i="4203" s="1"/>
  <c r="P23" i="4203" s="1"/>
  <c r="C43" i="4204"/>
  <c r="K43" i="4204" s="1"/>
  <c r="C29" i="4204"/>
  <c r="C36" i="4204" s="1"/>
  <c r="F9" i="4204"/>
  <c r="E29" i="4204"/>
  <c r="F16" i="4204"/>
  <c r="G16" i="4204" s="1"/>
  <c r="H16" i="4204" s="1"/>
  <c r="F17" i="4204"/>
  <c r="G17" i="4204" s="1"/>
  <c r="H17" i="4204" s="1"/>
  <c r="H23" i="4204" l="1"/>
  <c r="M43" i="4204"/>
  <c r="E9" i="4205"/>
  <c r="G30" i="4203"/>
  <c r="E37" i="4203" s="1"/>
  <c r="G37" i="4203" s="1"/>
  <c r="N44" i="4203" s="1"/>
  <c r="G10" i="4204" s="1"/>
  <c r="G29" i="4204"/>
  <c r="E36" i="4204" s="1"/>
  <c r="G36" i="4204" s="1"/>
  <c r="N43" i="4204" s="1"/>
  <c r="G9" i="4205" s="1"/>
  <c r="M44" i="4203"/>
  <c r="E10" i="4204"/>
  <c r="C30" i="4204" l="1"/>
  <c r="C37" i="4204" s="1"/>
  <c r="F10" i="4204"/>
  <c r="C44" i="4204"/>
  <c r="K44" i="4204" s="1"/>
  <c r="F17" i="4205"/>
  <c r="G17" i="4205" s="1"/>
  <c r="H17" i="4205" s="1"/>
  <c r="E29" i="4205"/>
  <c r="F16" i="4205"/>
  <c r="G16" i="4205" s="1"/>
  <c r="H16" i="4205" s="1"/>
  <c r="N17" i="4204"/>
  <c r="O17" i="4204" s="1"/>
  <c r="P17" i="4204" s="1"/>
  <c r="N16" i="4204"/>
  <c r="O16" i="4204" s="1"/>
  <c r="P16" i="4204" s="1"/>
  <c r="E30" i="4204"/>
  <c r="G30" i="4204" s="1"/>
  <c r="E37" i="4204" s="1"/>
  <c r="G37" i="4204" s="1"/>
  <c r="N44" i="4204" s="1"/>
  <c r="G10" i="4205" s="1"/>
  <c r="F9" i="4205"/>
  <c r="C29" i="4205"/>
  <c r="C36" i="4205" s="1"/>
  <c r="C43" i="4205"/>
  <c r="K43" i="4205" s="1"/>
  <c r="H23" i="4205" l="1"/>
  <c r="G29" i="4205"/>
  <c r="E36" i="4205" s="1"/>
  <c r="G36" i="4205" s="1"/>
  <c r="N43" i="4205" s="1"/>
  <c r="G9" i="4206" s="1"/>
  <c r="E29" i="4206" s="1"/>
  <c r="P23" i="4204"/>
  <c r="M43" i="4205"/>
  <c r="E9" i="4206"/>
  <c r="M44" i="4204"/>
  <c r="E10" i="4205"/>
  <c r="N17" i="4205"/>
  <c r="O17" i="4205" s="1"/>
  <c r="P17" i="4205" s="1"/>
  <c r="E30" i="4205"/>
  <c r="N16" i="4205"/>
  <c r="O16" i="4205" s="1"/>
  <c r="P16" i="4205" s="1"/>
  <c r="F16" i="4206" l="1"/>
  <c r="G16" i="4206" s="1"/>
  <c r="H16" i="4206" s="1"/>
  <c r="H23" i="4206" s="1"/>
  <c r="C30" i="4205"/>
  <c r="C37" i="4205" s="1"/>
  <c r="C44" i="4205"/>
  <c r="K44" i="4205" s="1"/>
  <c r="F10" i="4205"/>
  <c r="C43" i="4206"/>
  <c r="K43" i="4206" s="1"/>
  <c r="E9" i="4239" s="1"/>
  <c r="F9" i="4206"/>
  <c r="C29" i="4206"/>
  <c r="C36" i="4206" s="1"/>
  <c r="P23" i="4205"/>
  <c r="G30" i="4205" l="1"/>
  <c r="E37" i="4205" s="1"/>
  <c r="G37" i="4205" s="1"/>
  <c r="N44" i="4205" s="1"/>
  <c r="G10" i="4206" s="1"/>
  <c r="E30" i="4206" s="1"/>
  <c r="F9" i="4239"/>
  <c r="C29" i="4239"/>
  <c r="C43" i="4239"/>
  <c r="K43" i="4239" s="1"/>
  <c r="G29" i="4206"/>
  <c r="E36" i="4206" s="1"/>
  <c r="G36" i="4206" s="1"/>
  <c r="N43" i="4206" s="1"/>
  <c r="M43" i="4206"/>
  <c r="M44" i="4205"/>
  <c r="E10" i="4206"/>
  <c r="M43" i="4239" l="1"/>
  <c r="E9" i="4207"/>
  <c r="F9" i="4207" s="1"/>
  <c r="G9" i="4239"/>
  <c r="E29" i="4239" s="1"/>
  <c r="G29" i="4239" s="1"/>
  <c r="C36" i="4239"/>
  <c r="C30" i="4206"/>
  <c r="C44" i="4206"/>
  <c r="K44" i="4206" s="1"/>
  <c r="E10" i="4239" s="1"/>
  <c r="F10" i="4206"/>
  <c r="C43" i="4207"/>
  <c r="K43" i="4207" s="1"/>
  <c r="C29" i="4207" l="1"/>
  <c r="E36" i="4239"/>
  <c r="G36" i="4239" s="1"/>
  <c r="N43" i="4239" s="1"/>
  <c r="G9" i="4207" s="1"/>
  <c r="E29" i="4207" s="1"/>
  <c r="G29" i="4207" s="1"/>
  <c r="E36" i="4207" s="1"/>
  <c r="C44" i="4239"/>
  <c r="K44" i="4239" s="1"/>
  <c r="C30" i="4239"/>
  <c r="F10" i="4239"/>
  <c r="C36" i="4207"/>
  <c r="M43" i="4207"/>
  <c r="E9" i="4208"/>
  <c r="M44" i="4206"/>
  <c r="C37" i="4206"/>
  <c r="G30" i="4206"/>
  <c r="E37" i="4206" s="1"/>
  <c r="G37" i="4206" l="1"/>
  <c r="N44" i="4206" s="1"/>
  <c r="M44" i="4239"/>
  <c r="E10" i="4207"/>
  <c r="C30" i="4207" s="1"/>
  <c r="C37" i="4207" s="1"/>
  <c r="G36" i="4207"/>
  <c r="N43" i="4207" s="1"/>
  <c r="G9" i="4208" s="1"/>
  <c r="F16" i="4208" s="1"/>
  <c r="G16" i="4208" s="1"/>
  <c r="H16" i="4208" s="1"/>
  <c r="G10" i="4239"/>
  <c r="E30" i="4239" s="1"/>
  <c r="G30" i="4239" s="1"/>
  <c r="C37" i="4239"/>
  <c r="C44" i="4207"/>
  <c r="K44" i="4207" s="1"/>
  <c r="C43" i="4208"/>
  <c r="K43" i="4208" s="1"/>
  <c r="C29" i="4208"/>
  <c r="C36" i="4208" s="1"/>
  <c r="F9" i="4208"/>
  <c r="F10" i="4207" l="1"/>
  <c r="F18" i="4208"/>
  <c r="G18" i="4208" s="1"/>
  <c r="H18" i="4208" s="1"/>
  <c r="E37" i="4239"/>
  <c r="G37" i="4239" s="1"/>
  <c r="N44" i="4239" s="1"/>
  <c r="G10" i="4207" s="1"/>
  <c r="E30" i="4207" s="1"/>
  <c r="G30" i="4207" s="1"/>
  <c r="E37" i="4207" s="1"/>
  <c r="G37" i="4207" s="1"/>
  <c r="N44" i="4207" s="1"/>
  <c r="G10" i="4208" s="1"/>
  <c r="E29" i="4208"/>
  <c r="G29" i="4208" s="1"/>
  <c r="E36" i="4208" s="1"/>
  <c r="G36" i="4208" s="1"/>
  <c r="N43" i="4208" s="1"/>
  <c r="G9" i="4209" s="1"/>
  <c r="E29" i="4209" s="1"/>
  <c r="F17" i="4208"/>
  <c r="G17" i="4208" s="1"/>
  <c r="H17" i="4208" s="1"/>
  <c r="M43" i="4208"/>
  <c r="E9" i="4209"/>
  <c r="M44" i="4207"/>
  <c r="E10" i="4208"/>
  <c r="H23" i="4208" l="1"/>
  <c r="E30" i="4208"/>
  <c r="N16" i="4208"/>
  <c r="O16" i="4208" s="1"/>
  <c r="P16" i="4208" s="1"/>
  <c r="P23" i="4208" s="1"/>
  <c r="C44" i="4208"/>
  <c r="K44" i="4208" s="1"/>
  <c r="C30" i="4208"/>
  <c r="C37" i="4208" s="1"/>
  <c r="F10" i="4208"/>
  <c r="C43" i="4209"/>
  <c r="K43" i="4209" s="1"/>
  <c r="F9" i="4209"/>
  <c r="C29" i="4209"/>
  <c r="G30" i="4208" l="1"/>
  <c r="E37" i="4208" s="1"/>
  <c r="G37" i="4208" s="1"/>
  <c r="N44" i="4208" s="1"/>
  <c r="G10" i="4209" s="1"/>
  <c r="N20" i="4209" s="1"/>
  <c r="O20" i="4209" s="1"/>
  <c r="P20" i="4209" s="1"/>
  <c r="C36" i="4209"/>
  <c r="G29" i="4209"/>
  <c r="E36" i="4209" s="1"/>
  <c r="M43" i="4209"/>
  <c r="E9" i="4210"/>
  <c r="M44" i="4208"/>
  <c r="E10" i="4209"/>
  <c r="N16" i="4209" l="1"/>
  <c r="O16" i="4209" s="1"/>
  <c r="P16" i="4209" s="1"/>
  <c r="E30" i="4209"/>
  <c r="N19" i="4209"/>
  <c r="O19" i="4209" s="1"/>
  <c r="P19" i="4209" s="1"/>
  <c r="N18" i="4209"/>
  <c r="O18" i="4209" s="1"/>
  <c r="P18" i="4209" s="1"/>
  <c r="N17" i="4209"/>
  <c r="O17" i="4209" s="1"/>
  <c r="P17" i="4209" s="1"/>
  <c r="N21" i="4209"/>
  <c r="O21" i="4209" s="1"/>
  <c r="P21" i="4209" s="1"/>
  <c r="C44" i="4209"/>
  <c r="K44" i="4209" s="1"/>
  <c r="C30" i="4209"/>
  <c r="C37" i="4209" s="1"/>
  <c r="F10" i="4209"/>
  <c r="C43" i="4210"/>
  <c r="K43" i="4210" s="1"/>
  <c r="C29" i="4210"/>
  <c r="C36" i="4210" s="1"/>
  <c r="F9" i="4210"/>
  <c r="G36" i="4209"/>
  <c r="N43" i="4209" s="1"/>
  <c r="G9" i="4210" s="1"/>
  <c r="E29" i="4210" s="1"/>
  <c r="P23" i="4209" l="1"/>
  <c r="M43" i="4210"/>
  <c r="E9" i="4211"/>
  <c r="M44" i="4209"/>
  <c r="E10" i="4210"/>
  <c r="G29" i="4210"/>
  <c r="E36" i="4210" s="1"/>
  <c r="G36" i="4210" s="1"/>
  <c r="N43" i="4210" s="1"/>
  <c r="G9" i="4211" s="1"/>
  <c r="G30" i="4209"/>
  <c r="E37" i="4209" s="1"/>
  <c r="G37" i="4209" s="1"/>
  <c r="N44" i="4209" s="1"/>
  <c r="G10" i="4210" s="1"/>
  <c r="E30" i="4210" s="1"/>
  <c r="E29" i="4211" l="1"/>
  <c r="F17" i="4211"/>
  <c r="G17" i="4211" s="1"/>
  <c r="H17" i="4211" s="1"/>
  <c r="F16" i="4211"/>
  <c r="G16" i="4211" s="1"/>
  <c r="H16" i="4211" s="1"/>
  <c r="C44" i="4210"/>
  <c r="K44" i="4210" s="1"/>
  <c r="C30" i="4210"/>
  <c r="C37" i="4210" s="1"/>
  <c r="F10" i="4210"/>
  <c r="C43" i="4211"/>
  <c r="K43" i="4211" s="1"/>
  <c r="C29" i="4211"/>
  <c r="C36" i="4211" s="1"/>
  <c r="F9" i="4211"/>
  <c r="H23" i="4211" l="1"/>
  <c r="G30" i="4210"/>
  <c r="E37" i="4210" s="1"/>
  <c r="G37" i="4210" s="1"/>
  <c r="N44" i="4210" s="1"/>
  <c r="G10" i="4211" s="1"/>
  <c r="N17" i="4211" s="1"/>
  <c r="O17" i="4211" s="1"/>
  <c r="P17" i="4211" s="1"/>
  <c r="M43" i="4211"/>
  <c r="E9" i="4212"/>
  <c r="G29" i="4211"/>
  <c r="E36" i="4211" s="1"/>
  <c r="G36" i="4211" s="1"/>
  <c r="N43" i="4211" s="1"/>
  <c r="G9" i="4212" s="1"/>
  <c r="M44" i="4210"/>
  <c r="E10" i="4211"/>
  <c r="E30" i="4211" l="1"/>
  <c r="N16" i="4211"/>
  <c r="O16" i="4211" s="1"/>
  <c r="P16" i="4211" s="1"/>
  <c r="P23" i="4211" s="1"/>
  <c r="C43" i="4212"/>
  <c r="K43" i="4212" s="1"/>
  <c r="C29" i="4212"/>
  <c r="C36" i="4212" s="1"/>
  <c r="F9" i="4212"/>
  <c r="E29" i="4212"/>
  <c r="F17" i="4212"/>
  <c r="G17" i="4212" s="1"/>
  <c r="H17" i="4212" s="1"/>
  <c r="F16" i="4212"/>
  <c r="G16" i="4212" s="1"/>
  <c r="H16" i="4212" s="1"/>
  <c r="F10" i="4211"/>
  <c r="C30" i="4211"/>
  <c r="C37" i="4211" s="1"/>
  <c r="C44" i="4211"/>
  <c r="K44" i="4211" s="1"/>
  <c r="G29" i="4212" l="1"/>
  <c r="E36" i="4212" s="1"/>
  <c r="G36" i="4212" s="1"/>
  <c r="N43" i="4212" s="1"/>
  <c r="G9" i="4213" s="1"/>
  <c r="H23" i="4212"/>
  <c r="G30" i="4211"/>
  <c r="E37" i="4211" s="1"/>
  <c r="G37" i="4211" s="1"/>
  <c r="N44" i="4211" s="1"/>
  <c r="G10" i="4212" s="1"/>
  <c r="E30" i="4212" s="1"/>
  <c r="M44" i="4211"/>
  <c r="E10" i="4212"/>
  <c r="M43" i="4212"/>
  <c r="E9" i="4213"/>
  <c r="E29" i="4213"/>
  <c r="F16" i="4213"/>
  <c r="G16" i="4213" s="1"/>
  <c r="H16" i="4213" s="1"/>
  <c r="H23" i="4213" s="1"/>
  <c r="N16" i="4212" l="1"/>
  <c r="O16" i="4212" s="1"/>
  <c r="P16" i="4212" s="1"/>
  <c r="P23" i="4212" s="1"/>
  <c r="C44" i="4212"/>
  <c r="K44" i="4212" s="1"/>
  <c r="C30" i="4212"/>
  <c r="C37" i="4212" s="1"/>
  <c r="F10" i="4212"/>
  <c r="F9" i="4213"/>
  <c r="C43" i="4213"/>
  <c r="K43" i="4213" s="1"/>
  <c r="C29" i="4213"/>
  <c r="C36" i="4213" s="1"/>
  <c r="M44" i="4212" l="1"/>
  <c r="E10" i="4213"/>
  <c r="G30" i="4212"/>
  <c r="E37" i="4212" s="1"/>
  <c r="G37" i="4212" s="1"/>
  <c r="N44" i="4212" s="1"/>
  <c r="G10" i="4213" s="1"/>
  <c r="M43" i="4213"/>
  <c r="E9" i="4216"/>
  <c r="G29" i="4213"/>
  <c r="E36" i="4213" s="1"/>
  <c r="G36" i="4213" s="1"/>
  <c r="N43" i="4213" s="1"/>
  <c r="G9" i="4216" s="1"/>
  <c r="N16" i="4213" l="1"/>
  <c r="O16" i="4213" s="1"/>
  <c r="P16" i="4213" s="1"/>
  <c r="P23" i="4213" s="1"/>
  <c r="E30" i="4213"/>
  <c r="C44" i="4213"/>
  <c r="K44" i="4213" s="1"/>
  <c r="C30" i="4213"/>
  <c r="C37" i="4213" s="1"/>
  <c r="F10" i="4213"/>
  <c r="F18" i="4216"/>
  <c r="G18" i="4216" s="1"/>
  <c r="H18" i="4216" s="1"/>
  <c r="F17" i="4216"/>
  <c r="G17" i="4216" s="1"/>
  <c r="H17" i="4216" s="1"/>
  <c r="F16" i="4216"/>
  <c r="G16" i="4216" s="1"/>
  <c r="H16" i="4216" s="1"/>
  <c r="E29" i="4216"/>
  <c r="F9" i="4216"/>
  <c r="C43" i="4216"/>
  <c r="K43" i="4216" s="1"/>
  <c r="C29" i="4216"/>
  <c r="C36" i="4216" s="1"/>
  <c r="H23" i="4216" l="1"/>
  <c r="M44" i="4213"/>
  <c r="E10" i="4216"/>
  <c r="G30" i="4213"/>
  <c r="E37" i="4213" s="1"/>
  <c r="G37" i="4213" s="1"/>
  <c r="N44" i="4213" s="1"/>
  <c r="G10" i="4216" s="1"/>
  <c r="G29" i="4216"/>
  <c r="E36" i="4216" s="1"/>
  <c r="G36" i="4216" s="1"/>
  <c r="N43" i="4216" s="1"/>
  <c r="G9" i="4214" s="1"/>
  <c r="E29" i="4214" s="1"/>
  <c r="M43" i="4216"/>
  <c r="E9" i="4214"/>
  <c r="N16" i="4216" l="1"/>
  <c r="O16" i="4216" s="1"/>
  <c r="P16" i="4216" s="1"/>
  <c r="N17" i="4216"/>
  <c r="O17" i="4216" s="1"/>
  <c r="P17" i="4216" s="1"/>
  <c r="E30" i="4216"/>
  <c r="F10" i="4216"/>
  <c r="C44" i="4216"/>
  <c r="K44" i="4216" s="1"/>
  <c r="C30" i="4216"/>
  <c r="C37" i="4216" s="1"/>
  <c r="F9" i="4214"/>
  <c r="C43" i="4214"/>
  <c r="K43" i="4214" s="1"/>
  <c r="C29" i="4214"/>
  <c r="C36" i="4214" s="1"/>
  <c r="G30" i="4216" l="1"/>
  <c r="E37" i="4216" s="1"/>
  <c r="G37" i="4216" s="1"/>
  <c r="N44" i="4216" s="1"/>
  <c r="G10" i="4214" s="1"/>
  <c r="E30" i="4214" s="1"/>
  <c r="M44" i="4216"/>
  <c r="E10" i="4214"/>
  <c r="P23" i="4216"/>
  <c r="G29" i="4214"/>
  <c r="E36" i="4214" s="1"/>
  <c r="G36" i="4214" s="1"/>
  <c r="N43" i="4214" s="1"/>
  <c r="G9" i="4215" s="1"/>
  <c r="M43" i="4214"/>
  <c r="E9" i="4215"/>
  <c r="C44" i="4214" l="1"/>
  <c r="K44" i="4214" s="1"/>
  <c r="C30" i="4214"/>
  <c r="C37" i="4214" s="1"/>
  <c r="F10" i="4214"/>
  <c r="G30" i="4214"/>
  <c r="E37" i="4214" s="1"/>
  <c r="G37" i="4214" s="1"/>
  <c r="N44" i="4214" s="1"/>
  <c r="G10" i="4215" s="1"/>
  <c r="F9" i="4215"/>
  <c r="C43" i="4215"/>
  <c r="K43" i="4215" s="1"/>
  <c r="C29" i="4215"/>
  <c r="C36" i="4215" s="1"/>
  <c r="F16" i="4215"/>
  <c r="G16" i="4215" s="1"/>
  <c r="H16" i="4215" s="1"/>
  <c r="E29" i="4215"/>
  <c r="F17" i="4215"/>
  <c r="G17" i="4215" s="1"/>
  <c r="H17" i="4215" s="1"/>
  <c r="H23" i="4215" l="1"/>
  <c r="N18" i="4215"/>
  <c r="O18" i="4215" s="1"/>
  <c r="P18" i="4215" s="1"/>
  <c r="N21" i="4215"/>
  <c r="O21" i="4215" s="1"/>
  <c r="P21" i="4215" s="1"/>
  <c r="N20" i="4215"/>
  <c r="O20" i="4215" s="1"/>
  <c r="P20" i="4215" s="1"/>
  <c r="N16" i="4215"/>
  <c r="O16" i="4215" s="1"/>
  <c r="P16" i="4215" s="1"/>
  <c r="N19" i="4215"/>
  <c r="O19" i="4215" s="1"/>
  <c r="P19" i="4215" s="1"/>
  <c r="N17" i="4215"/>
  <c r="O17" i="4215" s="1"/>
  <c r="P17" i="4215" s="1"/>
  <c r="E30" i="4215"/>
  <c r="M44" i="4214"/>
  <c r="E10" i="4215"/>
  <c r="M43" i="4215"/>
  <c r="E9" i="4217"/>
  <c r="G29" i="4215"/>
  <c r="E36" i="4215" s="1"/>
  <c r="G36" i="4215" s="1"/>
  <c r="N43" i="4215" s="1"/>
  <c r="G9" i="4217" s="1"/>
  <c r="E29" i="4217" s="1"/>
  <c r="P23" i="4215" l="1"/>
  <c r="C44" i="4215"/>
  <c r="K44" i="4215" s="1"/>
  <c r="C30" i="4215"/>
  <c r="C37" i="4215" s="1"/>
  <c r="F10" i="4215"/>
  <c r="C43" i="4217"/>
  <c r="K43" i="4217" s="1"/>
  <c r="C29" i="4217"/>
  <c r="C36" i="4217" s="1"/>
  <c r="F9" i="4217"/>
  <c r="M44" i="4215" l="1"/>
  <c r="E10" i="4217"/>
  <c r="G30" i="4215"/>
  <c r="E37" i="4215" s="1"/>
  <c r="G37" i="4215" s="1"/>
  <c r="N44" i="4215" s="1"/>
  <c r="G10" i="4217" s="1"/>
  <c r="E30" i="4217" s="1"/>
  <c r="M43" i="4217"/>
  <c r="E9" i="4218"/>
  <c r="G29" i="4217"/>
  <c r="E36" i="4217" s="1"/>
  <c r="G36" i="4217" s="1"/>
  <c r="N43" i="4217" s="1"/>
  <c r="G9" i="4218" s="1"/>
  <c r="C44" i="4217" l="1"/>
  <c r="K44" i="4217" s="1"/>
  <c r="C30" i="4217"/>
  <c r="C37" i="4217" s="1"/>
  <c r="F10" i="4217"/>
  <c r="F16" i="4218"/>
  <c r="G16" i="4218" s="1"/>
  <c r="H16" i="4218" s="1"/>
  <c r="E29" i="4218"/>
  <c r="F17" i="4218"/>
  <c r="G17" i="4218" s="1"/>
  <c r="H17" i="4218" s="1"/>
  <c r="C43" i="4218"/>
  <c r="K43" i="4218" s="1"/>
  <c r="C29" i="4218"/>
  <c r="C36" i="4218" s="1"/>
  <c r="F9" i="4218"/>
  <c r="M44" i="4217" l="1"/>
  <c r="E10" i="4218"/>
  <c r="G30" i="4217"/>
  <c r="E37" i="4217" s="1"/>
  <c r="G37" i="4217" s="1"/>
  <c r="N44" i="4217" s="1"/>
  <c r="G10" i="4218" s="1"/>
  <c r="M43" i="4218"/>
  <c r="E9" i="4219"/>
  <c r="G29" i="4218"/>
  <c r="E36" i="4218" s="1"/>
  <c r="G36" i="4218" s="1"/>
  <c r="N43" i="4218" s="1"/>
  <c r="G9" i="4219" s="1"/>
  <c r="E29" i="4219" s="1"/>
  <c r="H23" i="4218"/>
  <c r="N16" i="4218" l="1"/>
  <c r="O16" i="4218" s="1"/>
  <c r="P16" i="4218" s="1"/>
  <c r="E30" i="4218"/>
  <c r="N17" i="4218"/>
  <c r="O17" i="4218" s="1"/>
  <c r="P17" i="4218" s="1"/>
  <c r="F10" i="4218"/>
  <c r="C44" i="4218"/>
  <c r="K44" i="4218" s="1"/>
  <c r="C30" i="4218"/>
  <c r="C37" i="4218" s="1"/>
  <c r="C29" i="4219"/>
  <c r="C36" i="4219" s="1"/>
  <c r="F9" i="4219"/>
  <c r="C43" i="4219"/>
  <c r="K43" i="4219" s="1"/>
  <c r="G29" i="4219" l="1"/>
  <c r="E36" i="4219" s="1"/>
  <c r="G36" i="4219" s="1"/>
  <c r="N43" i="4219" s="1"/>
  <c r="G9" i="4220" s="1"/>
  <c r="E29" i="4220" s="1"/>
  <c r="G30" i="4218"/>
  <c r="E37" i="4218" s="1"/>
  <c r="G37" i="4218" s="1"/>
  <c r="N44" i="4218" s="1"/>
  <c r="G10" i="4219" s="1"/>
  <c r="E30" i="4219" s="1"/>
  <c r="M44" i="4218"/>
  <c r="E10" i="4219"/>
  <c r="P23" i="4218"/>
  <c r="M43" i="4219"/>
  <c r="E9" i="4220"/>
  <c r="F10" i="4219" l="1"/>
  <c r="C44" i="4219"/>
  <c r="K44" i="4219" s="1"/>
  <c r="C30" i="4219"/>
  <c r="C37" i="4219" s="1"/>
  <c r="C43" i="4220"/>
  <c r="K43" i="4220" s="1"/>
  <c r="C29" i="4220"/>
  <c r="F9" i="4220"/>
  <c r="E10" i="4220" l="1"/>
  <c r="M44" i="4219"/>
  <c r="G30" i="4219"/>
  <c r="E37" i="4219" s="1"/>
  <c r="G37" i="4219" s="1"/>
  <c r="N44" i="4219" s="1"/>
  <c r="G10" i="4220" s="1"/>
  <c r="C36" i="4220"/>
  <c r="G29" i="4220"/>
  <c r="E36" i="4220" s="1"/>
  <c r="M43" i="4220"/>
  <c r="E9" i="4221"/>
  <c r="E30" i="4220" l="1"/>
  <c r="N17" i="4220"/>
  <c r="O17" i="4220" s="1"/>
  <c r="P17" i="4220" s="1"/>
  <c r="N16" i="4220"/>
  <c r="O16" i="4220" s="1"/>
  <c r="P16" i="4220" s="1"/>
  <c r="G36" i="4220"/>
  <c r="N43" i="4220" s="1"/>
  <c r="G9" i="4221" s="1"/>
  <c r="E29" i="4221" s="1"/>
  <c r="C30" i="4220"/>
  <c r="C37" i="4220" s="1"/>
  <c r="F10" i="4220"/>
  <c r="C44" i="4220"/>
  <c r="K44" i="4220" s="1"/>
  <c r="F9" i="4221"/>
  <c r="C43" i="4221"/>
  <c r="K43" i="4221" s="1"/>
  <c r="C29" i="4221"/>
  <c r="C36" i="4221" s="1"/>
  <c r="P23" i="4220" l="1"/>
  <c r="F16" i="4221"/>
  <c r="G16" i="4221" s="1"/>
  <c r="H16" i="4221" s="1"/>
  <c r="F17" i="4221"/>
  <c r="G17" i="4221" s="1"/>
  <c r="H17" i="4221" s="1"/>
  <c r="M44" i="4220"/>
  <c r="E10" i="4221"/>
  <c r="G30" i="4220"/>
  <c r="E37" i="4220" s="1"/>
  <c r="G37" i="4220" s="1"/>
  <c r="N44" i="4220" s="1"/>
  <c r="G10" i="4221" s="1"/>
  <c r="G29" i="4221"/>
  <c r="E36" i="4221" s="1"/>
  <c r="G36" i="4221" s="1"/>
  <c r="N43" i="4221" s="1"/>
  <c r="G9" i="4222" s="1"/>
  <c r="E29" i="4222" s="1"/>
  <c r="M43" i="4221"/>
  <c r="E9" i="4222"/>
  <c r="H23" i="4221" l="1"/>
  <c r="E30" i="4221"/>
  <c r="N17" i="4221"/>
  <c r="O17" i="4221" s="1"/>
  <c r="P17" i="4221" s="1"/>
  <c r="N18" i="4221"/>
  <c r="O18" i="4221" s="1"/>
  <c r="P18" i="4221" s="1"/>
  <c r="N16" i="4221"/>
  <c r="O16" i="4221" s="1"/>
  <c r="P16" i="4221" s="1"/>
  <c r="C44" i="4221"/>
  <c r="K44" i="4221" s="1"/>
  <c r="C30" i="4221"/>
  <c r="C37" i="4221" s="1"/>
  <c r="F10" i="4221"/>
  <c r="F9" i="4222"/>
  <c r="C43" i="4222"/>
  <c r="K43" i="4222" s="1"/>
  <c r="C29" i="4222"/>
  <c r="P23" i="4221" l="1"/>
  <c r="M44" i="4221"/>
  <c r="E10" i="4222"/>
  <c r="G30" i="4221"/>
  <c r="E37" i="4221" s="1"/>
  <c r="G37" i="4221" s="1"/>
  <c r="N44" i="4221" s="1"/>
  <c r="G10" i="4222" s="1"/>
  <c r="M43" i="4222"/>
  <c r="E9" i="4223"/>
  <c r="C36" i="4222"/>
  <c r="G29" i="4222"/>
  <c r="E36" i="4222" s="1"/>
  <c r="G36" i="4222" s="1"/>
  <c r="N43" i="4222" s="1"/>
  <c r="G9" i="4223" s="1"/>
  <c r="E30" i="4222" l="1"/>
  <c r="N16" i="4222"/>
  <c r="O16" i="4222" s="1"/>
  <c r="P16" i="4222" s="1"/>
  <c r="P23" i="4222" s="1"/>
  <c r="C44" i="4222"/>
  <c r="K44" i="4222" s="1"/>
  <c r="C30" i="4222"/>
  <c r="C37" i="4222" s="1"/>
  <c r="F10" i="4222"/>
  <c r="F16" i="4223"/>
  <c r="G16" i="4223" s="1"/>
  <c r="H16" i="4223" s="1"/>
  <c r="H23" i="4223" s="1"/>
  <c r="E29" i="4223"/>
  <c r="C43" i="4223"/>
  <c r="K43" i="4223" s="1"/>
  <c r="C29" i="4223"/>
  <c r="C36" i="4223" s="1"/>
  <c r="F9" i="4223"/>
  <c r="M44" i="4222" l="1"/>
  <c r="E10" i="4223"/>
  <c r="G30" i="4222"/>
  <c r="E37" i="4222" s="1"/>
  <c r="G37" i="4222" s="1"/>
  <c r="N44" i="4222" s="1"/>
  <c r="G10" i="4223" s="1"/>
  <c r="M43" i="4223"/>
  <c r="E9" i="4224"/>
  <c r="G29" i="4223"/>
  <c r="E36" i="4223" s="1"/>
  <c r="G36" i="4223" s="1"/>
  <c r="N43" i="4223" s="1"/>
  <c r="G9" i="4224" s="1"/>
  <c r="N17" i="4223" l="1"/>
  <c r="O17" i="4223" s="1"/>
  <c r="P17" i="4223" s="1"/>
  <c r="E30" i="4223"/>
  <c r="N16" i="4223"/>
  <c r="O16" i="4223" s="1"/>
  <c r="P16" i="4223" s="1"/>
  <c r="F10" i="4223"/>
  <c r="C44" i="4223"/>
  <c r="K44" i="4223" s="1"/>
  <c r="C30" i="4223"/>
  <c r="C37" i="4223" s="1"/>
  <c r="E29" i="4224"/>
  <c r="F16" i="4224"/>
  <c r="G16" i="4224" s="1"/>
  <c r="H16" i="4224" s="1"/>
  <c r="F17" i="4224"/>
  <c r="G17" i="4224" s="1"/>
  <c r="H17" i="4224" s="1"/>
  <c r="F9" i="4224"/>
  <c r="C43" i="4224"/>
  <c r="K43" i="4224" s="1"/>
  <c r="C29" i="4224"/>
  <c r="C36" i="4224" s="1"/>
  <c r="P23" i="4223" l="1"/>
  <c r="M44" i="4223"/>
  <c r="E10" i="4224"/>
  <c r="G30" i="4223"/>
  <c r="E37" i="4223" s="1"/>
  <c r="G37" i="4223" s="1"/>
  <c r="N44" i="4223" s="1"/>
  <c r="G10" i="4224" s="1"/>
  <c r="H23" i="4224"/>
  <c r="E9" i="4225"/>
  <c r="M43" i="4224"/>
  <c r="G29" i="4224"/>
  <c r="E36" i="4224" s="1"/>
  <c r="G36" i="4224" s="1"/>
  <c r="N43" i="4224" s="1"/>
  <c r="G9" i="4225" s="1"/>
  <c r="N18" i="4224" l="1"/>
  <c r="O18" i="4224" s="1"/>
  <c r="P18" i="4224" s="1"/>
  <c r="N16" i="4224"/>
  <c r="O16" i="4224" s="1"/>
  <c r="P16" i="4224" s="1"/>
  <c r="E30" i="4224"/>
  <c r="N17" i="4224"/>
  <c r="O17" i="4224" s="1"/>
  <c r="P17" i="4224" s="1"/>
  <c r="N19" i="4224"/>
  <c r="O19" i="4224" s="1"/>
  <c r="P19" i="4224" s="1"/>
  <c r="C30" i="4224"/>
  <c r="C37" i="4224" s="1"/>
  <c r="F10" i="4224"/>
  <c r="C44" i="4224"/>
  <c r="K44" i="4224" s="1"/>
  <c r="F17" i="4225"/>
  <c r="G17" i="4225" s="1"/>
  <c r="H17" i="4225" s="1"/>
  <c r="F16" i="4225"/>
  <c r="G16" i="4225" s="1"/>
  <c r="H16" i="4225" s="1"/>
  <c r="E29" i="4225"/>
  <c r="F9" i="4225"/>
  <c r="C43" i="4225"/>
  <c r="K43" i="4225" s="1"/>
  <c r="C29" i="4225"/>
  <c r="C36" i="4225" s="1"/>
  <c r="H23" i="4225" l="1"/>
  <c r="G30" i="4224"/>
  <c r="E37" i="4224" s="1"/>
  <c r="G37" i="4224" s="1"/>
  <c r="N44" i="4224" s="1"/>
  <c r="G10" i="4225" s="1"/>
  <c r="P23" i="4224"/>
  <c r="E10" i="4225"/>
  <c r="M44" i="4224"/>
  <c r="G29" i="4225"/>
  <c r="E36" i="4225" s="1"/>
  <c r="G36" i="4225" s="1"/>
  <c r="N43" i="4225" s="1"/>
  <c r="G9" i="4226" s="1"/>
  <c r="M43" i="4225"/>
  <c r="E9" i="4226"/>
  <c r="F10" i="4225" l="1"/>
  <c r="C44" i="4225"/>
  <c r="K44" i="4225" s="1"/>
  <c r="C30" i="4225"/>
  <c r="C37" i="4225" s="1"/>
  <c r="N17" i="4225"/>
  <c r="O17" i="4225" s="1"/>
  <c r="P17" i="4225" s="1"/>
  <c r="N16" i="4225"/>
  <c r="O16" i="4225" s="1"/>
  <c r="P16" i="4225" s="1"/>
  <c r="E30" i="4225"/>
  <c r="C29" i="4226"/>
  <c r="C36" i="4226" s="1"/>
  <c r="F9" i="4226"/>
  <c r="C43" i="4226"/>
  <c r="K43" i="4226" s="1"/>
  <c r="F16" i="4226"/>
  <c r="G16" i="4226" s="1"/>
  <c r="H16" i="4226" s="1"/>
  <c r="H23" i="4226" s="1"/>
  <c r="E29" i="4226"/>
  <c r="G30" i="4225" l="1"/>
  <c r="E37" i="4225" s="1"/>
  <c r="G37" i="4225" s="1"/>
  <c r="N44" i="4225" s="1"/>
  <c r="G10" i="4226" s="1"/>
  <c r="N17" i="4226" s="1"/>
  <c r="O17" i="4226" s="1"/>
  <c r="P17" i="4226" s="1"/>
  <c r="G29" i="4226"/>
  <c r="E36" i="4226" s="1"/>
  <c r="G36" i="4226" s="1"/>
  <c r="N43" i="4226" s="1"/>
  <c r="G9" i="4227" s="1"/>
  <c r="M44" i="4225"/>
  <c r="E10" i="4226"/>
  <c r="P23" i="4225"/>
  <c r="M43" i="4226"/>
  <c r="E9" i="4227"/>
  <c r="F17" i="4227"/>
  <c r="G17" i="4227" s="1"/>
  <c r="H17" i="4227" s="1"/>
  <c r="E29" i="4227"/>
  <c r="F16" i="4227"/>
  <c r="G16" i="4227" s="1"/>
  <c r="H16" i="4227" s="1"/>
  <c r="N18" i="4226" l="1"/>
  <c r="O18" i="4226" s="1"/>
  <c r="P18" i="4226" s="1"/>
  <c r="E30" i="4226"/>
  <c r="N16" i="4226"/>
  <c r="O16" i="4226" s="1"/>
  <c r="P16" i="4226" s="1"/>
  <c r="C30" i="4226"/>
  <c r="C37" i="4226" s="1"/>
  <c r="F10" i="4226"/>
  <c r="C44" i="4226"/>
  <c r="K44" i="4226" s="1"/>
  <c r="P23" i="4226"/>
  <c r="C29" i="4227"/>
  <c r="C36" i="4227" s="1"/>
  <c r="F9" i="4227"/>
  <c r="C43" i="4227"/>
  <c r="K43" i="4227" s="1"/>
  <c r="H23" i="4227"/>
  <c r="M44" i="4226" l="1"/>
  <c r="E10" i="4227"/>
  <c r="G30" i="4226"/>
  <c r="E37" i="4226" s="1"/>
  <c r="G37" i="4226" s="1"/>
  <c r="N44" i="4226" s="1"/>
  <c r="G10" i="4227" s="1"/>
  <c r="M43" i="4227"/>
  <c r="E9" i="4228"/>
  <c r="G29" i="4227"/>
  <c r="E36" i="4227" s="1"/>
  <c r="G36" i="4227" s="1"/>
  <c r="N43" i="4227" s="1"/>
  <c r="G9" i="4228" s="1"/>
  <c r="N16" i="4227" l="1"/>
  <c r="O16" i="4227" s="1"/>
  <c r="P16" i="4227" s="1"/>
  <c r="P23" i="4227" s="1"/>
  <c r="E30" i="4227"/>
  <c r="C44" i="4227"/>
  <c r="K44" i="4227" s="1"/>
  <c r="C30" i="4227"/>
  <c r="C37" i="4227" s="1"/>
  <c r="F10" i="4227"/>
  <c r="F16" i="4228"/>
  <c r="G16" i="4228" s="1"/>
  <c r="H16" i="4228" s="1"/>
  <c r="H23" i="4228" s="1"/>
  <c r="E29" i="4228"/>
  <c r="C43" i="4228"/>
  <c r="K43" i="4228" s="1"/>
  <c r="C29" i="4228"/>
  <c r="C36" i="4228" s="1"/>
  <c r="F9" i="4228"/>
  <c r="G30" i="4227" l="1"/>
  <c r="E37" i="4227" s="1"/>
  <c r="G37" i="4227" s="1"/>
  <c r="N44" i="4227" s="1"/>
  <c r="G10" i="4228" s="1"/>
  <c r="E30" i="4228" s="1"/>
  <c r="M44" i="4227"/>
  <c r="E10" i="4228"/>
  <c r="M43" i="4228"/>
  <c r="E9" i="4229"/>
  <c r="G29" i="4228"/>
  <c r="E36" i="4228" s="1"/>
  <c r="G36" i="4228" s="1"/>
  <c r="N43" i="4228" s="1"/>
  <c r="G9" i="4229" s="1"/>
  <c r="N17" i="4228" l="1"/>
  <c r="O17" i="4228" s="1"/>
  <c r="P17" i="4228" s="1"/>
  <c r="N16" i="4228"/>
  <c r="O16" i="4228" s="1"/>
  <c r="P16" i="4228" s="1"/>
  <c r="P23" i="4228" s="1"/>
  <c r="F10" i="4228"/>
  <c r="C44" i="4228"/>
  <c r="K44" i="4228" s="1"/>
  <c r="C30" i="4228"/>
  <c r="C37" i="4228" s="1"/>
  <c r="E29" i="4229"/>
  <c r="F16" i="4229"/>
  <c r="G16" i="4229" s="1"/>
  <c r="H16" i="4229" s="1"/>
  <c r="F17" i="4229"/>
  <c r="G17" i="4229" s="1"/>
  <c r="H17" i="4229" s="1"/>
  <c r="F18" i="4229"/>
  <c r="G18" i="4229" s="1"/>
  <c r="H18" i="4229" s="1"/>
  <c r="F9" i="4229"/>
  <c r="C43" i="4229"/>
  <c r="K43" i="4229" s="1"/>
  <c r="C29" i="4229"/>
  <c r="C36" i="4229" s="1"/>
  <c r="G30" i="4228" l="1"/>
  <c r="E37" i="4228" s="1"/>
  <c r="G37" i="4228" s="1"/>
  <c r="N44" i="4228" s="1"/>
  <c r="G10" i="4229" s="1"/>
  <c r="M44" i="4228"/>
  <c r="E10" i="4229"/>
  <c r="E30" i="4229"/>
  <c r="N17" i="4229"/>
  <c r="O17" i="4229" s="1"/>
  <c r="P17" i="4229" s="1"/>
  <c r="N16" i="4229"/>
  <c r="O16" i="4229" s="1"/>
  <c r="P16" i="4229" s="1"/>
  <c r="H23" i="4229"/>
  <c r="M43" i="4229"/>
  <c r="E9" i="4231"/>
  <c r="G29" i="4229"/>
  <c r="E36" i="4229" s="1"/>
  <c r="G36" i="4229" s="1"/>
  <c r="N43" i="4229" s="1"/>
  <c r="G9" i="4231" s="1"/>
  <c r="E29" i="4231" s="1"/>
  <c r="F10" i="4229" l="1"/>
  <c r="C44" i="4229"/>
  <c r="K44" i="4229" s="1"/>
  <c r="C30" i="4229"/>
  <c r="C37" i="4229" s="1"/>
  <c r="P23" i="4229"/>
  <c r="C29" i="4231"/>
  <c r="C36" i="4231" s="1"/>
  <c r="F9" i="4231"/>
  <c r="C43" i="4231"/>
  <c r="K43" i="4231" s="1"/>
  <c r="M44" i="4229" l="1"/>
  <c r="E10" i="4231"/>
  <c r="G29" i="4231"/>
  <c r="E36" i="4231" s="1"/>
  <c r="G36" i="4231" s="1"/>
  <c r="N43" i="4231" s="1"/>
  <c r="G9" i="4230" s="1"/>
  <c r="E29" i="4230" s="1"/>
  <c r="G30" i="4229"/>
  <c r="E37" i="4229" s="1"/>
  <c r="G37" i="4229" s="1"/>
  <c r="N44" i="4229" s="1"/>
  <c r="G10" i="4231" s="1"/>
  <c r="E30" i="4231" s="1"/>
  <c r="M43" i="4231"/>
  <c r="E9" i="4230"/>
  <c r="F16" i="4230" l="1"/>
  <c r="G16" i="4230" s="1"/>
  <c r="H16" i="4230" s="1"/>
  <c r="H23" i="4230" s="1"/>
  <c r="C30" i="4231"/>
  <c r="C37" i="4231" s="1"/>
  <c r="F10" i="4231"/>
  <c r="C44" i="4231"/>
  <c r="K44" i="4231" s="1"/>
  <c r="C29" i="4230"/>
  <c r="C36" i="4230" s="1"/>
  <c r="F9" i="4230"/>
  <c r="C43" i="4230"/>
  <c r="K43" i="4230" s="1"/>
  <c r="G29" i="4230" l="1"/>
  <c r="E36" i="4230" s="1"/>
  <c r="G36" i="4230" s="1"/>
  <c r="N43" i="4230" s="1"/>
  <c r="G9" i="4232" s="1"/>
  <c r="F16" i="4232" s="1"/>
  <c r="G16" i="4232" s="1"/>
  <c r="H16" i="4232" s="1"/>
  <c r="H23" i="4232" s="1"/>
  <c r="M44" i="4231"/>
  <c r="E10" i="4230"/>
  <c r="G30" i="4231"/>
  <c r="E37" i="4231" s="1"/>
  <c r="G37" i="4231" s="1"/>
  <c r="N44" i="4231" s="1"/>
  <c r="G10" i="4230" s="1"/>
  <c r="M43" i="4230"/>
  <c r="E9" i="4232"/>
  <c r="E29" i="4232" l="1"/>
  <c r="N17" i="4230"/>
  <c r="O17" i="4230" s="1"/>
  <c r="P17" i="4230" s="1"/>
  <c r="E30" i="4230"/>
  <c r="N16" i="4230"/>
  <c r="O16" i="4230" s="1"/>
  <c r="P16" i="4230" s="1"/>
  <c r="P23" i="4230" s="1"/>
  <c r="C44" i="4230"/>
  <c r="K44" i="4230" s="1"/>
  <c r="C30" i="4230"/>
  <c r="C37" i="4230" s="1"/>
  <c r="F10" i="4230"/>
  <c r="C43" i="4232"/>
  <c r="K43" i="4232" s="1"/>
  <c r="C29" i="4232"/>
  <c r="C36" i="4232" s="1"/>
  <c r="F9" i="4232"/>
  <c r="G30" i="4230" l="1"/>
  <c r="E37" i="4230" s="1"/>
  <c r="G37" i="4230" s="1"/>
  <c r="N44" i="4230" s="1"/>
  <c r="G10" i="4232" s="1"/>
  <c r="N16" i="4232" s="1"/>
  <c r="O16" i="4232" s="1"/>
  <c r="P16" i="4232" s="1"/>
  <c r="P23" i="4232" s="1"/>
  <c r="M44" i="4230"/>
  <c r="E10" i="4232"/>
  <c r="G29" i="4232"/>
  <c r="E36" i="4232" s="1"/>
  <c r="G36" i="4232" s="1"/>
  <c r="N43" i="4232" s="1"/>
  <c r="G9" i="4233" s="1"/>
  <c r="F16" i="4233" s="1"/>
  <c r="G16" i="4233" s="1"/>
  <c r="H16" i="4233" s="1"/>
  <c r="M43" i="4232"/>
  <c r="E9" i="4233"/>
  <c r="E30" i="4232" l="1"/>
  <c r="E29" i="4233"/>
  <c r="F17" i="4233"/>
  <c r="G17" i="4233" s="1"/>
  <c r="H17" i="4233" s="1"/>
  <c r="H23" i="4233" s="1"/>
  <c r="F10" i="4232"/>
  <c r="C44" i="4232"/>
  <c r="K44" i="4232" s="1"/>
  <c r="C30" i="4232"/>
  <c r="C37" i="4232" s="1"/>
  <c r="C43" i="4233"/>
  <c r="K43" i="4233" s="1"/>
  <c r="C29" i="4233"/>
  <c r="C36" i="4233" s="1"/>
  <c r="F9" i="4233"/>
  <c r="M44" i="4232" l="1"/>
  <c r="E10" i="4233"/>
  <c r="G30" i="4232"/>
  <c r="E37" i="4232" s="1"/>
  <c r="G37" i="4232" s="1"/>
  <c r="N44" i="4232" s="1"/>
  <c r="G10" i="4233" s="1"/>
  <c r="E30" i="4233" s="1"/>
  <c r="M43" i="4233"/>
  <c r="E9" i="4234"/>
  <c r="G29" i="4233"/>
  <c r="E36" i="4233" s="1"/>
  <c r="G36" i="4233" s="1"/>
  <c r="N43" i="4233" s="1"/>
  <c r="G9" i="4234" s="1"/>
  <c r="E29" i="4234" s="1"/>
  <c r="F10" i="4233" l="1"/>
  <c r="C44" i="4233"/>
  <c r="K44" i="4233" s="1"/>
  <c r="C30" i="4233"/>
  <c r="C37" i="4233" s="1"/>
  <c r="C43" i="4234"/>
  <c r="K43" i="4234" s="1"/>
  <c r="C29" i="4234"/>
  <c r="C36" i="4234" s="1"/>
  <c r="F9" i="4234"/>
  <c r="G30" i="4233" l="1"/>
  <c r="E37" i="4233" s="1"/>
  <c r="G37" i="4233" s="1"/>
  <c r="N44" i="4233" s="1"/>
  <c r="G10" i="4234" s="1"/>
  <c r="M44" i="4233"/>
  <c r="E10" i="4234"/>
  <c r="M43" i="4234"/>
  <c r="E9" i="4235"/>
  <c r="G29" i="4234"/>
  <c r="E36" i="4234" s="1"/>
  <c r="G36" i="4234" s="1"/>
  <c r="N43" i="4234" s="1"/>
  <c r="G9" i="4235" s="1"/>
  <c r="C30" i="4234" l="1"/>
  <c r="C37" i="4234" s="1"/>
  <c r="F10" i="4234"/>
  <c r="C44" i="4234"/>
  <c r="K44" i="4234" s="1"/>
  <c r="E30" i="4234"/>
  <c r="G30" i="4234" s="1"/>
  <c r="E37" i="4234" s="1"/>
  <c r="G37" i="4234" s="1"/>
  <c r="N44" i="4234" s="1"/>
  <c r="G10" i="4235" s="1"/>
  <c r="N18" i="4234"/>
  <c r="O18" i="4234" s="1"/>
  <c r="P18" i="4234" s="1"/>
  <c r="N16" i="4234"/>
  <c r="O16" i="4234" s="1"/>
  <c r="P16" i="4234" s="1"/>
  <c r="N17" i="4234"/>
  <c r="O17" i="4234" s="1"/>
  <c r="P17" i="4234" s="1"/>
  <c r="F16" i="4235"/>
  <c r="G16" i="4235" s="1"/>
  <c r="H16" i="4235" s="1"/>
  <c r="H23" i="4235" s="1"/>
  <c r="E29" i="4235"/>
  <c r="F9" i="4235"/>
  <c r="C43" i="4235"/>
  <c r="K43" i="4235" s="1"/>
  <c r="C29" i="4235"/>
  <c r="C36" i="4235" s="1"/>
  <c r="P23" i="4234" l="1"/>
  <c r="N16" i="4235"/>
  <c r="O16" i="4235" s="1"/>
  <c r="P16" i="4235" s="1"/>
  <c r="E30" i="4235"/>
  <c r="N17" i="4235"/>
  <c r="O17" i="4235" s="1"/>
  <c r="P17" i="4235" s="1"/>
  <c r="M44" i="4234"/>
  <c r="E10" i="4235"/>
  <c r="M43" i="4235"/>
  <c r="E9" i="4236"/>
  <c r="G29" i="4235"/>
  <c r="E36" i="4235" s="1"/>
  <c r="G36" i="4235" s="1"/>
  <c r="N43" i="4235" s="1"/>
  <c r="G9" i="4236" s="1"/>
  <c r="C44" i="4235" l="1"/>
  <c r="K44" i="4235" s="1"/>
  <c r="C30" i="4235"/>
  <c r="C37" i="4235" s="1"/>
  <c r="F10" i="4235"/>
  <c r="P23" i="4235"/>
  <c r="F16" i="4236"/>
  <c r="G16" i="4236" s="1"/>
  <c r="H16" i="4236" s="1"/>
  <c r="H23" i="4236" s="1"/>
  <c r="E29" i="4236"/>
  <c r="C29" i="4236"/>
  <c r="C36" i="4236" s="1"/>
  <c r="F9" i="4236"/>
  <c r="C43" i="4236"/>
  <c r="K43" i="4236" s="1"/>
  <c r="M44" i="4235" l="1"/>
  <c r="E10" i="4236"/>
  <c r="G30" i="4235"/>
  <c r="E37" i="4235" s="1"/>
  <c r="G37" i="4235" s="1"/>
  <c r="N44" i="4235" s="1"/>
  <c r="G10" i="4236" s="1"/>
  <c r="M43" i="4236"/>
  <c r="E9" i="4237"/>
  <c r="G29" i="4236"/>
  <c r="E36" i="4236" s="1"/>
  <c r="G36" i="4236" s="1"/>
  <c r="N43" i="4236" s="1"/>
  <c r="G9" i="4237" s="1"/>
  <c r="N16" i="4236" l="1"/>
  <c r="O16" i="4236" s="1"/>
  <c r="P16" i="4236" s="1"/>
  <c r="P23" i="4236" s="1"/>
  <c r="E30" i="4236"/>
  <c r="C44" i="4236"/>
  <c r="K44" i="4236" s="1"/>
  <c r="C30" i="4236"/>
  <c r="C37" i="4236" s="1"/>
  <c r="F10" i="4236"/>
  <c r="F16" i="4237"/>
  <c r="G16" i="4237" s="1"/>
  <c r="H16" i="4237" s="1"/>
  <c r="H23" i="4237" s="1"/>
  <c r="E29" i="4237"/>
  <c r="C43" i="4237"/>
  <c r="K43" i="4237" s="1"/>
  <c r="E9" i="4240" s="1"/>
  <c r="C29" i="4237"/>
  <c r="C36" i="4237" s="1"/>
  <c r="F9" i="4237"/>
  <c r="M44" i="4236" l="1"/>
  <c r="E10" i="4237"/>
  <c r="G30" i="4236"/>
  <c r="E37" i="4236" s="1"/>
  <c r="G37" i="4236" s="1"/>
  <c r="N44" i="4236" s="1"/>
  <c r="G10" i="4237" s="1"/>
  <c r="M43" i="4237"/>
  <c r="G29" i="4237"/>
  <c r="E36" i="4237" s="1"/>
  <c r="G36" i="4237" s="1"/>
  <c r="N43" i="4237" s="1"/>
  <c r="G9" i="4240" s="1"/>
  <c r="N17" i="4237" l="1"/>
  <c r="O17" i="4237" s="1"/>
  <c r="P17" i="4237" s="1"/>
  <c r="E30" i="4237"/>
  <c r="N16" i="4237"/>
  <c r="O16" i="4237" s="1"/>
  <c r="P16" i="4237" s="1"/>
  <c r="N18" i="4237"/>
  <c r="O18" i="4237" s="1"/>
  <c r="P18" i="4237" s="1"/>
  <c r="F10" i="4237"/>
  <c r="C44" i="4237"/>
  <c r="K44" i="4237" s="1"/>
  <c r="E10" i="4240" s="1"/>
  <c r="C30" i="4237"/>
  <c r="C37" i="4237" s="1"/>
  <c r="F16" i="4240" l="1"/>
  <c r="G16" i="4240" s="1"/>
  <c r="H16" i="4240" s="1"/>
  <c r="H23" i="4240" s="1"/>
  <c r="P23" i="4237"/>
  <c r="M44" i="4237"/>
  <c r="G30" i="4237"/>
  <c r="E37" i="4237" s="1"/>
  <c r="G37" i="4237" s="1"/>
  <c r="N44" i="4237" s="1"/>
  <c r="G10" i="4240" s="1"/>
  <c r="N16" i="4240" l="1"/>
  <c r="O16" i="4240" s="1"/>
  <c r="P16" i="4240" s="1"/>
  <c r="P23" i="4240" s="1"/>
  <c r="F10" i="4240" l="1"/>
  <c r="F9" i="4240"/>
  <c r="E30" i="4240"/>
  <c r="E29" i="4240"/>
  <c r="C43" i="4240"/>
  <c r="K43" i="4240"/>
  <c r="C29" i="4240"/>
  <c r="C36" i="4240" s="1"/>
  <c r="C44" i="4240"/>
  <c r="K44" i="4240" s="1"/>
  <c r="C30" i="4240"/>
  <c r="C37" i="4240" s="1"/>
  <c r="G30" i="4240" l="1"/>
  <c r="E37" i="4240"/>
  <c r="G37" i="4240" s="1"/>
  <c r="N44" i="4240" s="1"/>
  <c r="G10" i="4238" s="1"/>
  <c r="E30" i="4238" s="1"/>
  <c r="M44" i="4240"/>
  <c r="E10" i="4238"/>
  <c r="M43" i="4240"/>
  <c r="E9" i="4238"/>
  <c r="N16" i="4238"/>
  <c r="O16" i="4238" s="1"/>
  <c r="P16" i="4238" s="1"/>
  <c r="P23" i="4238" s="1"/>
  <c r="G29" i="4240"/>
  <c r="E36" i="4240" l="1"/>
  <c r="G36" i="4240" s="1"/>
  <c r="N43" i="4240" s="1"/>
  <c r="G9" i="4238" s="1"/>
  <c r="E29" i="4238" s="1"/>
  <c r="C43" i="4238"/>
  <c r="K43" i="4238" s="1"/>
  <c r="C29" i="4238"/>
  <c r="C36" i="4238" s="1"/>
  <c r="F9" i="4238"/>
  <c r="C44" i="4238"/>
  <c r="K44" i="4238" s="1"/>
  <c r="C30" i="4238"/>
  <c r="F10" i="4238"/>
  <c r="F16" i="4238" l="1"/>
  <c r="G16" i="4238" s="1"/>
  <c r="H16" i="4238" s="1"/>
  <c r="H23" i="4238" s="1"/>
  <c r="G29" i="4238"/>
  <c r="E36" i="4238" s="1"/>
  <c r="G36" i="4238" s="1"/>
  <c r="N43" i="4238" s="1"/>
  <c r="G9" i="4241" s="1"/>
  <c r="E29" i="4241" s="1"/>
  <c r="M44" i="4238"/>
  <c r="E10" i="4241"/>
  <c r="M43" i="4238"/>
  <c r="E9" i="4241"/>
  <c r="C37" i="4238"/>
  <c r="G30" i="4238"/>
  <c r="E37" i="4238" s="1"/>
  <c r="F16" i="4241" l="1"/>
  <c r="G16" i="4241" s="1"/>
  <c r="H16" i="4241" s="1"/>
  <c r="H23" i="4241" s="1"/>
  <c r="G37" i="4238"/>
  <c r="N44" i="4238" s="1"/>
  <c r="G10" i="4241" s="1"/>
  <c r="E30" i="4241" s="1"/>
  <c r="C43" i="4241"/>
  <c r="K43" i="4241" s="1"/>
  <c r="C29" i="4241"/>
  <c r="F9" i="4241"/>
  <c r="C44" i="4241"/>
  <c r="K44" i="4241" s="1"/>
  <c r="C30" i="4241"/>
  <c r="F10" i="4241"/>
  <c r="N16" i="4241" l="1"/>
  <c r="O16" i="4241" s="1"/>
  <c r="P16" i="4241" s="1"/>
  <c r="P23" i="4241" s="1"/>
  <c r="M44" i="4241"/>
  <c r="E10" i="4242"/>
  <c r="M43" i="4241"/>
  <c r="E9" i="4242"/>
  <c r="C37" i="4241"/>
  <c r="G30" i="4241"/>
  <c r="E37" i="4241" s="1"/>
  <c r="G37" i="4241" s="1"/>
  <c r="N44" i="4241" s="1"/>
  <c r="G10" i="4242" s="1"/>
  <c r="C36" i="4241"/>
  <c r="G29" i="4241"/>
  <c r="E36" i="4241" s="1"/>
  <c r="G36" i="4241" l="1"/>
  <c r="N43" i="4241" s="1"/>
  <c r="G9" i="4242" s="1"/>
  <c r="F17" i="4242" s="1"/>
  <c r="G17" i="4242" s="1"/>
  <c r="H17" i="4242" s="1"/>
  <c r="F16" i="4242"/>
  <c r="G16" i="4242" s="1"/>
  <c r="H16" i="4242" s="1"/>
  <c r="N17" i="4242"/>
  <c r="O17" i="4242" s="1"/>
  <c r="P17" i="4242" s="1"/>
  <c r="E30" i="4242"/>
  <c r="N16" i="4242"/>
  <c r="O16" i="4242" s="1"/>
  <c r="P16" i="4242" s="1"/>
  <c r="C43" i="4242"/>
  <c r="K43" i="4242" s="1"/>
  <c r="C29" i="4242"/>
  <c r="F9" i="4242"/>
  <c r="C44" i="4242"/>
  <c r="K44" i="4242" s="1"/>
  <c r="C30" i="4242"/>
  <c r="F10" i="4242"/>
  <c r="E29" i="4242" l="1"/>
  <c r="H23" i="4242"/>
  <c r="P23" i="4242"/>
  <c r="C37" i="4242"/>
  <c r="G30" i="4242"/>
  <c r="E37" i="4242" s="1"/>
  <c r="G37" i="4242" s="1"/>
  <c r="N44" i="4242" s="1"/>
  <c r="G10" i="4243" s="1"/>
  <c r="M44" i="4242"/>
  <c r="E10" i="4243"/>
  <c r="C36" i="4242"/>
  <c r="G29" i="4242"/>
  <c r="E36" i="4242" s="1"/>
  <c r="M43" i="4242"/>
  <c r="E9" i="4243"/>
  <c r="G36" i="4242" l="1"/>
  <c r="N43" i="4242" s="1"/>
  <c r="G9" i="4243" s="1"/>
  <c r="C43" i="4243"/>
  <c r="K43" i="4243" s="1"/>
  <c r="C29" i="4243"/>
  <c r="F9" i="4243"/>
  <c r="E29" i="4243"/>
  <c r="F16" i="4243"/>
  <c r="G16" i="4243" s="1"/>
  <c r="H16" i="4243" s="1"/>
  <c r="H23" i="4243" s="1"/>
  <c r="C44" i="4243"/>
  <c r="K44" i="4243" s="1"/>
  <c r="C30" i="4243"/>
  <c r="F10" i="4243"/>
  <c r="E30" i="4243"/>
  <c r="N16" i="4243"/>
  <c r="O16" i="4243" s="1"/>
  <c r="P16" i="4243" s="1"/>
  <c r="P23" i="4243" s="1"/>
  <c r="C37" i="4243" l="1"/>
  <c r="G30" i="4243"/>
  <c r="E37" i="4243" s="1"/>
  <c r="G37" i="4243" s="1"/>
  <c r="N44" i="4243" s="1"/>
  <c r="G10" i="4244" s="1"/>
  <c r="E30" i="4244" s="1"/>
  <c r="M44" i="4243"/>
  <c r="E10" i="4244"/>
  <c r="C36" i="4243"/>
  <c r="G29" i="4243"/>
  <c r="E36" i="4243" s="1"/>
  <c r="G36" i="4243" s="1"/>
  <c r="N43" i="4243" s="1"/>
  <c r="G9" i="4244" s="1"/>
  <c r="E29" i="4244" s="1"/>
  <c r="M43" i="4243"/>
  <c r="E9" i="4244"/>
  <c r="C43" i="4244" l="1"/>
  <c r="K43" i="4244" s="1"/>
  <c r="C29" i="4244"/>
  <c r="F9" i="4244"/>
  <c r="C44" i="4244"/>
  <c r="K44" i="4244" s="1"/>
  <c r="C30" i="4244"/>
  <c r="F10" i="4244"/>
  <c r="M44" i="4244" l="1"/>
  <c r="E10" i="4245"/>
  <c r="M43" i="4244"/>
  <c r="E9" i="4245"/>
  <c r="C37" i="4244"/>
  <c r="G30" i="4244"/>
  <c r="E37" i="4244" s="1"/>
  <c r="G37" i="4244" s="1"/>
  <c r="N44" i="4244" s="1"/>
  <c r="G10" i="4245" s="1"/>
  <c r="C36" i="4244"/>
  <c r="G29" i="4244"/>
  <c r="E36" i="4244" s="1"/>
  <c r="N18" i="4274"/>
  <c r="O18" i="4274"/>
  <c r="P18" i="4274"/>
  <c r="N19" i="4274"/>
  <c r="O19" i="4274"/>
  <c r="P19" i="4274"/>
  <c r="G36" i="4244" l="1"/>
  <c r="N43" i="4244" s="1"/>
  <c r="G9" i="4245" s="1"/>
  <c r="F9" i="4245"/>
  <c r="C43" i="4245"/>
  <c r="K43" i="4245" s="1"/>
  <c r="C29" i="4245"/>
  <c r="C36" i="4245" s="1"/>
  <c r="E30" i="4245"/>
  <c r="N17" i="4245"/>
  <c r="O17" i="4245" s="1"/>
  <c r="P17" i="4245" s="1"/>
  <c r="N16" i="4245"/>
  <c r="O16" i="4245" s="1"/>
  <c r="P16" i="4245" s="1"/>
  <c r="C44" i="4245"/>
  <c r="K44" i="4245" s="1"/>
  <c r="C30" i="4245"/>
  <c r="F10" i="4245"/>
  <c r="F16" i="4245"/>
  <c r="G16" i="4245" s="1"/>
  <c r="H16" i="4245" s="1"/>
  <c r="H23" i="4245" s="1"/>
  <c r="E29" i="4245"/>
  <c r="G29" i="4245" s="1"/>
  <c r="E36" i="4245" s="1"/>
  <c r="G36" i="4245" s="1"/>
  <c r="N43" i="4245" s="1"/>
  <c r="G9" i="4246" s="1"/>
  <c r="P23" i="4245" l="1"/>
  <c r="G30" i="4245"/>
  <c r="E37" i="4245" s="1"/>
  <c r="C37" i="4245"/>
  <c r="M44" i="4245"/>
  <c r="E10" i="4246"/>
  <c r="M43" i="4245"/>
  <c r="E9" i="4246"/>
  <c r="F19" i="4246"/>
  <c r="G19" i="4246" s="1"/>
  <c r="H19" i="4246" s="1"/>
  <c r="F18" i="4246"/>
  <c r="G18" i="4246" s="1"/>
  <c r="H18" i="4246" s="1"/>
  <c r="F17" i="4246"/>
  <c r="G17" i="4246" s="1"/>
  <c r="H17" i="4246" s="1"/>
  <c r="E29" i="4246"/>
  <c r="F16" i="4246"/>
  <c r="G16" i="4246" s="1"/>
  <c r="H16" i="4246" s="1"/>
  <c r="C44" i="4246" l="1"/>
  <c r="K44" i="4246" s="1"/>
  <c r="C30" i="4246"/>
  <c r="F10" i="4246"/>
  <c r="C43" i="4246"/>
  <c r="K43" i="4246" s="1"/>
  <c r="C29" i="4246"/>
  <c r="C36" i="4246" s="1"/>
  <c r="F9" i="4246"/>
  <c r="H23" i="4246"/>
  <c r="G37" i="4245"/>
  <c r="N44" i="4245" s="1"/>
  <c r="G10" i="4246" s="1"/>
  <c r="M43" i="4246" l="1"/>
  <c r="E9" i="4247"/>
  <c r="G29" i="4246"/>
  <c r="E36" i="4246" s="1"/>
  <c r="G36" i="4246" s="1"/>
  <c r="N43" i="4246" s="1"/>
  <c r="G9" i="4247" s="1"/>
  <c r="C37" i="4246"/>
  <c r="N18" i="4246"/>
  <c r="O18" i="4246" s="1"/>
  <c r="P18" i="4246" s="1"/>
  <c r="N17" i="4246"/>
  <c r="O17" i="4246" s="1"/>
  <c r="P17" i="4246" s="1"/>
  <c r="N16" i="4246"/>
  <c r="O16" i="4246" s="1"/>
  <c r="P16" i="4246" s="1"/>
  <c r="E30" i="4246"/>
  <c r="G30" i="4246" s="1"/>
  <c r="E37" i="4246" s="1"/>
  <c r="G37" i="4246" s="1"/>
  <c r="N44" i="4246" s="1"/>
  <c r="G10" i="4247" s="1"/>
  <c r="M44" i="4246"/>
  <c r="E10" i="4247"/>
  <c r="N16" i="4247" l="1"/>
  <c r="O16" i="4247" s="1"/>
  <c r="P16" i="4247" s="1"/>
  <c r="P23" i="4247" s="1"/>
  <c r="E30" i="4247"/>
  <c r="P23" i="4246"/>
  <c r="F10" i="4247"/>
  <c r="C44" i="4247"/>
  <c r="K44" i="4247" s="1"/>
  <c r="C30" i="4247"/>
  <c r="E29" i="4247"/>
  <c r="F16" i="4247"/>
  <c r="G16" i="4247" s="1"/>
  <c r="H16" i="4247" s="1"/>
  <c r="H23" i="4247" s="1"/>
  <c r="C43" i="4247"/>
  <c r="K43" i="4247" s="1"/>
  <c r="C29" i="4247"/>
  <c r="C36" i="4247" s="1"/>
  <c r="F9" i="4247"/>
  <c r="G29" i="4247" l="1"/>
  <c r="E36" i="4247" s="1"/>
  <c r="G36" i="4247" s="1"/>
  <c r="N43" i="4247" s="1"/>
  <c r="G9" i="4249" s="1"/>
  <c r="E29" i="4249" s="1"/>
  <c r="C37" i="4247"/>
  <c r="G30" i="4247"/>
  <c r="E37" i="4247" s="1"/>
  <c r="E9" i="4249"/>
  <c r="M43" i="4247"/>
  <c r="E10" i="4249"/>
  <c r="M44" i="4247"/>
  <c r="G37" i="4247" l="1"/>
  <c r="N44" i="4247" s="1"/>
  <c r="G10" i="4249" s="1"/>
  <c r="E30" i="4249" s="1"/>
  <c r="F9" i="4249"/>
  <c r="C43" i="4249"/>
  <c r="K43" i="4249" s="1"/>
  <c r="C29" i="4249"/>
  <c r="C44" i="4249"/>
  <c r="K44" i="4249" s="1"/>
  <c r="C30" i="4249"/>
  <c r="F10" i="4249"/>
  <c r="C36" i="4249" l="1"/>
  <c r="G29" i="4249"/>
  <c r="E36" i="4249" s="1"/>
  <c r="G36" i="4249" s="1"/>
  <c r="N43" i="4249" s="1"/>
  <c r="G9" i="4248" s="1"/>
  <c r="M44" i="4249"/>
  <c r="E10" i="4248"/>
  <c r="M43" i="4249"/>
  <c r="E9" i="4248"/>
  <c r="C37" i="4249"/>
  <c r="G30" i="4249"/>
  <c r="E37" i="4249" s="1"/>
  <c r="G37" i="4249" s="1"/>
  <c r="N44" i="4249" s="1"/>
  <c r="G10" i="4248" s="1"/>
  <c r="N17" i="4248" l="1"/>
  <c r="O17" i="4248" s="1"/>
  <c r="P17" i="4248" s="1"/>
  <c r="N16" i="4248"/>
  <c r="O16" i="4248" s="1"/>
  <c r="P16" i="4248" s="1"/>
  <c r="P23" i="4248" s="1"/>
  <c r="E30" i="4248"/>
  <c r="F10" i="4248"/>
  <c r="C44" i="4248"/>
  <c r="K44" i="4248" s="1"/>
  <c r="C30" i="4248"/>
  <c r="C29" i="4248"/>
  <c r="C36" i="4248" s="1"/>
  <c r="F9" i="4248"/>
  <c r="C43" i="4248"/>
  <c r="K43" i="4248" s="1"/>
  <c r="F16" i="4248"/>
  <c r="G16" i="4248" s="1"/>
  <c r="H16" i="4248" s="1"/>
  <c r="F17" i="4248"/>
  <c r="G17" i="4248" s="1"/>
  <c r="H17" i="4248" s="1"/>
  <c r="E29" i="4248"/>
  <c r="G29" i="4248" l="1"/>
  <c r="E36" i="4248" s="1"/>
  <c r="G36" i="4248" s="1"/>
  <c r="N43" i="4248" s="1"/>
  <c r="G9" i="4250" s="1"/>
  <c r="F17" i="4250" s="1"/>
  <c r="G17" i="4250" s="1"/>
  <c r="H17" i="4250" s="1"/>
  <c r="H23" i="4248"/>
  <c r="C37" i="4248"/>
  <c r="G30" i="4248"/>
  <c r="E37" i="4248" s="1"/>
  <c r="M43" i="4248"/>
  <c r="E9" i="4250"/>
  <c r="M44" i="4248"/>
  <c r="E10" i="4250"/>
  <c r="F16" i="4250" l="1"/>
  <c r="G16" i="4250" s="1"/>
  <c r="H16" i="4250" s="1"/>
  <c r="H23" i="4250" s="1"/>
  <c r="E29" i="4250"/>
  <c r="C43" i="4250"/>
  <c r="K43" i="4250" s="1"/>
  <c r="C29" i="4250"/>
  <c r="C36" i="4250" s="1"/>
  <c r="F9" i="4250"/>
  <c r="C30" i="4250"/>
  <c r="C37" i="4250" s="1"/>
  <c r="F10" i="4250"/>
  <c r="C44" i="4250"/>
  <c r="K44" i="4250" s="1"/>
  <c r="G37" i="4248"/>
  <c r="N44" i="4248" s="1"/>
  <c r="G10" i="4250" s="1"/>
  <c r="G29" i="4250" l="1"/>
  <c r="E36" i="4250" s="1"/>
  <c r="G36" i="4250" s="1"/>
  <c r="N43" i="4250" s="1"/>
  <c r="G9" i="4251" s="1"/>
  <c r="F16" i="4251" s="1"/>
  <c r="G16" i="4251" s="1"/>
  <c r="H16" i="4251" s="1"/>
  <c r="H23" i="4251" s="1"/>
  <c r="N18" i="4250"/>
  <c r="O18" i="4250" s="1"/>
  <c r="P18" i="4250" s="1"/>
  <c r="E30" i="4250"/>
  <c r="G30" i="4250" s="1"/>
  <c r="E37" i="4250" s="1"/>
  <c r="G37" i="4250" s="1"/>
  <c r="N44" i="4250" s="1"/>
  <c r="G10" i="4251" s="1"/>
  <c r="N17" i="4250"/>
  <c r="O17" i="4250" s="1"/>
  <c r="P17" i="4250" s="1"/>
  <c r="N16" i="4250"/>
  <c r="O16" i="4250" s="1"/>
  <c r="P16" i="4250" s="1"/>
  <c r="M44" i="4250"/>
  <c r="E10" i="4251"/>
  <c r="M43" i="4250"/>
  <c r="E9" i="4251"/>
  <c r="E29" i="4251" l="1"/>
  <c r="C30" i="4251"/>
  <c r="C37" i="4251" s="1"/>
  <c r="F10" i="4251"/>
  <c r="C44" i="4251"/>
  <c r="K44" i="4251" s="1"/>
  <c r="E30" i="4251"/>
  <c r="N16" i="4251"/>
  <c r="O16" i="4251" s="1"/>
  <c r="P16" i="4251" s="1"/>
  <c r="P23" i="4251" s="1"/>
  <c r="C29" i="4251"/>
  <c r="C36" i="4251" s="1"/>
  <c r="F9" i="4251"/>
  <c r="C43" i="4251"/>
  <c r="K43" i="4251" s="1"/>
  <c r="P23" i="4250"/>
  <c r="G29" i="4251" l="1"/>
  <c r="E36" i="4251" s="1"/>
  <c r="G36" i="4251" s="1"/>
  <c r="N43" i="4251" s="1"/>
  <c r="G9" i="4252" s="1"/>
  <c r="G30" i="4251"/>
  <c r="E37" i="4251" s="1"/>
  <c r="G37" i="4251" s="1"/>
  <c r="N44" i="4251" s="1"/>
  <c r="G10" i="4252" s="1"/>
  <c r="E30" i="4252" s="1"/>
  <c r="M43" i="4251"/>
  <c r="E9" i="4252"/>
  <c r="M44" i="4251"/>
  <c r="E10" i="4252"/>
  <c r="F16" i="4252"/>
  <c r="G16" i="4252" s="1"/>
  <c r="H16" i="4252" s="1"/>
  <c r="H23" i="4252" s="1"/>
  <c r="E29" i="4252"/>
  <c r="C43" i="4252" l="1"/>
  <c r="K43" i="4252" s="1"/>
  <c r="C29" i="4252"/>
  <c r="C36" i="4252" s="1"/>
  <c r="F9" i="4252"/>
  <c r="C30" i="4252"/>
  <c r="F10" i="4252"/>
  <c r="C44" i="4252"/>
  <c r="K44" i="4252" s="1"/>
  <c r="M44" i="4252" l="1"/>
  <c r="E10" i="4253"/>
  <c r="M43" i="4252"/>
  <c r="E9" i="4253"/>
  <c r="C37" i="4252"/>
  <c r="G30" i="4252"/>
  <c r="E37" i="4252" s="1"/>
  <c r="G37" i="4252" s="1"/>
  <c r="N44" i="4252" s="1"/>
  <c r="G10" i="4253" s="1"/>
  <c r="E30" i="4253" s="1"/>
  <c r="G29" i="4252"/>
  <c r="E36" i="4252" s="1"/>
  <c r="G36" i="4252" s="1"/>
  <c r="N43" i="4252" s="1"/>
  <c r="G9" i="4253" s="1"/>
  <c r="E29" i="4253" s="1"/>
  <c r="C43" i="4253" l="1"/>
  <c r="K43" i="4253" s="1"/>
  <c r="C29" i="4253"/>
  <c r="C36" i="4253" s="1"/>
  <c r="F9" i="4253"/>
  <c r="C44" i="4253"/>
  <c r="K44" i="4253" s="1"/>
  <c r="C30" i="4253"/>
  <c r="C37" i="4253" s="1"/>
  <c r="F10" i="4253"/>
  <c r="G29" i="4253" l="1"/>
  <c r="E36" i="4253" s="1"/>
  <c r="G36" i="4253" s="1"/>
  <c r="N43" i="4253" s="1"/>
  <c r="G9" i="4254" s="1"/>
  <c r="F17" i="4254" s="1"/>
  <c r="G17" i="4254" s="1"/>
  <c r="H17" i="4254" s="1"/>
  <c r="F16" i="4254"/>
  <c r="G16" i="4254" s="1"/>
  <c r="H16" i="4254" s="1"/>
  <c r="E29" i="4254"/>
  <c r="M44" i="4253"/>
  <c r="E10" i="4254"/>
  <c r="G30" i="4253"/>
  <c r="E37" i="4253" s="1"/>
  <c r="G37" i="4253" s="1"/>
  <c r="N44" i="4253" s="1"/>
  <c r="G10" i="4254" s="1"/>
  <c r="M43" i="4253"/>
  <c r="E9" i="4254"/>
  <c r="H23" i="4254" l="1"/>
  <c r="C29" i="4254"/>
  <c r="C36" i="4254" s="1"/>
  <c r="F9" i="4254"/>
  <c r="C43" i="4254"/>
  <c r="K43" i="4254" s="1"/>
  <c r="G29" i="4254"/>
  <c r="E36" i="4254" s="1"/>
  <c r="N16" i="4254"/>
  <c r="O16" i="4254" s="1"/>
  <c r="P16" i="4254" s="1"/>
  <c r="E30" i="4254"/>
  <c r="N17" i="4254"/>
  <c r="O17" i="4254" s="1"/>
  <c r="P17" i="4254" s="1"/>
  <c r="F10" i="4254"/>
  <c r="C44" i="4254"/>
  <c r="K44" i="4254" s="1"/>
  <c r="C30" i="4254"/>
  <c r="C37" i="4254" s="1"/>
  <c r="G36" i="4254" l="1"/>
  <c r="N43" i="4254" s="1"/>
  <c r="G9" i="4255" s="1"/>
  <c r="F18" i="4255"/>
  <c r="G18" i="4255" s="1"/>
  <c r="H18" i="4255" s="1"/>
  <c r="E29" i="4255"/>
  <c r="F16" i="4255"/>
  <c r="G16" i="4255" s="1"/>
  <c r="H16" i="4255" s="1"/>
  <c r="F17" i="4255"/>
  <c r="G17" i="4255" s="1"/>
  <c r="H17" i="4255" s="1"/>
  <c r="M43" i="4254"/>
  <c r="E9" i="4255"/>
  <c r="G30" i="4254"/>
  <c r="E37" i="4254" s="1"/>
  <c r="G37" i="4254" s="1"/>
  <c r="N44" i="4254" s="1"/>
  <c r="G10" i="4255" s="1"/>
  <c r="M44" i="4254"/>
  <c r="E10" i="4255"/>
  <c r="P23" i="4254"/>
  <c r="H23" i="4255" l="1"/>
  <c r="N18" i="4255"/>
  <c r="O18" i="4255" s="1"/>
  <c r="P18" i="4255" s="1"/>
  <c r="E30" i="4255"/>
  <c r="N16" i="4255"/>
  <c r="O16" i="4255" s="1"/>
  <c r="P16" i="4255" s="1"/>
  <c r="N17" i="4255"/>
  <c r="O17" i="4255" s="1"/>
  <c r="P17" i="4255" s="1"/>
  <c r="C43" i="4255"/>
  <c r="K43" i="4255" s="1"/>
  <c r="C29" i="4255"/>
  <c r="C36" i="4255" s="1"/>
  <c r="F9" i="4255"/>
  <c r="C30" i="4255"/>
  <c r="C37" i="4255" s="1"/>
  <c r="F10" i="4255"/>
  <c r="C44" i="4255"/>
  <c r="K44" i="4255" s="1"/>
  <c r="P23" i="4255" l="1"/>
  <c r="G30" i="4255"/>
  <c r="E37" i="4255" s="1"/>
  <c r="G37" i="4255" s="1"/>
  <c r="N44" i="4255" s="1"/>
  <c r="G10" i="4256" s="1"/>
  <c r="E30" i="4256" s="1"/>
  <c r="M44" i="4255"/>
  <c r="E10" i="4256"/>
  <c r="M43" i="4255"/>
  <c r="E9" i="4256"/>
  <c r="G29" i="4255"/>
  <c r="E36" i="4255" s="1"/>
  <c r="G36" i="4255" s="1"/>
  <c r="N43" i="4255" s="1"/>
  <c r="G9" i="4256" s="1"/>
  <c r="E29" i="4256" s="1"/>
  <c r="F10" i="4256" l="1"/>
  <c r="C44" i="4256"/>
  <c r="K44" i="4256" s="1"/>
  <c r="C30" i="4256"/>
  <c r="C37" i="4256" s="1"/>
  <c r="C43" i="4256"/>
  <c r="K43" i="4256" s="1"/>
  <c r="C29" i="4256"/>
  <c r="C36" i="4256" s="1"/>
  <c r="F9" i="4256"/>
  <c r="G30" i="4256" l="1"/>
  <c r="E37" i="4256" s="1"/>
  <c r="G37" i="4256" s="1"/>
  <c r="N44" i="4256" s="1"/>
  <c r="G10" i="4257" s="1"/>
  <c r="N16" i="4257" s="1"/>
  <c r="O16" i="4257" s="1"/>
  <c r="P16" i="4257" s="1"/>
  <c r="G29" i="4256"/>
  <c r="E36" i="4256" s="1"/>
  <c r="G36" i="4256" s="1"/>
  <c r="N43" i="4256" s="1"/>
  <c r="G9" i="4257" s="1"/>
  <c r="E29" i="4257" s="1"/>
  <c r="M44" i="4256"/>
  <c r="E10" i="4257"/>
  <c r="M43" i="4256"/>
  <c r="E9" i="4257"/>
  <c r="E30" i="4257" l="1"/>
  <c r="N17" i="4257"/>
  <c r="O17" i="4257" s="1"/>
  <c r="P17" i="4257" s="1"/>
  <c r="P23" i="4257" s="1"/>
  <c r="C44" i="4257"/>
  <c r="K44" i="4257" s="1"/>
  <c r="C30" i="4257"/>
  <c r="C37" i="4257" s="1"/>
  <c r="F10" i="4257"/>
  <c r="F9" i="4257"/>
  <c r="C43" i="4257"/>
  <c r="K43" i="4257" s="1"/>
  <c r="C29" i="4257"/>
  <c r="C36" i="4257" s="1"/>
  <c r="G30" i="4257" l="1"/>
  <c r="E37" i="4257" s="1"/>
  <c r="G37" i="4257" s="1"/>
  <c r="N44" i="4257" s="1"/>
  <c r="G10" i="4258" s="1"/>
  <c r="E30" i="4258" s="1"/>
  <c r="G29" i="4257"/>
  <c r="E36" i="4257" s="1"/>
  <c r="G36" i="4257" s="1"/>
  <c r="N43" i="4257" s="1"/>
  <c r="G9" i="4258" s="1"/>
  <c r="E29" i="4258" s="1"/>
  <c r="M43" i="4257"/>
  <c r="E9" i="4258"/>
  <c r="M44" i="4257"/>
  <c r="E10" i="4258"/>
  <c r="C44" i="4258" l="1"/>
  <c r="K44" i="4258" s="1"/>
  <c r="C30" i="4258"/>
  <c r="F10" i="4258"/>
  <c r="C43" i="4258"/>
  <c r="K43" i="4258" s="1"/>
  <c r="C29" i="4258"/>
  <c r="F9" i="4258"/>
  <c r="M43" i="4258" l="1"/>
  <c r="E9" i="4260"/>
  <c r="C37" i="4258"/>
  <c r="G30" i="4258"/>
  <c r="E37" i="4258" s="1"/>
  <c r="G37" i="4258" s="1"/>
  <c r="N44" i="4258" s="1"/>
  <c r="G10" i="4260" s="1"/>
  <c r="E30" i="4260" s="1"/>
  <c r="C36" i="4258"/>
  <c r="G29" i="4258"/>
  <c r="E36" i="4258" s="1"/>
  <c r="M44" i="4258"/>
  <c r="E10" i="4260"/>
  <c r="G36" i="4258" l="1"/>
  <c r="N43" i="4258" s="1"/>
  <c r="G9" i="4260" s="1"/>
  <c r="E29" i="4260" s="1"/>
  <c r="F10" i="4260"/>
  <c r="C44" i="4260"/>
  <c r="K44" i="4260" s="1"/>
  <c r="C30" i="4260"/>
  <c r="C37" i="4260" s="1"/>
  <c r="C29" i="4260"/>
  <c r="C36" i="4260" s="1"/>
  <c r="F9" i="4260"/>
  <c r="C43" i="4260"/>
  <c r="K43" i="4260" s="1"/>
  <c r="G29" i="4260"/>
  <c r="E36" i="4260" s="1"/>
  <c r="G36" i="4260" s="1"/>
  <c r="N43" i="4260" s="1"/>
  <c r="G9" i="4262" s="1"/>
  <c r="E29" i="4262" s="1"/>
  <c r="G30" i="4260" l="1"/>
  <c r="E37" i="4260" s="1"/>
  <c r="G37" i="4260" s="1"/>
  <c r="N44" i="4260" s="1"/>
  <c r="G10" i="4262" s="1"/>
  <c r="E30" i="4262" s="1"/>
  <c r="N16" i="4262"/>
  <c r="O16" i="4262" s="1"/>
  <c r="P16" i="4262" s="1"/>
  <c r="P23" i="4262" s="1"/>
  <c r="M44" i="4260"/>
  <c r="E10" i="4262"/>
  <c r="M43" i="4260"/>
  <c r="E9" i="4262"/>
  <c r="F9" i="4262" l="1"/>
  <c r="C43" i="4262"/>
  <c r="K43" i="4262" s="1"/>
  <c r="C29" i="4262"/>
  <c r="C44" i="4262"/>
  <c r="K44" i="4262" s="1"/>
  <c r="C30" i="4262"/>
  <c r="C37" i="4262" s="1"/>
  <c r="F10" i="4262"/>
  <c r="M43" i="4262" l="1"/>
  <c r="E9" i="4261"/>
  <c r="C36" i="4262"/>
  <c r="G29" i="4262"/>
  <c r="E36" i="4262" s="1"/>
  <c r="G36" i="4262" s="1"/>
  <c r="N43" i="4262" s="1"/>
  <c r="G9" i="4261" s="1"/>
  <c r="E29" i="4261" s="1"/>
  <c r="M44" i="4262"/>
  <c r="E10" i="4261"/>
  <c r="G30" i="4262"/>
  <c r="E37" i="4262" s="1"/>
  <c r="G37" i="4262" s="1"/>
  <c r="N44" i="4262" s="1"/>
  <c r="G10" i="4261" s="1"/>
  <c r="E30" i="4261" s="1"/>
  <c r="C43" i="4261" l="1"/>
  <c r="K43" i="4261" s="1"/>
  <c r="C29" i="4261"/>
  <c r="C36" i="4261" s="1"/>
  <c r="F9" i="4261"/>
  <c r="C44" i="4261"/>
  <c r="K44" i="4261" s="1"/>
  <c r="C30" i="4261"/>
  <c r="C37" i="4261" s="1"/>
  <c r="F10" i="4261"/>
  <c r="M43" i="4261" l="1"/>
  <c r="E9" i="4263"/>
  <c r="G29" i="4261"/>
  <c r="E36" i="4261" s="1"/>
  <c r="G36" i="4261" s="1"/>
  <c r="N43" i="4261" s="1"/>
  <c r="G9" i="4263" s="1"/>
  <c r="M44" i="4261"/>
  <c r="E10" i="4263"/>
  <c r="G30" i="4261"/>
  <c r="E37" i="4261" s="1"/>
  <c r="G37" i="4261" s="1"/>
  <c r="N44" i="4261" s="1"/>
  <c r="G10" i="4263" s="1"/>
  <c r="F16" i="4263" l="1"/>
  <c r="G16" i="4263" s="1"/>
  <c r="H16" i="4263" s="1"/>
  <c r="H23" i="4263" s="1"/>
  <c r="E29" i="4263"/>
  <c r="C43" i="4263"/>
  <c r="K43" i="4263" s="1"/>
  <c r="C29" i="4263"/>
  <c r="C36" i="4263" s="1"/>
  <c r="F9" i="4263"/>
  <c r="E30" i="4263"/>
  <c r="N16" i="4263"/>
  <c r="O16" i="4263" s="1"/>
  <c r="P16" i="4263" s="1"/>
  <c r="N17" i="4263"/>
  <c r="O17" i="4263" s="1"/>
  <c r="P17" i="4263" s="1"/>
  <c r="C30" i="4263"/>
  <c r="C37" i="4263" s="1"/>
  <c r="F10" i="4263"/>
  <c r="C44" i="4263"/>
  <c r="K44" i="4263" s="1"/>
  <c r="M44" i="4263" l="1"/>
  <c r="E10" i="4264"/>
  <c r="M43" i="4263"/>
  <c r="E9" i="4264"/>
  <c r="P23" i="4263"/>
  <c r="G30" i="4263"/>
  <c r="E37" i="4263" s="1"/>
  <c r="G37" i="4263" s="1"/>
  <c r="N44" i="4263" s="1"/>
  <c r="G10" i="4264" s="1"/>
  <c r="G29" i="4263"/>
  <c r="E36" i="4263" s="1"/>
  <c r="G36" i="4263" s="1"/>
  <c r="N43" i="4263" s="1"/>
  <c r="G9" i="4264" s="1"/>
  <c r="F17" i="4264" l="1"/>
  <c r="G17" i="4264" s="1"/>
  <c r="H17" i="4264" s="1"/>
  <c r="E29" i="4264"/>
  <c r="F18" i="4264"/>
  <c r="G18" i="4264" s="1"/>
  <c r="H18" i="4264" s="1"/>
  <c r="F16" i="4264"/>
  <c r="G16" i="4264" s="1"/>
  <c r="H16" i="4264" s="1"/>
  <c r="E30" i="4264"/>
  <c r="N17" i="4264"/>
  <c r="O17" i="4264" s="1"/>
  <c r="P17" i="4264" s="1"/>
  <c r="N16" i="4264"/>
  <c r="O16" i="4264" s="1"/>
  <c r="P16" i="4264" s="1"/>
  <c r="F9" i="4264"/>
  <c r="C43" i="4264"/>
  <c r="K43" i="4264" s="1"/>
  <c r="C29" i="4264"/>
  <c r="C36" i="4264" s="1"/>
  <c r="C44" i="4264"/>
  <c r="K44" i="4264" s="1"/>
  <c r="C30" i="4264"/>
  <c r="C37" i="4264" s="1"/>
  <c r="F10" i="4264"/>
  <c r="P23" i="4264" l="1"/>
  <c r="H23" i="4264"/>
  <c r="M44" i="4264"/>
  <c r="E10" i="4265"/>
  <c r="G29" i="4264"/>
  <c r="E36" i="4264" s="1"/>
  <c r="G36" i="4264" s="1"/>
  <c r="N43" i="4264" s="1"/>
  <c r="G9" i="4265" s="1"/>
  <c r="M43" i="4264"/>
  <c r="E9" i="4265"/>
  <c r="G30" i="4264"/>
  <c r="E37" i="4264" s="1"/>
  <c r="G37" i="4264" s="1"/>
  <c r="N44" i="4264" s="1"/>
  <c r="G10" i="4265" s="1"/>
  <c r="F16" i="4265" l="1"/>
  <c r="G16" i="4265" s="1"/>
  <c r="H16" i="4265" s="1"/>
  <c r="E29" i="4265"/>
  <c r="F18" i="4265"/>
  <c r="G18" i="4265" s="1"/>
  <c r="H18" i="4265" s="1"/>
  <c r="F17" i="4265"/>
  <c r="G17" i="4265" s="1"/>
  <c r="H17" i="4265" s="1"/>
  <c r="E30" i="4265"/>
  <c r="N17" i="4265"/>
  <c r="O17" i="4265" s="1"/>
  <c r="P17" i="4265" s="1"/>
  <c r="N16" i="4265"/>
  <c r="O16" i="4265" s="1"/>
  <c r="P16" i="4265" s="1"/>
  <c r="C30" i="4265"/>
  <c r="C37" i="4265" s="1"/>
  <c r="F10" i="4265"/>
  <c r="C44" i="4265"/>
  <c r="K44" i="4265" s="1"/>
  <c r="C43" i="4265"/>
  <c r="K43" i="4265" s="1"/>
  <c r="C29" i="4265"/>
  <c r="C36" i="4265" s="1"/>
  <c r="F9" i="4265"/>
  <c r="P23" i="4265" l="1"/>
  <c r="M43" i="4265"/>
  <c r="E9" i="4266"/>
  <c r="M44" i="4265"/>
  <c r="E10" i="4266"/>
  <c r="G29" i="4265"/>
  <c r="E36" i="4265" s="1"/>
  <c r="G36" i="4265" s="1"/>
  <c r="N43" i="4265" s="1"/>
  <c r="G9" i="4266" s="1"/>
  <c r="E29" i="4266" s="1"/>
  <c r="G30" i="4265"/>
  <c r="E37" i="4265" s="1"/>
  <c r="G37" i="4265" s="1"/>
  <c r="N44" i="4265" s="1"/>
  <c r="G10" i="4266" s="1"/>
  <c r="E30" i="4266" s="1"/>
  <c r="H23" i="4265"/>
  <c r="F9" i="4266" l="1"/>
  <c r="C43" i="4266"/>
  <c r="K43" i="4266" s="1"/>
  <c r="C29" i="4266"/>
  <c r="C36" i="4266" s="1"/>
  <c r="C44" i="4266"/>
  <c r="K44" i="4266" s="1"/>
  <c r="C30" i="4266"/>
  <c r="C37" i="4266" s="1"/>
  <c r="F10" i="4266"/>
  <c r="M43" i="4266" l="1"/>
  <c r="E9" i="4267"/>
  <c r="G29" i="4266"/>
  <c r="E36" i="4266" s="1"/>
  <c r="G36" i="4266" s="1"/>
  <c r="N43" i="4266" s="1"/>
  <c r="G9" i="4267" s="1"/>
  <c r="M44" i="4266"/>
  <c r="E10" i="4267"/>
  <c r="G30" i="4266"/>
  <c r="E37" i="4266" s="1"/>
  <c r="G37" i="4266" s="1"/>
  <c r="N44" i="4266" s="1"/>
  <c r="G10" i="4267" s="1"/>
  <c r="F17" i="4267" l="1"/>
  <c r="G17" i="4267" s="1"/>
  <c r="H17" i="4267" s="1"/>
  <c r="E29" i="4267"/>
  <c r="F16" i="4267"/>
  <c r="G16" i="4267" s="1"/>
  <c r="H16" i="4267" s="1"/>
  <c r="H23" i="4267" s="1"/>
  <c r="N17" i="4267"/>
  <c r="O17" i="4267" s="1"/>
  <c r="P17" i="4267" s="1"/>
  <c r="N18" i="4267"/>
  <c r="O18" i="4267" s="1"/>
  <c r="P18" i="4267" s="1"/>
  <c r="N16" i="4267"/>
  <c r="O16" i="4267" s="1"/>
  <c r="P16" i="4267" s="1"/>
  <c r="N19" i="4267"/>
  <c r="O19" i="4267" s="1"/>
  <c r="P19" i="4267" s="1"/>
  <c r="E30" i="4267"/>
  <c r="C29" i="4267"/>
  <c r="C36" i="4267" s="1"/>
  <c r="F9" i="4267"/>
  <c r="C43" i="4267"/>
  <c r="K43" i="4267" s="1"/>
  <c r="C30" i="4267"/>
  <c r="C37" i="4267" s="1"/>
  <c r="F10" i="4267"/>
  <c r="C44" i="4267"/>
  <c r="K44" i="4267" s="1"/>
  <c r="G30" i="4267" l="1"/>
  <c r="E37" i="4267" s="1"/>
  <c r="G37" i="4267" s="1"/>
  <c r="N44" i="4267" s="1"/>
  <c r="G10" i="4268" s="1"/>
  <c r="M44" i="4267"/>
  <c r="E10" i="4268"/>
  <c r="P23" i="4267"/>
  <c r="G29" i="4267"/>
  <c r="E36" i="4267" s="1"/>
  <c r="G36" i="4267" s="1"/>
  <c r="N43" i="4267" s="1"/>
  <c r="G9" i="4268" s="1"/>
  <c r="E29" i="4268" s="1"/>
  <c r="M43" i="4267"/>
  <c r="E9" i="4268"/>
  <c r="C44" i="4268" l="1"/>
  <c r="K44" i="4268" s="1"/>
  <c r="C30" i="4268"/>
  <c r="C37" i="4268" s="1"/>
  <c r="F10" i="4268"/>
  <c r="C43" i="4268"/>
  <c r="K43" i="4268" s="1"/>
  <c r="C29" i="4268"/>
  <c r="C36" i="4268" s="1"/>
  <c r="F9" i="4268"/>
  <c r="G29" i="4268"/>
  <c r="E36" i="4268" s="1"/>
  <c r="G36" i="4268" s="1"/>
  <c r="N43" i="4268" s="1"/>
  <c r="G9" i="4269" s="1"/>
  <c r="E29" i="4269" s="1"/>
  <c r="N16" i="4268"/>
  <c r="O16" i="4268" s="1"/>
  <c r="P16" i="4268" s="1"/>
  <c r="P23" i="4268" s="1"/>
  <c r="E30" i="4268"/>
  <c r="G30" i="4268" l="1"/>
  <c r="E37" i="4268" s="1"/>
  <c r="G37" i="4268" s="1"/>
  <c r="N44" i="4268" s="1"/>
  <c r="G10" i="4269" s="1"/>
  <c r="E30" i="4269" s="1"/>
  <c r="M43" i="4268"/>
  <c r="E9" i="4269"/>
  <c r="M44" i="4268"/>
  <c r="E10" i="4269"/>
  <c r="C43" i="4269" l="1"/>
  <c r="K43" i="4269" s="1"/>
  <c r="C29" i="4269"/>
  <c r="F9" i="4269"/>
  <c r="C44" i="4269"/>
  <c r="K44" i="4269" s="1"/>
  <c r="C30" i="4269"/>
  <c r="F10" i="4269"/>
  <c r="C36" i="4269" l="1"/>
  <c r="G29" i="4269"/>
  <c r="E36" i="4269" s="1"/>
  <c r="M44" i="4269"/>
  <c r="E10" i="4270"/>
  <c r="C37" i="4269"/>
  <c r="G30" i="4269"/>
  <c r="E37" i="4269" s="1"/>
  <c r="G37" i="4269" s="1"/>
  <c r="N44" i="4269" s="1"/>
  <c r="G10" i="4270" s="1"/>
  <c r="M43" i="4269"/>
  <c r="E9" i="4270"/>
  <c r="G36" i="4269" l="1"/>
  <c r="N43" i="4269" s="1"/>
  <c r="G9" i="4270" s="1"/>
  <c r="C29" i="4270"/>
  <c r="C36" i="4270" s="1"/>
  <c r="F9" i="4270"/>
  <c r="C43" i="4270"/>
  <c r="K43" i="4270" s="1"/>
  <c r="F16" i="4270"/>
  <c r="G16" i="4270" s="1"/>
  <c r="H16" i="4270" s="1"/>
  <c r="H23" i="4270" s="1"/>
  <c r="E29" i="4270"/>
  <c r="G29" i="4270" s="1"/>
  <c r="E36" i="4270" s="1"/>
  <c r="G36" i="4270" s="1"/>
  <c r="N43" i="4270" s="1"/>
  <c r="G9" i="4271" s="1"/>
  <c r="E29" i="4271" s="1"/>
  <c r="F10" i="4270"/>
  <c r="C44" i="4270"/>
  <c r="K44" i="4270" s="1"/>
  <c r="C30" i="4270"/>
  <c r="C37" i="4270" s="1"/>
  <c r="N17" i="4270"/>
  <c r="O17" i="4270" s="1"/>
  <c r="P17" i="4270" s="1"/>
  <c r="N16" i="4270"/>
  <c r="O16" i="4270" s="1"/>
  <c r="P16" i="4270" s="1"/>
  <c r="E30" i="4270"/>
  <c r="G30" i="4270" l="1"/>
  <c r="E37" i="4270" s="1"/>
  <c r="G37" i="4270" s="1"/>
  <c r="N44" i="4270" s="1"/>
  <c r="G10" i="4271" s="1"/>
  <c r="M44" i="4270"/>
  <c r="E10" i="4271"/>
  <c r="M43" i="4270"/>
  <c r="E9" i="4271"/>
  <c r="P23" i="4270"/>
  <c r="C44" i="4271" l="1"/>
  <c r="K44" i="4271" s="1"/>
  <c r="C30" i="4271"/>
  <c r="C37" i="4271" s="1"/>
  <c r="F10" i="4271"/>
  <c r="C43" i="4271"/>
  <c r="K43" i="4271" s="1"/>
  <c r="C29" i="4271"/>
  <c r="F9" i="4271"/>
  <c r="E30" i="4271"/>
  <c r="N17" i="4271"/>
  <c r="O17" i="4271" s="1"/>
  <c r="P17" i="4271" s="1"/>
  <c r="N16" i="4271"/>
  <c r="O16" i="4271" s="1"/>
  <c r="P16" i="4271" s="1"/>
  <c r="G30" i="4271" l="1"/>
  <c r="E37" i="4271" s="1"/>
  <c r="G37" i="4271" s="1"/>
  <c r="N44" i="4271" s="1"/>
  <c r="G10" i="4272" s="1"/>
  <c r="N16" i="4272"/>
  <c r="O16" i="4272" s="1"/>
  <c r="P16" i="4272" s="1"/>
  <c r="N17" i="4272"/>
  <c r="O17" i="4272" s="1"/>
  <c r="P17" i="4272" s="1"/>
  <c r="E30" i="4272"/>
  <c r="E9" i="4272"/>
  <c r="M43" i="4271"/>
  <c r="P23" i="4271"/>
  <c r="C36" i="4271"/>
  <c r="G29" i="4271"/>
  <c r="E36" i="4271" s="1"/>
  <c r="E10" i="4272"/>
  <c r="M44" i="4271"/>
  <c r="G36" i="4271" l="1"/>
  <c r="N43" i="4271" s="1"/>
  <c r="G9" i="4272" s="1"/>
  <c r="F16" i="4272" s="1"/>
  <c r="G16" i="4272" s="1"/>
  <c r="H16" i="4272" s="1"/>
  <c r="H23" i="4272" s="1"/>
  <c r="E29" i="4272"/>
  <c r="F9" i="4272"/>
  <c r="C43" i="4272"/>
  <c r="K43" i="4272" s="1"/>
  <c r="C29" i="4272"/>
  <c r="C36" i="4272" s="1"/>
  <c r="C44" i="4272"/>
  <c r="K44" i="4272" s="1"/>
  <c r="C30" i="4272"/>
  <c r="C37" i="4272" s="1"/>
  <c r="F10" i="4272"/>
  <c r="P23" i="4272"/>
  <c r="E10" i="4273" l="1"/>
  <c r="M44" i="4272"/>
  <c r="G30" i="4272"/>
  <c r="E37" i="4272" s="1"/>
  <c r="G37" i="4272" s="1"/>
  <c r="N44" i="4272" s="1"/>
  <c r="G10" i="4273" s="1"/>
  <c r="G29" i="4272"/>
  <c r="E36" i="4272" s="1"/>
  <c r="G36" i="4272" s="1"/>
  <c r="N43" i="4272" s="1"/>
  <c r="G9" i="4273" s="1"/>
  <c r="E29" i="4273" s="1"/>
  <c r="E9" i="4273"/>
  <c r="M43" i="4272"/>
  <c r="E30" i="4273" l="1"/>
  <c r="N16" i="4273"/>
  <c r="O16" i="4273" s="1"/>
  <c r="P16" i="4273" s="1"/>
  <c r="N18" i="4273"/>
  <c r="O18" i="4273" s="1"/>
  <c r="P18" i="4273" s="1"/>
  <c r="N17" i="4273"/>
  <c r="O17" i="4273" s="1"/>
  <c r="P17" i="4273" s="1"/>
  <c r="N19" i="4273"/>
  <c r="O19" i="4273" s="1"/>
  <c r="P19" i="4273" s="1"/>
  <c r="C29" i="4273"/>
  <c r="C36" i="4273" s="1"/>
  <c r="F9" i="4273"/>
  <c r="C43" i="4273"/>
  <c r="K43" i="4273" s="1"/>
  <c r="E9" i="4298" s="1"/>
  <c r="C30" i="4273"/>
  <c r="C37" i="4273" s="1"/>
  <c r="F10" i="4273"/>
  <c r="C44" i="4273"/>
  <c r="K44" i="4273" s="1"/>
  <c r="E10" i="4298" s="1"/>
  <c r="C43" i="4298" l="1"/>
  <c r="K43" i="4298" s="1"/>
  <c r="C29" i="4298"/>
  <c r="F9" i="4298"/>
  <c r="C44" i="4298"/>
  <c r="K44" i="4298" s="1"/>
  <c r="C30" i="4298"/>
  <c r="F10" i="4298"/>
  <c r="M44" i="4273"/>
  <c r="G29" i="4273"/>
  <c r="E36" i="4273" s="1"/>
  <c r="G36" i="4273" s="1"/>
  <c r="N43" i="4273" s="1"/>
  <c r="G9" i="4298" s="1"/>
  <c r="E29" i="4298" s="1"/>
  <c r="P23" i="4273"/>
  <c r="M43" i="4273"/>
  <c r="G30" i="4273"/>
  <c r="E37" i="4273" s="1"/>
  <c r="G37" i="4273" s="1"/>
  <c r="N44" i="4273" s="1"/>
  <c r="G10" i="4298" s="1"/>
  <c r="E30" i="4298" s="1"/>
  <c r="E9" i="4274" l="1"/>
  <c r="F9" i="4274" s="1"/>
  <c r="M43" i="4298"/>
  <c r="G30" i="4298"/>
  <c r="E37" i="4298" s="1"/>
  <c r="C37" i="4298"/>
  <c r="E10" i="4274"/>
  <c r="F10" i="4274" s="1"/>
  <c r="M44" i="4298"/>
  <c r="C36" i="4298"/>
  <c r="G29" i="4298"/>
  <c r="E36" i="4298" s="1"/>
  <c r="G36" i="4298" s="1"/>
  <c r="N43" i="4298" s="1"/>
  <c r="G9" i="4274" s="1"/>
  <c r="C29" i="4274"/>
  <c r="C36" i="4274" s="1"/>
  <c r="C44" i="4274" l="1"/>
  <c r="K44" i="4274" s="1"/>
  <c r="G37" i="4298"/>
  <c r="N44" i="4298" s="1"/>
  <c r="G10" i="4274" s="1"/>
  <c r="N16" i="4274" s="1"/>
  <c r="O16" i="4274" s="1"/>
  <c r="P16" i="4274" s="1"/>
  <c r="C30" i="4274"/>
  <c r="C37" i="4274" s="1"/>
  <c r="C43" i="4274"/>
  <c r="K43" i="4274" s="1"/>
  <c r="M43" i="4274" s="1"/>
  <c r="M44" i="4274"/>
  <c r="E10" i="4275"/>
  <c r="F17" i="4275"/>
  <c r="G17" i="4275" s="1"/>
  <c r="H17" i="4275" s="1"/>
  <c r="F16" i="4274"/>
  <c r="G16" i="4274" s="1"/>
  <c r="H16" i="4274" s="1"/>
  <c r="E29" i="4274"/>
  <c r="G29" i="4274" s="1"/>
  <c r="E36" i="4274" s="1"/>
  <c r="G36" i="4274" s="1"/>
  <c r="N43" i="4274" s="1"/>
  <c r="F17" i="4274"/>
  <c r="G17" i="4274" s="1"/>
  <c r="H17" i="4274" s="1"/>
  <c r="E9" i="4275" l="1"/>
  <c r="N17" i="4274"/>
  <c r="O17" i="4274" s="1"/>
  <c r="P17" i="4274" s="1"/>
  <c r="E30" i="4274"/>
  <c r="G30" i="4274" s="1"/>
  <c r="E37" i="4274"/>
  <c r="G37" i="4274" s="1"/>
  <c r="N44" i="4274" s="1"/>
  <c r="G10" i="4275" s="1"/>
  <c r="G9" i="4275"/>
  <c r="F9" i="4275"/>
  <c r="C29" i="4275"/>
  <c r="C36" i="4275" s="1"/>
  <c r="C43" i="4275"/>
  <c r="K43" i="4275" s="1"/>
  <c r="F10" i="4275"/>
  <c r="C44" i="4275"/>
  <c r="K44" i="4275" s="1"/>
  <c r="C30" i="4275"/>
  <c r="C37" i="4275" s="1"/>
  <c r="H23" i="4274"/>
  <c r="P23" i="4274"/>
  <c r="M44" i="4275" l="1"/>
  <c r="E10" i="4276"/>
  <c r="M43" i="4275"/>
  <c r="E9" i="4276"/>
  <c r="N17" i="4275"/>
  <c r="O17" i="4275" s="1"/>
  <c r="P17" i="4275" s="1"/>
  <c r="E30" i="4275"/>
  <c r="G30" i="4275" s="1"/>
  <c r="E37" i="4275" s="1"/>
  <c r="G37" i="4275" s="1"/>
  <c r="N44" i="4275" s="1"/>
  <c r="N16" i="4275"/>
  <c r="O16" i="4275" s="1"/>
  <c r="P16" i="4275" s="1"/>
  <c r="N16" i="4276"/>
  <c r="O16" i="4276" s="1"/>
  <c r="P16" i="4276" s="1"/>
  <c r="N17" i="4276"/>
  <c r="O17" i="4276" s="1"/>
  <c r="P17" i="4276" s="1"/>
  <c r="E29" i="4275"/>
  <c r="G29" i="4275" s="1"/>
  <c r="E36" i="4275" s="1"/>
  <c r="G36" i="4275" s="1"/>
  <c r="N43" i="4275" s="1"/>
  <c r="F16" i="4275"/>
  <c r="G16" i="4275" s="1"/>
  <c r="H16" i="4275" s="1"/>
  <c r="H23" i="4275" s="1"/>
  <c r="P23" i="4276" l="1"/>
  <c r="C44" i="4276"/>
  <c r="K44" i="4276" s="1"/>
  <c r="C30" i="4276"/>
  <c r="C37" i="4276" s="1"/>
  <c r="F10" i="4276"/>
  <c r="G10" i="4276"/>
  <c r="E30" i="4276" s="1"/>
  <c r="G30" i="4276" s="1"/>
  <c r="E37" i="4276" s="1"/>
  <c r="G37" i="4276" s="1"/>
  <c r="N44" i="4276" s="1"/>
  <c r="F9" i="4276"/>
  <c r="C29" i="4276"/>
  <c r="C36" i="4276" s="1"/>
  <c r="C43" i="4276"/>
  <c r="K43" i="4276" s="1"/>
  <c r="G9" i="4276"/>
  <c r="P23" i="4275"/>
  <c r="G10" i="4277" l="1"/>
  <c r="M43" i="4276"/>
  <c r="E9" i="4277"/>
  <c r="M44" i="4276"/>
  <c r="E10" i="4277"/>
  <c r="E29" i="4276"/>
  <c r="G29" i="4276" s="1"/>
  <c r="E36" i="4276" s="1"/>
  <c r="G36" i="4276" s="1"/>
  <c r="N43" i="4276" s="1"/>
  <c r="F16" i="4276"/>
  <c r="G16" i="4276" s="1"/>
  <c r="H16" i="4276" s="1"/>
  <c r="H23" i="4276" s="1"/>
  <c r="C30" i="4277" l="1"/>
  <c r="F10" i="4277"/>
  <c r="C44" i="4277"/>
  <c r="K44" i="4277" s="1"/>
  <c r="C43" i="4277"/>
  <c r="K43" i="4277" s="1"/>
  <c r="F9" i="4277"/>
  <c r="C29" i="4277"/>
  <c r="C36" i="4277" s="1"/>
  <c r="G9" i="4277"/>
  <c r="N20" i="4277"/>
  <c r="O20" i="4277" s="1"/>
  <c r="P20" i="4277" s="1"/>
  <c r="N19" i="4277"/>
  <c r="O19" i="4277" s="1"/>
  <c r="P19" i="4277" s="1"/>
  <c r="N18" i="4277"/>
  <c r="O18" i="4277" s="1"/>
  <c r="P18" i="4277" s="1"/>
  <c r="N17" i="4277"/>
  <c r="O17" i="4277" s="1"/>
  <c r="P17" i="4277" s="1"/>
  <c r="N16" i="4277"/>
  <c r="O16" i="4277" s="1"/>
  <c r="P16" i="4277" s="1"/>
  <c r="E30" i="4277"/>
  <c r="N20" i="4278"/>
  <c r="O20" i="4278" s="1"/>
  <c r="P20" i="4278" s="1"/>
  <c r="N18" i="4278"/>
  <c r="O18" i="4278" s="1"/>
  <c r="P18" i="4278" s="1"/>
  <c r="N19" i="4278"/>
  <c r="O19" i="4278" s="1"/>
  <c r="P19" i="4278" s="1"/>
  <c r="N17" i="4278"/>
  <c r="O17" i="4278" s="1"/>
  <c r="P17" i="4278" s="1"/>
  <c r="P23" i="4277" l="1"/>
  <c r="M44" i="4277"/>
  <c r="E10" i="4279"/>
  <c r="M43" i="4277"/>
  <c r="E9" i="4279"/>
  <c r="F16" i="4277"/>
  <c r="G16" i="4277" s="1"/>
  <c r="H16" i="4277" s="1"/>
  <c r="H23" i="4277" s="1"/>
  <c r="E29" i="4277"/>
  <c r="G29" i="4277" s="1"/>
  <c r="E36" i="4277" s="1"/>
  <c r="G36" i="4277" s="1"/>
  <c r="N43" i="4277" s="1"/>
  <c r="C37" i="4277"/>
  <c r="G30" i="4277"/>
  <c r="E37" i="4277" s="1"/>
  <c r="G37" i="4277" l="1"/>
  <c r="N44" i="4277" s="1"/>
  <c r="G9" i="4279"/>
  <c r="C44" i="4279"/>
  <c r="K44" i="4279" s="1"/>
  <c r="C30" i="4279"/>
  <c r="F10" i="4279"/>
  <c r="F9" i="4279"/>
  <c r="C29" i="4279"/>
  <c r="C43" i="4279"/>
  <c r="K43" i="4279" s="1"/>
  <c r="G10" i="4279"/>
  <c r="M43" i="4279" l="1"/>
  <c r="E9" i="4278"/>
  <c r="M44" i="4279"/>
  <c r="E10" i="4278"/>
  <c r="C37" i="4279"/>
  <c r="E30" i="4279"/>
  <c r="G30" i="4279" s="1"/>
  <c r="E37" i="4279" s="1"/>
  <c r="N16" i="4279"/>
  <c r="O16" i="4279" s="1"/>
  <c r="P16" i="4279" s="1"/>
  <c r="P23" i="4279" s="1"/>
  <c r="C36" i="4279"/>
  <c r="E29" i="4279"/>
  <c r="G29" i="4279" s="1"/>
  <c r="E36" i="4279" s="1"/>
  <c r="F16" i="4279"/>
  <c r="G16" i="4279" s="1"/>
  <c r="H16" i="4279" s="1"/>
  <c r="H23" i="4279" s="1"/>
  <c r="G36" i="4279" l="1"/>
  <c r="N43" i="4279" s="1"/>
  <c r="G9" i="4278" s="1"/>
  <c r="F16" i="4278" s="1"/>
  <c r="G16" i="4278" s="1"/>
  <c r="H16" i="4278" s="1"/>
  <c r="H23" i="4278" s="1"/>
  <c r="C44" i="4278"/>
  <c r="K44" i="4278" s="1"/>
  <c r="F10" i="4278"/>
  <c r="C30" i="4278"/>
  <c r="F9" i="4278"/>
  <c r="C29" i="4278"/>
  <c r="C43" i="4278"/>
  <c r="K43" i="4278" s="1"/>
  <c r="G37" i="4279"/>
  <c r="N44" i="4279" s="1"/>
  <c r="G10" i="4278" s="1"/>
  <c r="E29" i="4278" l="1"/>
  <c r="M43" i="4278"/>
  <c r="E9" i="4280"/>
  <c r="M44" i="4278"/>
  <c r="E10" i="4280"/>
  <c r="N16" i="4278"/>
  <c r="O16" i="4278" s="1"/>
  <c r="P16" i="4278" s="1"/>
  <c r="P23" i="4278" s="1"/>
  <c r="E30" i="4278"/>
  <c r="G30" i="4278" s="1"/>
  <c r="E37" i="4278" s="1"/>
  <c r="C36" i="4278"/>
  <c r="G29" i="4278"/>
  <c r="E36" i="4278" s="1"/>
  <c r="C37" i="4278"/>
  <c r="G37" i="4278" l="1"/>
  <c r="N44" i="4278" s="1"/>
  <c r="G10" i="4280" s="1"/>
  <c r="G36" i="4278"/>
  <c r="N43" i="4278" s="1"/>
  <c r="G9" i="4280" s="1"/>
  <c r="E30" i="4280"/>
  <c r="N16" i="4280"/>
  <c r="O16" i="4280" s="1"/>
  <c r="P16" i="4280" s="1"/>
  <c r="P23" i="4280" s="1"/>
  <c r="E29" i="4280"/>
  <c r="F16" i="4280"/>
  <c r="G16" i="4280" s="1"/>
  <c r="H16" i="4280" s="1"/>
  <c r="H23" i="4280" s="1"/>
  <c r="C44" i="4280"/>
  <c r="K44" i="4280" s="1"/>
  <c r="C30" i="4280"/>
  <c r="F10" i="4280"/>
  <c r="C43" i="4280"/>
  <c r="K43" i="4280" s="1"/>
  <c r="C29" i="4280"/>
  <c r="F9" i="4280"/>
  <c r="C36" i="4280" l="1"/>
  <c r="G29" i="4280"/>
  <c r="E36" i="4280" s="1"/>
  <c r="G36" i="4280" s="1"/>
  <c r="N43" i="4280" s="1"/>
  <c r="G9" i="4281" s="1"/>
  <c r="M43" i="4280"/>
  <c r="E9" i="4281"/>
  <c r="C37" i="4280"/>
  <c r="G30" i="4280"/>
  <c r="E37" i="4280" s="1"/>
  <c r="G37" i="4280" s="1"/>
  <c r="N44" i="4280" s="1"/>
  <c r="G10" i="4281" s="1"/>
  <c r="E30" i="4281" s="1"/>
  <c r="M44" i="4280"/>
  <c r="E10" i="4281"/>
  <c r="C44" i="4281" l="1"/>
  <c r="K44" i="4281" s="1"/>
  <c r="C30" i="4281"/>
  <c r="F10" i="4281"/>
  <c r="C43" i="4281"/>
  <c r="K43" i="4281" s="1"/>
  <c r="C29" i="4281"/>
  <c r="F9" i="4281"/>
  <c r="E29" i="4281"/>
  <c r="F16" i="4281"/>
  <c r="G16" i="4281" s="1"/>
  <c r="H16" i="4281" s="1"/>
  <c r="H23" i="4281" s="1"/>
  <c r="C36" i="4281" l="1"/>
  <c r="G29" i="4281"/>
  <c r="E36" i="4281" s="1"/>
  <c r="G36" i="4281" s="1"/>
  <c r="N43" i="4281" s="1"/>
  <c r="G9" i="4282" s="1"/>
  <c r="M43" i="4281"/>
  <c r="E9" i="4282"/>
  <c r="C37" i="4281"/>
  <c r="G30" i="4281"/>
  <c r="E37" i="4281" s="1"/>
  <c r="G37" i="4281" s="1"/>
  <c r="N44" i="4281" s="1"/>
  <c r="G10" i="4282" s="1"/>
  <c r="M44" i="4281"/>
  <c r="E10" i="4282"/>
  <c r="C44" i="4282" l="1"/>
  <c r="K44" i="4282" s="1"/>
  <c r="C30" i="4282"/>
  <c r="F10" i="4282"/>
  <c r="N17" i="4282"/>
  <c r="O17" i="4282" s="1"/>
  <c r="P17" i="4282" s="1"/>
  <c r="N16" i="4282"/>
  <c r="O16" i="4282" s="1"/>
  <c r="P16" i="4282" s="1"/>
  <c r="E30" i="4282"/>
  <c r="C43" i="4282"/>
  <c r="K43" i="4282" s="1"/>
  <c r="C29" i="4282"/>
  <c r="F9" i="4282"/>
  <c r="E29" i="4282"/>
  <c r="F16" i="4282"/>
  <c r="G16" i="4282" s="1"/>
  <c r="H16" i="4282" s="1"/>
  <c r="H23" i="4282" s="1"/>
  <c r="P23" i="4282" l="1"/>
  <c r="C36" i="4282"/>
  <c r="G29" i="4282"/>
  <c r="E36" i="4282" s="1"/>
  <c r="G36" i="4282" s="1"/>
  <c r="N43" i="4282" s="1"/>
  <c r="G9" i="4283" s="1"/>
  <c r="E29" i="4283" s="1"/>
  <c r="M43" i="4282"/>
  <c r="E9" i="4283"/>
  <c r="C37" i="4282"/>
  <c r="G30" i="4282"/>
  <c r="E37" i="4282" s="1"/>
  <c r="G37" i="4282" s="1"/>
  <c r="N44" i="4282" s="1"/>
  <c r="G10" i="4283" s="1"/>
  <c r="M44" i="4282"/>
  <c r="E10" i="4283"/>
  <c r="C44" i="4283" l="1"/>
  <c r="K44" i="4283" s="1"/>
  <c r="C30" i="4283"/>
  <c r="F10" i="4283"/>
  <c r="E30" i="4283"/>
  <c r="N16" i="4283"/>
  <c r="O16" i="4283" s="1"/>
  <c r="P16" i="4283" s="1"/>
  <c r="P23" i="4283" s="1"/>
  <c r="C43" i="4283"/>
  <c r="K43" i="4283" s="1"/>
  <c r="C29" i="4283"/>
  <c r="F9" i="4283"/>
  <c r="C36" i="4283" l="1"/>
  <c r="G29" i="4283"/>
  <c r="E36" i="4283" s="1"/>
  <c r="M43" i="4283"/>
  <c r="E9" i="4284"/>
  <c r="C37" i="4283"/>
  <c r="G30" i="4283"/>
  <c r="E37" i="4283" s="1"/>
  <c r="G37" i="4283" s="1"/>
  <c r="N44" i="4283" s="1"/>
  <c r="G10" i="4284" s="1"/>
  <c r="M44" i="4283"/>
  <c r="E10" i="4284"/>
  <c r="G36" i="4283" l="1"/>
  <c r="N43" i="4283" s="1"/>
  <c r="G9" i="4284" s="1"/>
  <c r="C44" i="4284"/>
  <c r="K44" i="4284" s="1"/>
  <c r="C30" i="4284"/>
  <c r="F10" i="4284"/>
  <c r="N18" i="4284"/>
  <c r="O18" i="4284" s="1"/>
  <c r="P18" i="4284" s="1"/>
  <c r="N17" i="4284"/>
  <c r="O17" i="4284" s="1"/>
  <c r="P17" i="4284" s="1"/>
  <c r="E30" i="4284"/>
  <c r="N16" i="4284"/>
  <c r="O16" i="4284" s="1"/>
  <c r="P16" i="4284" s="1"/>
  <c r="C43" i="4284"/>
  <c r="K43" i="4284" s="1"/>
  <c r="C29" i="4284"/>
  <c r="F9" i="4284"/>
  <c r="F18" i="4284"/>
  <c r="G18" i="4284" s="1"/>
  <c r="H18" i="4284" s="1"/>
  <c r="F17" i="4284"/>
  <c r="G17" i="4284" s="1"/>
  <c r="H17" i="4284" s="1"/>
  <c r="F16" i="4284"/>
  <c r="G16" i="4284" s="1"/>
  <c r="H16" i="4284" s="1"/>
  <c r="E29" i="4284"/>
  <c r="H23" i="4284" l="1"/>
  <c r="P23" i="4284"/>
  <c r="C36" i="4284"/>
  <c r="G29" i="4284"/>
  <c r="E36" i="4284" s="1"/>
  <c r="G36" i="4284" s="1"/>
  <c r="N43" i="4284" s="1"/>
  <c r="G9" i="4285" s="1"/>
  <c r="M43" i="4284"/>
  <c r="E9" i="4285"/>
  <c r="C37" i="4284"/>
  <c r="G30" i="4284"/>
  <c r="E37" i="4284" s="1"/>
  <c r="G37" i="4284" s="1"/>
  <c r="N44" i="4284" s="1"/>
  <c r="G10" i="4285" s="1"/>
  <c r="M44" i="4284"/>
  <c r="E10" i="4285"/>
  <c r="C44" i="4285" l="1"/>
  <c r="K44" i="4285" s="1"/>
  <c r="C30" i="4285"/>
  <c r="F10" i="4285"/>
  <c r="E30" i="4285"/>
  <c r="N18" i="4285"/>
  <c r="O18" i="4285" s="1"/>
  <c r="P18" i="4285" s="1"/>
  <c r="N17" i="4285"/>
  <c r="O17" i="4285" s="1"/>
  <c r="P17" i="4285" s="1"/>
  <c r="N16" i="4285"/>
  <c r="O16" i="4285" s="1"/>
  <c r="P16" i="4285" s="1"/>
  <c r="P23" i="4285" s="1"/>
  <c r="C43" i="4285"/>
  <c r="K43" i="4285" s="1"/>
  <c r="C29" i="4285"/>
  <c r="F9" i="4285"/>
  <c r="E29" i="4285"/>
  <c r="F17" i="4285"/>
  <c r="G17" i="4285" s="1"/>
  <c r="H17" i="4285" s="1"/>
  <c r="F16" i="4285"/>
  <c r="G16" i="4285" s="1"/>
  <c r="H16" i="4285" s="1"/>
  <c r="H23" i="4285" l="1"/>
  <c r="C36" i="4285"/>
  <c r="G29" i="4285"/>
  <c r="E36" i="4285" s="1"/>
  <c r="G36" i="4285" s="1"/>
  <c r="N43" i="4285" s="1"/>
  <c r="G9" i="4286" s="1"/>
  <c r="M43" i="4285"/>
  <c r="E9" i="4286"/>
  <c r="C37" i="4285"/>
  <c r="G30" i="4285"/>
  <c r="E37" i="4285" s="1"/>
  <c r="G37" i="4285" s="1"/>
  <c r="N44" i="4285" s="1"/>
  <c r="G10" i="4286" s="1"/>
  <c r="M44" i="4285"/>
  <c r="E10" i="4286"/>
  <c r="C44" i="4286" l="1"/>
  <c r="K44" i="4286" s="1"/>
  <c r="C30" i="4286"/>
  <c r="F10" i="4286"/>
  <c r="E30" i="4286"/>
  <c r="N18" i="4286"/>
  <c r="O18" i="4286" s="1"/>
  <c r="P18" i="4286" s="1"/>
  <c r="N17" i="4286"/>
  <c r="O17" i="4286" s="1"/>
  <c r="P17" i="4286" s="1"/>
  <c r="N16" i="4286"/>
  <c r="O16" i="4286" s="1"/>
  <c r="P16" i="4286" s="1"/>
  <c r="C43" i="4286"/>
  <c r="K43" i="4286" s="1"/>
  <c r="C29" i="4286"/>
  <c r="F9" i="4286"/>
  <c r="E29" i="4286"/>
  <c r="F17" i="4286"/>
  <c r="G17" i="4286" s="1"/>
  <c r="H17" i="4286" s="1"/>
  <c r="F16" i="4286"/>
  <c r="G16" i="4286" s="1"/>
  <c r="H16" i="4286" s="1"/>
  <c r="H23" i="4286" l="1"/>
  <c r="P23" i="4286"/>
  <c r="C36" i="4286"/>
  <c r="G29" i="4286"/>
  <c r="E36" i="4286" s="1"/>
  <c r="M43" i="4286"/>
  <c r="E9" i="4287"/>
  <c r="C37" i="4286"/>
  <c r="G30" i="4286"/>
  <c r="E37" i="4286" s="1"/>
  <c r="G37" i="4286" s="1"/>
  <c r="N44" i="4286" s="1"/>
  <c r="G10" i="4287" s="1"/>
  <c r="M44" i="4286"/>
  <c r="E10" i="4287"/>
  <c r="G36" i="4286" l="1"/>
  <c r="N43" i="4286" s="1"/>
  <c r="G9" i="4287" s="1"/>
  <c r="C44" i="4287"/>
  <c r="K44" i="4287" s="1"/>
  <c r="C30" i="4287"/>
  <c r="F10" i="4287"/>
  <c r="E30" i="4287"/>
  <c r="N18" i="4287"/>
  <c r="O18" i="4287" s="1"/>
  <c r="P18" i="4287" s="1"/>
  <c r="N17" i="4287"/>
  <c r="O17" i="4287" s="1"/>
  <c r="P17" i="4287" s="1"/>
  <c r="N16" i="4287"/>
  <c r="O16" i="4287" s="1"/>
  <c r="P16" i="4287" s="1"/>
  <c r="C43" i="4287"/>
  <c r="K43" i="4287" s="1"/>
  <c r="C29" i="4287"/>
  <c r="F9" i="4287"/>
  <c r="E29" i="4287"/>
  <c r="F16" i="4287"/>
  <c r="G16" i="4287" s="1"/>
  <c r="H16" i="4287" s="1"/>
  <c r="H23" i="4287" s="1"/>
  <c r="P23" i="4287" l="1"/>
  <c r="C36" i="4287"/>
  <c r="G29" i="4287"/>
  <c r="E36" i="4287" s="1"/>
  <c r="M43" i="4287"/>
  <c r="E9" i="4288"/>
  <c r="C37" i="4287"/>
  <c r="G30" i="4287"/>
  <c r="E37" i="4287" s="1"/>
  <c r="M44" i="4287"/>
  <c r="E10" i="4288"/>
  <c r="G37" i="4287" l="1"/>
  <c r="N44" i="4287" s="1"/>
  <c r="G10" i="4288" s="1"/>
  <c r="G36" i="4287"/>
  <c r="N43" i="4287" s="1"/>
  <c r="G9" i="4288" s="1"/>
  <c r="C44" i="4288"/>
  <c r="K44" i="4288" s="1"/>
  <c r="C30" i="4288"/>
  <c r="F10" i="4288"/>
  <c r="E30" i="4288"/>
  <c r="N16" i="4288"/>
  <c r="O16" i="4288" s="1"/>
  <c r="P16" i="4288" s="1"/>
  <c r="P23" i="4288" s="1"/>
  <c r="C43" i="4288"/>
  <c r="K43" i="4288" s="1"/>
  <c r="C29" i="4288"/>
  <c r="F9" i="4288"/>
  <c r="E29" i="4288"/>
  <c r="F16" i="4288"/>
  <c r="G16" i="4288" s="1"/>
  <c r="H16" i="4288" s="1"/>
  <c r="H23" i="4288" s="1"/>
  <c r="C36" i="4288" l="1"/>
  <c r="G29" i="4288"/>
  <c r="E36" i="4288" s="1"/>
  <c r="M43" i="4288"/>
  <c r="E9" i="4289"/>
  <c r="C37" i="4288"/>
  <c r="G30" i="4288"/>
  <c r="E37" i="4288" s="1"/>
  <c r="G37" i="4288" s="1"/>
  <c r="N44" i="4288" s="1"/>
  <c r="G10" i="4289" s="1"/>
  <c r="M44" i="4288"/>
  <c r="E10" i="4289"/>
  <c r="G36" i="4288" l="1"/>
  <c r="N43" i="4288" s="1"/>
  <c r="G9" i="4289" s="1"/>
  <c r="C44" i="4289"/>
  <c r="K44" i="4289" s="1"/>
  <c r="C30" i="4289"/>
  <c r="F10" i="4289"/>
  <c r="N17" i="4289"/>
  <c r="O17" i="4289" s="1"/>
  <c r="P17" i="4289" s="1"/>
  <c r="E30" i="4289"/>
  <c r="N16" i="4289"/>
  <c r="O16" i="4289" s="1"/>
  <c r="P16" i="4289" s="1"/>
  <c r="P23" i="4289" s="1"/>
  <c r="C43" i="4289"/>
  <c r="K43" i="4289" s="1"/>
  <c r="C29" i="4289"/>
  <c r="F9" i="4289"/>
  <c r="F17" i="4289"/>
  <c r="G17" i="4289" s="1"/>
  <c r="H17" i="4289" s="1"/>
  <c r="E29" i="4289"/>
  <c r="F16" i="4289"/>
  <c r="G16" i="4289" s="1"/>
  <c r="H16" i="4289" s="1"/>
  <c r="H23" i="4289" s="1"/>
  <c r="C36" i="4289" l="1"/>
  <c r="G29" i="4289"/>
  <c r="E36" i="4289" s="1"/>
  <c r="G36" i="4289" s="1"/>
  <c r="N43" i="4289" s="1"/>
  <c r="G9" i="4290" s="1"/>
  <c r="E29" i="4290" s="1"/>
  <c r="M43" i="4289"/>
  <c r="E9" i="4290"/>
  <c r="C37" i="4289"/>
  <c r="G30" i="4289"/>
  <c r="E37" i="4289" s="1"/>
  <c r="G37" i="4289" s="1"/>
  <c r="N44" i="4289" s="1"/>
  <c r="G10" i="4290" s="1"/>
  <c r="E30" i="4290" s="1"/>
  <c r="M44" i="4289"/>
  <c r="E10" i="4290"/>
  <c r="C44" i="4290" l="1"/>
  <c r="K44" i="4290" s="1"/>
  <c r="C30" i="4290"/>
  <c r="F10" i="4290"/>
  <c r="C43" i="4290"/>
  <c r="K43" i="4290" s="1"/>
  <c r="C29" i="4290"/>
  <c r="F9" i="4290"/>
  <c r="C36" i="4290" l="1"/>
  <c r="G29" i="4290"/>
  <c r="E36" i="4290" s="1"/>
  <c r="M43" i="4290"/>
  <c r="E9" i="4291"/>
  <c r="C37" i="4290"/>
  <c r="G30" i="4290"/>
  <c r="E37" i="4290" s="1"/>
  <c r="G37" i="4290" s="1"/>
  <c r="N44" i="4290" s="1"/>
  <c r="G10" i="4291" s="1"/>
  <c r="M44" i="4290"/>
  <c r="E10" i="4291"/>
  <c r="G36" i="4290" l="1"/>
  <c r="N43" i="4290" s="1"/>
  <c r="G9" i="4291" s="1"/>
  <c r="C44" i="4291"/>
  <c r="K44" i="4291" s="1"/>
  <c r="C30" i="4291"/>
  <c r="F10" i="4291"/>
  <c r="N20" i="4291"/>
  <c r="O20" i="4291" s="1"/>
  <c r="P20" i="4291" s="1"/>
  <c r="N19" i="4291"/>
  <c r="O19" i="4291" s="1"/>
  <c r="P19" i="4291" s="1"/>
  <c r="N18" i="4291"/>
  <c r="O18" i="4291" s="1"/>
  <c r="P18" i="4291" s="1"/>
  <c r="E30" i="4291"/>
  <c r="N17" i="4291"/>
  <c r="O17" i="4291" s="1"/>
  <c r="P17" i="4291" s="1"/>
  <c r="N16" i="4291"/>
  <c r="O16" i="4291" s="1"/>
  <c r="P16" i="4291" s="1"/>
  <c r="C43" i="4291"/>
  <c r="K43" i="4291" s="1"/>
  <c r="C29" i="4291"/>
  <c r="F9" i="4291"/>
  <c r="E29" i="4291"/>
  <c r="F17" i="4291"/>
  <c r="G17" i="4291" s="1"/>
  <c r="H17" i="4291" s="1"/>
  <c r="F16" i="4291"/>
  <c r="G16" i="4291" s="1"/>
  <c r="H16" i="4291" s="1"/>
  <c r="H23" i="4291" l="1"/>
  <c r="P23" i="4291"/>
  <c r="C36" i="4291"/>
  <c r="G29" i="4291"/>
  <c r="E36" i="4291" s="1"/>
  <c r="G36" i="4291" s="1"/>
  <c r="N43" i="4291" s="1"/>
  <c r="G9" i="4292" s="1"/>
  <c r="M43" i="4291"/>
  <c r="E9" i="4292"/>
  <c r="C37" i="4291"/>
  <c r="G30" i="4291"/>
  <c r="E37" i="4291" s="1"/>
  <c r="G37" i="4291" s="1"/>
  <c r="N44" i="4291" s="1"/>
  <c r="G10" i="4292" s="1"/>
  <c r="M44" i="4291"/>
  <c r="E10" i="4292"/>
  <c r="C44" i="4292" l="1"/>
  <c r="K44" i="4292" s="1"/>
  <c r="C30" i="4292"/>
  <c r="F10" i="4292"/>
  <c r="E30" i="4292"/>
  <c r="N17" i="4292"/>
  <c r="O17" i="4292" s="1"/>
  <c r="P17" i="4292" s="1"/>
  <c r="N16" i="4292"/>
  <c r="O16" i="4292" s="1"/>
  <c r="P16" i="4292" s="1"/>
  <c r="C43" i="4292"/>
  <c r="K43" i="4292" s="1"/>
  <c r="C29" i="4292"/>
  <c r="F9" i="4292"/>
  <c r="F18" i="4292"/>
  <c r="G18" i="4292" s="1"/>
  <c r="H18" i="4292" s="1"/>
  <c r="E29" i="4292"/>
  <c r="F17" i="4292"/>
  <c r="G17" i="4292" s="1"/>
  <c r="H17" i="4292" s="1"/>
  <c r="F16" i="4292"/>
  <c r="G16" i="4292" s="1"/>
  <c r="H16" i="4292" s="1"/>
  <c r="H23" i="4292" l="1"/>
  <c r="P23" i="4292"/>
  <c r="C36" i="4292"/>
  <c r="G29" i="4292"/>
  <c r="E36" i="4292" s="1"/>
  <c r="G36" i="4292" s="1"/>
  <c r="N43" i="4292" s="1"/>
  <c r="G9" i="4293" s="1"/>
  <c r="M43" i="4292"/>
  <c r="E9" i="4293"/>
  <c r="C37" i="4292"/>
  <c r="G30" i="4292"/>
  <c r="E37" i="4292" s="1"/>
  <c r="G37" i="4292" s="1"/>
  <c r="N44" i="4292" s="1"/>
  <c r="G10" i="4293" s="1"/>
  <c r="M44" i="4292"/>
  <c r="E10" i="4293"/>
  <c r="C44" i="4293" l="1"/>
  <c r="K44" i="4293" s="1"/>
  <c r="C30" i="4293"/>
  <c r="F10" i="4293"/>
  <c r="N18" i="4293"/>
  <c r="O18" i="4293" s="1"/>
  <c r="P18" i="4293" s="1"/>
  <c r="E30" i="4293"/>
  <c r="N17" i="4293"/>
  <c r="O17" i="4293" s="1"/>
  <c r="P17" i="4293" s="1"/>
  <c r="N16" i="4293"/>
  <c r="O16" i="4293" s="1"/>
  <c r="P16" i="4293" s="1"/>
  <c r="C43" i="4293"/>
  <c r="K43" i="4293" s="1"/>
  <c r="C29" i="4293"/>
  <c r="F9" i="4293"/>
  <c r="E29" i="4293"/>
  <c r="F18" i="4293"/>
  <c r="G18" i="4293" s="1"/>
  <c r="H18" i="4293" s="1"/>
  <c r="F17" i="4293"/>
  <c r="G17" i="4293" s="1"/>
  <c r="H17" i="4293" s="1"/>
  <c r="F16" i="4293"/>
  <c r="G16" i="4293" s="1"/>
  <c r="H16" i="4293" s="1"/>
  <c r="H23" i="4293" l="1"/>
  <c r="P23" i="4293"/>
  <c r="C36" i="4293"/>
  <c r="G29" i="4293"/>
  <c r="E36" i="4293" s="1"/>
  <c r="G36" i="4293" s="1"/>
  <c r="N43" i="4293" s="1"/>
  <c r="G9" i="4294" s="1"/>
  <c r="M43" i="4293"/>
  <c r="E9" i="4294"/>
  <c r="C37" i="4293"/>
  <c r="G30" i="4293"/>
  <c r="E37" i="4293" s="1"/>
  <c r="G37" i="4293" s="1"/>
  <c r="N44" i="4293" s="1"/>
  <c r="G10" i="4294" s="1"/>
  <c r="M44" i="4293"/>
  <c r="E10" i="4294"/>
  <c r="C44" i="4294" l="1"/>
  <c r="K44" i="4294" s="1"/>
  <c r="C30" i="4294"/>
  <c r="F10" i="4294"/>
  <c r="E30" i="4294"/>
  <c r="N16" i="4294"/>
  <c r="O16" i="4294" s="1"/>
  <c r="P16" i="4294" s="1"/>
  <c r="P23" i="4294" s="1"/>
  <c r="C43" i="4294"/>
  <c r="K43" i="4294" s="1"/>
  <c r="C29" i="4294"/>
  <c r="F9" i="4294"/>
  <c r="E29" i="4294"/>
  <c r="F16" i="4294"/>
  <c r="G16" i="4294" s="1"/>
  <c r="H16" i="4294" s="1"/>
  <c r="H23" i="4294" s="1"/>
  <c r="C36" i="4294" l="1"/>
  <c r="G29" i="4294"/>
  <c r="E36" i="4294" s="1"/>
  <c r="G36" i="4294" s="1"/>
  <c r="N43" i="4294" s="1"/>
  <c r="G9" i="4295" s="1"/>
  <c r="M43" i="4294"/>
  <c r="E9" i="4295"/>
  <c r="C37" i="4294"/>
  <c r="G30" i="4294"/>
  <c r="E37" i="4294" s="1"/>
  <c r="G37" i="4294" s="1"/>
  <c r="N44" i="4294" s="1"/>
  <c r="G10" i="4295" s="1"/>
  <c r="M44" i="4294"/>
  <c r="E10" i="4295"/>
  <c r="C44" i="4295" l="1"/>
  <c r="K44" i="4295" s="1"/>
  <c r="C30" i="4295"/>
  <c r="F10" i="4295"/>
  <c r="E30" i="4295"/>
  <c r="N16" i="4295"/>
  <c r="O16" i="4295" s="1"/>
  <c r="P16" i="4295" s="1"/>
  <c r="P23" i="4295" s="1"/>
  <c r="C43" i="4295"/>
  <c r="K43" i="4295" s="1"/>
  <c r="C29" i="4295"/>
  <c r="F9" i="4295"/>
  <c r="F17" i="4295"/>
  <c r="G17" i="4295" s="1"/>
  <c r="H17" i="4295" s="1"/>
  <c r="E29" i="4295"/>
  <c r="F16" i="4295"/>
  <c r="G16" i="4295" s="1"/>
  <c r="H16" i="4295" s="1"/>
  <c r="H23" i="4295" l="1"/>
  <c r="C36" i="4295"/>
  <c r="G29" i="4295"/>
  <c r="E36" i="4295" s="1"/>
  <c r="M43" i="4295"/>
  <c r="E9" i="4296"/>
  <c r="C37" i="4295"/>
  <c r="G30" i="4295"/>
  <c r="E37" i="4295" s="1"/>
  <c r="G37" i="4295" s="1"/>
  <c r="N44" i="4295" s="1"/>
  <c r="G10" i="4296" s="1"/>
  <c r="M44" i="4295"/>
  <c r="E10" i="4296"/>
  <c r="G36" i="4295" l="1"/>
  <c r="N43" i="4295" s="1"/>
  <c r="G9" i="4296" s="1"/>
  <c r="E29" i="4296" s="1"/>
  <c r="C44" i="4296"/>
  <c r="K44" i="4296" s="1"/>
  <c r="C30" i="4296"/>
  <c r="F10" i="4296"/>
  <c r="N17" i="4296"/>
  <c r="O17" i="4296" s="1"/>
  <c r="P17" i="4296" s="1"/>
  <c r="E30" i="4296"/>
  <c r="N16" i="4296"/>
  <c r="O16" i="4296" s="1"/>
  <c r="P16" i="4296" s="1"/>
  <c r="P23" i="4296" s="1"/>
  <c r="C43" i="4296"/>
  <c r="K43" i="4296" s="1"/>
  <c r="C29" i="4296"/>
  <c r="F9" i="4296"/>
  <c r="F16" i="4296" l="1"/>
  <c r="G16" i="4296" s="1"/>
  <c r="H16" i="4296" s="1"/>
  <c r="F17" i="4296"/>
  <c r="G17" i="4296" s="1"/>
  <c r="H17" i="4296" s="1"/>
  <c r="C36" i="4296"/>
  <c r="G29" i="4296"/>
  <c r="E36" i="4296" s="1"/>
  <c r="G36" i="4296" s="1"/>
  <c r="N43" i="4296" s="1"/>
  <c r="G9" i="4297" s="1"/>
  <c r="E29" i="4297" s="1"/>
  <c r="M43" i="4296"/>
  <c r="E9" i="4297"/>
  <c r="C37" i="4296"/>
  <c r="G30" i="4296"/>
  <c r="E37" i="4296" s="1"/>
  <c r="G37" i="4296" s="1"/>
  <c r="N44" i="4296" s="1"/>
  <c r="G10" i="4297" s="1"/>
  <c r="M44" i="4296"/>
  <c r="E10" i="4297"/>
  <c r="H23" i="4296" l="1"/>
  <c r="C44" i="4297"/>
  <c r="K44" i="4297" s="1"/>
  <c r="C30" i="4297"/>
  <c r="F10" i="4297"/>
  <c r="E30" i="4297"/>
  <c r="N16" i="4297"/>
  <c r="O16" i="4297" s="1"/>
  <c r="P16" i="4297" s="1"/>
  <c r="P23" i="4297" s="1"/>
  <c r="C43" i="4297"/>
  <c r="K43" i="4297" s="1"/>
  <c r="C29" i="4297"/>
  <c r="F9" i="4297"/>
  <c r="M43" i="4297" l="1"/>
  <c r="E9" i="4299"/>
  <c r="M44" i="4297"/>
  <c r="E10" i="4299"/>
  <c r="C36" i="4297"/>
  <c r="G29" i="4297"/>
  <c r="E36" i="4297" s="1"/>
  <c r="G36" i="4297" s="1"/>
  <c r="N43" i="4297" s="1"/>
  <c r="G9" i="4299" s="1"/>
  <c r="C37" i="4297"/>
  <c r="G30" i="4297"/>
  <c r="E37" i="4297" s="1"/>
  <c r="G37" i="4297" s="1"/>
  <c r="N44" i="4297" s="1"/>
  <c r="G10" i="4299" s="1"/>
  <c r="F9" i="4299" l="1"/>
  <c r="C43" i="4299"/>
  <c r="K43" i="4299" s="1"/>
  <c r="C29" i="4299"/>
  <c r="C36" i="4299" s="1"/>
  <c r="F16" i="4299"/>
  <c r="G16" i="4299" s="1"/>
  <c r="H16" i="4299" s="1"/>
  <c r="E29" i="4299"/>
  <c r="G29" i="4299" s="1"/>
  <c r="E36" i="4299" s="1"/>
  <c r="G36" i="4299" s="1"/>
  <c r="N43" i="4299" s="1"/>
  <c r="G9" i="4300" s="1"/>
  <c r="E29" i="4300" s="1"/>
  <c r="F17" i="4299"/>
  <c r="G17" i="4299" s="1"/>
  <c r="H17" i="4299" s="1"/>
  <c r="E30" i="4299"/>
  <c r="N16" i="4299"/>
  <c r="O16" i="4299" s="1"/>
  <c r="P16" i="4299" s="1"/>
  <c r="P23" i="4299" s="1"/>
  <c r="C44" i="4299"/>
  <c r="K44" i="4299" s="1"/>
  <c r="C30" i="4299"/>
  <c r="F10" i="4299"/>
  <c r="M43" i="4299" l="1"/>
  <c r="E9" i="4300"/>
  <c r="M44" i="4299"/>
  <c r="E10" i="4300"/>
  <c r="H23" i="4299"/>
  <c r="C37" i="4299"/>
  <c r="G30" i="4299"/>
  <c r="E37" i="4299" s="1"/>
  <c r="G37" i="4299" s="1"/>
  <c r="N44" i="4299" s="1"/>
  <c r="G10" i="4300" s="1"/>
  <c r="E30" i="4300" s="1"/>
  <c r="C43" i="4300" l="1"/>
  <c r="K43" i="4300" s="1"/>
  <c r="C29" i="4300"/>
  <c r="F9" i="4300"/>
  <c r="C44" i="4300"/>
  <c r="K44" i="4300" s="1"/>
  <c r="F10" i="4300"/>
  <c r="C30" i="4300"/>
  <c r="C37" i="4300" s="1"/>
  <c r="G30" i="4300" l="1"/>
  <c r="E37" i="4300" s="1"/>
  <c r="G37" i="4300" s="1"/>
  <c r="N44" i="4300" s="1"/>
  <c r="G10" i="4301" s="1"/>
  <c r="M43" i="4300"/>
  <c r="E9" i="4301"/>
  <c r="M44" i="4300"/>
  <c r="E10" i="4301"/>
  <c r="C36" i="4300"/>
  <c r="G29" i="4300"/>
  <c r="E36" i="4300" s="1"/>
  <c r="G36" i="4300" s="1"/>
  <c r="N43" i="4300" s="1"/>
  <c r="G9" i="4301" s="1"/>
  <c r="E29" i="4301" s="1"/>
  <c r="E30" i="4301" l="1"/>
  <c r="N16" i="4301"/>
  <c r="O16" i="4301" s="1"/>
  <c r="P16" i="4301" s="1"/>
  <c r="P23" i="4301" s="1"/>
  <c r="C44" i="4301"/>
  <c r="K44" i="4301" s="1"/>
  <c r="F10" i="4301"/>
  <c r="C30" i="4301"/>
  <c r="C29" i="4301"/>
  <c r="C36" i="4301" s="1"/>
  <c r="F9" i="4301"/>
  <c r="C43" i="4301"/>
  <c r="K43" i="4301" s="1"/>
  <c r="G29" i="4301" l="1"/>
  <c r="E36" i="4301" s="1"/>
  <c r="G36" i="4301" s="1"/>
  <c r="N43" i="4301" s="1"/>
  <c r="G9" i="4302" s="1"/>
  <c r="M44" i="4301"/>
  <c r="E10" i="4302"/>
  <c r="F16" i="4302"/>
  <c r="G16" i="4302" s="1"/>
  <c r="H16" i="4302" s="1"/>
  <c r="H23" i="4302" s="1"/>
  <c r="E29" i="4302"/>
  <c r="M43" i="4301"/>
  <c r="E9" i="4302"/>
  <c r="C37" i="4301"/>
  <c r="G30" i="4301"/>
  <c r="E37" i="4301" s="1"/>
  <c r="G37" i="4301" l="1"/>
  <c r="N44" i="4301" s="1"/>
  <c r="G10" i="4302" s="1"/>
  <c r="E30" i="4302" s="1"/>
  <c r="C30" i="4302"/>
  <c r="C37" i="4302" s="1"/>
  <c r="F10" i="4302"/>
  <c r="C44" i="4302"/>
  <c r="K44" i="4302" s="1"/>
  <c r="C43" i="4302"/>
  <c r="K43" i="4302" s="1"/>
  <c r="C29" i="4302"/>
  <c r="C36" i="4302" s="1"/>
  <c r="F9" i="4302"/>
  <c r="G29" i="4302"/>
  <c r="E36" i="4302" s="1"/>
  <c r="G36" i="4302" s="1"/>
  <c r="N43" i="4302" s="1"/>
  <c r="G9" i="4303" l="1"/>
  <c r="E29" i="4303" s="1"/>
  <c r="M43" i="4302"/>
  <c r="E9" i="4303"/>
  <c r="G30" i="4302"/>
  <c r="E37" i="4302" s="1"/>
  <c r="G37" i="4302" s="1"/>
  <c r="N44" i="4302" s="1"/>
  <c r="M44" i="4302"/>
  <c r="E10" i="4303"/>
  <c r="G10" i="4303" l="1"/>
  <c r="E30" i="4303" s="1"/>
  <c r="C44" i="4303"/>
  <c r="K44" i="4303" s="1"/>
  <c r="C30" i="4303"/>
  <c r="C37" i="4303" s="1"/>
  <c r="F10" i="4303"/>
  <c r="C43" i="4303"/>
  <c r="K43" i="4303" s="1"/>
  <c r="F9" i="4303"/>
  <c r="C29" i="4303"/>
  <c r="G30" i="4303" l="1"/>
  <c r="E37" i="4303" s="1"/>
  <c r="G37" i="4303" s="1"/>
  <c r="N44" i="4303" s="1"/>
  <c r="G10" i="4304" s="1"/>
  <c r="C36" i="4303"/>
  <c r="G29" i="4303"/>
  <c r="E36" i="4303" s="1"/>
  <c r="M43" i="4303"/>
  <c r="E9" i="4304"/>
  <c r="M44" i="4303"/>
  <c r="E10" i="4304"/>
  <c r="N19" i="4304" l="1"/>
  <c r="O19" i="4304" s="1"/>
  <c r="P19" i="4304" s="1"/>
  <c r="N18" i="4304"/>
  <c r="O18" i="4304" s="1"/>
  <c r="P18" i="4304" s="1"/>
  <c r="E30" i="4304"/>
  <c r="N17" i="4304"/>
  <c r="O17" i="4304" s="1"/>
  <c r="P17" i="4304" s="1"/>
  <c r="N16" i="4304"/>
  <c r="O16" i="4304" s="1"/>
  <c r="P16" i="4304" s="1"/>
  <c r="G36" i="4303"/>
  <c r="N43" i="4303" s="1"/>
  <c r="G9" i="4304"/>
  <c r="E29" i="4304" s="1"/>
  <c r="N19" i="4305"/>
  <c r="O19" i="4305" s="1"/>
  <c r="P19" i="4305" s="1"/>
  <c r="N17" i="4305"/>
  <c r="O17" i="4305" s="1"/>
  <c r="P17" i="4305" s="1"/>
  <c r="N18" i="4305"/>
  <c r="O18" i="4305" s="1"/>
  <c r="P18" i="4305" s="1"/>
  <c r="C43" i="4304"/>
  <c r="K43" i="4304" s="1"/>
  <c r="C29" i="4304"/>
  <c r="C36" i="4304" s="1"/>
  <c r="F9" i="4304"/>
  <c r="P23" i="4304"/>
  <c r="C30" i="4304"/>
  <c r="C37" i="4304" s="1"/>
  <c r="F10" i="4304"/>
  <c r="C44" i="4304"/>
  <c r="K44" i="4304" s="1"/>
  <c r="G29" i="4304" l="1"/>
  <c r="E36" i="4304" s="1"/>
  <c r="G36" i="4304" s="1"/>
  <c r="N43" i="4304" s="1"/>
  <c r="F16" i="4304"/>
  <c r="G16" i="4304" s="1"/>
  <c r="H16" i="4304" s="1"/>
  <c r="H23" i="4304" s="1"/>
  <c r="G9" i="4305"/>
  <c r="M44" i="4304"/>
  <c r="E10" i="4305"/>
  <c r="M43" i="4304"/>
  <c r="E9" i="4305"/>
  <c r="E29" i="4305"/>
  <c r="F16" i="4305"/>
  <c r="G16" i="4305" s="1"/>
  <c r="H16" i="4305" s="1"/>
  <c r="H23" i="4305" s="1"/>
  <c r="G30" i="4304"/>
  <c r="E37" i="4304" s="1"/>
  <c r="G37" i="4304" s="1"/>
  <c r="N44" i="4304" s="1"/>
  <c r="C29" i="4305" l="1"/>
  <c r="C36" i="4305" s="1"/>
  <c r="C43" i="4305"/>
  <c r="K43" i="4305" s="1"/>
  <c r="F9" i="4305"/>
  <c r="C30" i="4305"/>
  <c r="C37" i="4305" s="1"/>
  <c r="F10" i="4305"/>
  <c r="C44" i="4305"/>
  <c r="K44" i="4305" s="1"/>
  <c r="G10" i="4305"/>
  <c r="M44" i="4305" l="1"/>
  <c r="E10" i="4306"/>
  <c r="G29" i="4305"/>
  <c r="E36" i="4305" s="1"/>
  <c r="G36" i="4305" s="1"/>
  <c r="N43" i="4305" s="1"/>
  <c r="M43" i="4305"/>
  <c r="E9" i="4306"/>
  <c r="N16" i="4305"/>
  <c r="O16" i="4305" s="1"/>
  <c r="P16" i="4305" s="1"/>
  <c r="P23" i="4305" s="1"/>
  <c r="E30" i="4305"/>
  <c r="G30" i="4305" s="1"/>
  <c r="E37" i="4305" s="1"/>
  <c r="G37" i="4305" s="1"/>
  <c r="N44" i="4305" s="1"/>
  <c r="G10" i="4306" l="1"/>
  <c r="E30" i="4306" s="1"/>
  <c r="G9" i="4306"/>
  <c r="F17" i="4306" s="1"/>
  <c r="G17" i="4306" s="1"/>
  <c r="H17" i="4306" s="1"/>
  <c r="N19" i="4306"/>
  <c r="O19" i="4306" s="1"/>
  <c r="P19" i="4306" s="1"/>
  <c r="N17" i="4306"/>
  <c r="O17" i="4306" s="1"/>
  <c r="P17" i="4306" s="1"/>
  <c r="N18" i="4306"/>
  <c r="O18" i="4306" s="1"/>
  <c r="P18" i="4306" s="1"/>
  <c r="F10" i="4306"/>
  <c r="C44" i="4306"/>
  <c r="K44" i="4306" s="1"/>
  <c r="C30" i="4306"/>
  <c r="C43" i="4306"/>
  <c r="K43" i="4306" s="1"/>
  <c r="F9" i="4306"/>
  <c r="C29" i="4306"/>
  <c r="N16" i="4306"/>
  <c r="O16" i="4306" s="1"/>
  <c r="P16" i="4306" s="1"/>
  <c r="M44" i="4306" l="1"/>
  <c r="E10" i="4307"/>
  <c r="F17" i="4308"/>
  <c r="G17" i="4308" s="1"/>
  <c r="H17" i="4308" s="1"/>
  <c r="F16" i="4306"/>
  <c r="G16" i="4306" s="1"/>
  <c r="H16" i="4306" s="1"/>
  <c r="H23" i="4306" s="1"/>
  <c r="M43" i="4306"/>
  <c r="E9" i="4307"/>
  <c r="E29" i="4306"/>
  <c r="N19" i="4308"/>
  <c r="O19" i="4308" s="1"/>
  <c r="P19" i="4308" s="1"/>
  <c r="P23" i="4306"/>
  <c r="C36" i="4306"/>
  <c r="G29" i="4306"/>
  <c r="E36" i="4306" s="1"/>
  <c r="G30" i="4306"/>
  <c r="E37" i="4306" s="1"/>
  <c r="C37" i="4306"/>
  <c r="F9" i="4307" l="1"/>
  <c r="C29" i="4307"/>
  <c r="C43" i="4307"/>
  <c r="K43" i="4307" s="1"/>
  <c r="C44" i="4307"/>
  <c r="K44" i="4307" s="1"/>
  <c r="F10" i="4307"/>
  <c r="C30" i="4307"/>
  <c r="C37" i="4307" s="1"/>
  <c r="G36" i="4306"/>
  <c r="N43" i="4306" s="1"/>
  <c r="G9" i="4307" s="1"/>
  <c r="E29" i="4307" s="1"/>
  <c r="G37" i="4306"/>
  <c r="N44" i="4306" s="1"/>
  <c r="G10" i="4307" s="1"/>
  <c r="E30" i="4307" s="1"/>
  <c r="M43" i="4307" l="1"/>
  <c r="E9" i="4308"/>
  <c r="G30" i="4307"/>
  <c r="E37" i="4307" s="1"/>
  <c r="G37" i="4307" s="1"/>
  <c r="N44" i="4307" s="1"/>
  <c r="M44" i="4307"/>
  <c r="E10" i="4308"/>
  <c r="C36" i="4307"/>
  <c r="G29" i="4307"/>
  <c r="E36" i="4307" s="1"/>
  <c r="F10" i="4308" l="1"/>
  <c r="C30" i="4308"/>
  <c r="C37" i="4308" s="1"/>
  <c r="C44" i="4308"/>
  <c r="K44" i="4308" s="1"/>
  <c r="G10" i="4308"/>
  <c r="C29" i="4308"/>
  <c r="C36" i="4308" s="1"/>
  <c r="C43" i="4308"/>
  <c r="K43" i="4308" s="1"/>
  <c r="F9" i="4308"/>
  <c r="G36" i="4307"/>
  <c r="N43" i="4307" s="1"/>
  <c r="M43" i="4308" l="1"/>
  <c r="E9" i="4309"/>
  <c r="M44" i="4308"/>
  <c r="E10" i="4309"/>
  <c r="E30" i="4308"/>
  <c r="G30" i="4308" s="1"/>
  <c r="E37" i="4308" s="1"/>
  <c r="G37" i="4308" s="1"/>
  <c r="N44" i="4308" s="1"/>
  <c r="G10" i="4309" s="1"/>
  <c r="N18" i="4308"/>
  <c r="O18" i="4308" s="1"/>
  <c r="P18" i="4308" s="1"/>
  <c r="N16" i="4308"/>
  <c r="O16" i="4308" s="1"/>
  <c r="P16" i="4308" s="1"/>
  <c r="N17" i="4308"/>
  <c r="O17" i="4308" s="1"/>
  <c r="P17" i="4308" s="1"/>
  <c r="G9" i="4308"/>
  <c r="N18" i="4309" l="1"/>
  <c r="O18" i="4309" s="1"/>
  <c r="P18" i="4309" s="1"/>
  <c r="E30" i="4309"/>
  <c r="N16" i="4309"/>
  <c r="O16" i="4309" s="1"/>
  <c r="P16" i="4309" s="1"/>
  <c r="N17" i="4309"/>
  <c r="O17" i="4309" s="1"/>
  <c r="P17" i="4309" s="1"/>
  <c r="C30" i="4309"/>
  <c r="F10" i="4309"/>
  <c r="C44" i="4309"/>
  <c r="K44" i="4309" s="1"/>
  <c r="M44" i="4309" s="1"/>
  <c r="C29" i="4309"/>
  <c r="C36" i="4309" s="1"/>
  <c r="C43" i="4309"/>
  <c r="K43" i="4309" s="1"/>
  <c r="M43" i="4309" s="1"/>
  <c r="F9" i="4309"/>
  <c r="P23" i="4309"/>
  <c r="E29" i="4308"/>
  <c r="G29" i="4308" s="1"/>
  <c r="E36" i="4308" s="1"/>
  <c r="G36" i="4308" s="1"/>
  <c r="N43" i="4308" s="1"/>
  <c r="G9" i="4309" s="1"/>
  <c r="F16" i="4308"/>
  <c r="G16" i="4308" s="1"/>
  <c r="H16" i="4308" s="1"/>
  <c r="H23" i="4308" s="1"/>
  <c r="P23" i="4308"/>
  <c r="E29" i="4309" l="1"/>
  <c r="G29" i="4309" s="1"/>
  <c r="E36" i="4309" s="1"/>
  <c r="G36" i="4309" s="1"/>
  <c r="N43" i="4309" s="1"/>
  <c r="F16" i="4309"/>
  <c r="G16" i="4309" s="1"/>
  <c r="H16" i="4309" s="1"/>
  <c r="H23" i="4309" s="1"/>
  <c r="G30" i="4309"/>
  <c r="E37" i="4309" s="1"/>
  <c r="C37" i="4309"/>
  <c r="G37" i="4309" l="1"/>
  <c r="N44" i="4309" s="1"/>
</calcChain>
</file>

<file path=xl/sharedStrings.xml><?xml version="1.0" encoding="utf-8"?>
<sst xmlns="http://schemas.openxmlformats.org/spreadsheetml/2006/main" count="23855" uniqueCount="129">
  <si>
    <t>◈ KK저장소 복합단가 운영표 - 단지저장소</t>
    <phoneticPr fontId="2" type="noConversion"/>
  </si>
  <si>
    <t xml:space="preserve">이 월 재 고 </t>
    <phoneticPr fontId="2" type="noConversion"/>
  </si>
  <si>
    <t>[단위:리터/원]</t>
    <phoneticPr fontId="2" type="noConversion"/>
  </si>
  <si>
    <t>유종</t>
    <phoneticPr fontId="2" type="noConversion"/>
  </si>
  <si>
    <t>탱크용량</t>
    <phoneticPr fontId="2" type="noConversion"/>
  </si>
  <si>
    <t>재고수량</t>
    <phoneticPr fontId="2" type="noConversion"/>
  </si>
  <si>
    <t>재고율</t>
    <phoneticPr fontId="2" type="noConversion"/>
  </si>
  <si>
    <t>단가</t>
    <phoneticPr fontId="2" type="noConversion"/>
  </si>
  <si>
    <t>G</t>
    <phoneticPr fontId="2" type="noConversion"/>
  </si>
  <si>
    <t>K</t>
    <phoneticPr fontId="2" type="noConversion"/>
  </si>
  <si>
    <t>D</t>
    <phoneticPr fontId="2" type="noConversion"/>
  </si>
  <si>
    <t xml:space="preserve"> </t>
    <phoneticPr fontId="2" type="noConversion"/>
  </si>
  <si>
    <t xml:space="preserve">  </t>
    <phoneticPr fontId="2" type="noConversion"/>
  </si>
  <si>
    <t>출고내역(K)</t>
    <phoneticPr fontId="2" type="noConversion"/>
  </si>
  <si>
    <t>출고내역(LD)</t>
    <phoneticPr fontId="2" type="noConversion"/>
  </si>
  <si>
    <t>일반매출(사내이관 포함)</t>
    <phoneticPr fontId="2" type="noConversion"/>
  </si>
  <si>
    <t>거래처명</t>
    <phoneticPr fontId="2" type="noConversion"/>
  </si>
  <si>
    <t>수량</t>
    <phoneticPr fontId="2" type="noConversion"/>
  </si>
  <si>
    <t>출고단가</t>
    <phoneticPr fontId="2" type="noConversion"/>
  </si>
  <si>
    <t>재고단가</t>
    <phoneticPr fontId="2" type="noConversion"/>
  </si>
  <si>
    <t>단가차액</t>
    <phoneticPr fontId="2" type="noConversion"/>
  </si>
  <si>
    <t>이익</t>
    <phoneticPr fontId="2" type="noConversion"/>
  </si>
  <si>
    <t>실내
등유</t>
    <phoneticPr fontId="2" type="noConversion"/>
  </si>
  <si>
    <t>경유</t>
    <phoneticPr fontId="2" type="noConversion"/>
  </si>
  <si>
    <t/>
  </si>
  <si>
    <t>소 계</t>
    <phoneticPr fontId="2" type="noConversion"/>
  </si>
  <si>
    <t>마 감 재 고</t>
    <phoneticPr fontId="2" type="noConversion"/>
  </si>
  <si>
    <t xml:space="preserve">입 고 내 역 </t>
    <phoneticPr fontId="2" type="noConversion"/>
  </si>
  <si>
    <t>환산금액</t>
    <phoneticPr fontId="2" type="noConversion"/>
  </si>
  <si>
    <t>사입단가</t>
    <phoneticPr fontId="2" type="noConversion"/>
  </si>
  <si>
    <t>복 합 단 가</t>
    <phoneticPr fontId="2" type="noConversion"/>
  </si>
  <si>
    <t>금액</t>
    <phoneticPr fontId="2" type="noConversion"/>
  </si>
  <si>
    <t>재 고 현 황</t>
    <phoneticPr fontId="2" type="noConversion"/>
  </si>
  <si>
    <t>전일</t>
    <phoneticPr fontId="2" type="noConversion"/>
  </si>
  <si>
    <t>금일</t>
    <phoneticPr fontId="2" type="noConversion"/>
  </si>
  <si>
    <t>복합단가</t>
    <phoneticPr fontId="2" type="noConversion"/>
  </si>
  <si>
    <t>증감</t>
    <phoneticPr fontId="2" type="noConversion"/>
  </si>
  <si>
    <t>재고</t>
    <phoneticPr fontId="2" type="noConversion"/>
  </si>
  <si>
    <t>입고</t>
  </si>
  <si>
    <t>출고</t>
    <phoneticPr fontId="2" type="noConversion"/>
  </si>
  <si>
    <t>휘발유</t>
    <phoneticPr fontId="2" type="noConversion"/>
  </si>
  <si>
    <t>.</t>
    <phoneticPr fontId="2" type="noConversion"/>
  </si>
  <si>
    <t>등  유</t>
    <phoneticPr fontId="2" type="noConversion"/>
  </si>
  <si>
    <t>경  유</t>
    <phoneticPr fontId="2" type="noConversion"/>
  </si>
  <si>
    <t>복합단가의 재고수량과 단가는 보관물량 제외니 참고해주세요!</t>
  </si>
  <si>
    <t>영포석유</t>
  </si>
  <si>
    <t>문덕</t>
  </si>
  <si>
    <t>강변</t>
  </si>
  <si>
    <t>세계</t>
  </si>
  <si>
    <t>장일석유</t>
  </si>
  <si>
    <t>동해안</t>
  </si>
  <si>
    <t>보문</t>
  </si>
  <si>
    <t>영대전기관</t>
  </si>
  <si>
    <t>중앙2</t>
  </si>
  <si>
    <t>신라</t>
  </si>
  <si>
    <t>신경북</t>
  </si>
  <si>
    <t>▶ 경유 sap 12/27-12/28 합친 수량</t>
    <phoneticPr fontId="2" type="noConversion"/>
  </si>
  <si>
    <t>&lt;&lt;11월, 12월 경질유 인센</t>
    <phoneticPr fontId="2" type="noConversion"/>
  </si>
  <si>
    <t>문덕ic주유소</t>
  </si>
  <si>
    <t>세계주유소</t>
  </si>
  <si>
    <t>경포</t>
  </si>
  <si>
    <t>신라</t>
    <phoneticPr fontId="2" type="noConversion"/>
  </si>
  <si>
    <t>별빛</t>
    <phoneticPr fontId="2" type="noConversion"/>
  </si>
  <si>
    <t>금호</t>
    <phoneticPr fontId="2" type="noConversion"/>
  </si>
  <si>
    <t>영포석유</t>
    <phoneticPr fontId="2" type="noConversion"/>
  </si>
  <si>
    <t>문덕</t>
    <phoneticPr fontId="2" type="noConversion"/>
  </si>
  <si>
    <t>정천</t>
  </si>
  <si>
    <t>희락</t>
  </si>
  <si>
    <t>단지</t>
  </si>
  <si>
    <t>안동중앙</t>
  </si>
  <si>
    <t>새각남</t>
  </si>
  <si>
    <t>영포</t>
  </si>
  <si>
    <t>우현</t>
  </si>
  <si>
    <t>한양</t>
  </si>
  <si>
    <t>금호</t>
  </si>
  <si>
    <t>별빛</t>
  </si>
  <si>
    <t xml:space="preserve"> &lt;&lt;26년 1분기 IB </t>
  </si>
  <si>
    <t>비학산</t>
    <phoneticPr fontId="2" type="noConversion"/>
  </si>
  <si>
    <t>희락석유</t>
    <phoneticPr fontId="2" type="noConversion"/>
  </si>
  <si>
    <t>신경북석유</t>
    <phoneticPr fontId="2" type="noConversion"/>
  </si>
  <si>
    <t>재일유업</t>
    <phoneticPr fontId="2" type="noConversion"/>
  </si>
  <si>
    <t>팔팔석유</t>
    <phoneticPr fontId="2" type="noConversion"/>
  </si>
  <si>
    <t>세계</t>
    <phoneticPr fontId="2" type="noConversion"/>
  </si>
  <si>
    <t>동해안</t>
    <phoneticPr fontId="2" type="noConversion"/>
  </si>
  <si>
    <t>장일석유</t>
    <phoneticPr fontId="2" type="noConversion"/>
  </si>
  <si>
    <t>양덕</t>
    <phoneticPr fontId="2" type="noConversion"/>
  </si>
  <si>
    <t>동경</t>
  </si>
  <si>
    <t>양덕</t>
  </si>
  <si>
    <t>명지석유</t>
  </si>
  <si>
    <t>팔팔석유</t>
  </si>
  <si>
    <t>별빛/신라</t>
  </si>
  <si>
    <t>경신</t>
  </si>
  <si>
    <t>대건에너지</t>
  </si>
  <si>
    <t>비학산</t>
  </si>
  <si>
    <t>팔팔</t>
  </si>
  <si>
    <t>대건E</t>
  </si>
  <si>
    <t>팔팔상사</t>
  </si>
  <si>
    <t>장일</t>
  </si>
  <si>
    <t>연본</t>
  </si>
  <si>
    <t>독도사랑</t>
  </si>
  <si>
    <t>문덕ic</t>
  </si>
  <si>
    <t>그린</t>
  </si>
  <si>
    <t>청송휴게소</t>
  </si>
  <si>
    <t>&gt;&gt; 단지/우현 입출고 (63,901) 취소</t>
  </si>
  <si>
    <t>영남대</t>
  </si>
  <si>
    <t>도동ic</t>
  </si>
  <si>
    <t>팔팔
(code5000)</t>
  </si>
  <si>
    <t>대건</t>
  </si>
  <si>
    <t>고유가 +30원 Inc.</t>
    <phoneticPr fontId="2" type="noConversion"/>
  </si>
  <si>
    <t>26.03~04 경질유Inc.</t>
    <phoneticPr fontId="2" type="noConversion"/>
  </si>
  <si>
    <t>26년 PI</t>
    <phoneticPr fontId="2" type="noConversion"/>
  </si>
  <si>
    <t>경북급유</t>
  </si>
  <si>
    <t>경원</t>
  </si>
  <si>
    <t>동양이룸</t>
  </si>
  <si>
    <t>5월 고유가 +\30</t>
    <phoneticPr fontId="2" type="noConversion"/>
  </si>
  <si>
    <t>26년 2Q PI</t>
    <phoneticPr fontId="2" type="noConversion"/>
  </si>
  <si>
    <t>독도사랑1</t>
  </si>
  <si>
    <t>학산</t>
  </si>
  <si>
    <t>독도사랑20</t>
  </si>
  <si>
    <t>추가보전</t>
    <phoneticPr fontId="2" type="noConversion"/>
  </si>
  <si>
    <t>신교</t>
  </si>
  <si>
    <t>8/26 &gt; 32천 입고</t>
  </si>
  <si>
    <t>8/27 &gt; 32천 입고</t>
  </si>
  <si>
    <t>경북급유</t>
    <phoneticPr fontId="2" type="noConversion"/>
  </si>
  <si>
    <t>금호이엔지</t>
  </si>
  <si>
    <t>금호이앤지</t>
  </si>
  <si>
    <t>우현</t>
    <phoneticPr fontId="2" type="noConversion"/>
  </si>
  <si>
    <t>신경북석유</t>
  </si>
  <si>
    <t>건포유업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</si>
</sst>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-* #,##0.00_-;\-* #,##0.00_-;_-* &quot;-&quot;_-;_-@_-"/>
    <numFmt numFmtId="178" formatCode="mm&quot;월&quot;\ dd&quot;일&quot;"/>
  </numFmts>
  <fonts count="3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b/>
      <i/>
      <sz val="22"/>
      <name val="맑은 고딕"/>
      <family val="3"/>
      <charset val="129"/>
      <scheme val="major"/>
    </font>
    <font>
      <i/>
      <sz val="11"/>
      <name val="맑은 고딕"/>
      <family val="3"/>
      <charset val="129"/>
      <scheme val="major"/>
    </font>
    <font>
      <b/>
      <i/>
      <sz val="8"/>
      <name val="맑은 고딕"/>
      <family val="3"/>
      <charset val="129"/>
      <scheme val="major"/>
    </font>
    <font>
      <b/>
      <i/>
      <sz val="14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i/>
      <sz val="14"/>
      <color theme="0"/>
      <name val="맑은 고딕"/>
      <family val="3"/>
      <charset val="129"/>
      <scheme val="major"/>
    </font>
    <font>
      <b/>
      <i/>
      <sz val="11"/>
      <color theme="0"/>
      <name val="맑은 고딕"/>
      <family val="3"/>
      <charset val="129"/>
      <scheme val="major"/>
    </font>
    <font>
      <b/>
      <i/>
      <sz val="14"/>
      <color indexed="9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i/>
      <sz val="8"/>
      <name val="맑은 고딕"/>
      <family val="3"/>
      <charset val="129"/>
      <scheme val="major"/>
    </font>
    <font>
      <b/>
      <sz val="11"/>
      <color rgb="FF000000"/>
      <name val="Malgun Gothic"/>
      <family val="3"/>
      <charset val="129"/>
    </font>
    <font>
      <sz val="11"/>
      <color rgb="FF242424"/>
      <name val="Aptos Narrow"/>
      <family val="3"/>
      <charset val="129"/>
    </font>
    <font>
      <i/>
      <sz val="10"/>
      <name val="맑은 고딕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8" borderId="55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0" borderId="56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0" fontId="8" fillId="3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2" borderId="57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11" fillId="0" borderId="58" applyNumberFormat="0" applyFill="0" applyAlignment="0" applyProtection="0">
      <alignment vertical="center"/>
    </xf>
    <xf numFmtId="0" fontId="12" fillId="0" borderId="59" applyNumberFormat="0" applyFill="0" applyAlignment="0" applyProtection="0">
      <alignment vertical="center"/>
    </xf>
    <xf numFmtId="0" fontId="13" fillId="33" borderId="5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0" applyNumberFormat="0" applyFill="0" applyAlignment="0" applyProtection="0">
      <alignment vertical="center"/>
    </xf>
    <xf numFmtId="0" fontId="16" fillId="0" borderId="61" applyNumberFormat="0" applyFill="0" applyAlignment="0" applyProtection="0">
      <alignment vertical="center"/>
    </xf>
    <xf numFmtId="0" fontId="17" fillId="0" borderId="6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28" borderId="63" applyNumberFormat="0" applyAlignment="0" applyProtection="0">
      <alignment vertical="center"/>
    </xf>
    <xf numFmtId="0" fontId="3" fillId="0" borderId="0">
      <alignment vertical="center"/>
    </xf>
  </cellStyleXfs>
  <cellXfs count="243">
    <xf numFmtId="0" fontId="0" fillId="0" borderId="0" xfId="0"/>
    <xf numFmtId="0" fontId="20" fillId="0" borderId="0" xfId="0" applyFont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horizontal="right"/>
    </xf>
    <xf numFmtId="0" fontId="25" fillId="0" borderId="0" xfId="0" applyFont="1" applyAlignment="1">
      <alignment horizontal="center" vertical="center"/>
    </xf>
    <xf numFmtId="41" fontId="26" fillId="0" borderId="0" xfId="33" applyFont="1" applyFill="1" applyBorder="1" applyAlignment="1">
      <alignment horizontal="center" vertical="center"/>
    </xf>
    <xf numFmtId="41" fontId="26" fillId="0" borderId="0" xfId="33" applyFont="1" applyFill="1" applyBorder="1" applyAlignment="1">
      <alignment vertical="center"/>
    </xf>
    <xf numFmtId="9" fontId="26" fillId="0" borderId="0" xfId="29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6" fillId="0" borderId="6" xfId="0" applyFont="1" applyBorder="1" applyAlignment="1">
      <alignment horizontal="center" vertical="center"/>
    </xf>
    <xf numFmtId="41" fontId="21" fillId="0" borderId="2" xfId="33" applyFont="1" applyFill="1" applyBorder="1" applyAlignment="1">
      <alignment vertical="center"/>
    </xf>
    <xf numFmtId="41" fontId="21" fillId="0" borderId="0" xfId="33" applyFont="1" applyFill="1" applyBorder="1" applyAlignment="1">
      <alignment horizontal="center" vertical="center"/>
    </xf>
    <xf numFmtId="41" fontId="21" fillId="0" borderId="0" xfId="33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1" fillId="0" borderId="9" xfId="0" applyFont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41" fontId="21" fillId="2" borderId="0" xfId="33" applyFont="1" applyFill="1" applyBorder="1" applyAlignment="1">
      <alignment vertical="center"/>
    </xf>
    <xf numFmtId="0" fontId="26" fillId="2" borderId="0" xfId="0" applyFont="1" applyFill="1" applyAlignment="1">
      <alignment horizontal="center" vertical="center"/>
    </xf>
    <xf numFmtId="41" fontId="26" fillId="2" borderId="0" xfId="33" applyFont="1" applyFill="1" applyBorder="1" applyAlignment="1">
      <alignment vertical="center"/>
    </xf>
    <xf numFmtId="0" fontId="26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2" borderId="0" xfId="0" applyFont="1" applyFill="1" applyAlignment="1">
      <alignment horizontal="left" vertical="center"/>
    </xf>
    <xf numFmtId="9" fontId="21" fillId="0" borderId="0" xfId="29" applyFont="1" applyFill="1" applyBorder="1" applyAlignment="1">
      <alignment vertical="center"/>
    </xf>
    <xf numFmtId="176" fontId="21" fillId="0" borderId="0" xfId="33" applyNumberFormat="1" applyFont="1" applyFill="1" applyBorder="1" applyAlignment="1">
      <alignment vertical="center"/>
    </xf>
    <xf numFmtId="0" fontId="26" fillId="35" borderId="10" xfId="0" applyFont="1" applyFill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 wrapText="1"/>
    </xf>
    <xf numFmtId="0" fontId="26" fillId="35" borderId="12" xfId="0" applyFont="1" applyFill="1" applyBorder="1" applyAlignment="1">
      <alignment horizontal="center" vertical="center" wrapText="1"/>
    </xf>
    <xf numFmtId="0" fontId="26" fillId="35" borderId="13" xfId="0" applyFont="1" applyFill="1" applyBorder="1" applyAlignment="1">
      <alignment horizontal="center" vertical="center" wrapText="1"/>
    </xf>
    <xf numFmtId="41" fontId="21" fillId="0" borderId="14" xfId="33" applyFont="1" applyFill="1" applyBorder="1" applyAlignment="1">
      <alignment horizontal="center" vertical="center"/>
    </xf>
    <xf numFmtId="41" fontId="21" fillId="0" borderId="15" xfId="33" applyFont="1" applyFill="1" applyBorder="1" applyAlignment="1">
      <alignment vertical="center"/>
    </xf>
    <xf numFmtId="0" fontId="26" fillId="35" borderId="16" xfId="0" applyFont="1" applyFill="1" applyBorder="1" applyAlignment="1">
      <alignment horizontal="center" vertical="center"/>
    </xf>
    <xf numFmtId="0" fontId="26" fillId="35" borderId="17" xfId="0" applyFont="1" applyFill="1" applyBorder="1" applyAlignment="1">
      <alignment horizontal="center" vertical="center"/>
    </xf>
    <xf numFmtId="0" fontId="26" fillId="35" borderId="18" xfId="0" applyFont="1" applyFill="1" applyBorder="1" applyAlignment="1">
      <alignment horizontal="center" vertical="center"/>
    </xf>
    <xf numFmtId="41" fontId="26" fillId="35" borderId="19" xfId="33" applyFont="1" applyFill="1" applyBorder="1" applyAlignment="1">
      <alignment vertical="center"/>
    </xf>
    <xf numFmtId="9" fontId="26" fillId="35" borderId="2" xfId="29" applyFont="1" applyFill="1" applyBorder="1" applyAlignment="1">
      <alignment vertical="center"/>
    </xf>
    <xf numFmtId="41" fontId="26" fillId="35" borderId="20" xfId="33" applyFont="1" applyFill="1" applyBorder="1" applyAlignment="1">
      <alignment vertical="center"/>
    </xf>
    <xf numFmtId="9" fontId="26" fillId="35" borderId="4" xfId="29" applyFont="1" applyFill="1" applyBorder="1" applyAlignment="1">
      <alignment vertical="center"/>
    </xf>
    <xf numFmtId="41" fontId="21" fillId="0" borderId="21" xfId="33" applyFont="1" applyFill="1" applyBorder="1" applyAlignment="1">
      <alignment horizontal="center" vertical="center"/>
    </xf>
    <xf numFmtId="41" fontId="21" fillId="0" borderId="22" xfId="33" applyFont="1" applyFill="1" applyBorder="1" applyAlignment="1">
      <alignment vertical="center"/>
    </xf>
    <xf numFmtId="0" fontId="28" fillId="0" borderId="23" xfId="0" applyFont="1" applyBorder="1" applyAlignment="1">
      <alignment horizontal="center" vertical="center"/>
    </xf>
    <xf numFmtId="0" fontId="20" fillId="35" borderId="24" xfId="0" applyFont="1" applyFill="1" applyBorder="1" applyAlignment="1">
      <alignment horizontal="center" vertical="center"/>
    </xf>
    <xf numFmtId="0" fontId="20" fillId="35" borderId="25" xfId="0" applyFont="1" applyFill="1" applyBorder="1" applyAlignment="1">
      <alignment horizontal="center" vertical="center" wrapText="1"/>
    </xf>
    <xf numFmtId="0" fontId="20" fillId="35" borderId="26" xfId="0" applyFont="1" applyFill="1" applyBorder="1" applyAlignment="1">
      <alignment horizontal="center" vertical="center" wrapText="1"/>
    </xf>
    <xf numFmtId="0" fontId="20" fillId="35" borderId="27" xfId="0" applyFont="1" applyFill="1" applyBorder="1" applyAlignment="1">
      <alignment horizontal="center" vertical="center"/>
    </xf>
    <xf numFmtId="0" fontId="20" fillId="35" borderId="28" xfId="0" applyFont="1" applyFill="1" applyBorder="1" applyAlignment="1">
      <alignment horizontal="center"/>
    </xf>
    <xf numFmtId="0" fontId="23" fillId="35" borderId="29" xfId="0" applyFont="1" applyFill="1" applyBorder="1" applyAlignment="1">
      <alignment horizontal="center"/>
    </xf>
    <xf numFmtId="0" fontId="20" fillId="35" borderId="5" xfId="0" applyFont="1" applyFill="1" applyBorder="1" applyAlignment="1">
      <alignment horizontal="center" vertical="center" wrapText="1"/>
    </xf>
    <xf numFmtId="0" fontId="20" fillId="35" borderId="30" xfId="0" applyFont="1" applyFill="1" applyBorder="1" applyAlignment="1">
      <alignment horizontal="center" vertical="center"/>
    </xf>
    <xf numFmtId="0" fontId="20" fillId="35" borderId="31" xfId="0" applyFont="1" applyFill="1" applyBorder="1" applyAlignment="1">
      <alignment horizontal="center" vertical="center"/>
    </xf>
    <xf numFmtId="41" fontId="23" fillId="35" borderId="32" xfId="33" applyFont="1" applyFill="1" applyBorder="1" applyAlignment="1">
      <alignment horizontal="center" vertical="center"/>
    </xf>
    <xf numFmtId="41" fontId="23" fillId="35" borderId="32" xfId="29" applyNumberFormat="1" applyFont="1" applyFill="1" applyBorder="1" applyAlignment="1">
      <alignment vertical="center"/>
    </xf>
    <xf numFmtId="41" fontId="23" fillId="35" borderId="33" xfId="33" applyFont="1" applyFill="1" applyBorder="1" applyAlignment="1">
      <alignment vertical="center"/>
    </xf>
    <xf numFmtId="176" fontId="23" fillId="35" borderId="33" xfId="33" applyNumberFormat="1" applyFont="1" applyFill="1" applyBorder="1" applyAlignment="1">
      <alignment vertical="center"/>
    </xf>
    <xf numFmtId="0" fontId="20" fillId="35" borderId="25" xfId="0" applyFont="1" applyFill="1" applyBorder="1" applyAlignment="1">
      <alignment horizontal="center" vertical="center"/>
    </xf>
    <xf numFmtId="41" fontId="23" fillId="35" borderId="3" xfId="33" applyFont="1" applyFill="1" applyBorder="1" applyAlignment="1">
      <alignment horizontal="center" vertical="center"/>
    </xf>
    <xf numFmtId="9" fontId="23" fillId="35" borderId="3" xfId="29" applyFont="1" applyFill="1" applyBorder="1" applyAlignment="1">
      <alignment vertical="center"/>
    </xf>
    <xf numFmtId="177" fontId="23" fillId="35" borderId="34" xfId="33" applyNumberFormat="1" applyFont="1" applyFill="1" applyBorder="1" applyAlignment="1">
      <alignment vertical="center"/>
    </xf>
    <xf numFmtId="0" fontId="20" fillId="35" borderId="26" xfId="0" applyFont="1" applyFill="1" applyBorder="1" applyAlignment="1">
      <alignment horizontal="center" vertical="center"/>
    </xf>
    <xf numFmtId="41" fontId="23" fillId="35" borderId="5" xfId="33" applyFont="1" applyFill="1" applyBorder="1" applyAlignment="1">
      <alignment horizontal="center" vertical="center"/>
    </xf>
    <xf numFmtId="9" fontId="23" fillId="35" borderId="5" xfId="29" applyFont="1" applyFill="1" applyBorder="1" applyAlignment="1">
      <alignment vertical="center"/>
    </xf>
    <xf numFmtId="177" fontId="23" fillId="35" borderId="35" xfId="33" applyNumberFormat="1" applyFont="1" applyFill="1" applyBorder="1" applyAlignment="1">
      <alignment vertical="center"/>
    </xf>
    <xf numFmtId="0" fontId="26" fillId="36" borderId="20" xfId="0" applyFont="1" applyFill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/>
    </xf>
    <xf numFmtId="0" fontId="26" fillId="36" borderId="35" xfId="0" applyFont="1" applyFill="1" applyBorder="1" applyAlignment="1">
      <alignment horizontal="center" vertical="center"/>
    </xf>
    <xf numFmtId="0" fontId="26" fillId="36" borderId="27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/>
    </xf>
    <xf numFmtId="41" fontId="26" fillId="36" borderId="17" xfId="0" applyNumberFormat="1" applyFont="1" applyFill="1" applyBorder="1" applyAlignment="1">
      <alignment horizontal="center" vertical="center"/>
    </xf>
    <xf numFmtId="0" fontId="26" fillId="36" borderId="17" xfId="0" applyFont="1" applyFill="1" applyBorder="1" applyAlignment="1">
      <alignment horizontal="center" vertical="center"/>
    </xf>
    <xf numFmtId="41" fontId="26" fillId="36" borderId="36" xfId="0" applyNumberFormat="1" applyFont="1" applyFill="1" applyBorder="1" applyAlignment="1">
      <alignment horizontal="center" vertical="center"/>
    </xf>
    <xf numFmtId="177" fontId="21" fillId="36" borderId="15" xfId="33" applyNumberFormat="1" applyFont="1" applyFill="1" applyBorder="1" applyAlignment="1">
      <alignment vertical="center"/>
    </xf>
    <xf numFmtId="41" fontId="21" fillId="36" borderId="15" xfId="33" applyFont="1" applyFill="1" applyBorder="1" applyAlignment="1">
      <alignment vertical="center"/>
    </xf>
    <xf numFmtId="41" fontId="21" fillId="36" borderId="37" xfId="33" applyFont="1" applyFill="1" applyBorder="1" applyAlignment="1">
      <alignment horizontal="center" vertical="center"/>
    </xf>
    <xf numFmtId="177" fontId="21" fillId="36" borderId="2" xfId="33" applyNumberFormat="1" applyFont="1" applyFill="1" applyBorder="1" applyAlignment="1">
      <alignment vertical="center"/>
    </xf>
    <xf numFmtId="41" fontId="21" fillId="36" borderId="2" xfId="33" applyFont="1" applyFill="1" applyBorder="1" applyAlignment="1">
      <alignment vertical="center"/>
    </xf>
    <xf numFmtId="41" fontId="21" fillId="36" borderId="34" xfId="33" applyFont="1" applyFill="1" applyBorder="1" applyAlignment="1">
      <alignment horizontal="center" vertical="center"/>
    </xf>
    <xf numFmtId="177" fontId="21" fillId="36" borderId="22" xfId="33" applyNumberFormat="1" applyFont="1" applyFill="1" applyBorder="1" applyAlignment="1">
      <alignment vertical="center"/>
    </xf>
    <xf numFmtId="41" fontId="21" fillId="36" borderId="22" xfId="33" applyFont="1" applyFill="1" applyBorder="1" applyAlignment="1">
      <alignment vertical="center"/>
    </xf>
    <xf numFmtId="41" fontId="21" fillId="36" borderId="38" xfId="33" applyFont="1" applyFill="1" applyBorder="1" applyAlignment="1">
      <alignment horizontal="center" vertical="center"/>
    </xf>
    <xf numFmtId="0" fontId="26" fillId="37" borderId="20" xfId="0" applyFont="1" applyFill="1" applyBorder="1" applyAlignment="1">
      <alignment horizontal="center" vertical="center"/>
    </xf>
    <xf numFmtId="0" fontId="26" fillId="37" borderId="4" xfId="0" applyFont="1" applyFill="1" applyBorder="1" applyAlignment="1">
      <alignment horizontal="center" vertical="center"/>
    </xf>
    <xf numFmtId="0" fontId="26" fillId="37" borderId="35" xfId="0" applyFont="1" applyFill="1" applyBorder="1" applyAlignment="1">
      <alignment horizontal="center" vertical="center"/>
    </xf>
    <xf numFmtId="0" fontId="26" fillId="37" borderId="27" xfId="0" applyFont="1" applyFill="1" applyBorder="1" applyAlignment="1">
      <alignment horizontal="center" vertical="center" wrapText="1"/>
    </xf>
    <xf numFmtId="0" fontId="26" fillId="37" borderId="16" xfId="0" applyFont="1" applyFill="1" applyBorder="1" applyAlignment="1">
      <alignment horizontal="center" vertical="center"/>
    </xf>
    <xf numFmtId="41" fontId="26" fillId="37" borderId="17" xfId="0" applyNumberFormat="1" applyFont="1" applyFill="1" applyBorder="1" applyAlignment="1">
      <alignment horizontal="center" vertical="center"/>
    </xf>
    <xf numFmtId="0" fontId="26" fillId="37" borderId="17" xfId="0" applyFont="1" applyFill="1" applyBorder="1" applyAlignment="1">
      <alignment horizontal="center" vertical="center"/>
    </xf>
    <xf numFmtId="41" fontId="26" fillId="37" borderId="36" xfId="0" applyNumberFormat="1" applyFont="1" applyFill="1" applyBorder="1" applyAlignment="1">
      <alignment horizontal="center" vertical="center"/>
    </xf>
    <xf numFmtId="177" fontId="21" fillId="37" borderId="15" xfId="33" applyNumberFormat="1" applyFont="1" applyFill="1" applyBorder="1" applyAlignment="1">
      <alignment vertical="center"/>
    </xf>
    <xf numFmtId="41" fontId="21" fillId="37" borderId="15" xfId="33" applyFont="1" applyFill="1" applyBorder="1" applyAlignment="1">
      <alignment vertical="center"/>
    </xf>
    <xf numFmtId="41" fontId="21" fillId="37" borderId="37" xfId="33" applyFont="1" applyFill="1" applyBorder="1" applyAlignment="1">
      <alignment horizontal="center" vertical="center"/>
    </xf>
    <xf numFmtId="177" fontId="21" fillId="37" borderId="2" xfId="33" applyNumberFormat="1" applyFont="1" applyFill="1" applyBorder="1" applyAlignment="1">
      <alignment vertical="center"/>
    </xf>
    <xf numFmtId="41" fontId="21" fillId="37" borderId="2" xfId="33" applyFont="1" applyFill="1" applyBorder="1" applyAlignment="1">
      <alignment vertical="center"/>
    </xf>
    <xf numFmtId="41" fontId="21" fillId="37" borderId="34" xfId="33" applyFont="1" applyFill="1" applyBorder="1" applyAlignment="1">
      <alignment horizontal="center" vertical="center"/>
    </xf>
    <xf numFmtId="177" fontId="21" fillId="37" borderId="22" xfId="33" applyNumberFormat="1" applyFont="1" applyFill="1" applyBorder="1" applyAlignment="1">
      <alignment vertical="center"/>
    </xf>
    <xf numFmtId="41" fontId="21" fillId="37" borderId="22" xfId="33" applyFont="1" applyFill="1" applyBorder="1" applyAlignment="1">
      <alignment vertical="center"/>
    </xf>
    <xf numFmtId="41" fontId="21" fillId="37" borderId="38" xfId="33" applyFont="1" applyFill="1" applyBorder="1" applyAlignment="1">
      <alignment horizontal="center" vertical="center"/>
    </xf>
    <xf numFmtId="176" fontId="23" fillId="0" borderId="34" xfId="33" applyNumberFormat="1" applyFont="1" applyFill="1" applyBorder="1" applyAlignment="1">
      <alignment vertical="center"/>
    </xf>
    <xf numFmtId="176" fontId="23" fillId="0" borderId="35" xfId="33" applyNumberFormat="1" applyFont="1" applyFill="1" applyBorder="1" applyAlignment="1">
      <alignment vertical="center"/>
    </xf>
    <xf numFmtId="41" fontId="31" fillId="0" borderId="7" xfId="33" applyFont="1" applyFill="1" applyBorder="1" applyAlignment="1">
      <alignment horizontal="center" vertical="center"/>
    </xf>
    <xf numFmtId="41" fontId="26" fillId="40" borderId="2" xfId="33" applyFont="1" applyFill="1" applyBorder="1" applyAlignment="1">
      <alignment vertical="center"/>
    </xf>
    <xf numFmtId="177" fontId="26" fillId="40" borderId="3" xfId="33" applyNumberFormat="1" applyFont="1" applyFill="1" applyBorder="1" applyAlignment="1">
      <alignment vertical="center"/>
    </xf>
    <xf numFmtId="41" fontId="21" fillId="40" borderId="15" xfId="33" applyFont="1" applyFill="1" applyBorder="1" applyAlignment="1">
      <alignment vertical="center"/>
    </xf>
    <xf numFmtId="41" fontId="21" fillId="40" borderId="2" xfId="33" applyFont="1" applyFill="1" applyBorder="1" applyAlignment="1">
      <alignment vertical="center"/>
    </xf>
    <xf numFmtId="41" fontId="21" fillId="40" borderId="22" xfId="33" applyFont="1" applyFill="1" applyBorder="1" applyAlignment="1">
      <alignment vertical="center"/>
    </xf>
    <xf numFmtId="41" fontId="21" fillId="0" borderId="7" xfId="33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41" fontId="26" fillId="35" borderId="7" xfId="33" applyFont="1" applyFill="1" applyBorder="1" applyAlignment="1">
      <alignment vertical="center"/>
    </xf>
    <xf numFmtId="41" fontId="26" fillId="35" borderId="15" xfId="33" applyFont="1" applyFill="1" applyBorder="1" applyAlignment="1">
      <alignment vertical="center"/>
    </xf>
    <xf numFmtId="41" fontId="26" fillId="35" borderId="14" xfId="33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9" fontId="20" fillId="2" borderId="0" xfId="29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1" fontId="32" fillId="0" borderId="0" xfId="33" applyFont="1" applyAlignment="1">
      <alignment horizontal="center" vertical="center"/>
    </xf>
    <xf numFmtId="41" fontId="21" fillId="2" borderId="0" xfId="33" applyFont="1" applyFill="1" applyAlignment="1">
      <alignment horizontal="left" vertical="center"/>
    </xf>
    <xf numFmtId="41" fontId="21" fillId="2" borderId="0" xfId="0" applyNumberFormat="1" applyFont="1" applyFill="1" applyAlignment="1">
      <alignment horizontal="left" vertical="center"/>
    </xf>
    <xf numFmtId="41" fontId="26" fillId="2" borderId="0" xfId="33" applyFont="1" applyFill="1" applyAlignment="1">
      <alignment horizontal="center" vertical="center"/>
    </xf>
    <xf numFmtId="0" fontId="34" fillId="0" borderId="0" xfId="0" applyFont="1"/>
    <xf numFmtId="0" fontId="11" fillId="0" borderId="0" xfId="26" applyFont="1" applyFill="1" applyBorder="1" applyAlignment="1">
      <alignment vertical="center"/>
    </xf>
    <xf numFmtId="0" fontId="21" fillId="2" borderId="67" xfId="0" applyFont="1" applyFill="1" applyBorder="1" applyAlignment="1">
      <alignment horizontal="center" vertical="center"/>
    </xf>
    <xf numFmtId="41" fontId="21" fillId="2" borderId="67" xfId="0" applyNumberFormat="1" applyFont="1" applyFill="1" applyBorder="1" applyAlignment="1">
      <alignment vertical="center"/>
    </xf>
    <xf numFmtId="3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43" fontId="21" fillId="2" borderId="67" xfId="0" applyNumberFormat="1" applyFont="1" applyFill="1" applyBorder="1" applyAlignment="1">
      <alignment horizontal="center" vertical="center"/>
    </xf>
    <xf numFmtId="41" fontId="21" fillId="2" borderId="67" xfId="0" applyNumberFormat="1" applyFont="1" applyFill="1" applyBorder="1" applyAlignment="1">
      <alignment horizontal="center" vertical="center"/>
    </xf>
    <xf numFmtId="0" fontId="26" fillId="0" borderId="9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3" fontId="35" fillId="41" borderId="0" xfId="0" applyNumberFormat="1" applyFont="1" applyFill="1"/>
    <xf numFmtId="0" fontId="35" fillId="0" borderId="0" xfId="0" applyFont="1"/>
    <xf numFmtId="41" fontId="21" fillId="0" borderId="7" xfId="33" applyFont="1" applyFill="1" applyBorder="1" applyAlignment="1">
      <alignment horizontal="center" vertical="center" wrapText="1"/>
    </xf>
    <xf numFmtId="41" fontId="31" fillId="0" borderId="7" xfId="33" applyFont="1" applyFill="1" applyBorder="1" applyAlignment="1">
      <alignment horizontal="center" vertical="center" wrapText="1"/>
    </xf>
    <xf numFmtId="3" fontId="21" fillId="42" borderId="0" xfId="0" applyNumberFormat="1" applyFont="1" applyFill="1" applyAlignment="1">
      <alignment vertical="center"/>
    </xf>
    <xf numFmtId="41" fontId="21" fillId="42" borderId="0" xfId="33" applyFont="1" applyFill="1" applyBorder="1" applyAlignment="1">
      <alignment vertical="center"/>
    </xf>
    <xf numFmtId="41" fontId="21" fillId="0" borderId="0" xfId="33" applyFont="1" applyFill="1" applyBorder="1" applyAlignment="1">
      <alignment vertical="center" shrinkToFit="1"/>
    </xf>
    <xf numFmtId="41" fontId="21" fillId="43" borderId="0" xfId="33" applyFont="1" applyFill="1" applyBorder="1" applyAlignment="1">
      <alignment vertical="center"/>
    </xf>
    <xf numFmtId="41" fontId="21" fillId="44" borderId="0" xfId="33" applyFont="1" applyFill="1" applyBorder="1" applyAlignment="1">
      <alignment vertical="center"/>
    </xf>
    <xf numFmtId="3" fontId="21" fillId="0" borderId="0" xfId="0" applyNumberFormat="1" applyFont="1" applyAlignment="1">
      <alignment vertical="center"/>
    </xf>
    <xf numFmtId="41" fontId="21" fillId="44" borderId="0" xfId="33" applyFont="1" applyFill="1" applyBorder="1" applyAlignment="1">
      <alignment vertical="center" shrinkToFit="1"/>
    </xf>
    <xf numFmtId="41" fontId="21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9" fontId="20" fillId="2" borderId="0" xfId="29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26" fillId="35" borderId="44" xfId="0" applyFont="1" applyFill="1" applyBorder="1" applyAlignment="1">
      <alignment horizontal="center" vertical="center"/>
    </xf>
    <xf numFmtId="0" fontId="26" fillId="35" borderId="46" xfId="0" applyFont="1" applyFill="1" applyBorder="1" applyAlignment="1">
      <alignment horizontal="center" vertical="center"/>
    </xf>
    <xf numFmtId="0" fontId="26" fillId="35" borderId="2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36" borderId="44" xfId="0" applyFont="1" applyFill="1" applyBorder="1" applyAlignment="1">
      <alignment horizontal="center" vertical="center"/>
    </xf>
    <xf numFmtId="0" fontId="25" fillId="36" borderId="45" xfId="0" applyFont="1" applyFill="1" applyBorder="1" applyAlignment="1">
      <alignment horizontal="center" vertical="center"/>
    </xf>
    <xf numFmtId="0" fontId="25" fillId="37" borderId="44" xfId="0" applyFont="1" applyFill="1" applyBorder="1" applyAlignment="1">
      <alignment horizontal="center" vertical="center"/>
    </xf>
    <xf numFmtId="0" fontId="25" fillId="37" borderId="45" xfId="0" applyFont="1" applyFill="1" applyBorder="1" applyAlignment="1">
      <alignment horizontal="center" vertical="center"/>
    </xf>
    <xf numFmtId="0" fontId="26" fillId="36" borderId="28" xfId="0" applyFont="1" applyFill="1" applyBorder="1" applyAlignment="1">
      <alignment horizontal="center" vertical="center"/>
    </xf>
    <xf numFmtId="0" fontId="26" fillId="36" borderId="29" xfId="0" applyFont="1" applyFill="1" applyBorder="1" applyAlignment="1">
      <alignment horizontal="center" vertical="center"/>
    </xf>
    <xf numFmtId="0" fontId="26" fillId="36" borderId="50" xfId="0" applyFont="1" applyFill="1" applyBorder="1" applyAlignment="1">
      <alignment horizontal="center" vertical="center"/>
    </xf>
    <xf numFmtId="0" fontId="26" fillId="36" borderId="41" xfId="0" applyFont="1" applyFill="1" applyBorder="1" applyAlignment="1">
      <alignment horizontal="center" vertical="center"/>
    </xf>
    <xf numFmtId="0" fontId="26" fillId="36" borderId="32" xfId="0" applyFont="1" applyFill="1" applyBorder="1" applyAlignment="1">
      <alignment horizontal="center" vertical="center"/>
    </xf>
    <xf numFmtId="0" fontId="26" fillId="37" borderId="28" xfId="0" applyFont="1" applyFill="1" applyBorder="1" applyAlignment="1">
      <alignment horizontal="center" vertical="center"/>
    </xf>
    <xf numFmtId="0" fontId="26" fillId="37" borderId="29" xfId="0" applyFont="1" applyFill="1" applyBorder="1" applyAlignment="1">
      <alignment horizontal="center" vertical="center"/>
    </xf>
    <xf numFmtId="0" fontId="26" fillId="37" borderId="50" xfId="0" applyFont="1" applyFill="1" applyBorder="1" applyAlignment="1">
      <alignment horizontal="center" vertical="center"/>
    </xf>
    <xf numFmtId="0" fontId="26" fillId="37" borderId="41" xfId="0" applyFont="1" applyFill="1" applyBorder="1" applyAlignment="1">
      <alignment horizontal="center" vertical="center"/>
    </xf>
    <xf numFmtId="0" fontId="26" fillId="37" borderId="32" xfId="0" applyFont="1" applyFill="1" applyBorder="1" applyAlignment="1">
      <alignment horizontal="center" vertical="center"/>
    </xf>
    <xf numFmtId="0" fontId="26" fillId="36" borderId="46" xfId="0" applyFont="1" applyFill="1" applyBorder="1" applyAlignment="1">
      <alignment horizontal="center" vertical="center" wrapText="1"/>
    </xf>
    <xf numFmtId="0" fontId="26" fillId="37" borderId="46" xfId="0" applyFont="1" applyFill="1" applyBorder="1" applyAlignment="1">
      <alignment horizontal="center" vertical="center" wrapText="1"/>
    </xf>
    <xf numFmtId="0" fontId="28" fillId="39" borderId="44" xfId="0" applyFont="1" applyFill="1" applyBorder="1" applyAlignment="1">
      <alignment horizontal="center" vertical="center"/>
    </xf>
    <xf numFmtId="0" fontId="28" fillId="39" borderId="45" xfId="0" applyFont="1" applyFill="1" applyBorder="1" applyAlignment="1">
      <alignment horizontal="center" vertical="center"/>
    </xf>
    <xf numFmtId="41" fontId="27" fillId="35" borderId="47" xfId="33" applyFont="1" applyFill="1" applyBorder="1" applyAlignment="1">
      <alignment horizontal="center" vertical="center"/>
    </xf>
    <xf numFmtId="41" fontId="27" fillId="35" borderId="37" xfId="33" applyFont="1" applyFill="1" applyBorder="1" applyAlignment="1">
      <alignment horizontal="center" vertical="center"/>
    </xf>
    <xf numFmtId="0" fontId="20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/>
    </xf>
    <xf numFmtId="0" fontId="20" fillId="35" borderId="51" xfId="0" applyFont="1" applyFill="1" applyBorder="1" applyAlignment="1">
      <alignment horizontal="center" vertical="center"/>
    </xf>
    <xf numFmtId="0" fontId="20" fillId="35" borderId="36" xfId="0" applyFont="1" applyFill="1" applyBorder="1" applyAlignment="1">
      <alignment horizontal="center" vertical="center"/>
    </xf>
    <xf numFmtId="41" fontId="26" fillId="35" borderId="14" xfId="33" applyFont="1" applyFill="1" applyBorder="1" applyAlignment="1">
      <alignment vertical="center"/>
    </xf>
    <xf numFmtId="41" fontId="26" fillId="35" borderId="15" xfId="33" applyFont="1" applyFill="1" applyBorder="1" applyAlignment="1">
      <alignment vertical="center"/>
    </xf>
    <xf numFmtId="41" fontId="27" fillId="35" borderId="15" xfId="33" applyFont="1" applyFill="1" applyBorder="1" applyAlignment="1">
      <alignment vertical="center"/>
    </xf>
    <xf numFmtId="41" fontId="27" fillId="35" borderId="19" xfId="33" applyFont="1" applyFill="1" applyBorder="1" applyAlignment="1">
      <alignment vertical="center"/>
    </xf>
    <xf numFmtId="41" fontId="26" fillId="35" borderId="14" xfId="33" applyFont="1" applyFill="1" applyBorder="1" applyAlignment="1">
      <alignment horizontal="center" vertical="center"/>
    </xf>
    <xf numFmtId="41" fontId="26" fillId="35" borderId="15" xfId="33" applyFont="1" applyFill="1" applyBorder="1" applyAlignment="1">
      <alignment horizontal="center" vertical="center"/>
    </xf>
    <xf numFmtId="41" fontId="21" fillId="40" borderId="20" xfId="33" applyFont="1" applyFill="1" applyBorder="1" applyAlignment="1">
      <alignment horizontal="center" vertical="center"/>
    </xf>
    <xf numFmtId="41" fontId="21" fillId="40" borderId="4" xfId="33" applyFont="1" applyFill="1" applyBorder="1" applyAlignment="1">
      <alignment horizontal="center" vertical="center"/>
    </xf>
    <xf numFmtId="177" fontId="34" fillId="0" borderId="4" xfId="33" applyNumberFormat="1" applyFont="1" applyFill="1" applyBorder="1" applyAlignment="1">
      <alignment horizontal="center" vertical="center"/>
    </xf>
    <xf numFmtId="177" fontId="21" fillId="0" borderId="4" xfId="33" applyNumberFormat="1" applyFont="1" applyFill="1" applyBorder="1" applyAlignment="1">
      <alignment horizontal="center" vertical="center"/>
    </xf>
    <xf numFmtId="41" fontId="21" fillId="35" borderId="4" xfId="33" applyFont="1" applyFill="1" applyBorder="1" applyAlignment="1">
      <alignment horizontal="center" vertical="center"/>
    </xf>
    <xf numFmtId="41" fontId="21" fillId="35" borderId="5" xfId="33" applyFont="1" applyFill="1" applyBorder="1" applyAlignment="1">
      <alignment horizontal="center" vertical="center"/>
    </xf>
    <xf numFmtId="41" fontId="21" fillId="35" borderId="7" xfId="33" applyFont="1" applyFill="1" applyBorder="1" applyAlignment="1">
      <alignment horizontal="center" vertical="center"/>
    </xf>
    <xf numFmtId="41" fontId="21" fillId="35" borderId="2" xfId="33" applyFont="1" applyFill="1" applyBorder="1" applyAlignment="1">
      <alignment horizontal="center" vertical="center"/>
    </xf>
    <xf numFmtId="177" fontId="21" fillId="35" borderId="2" xfId="33" applyNumberFormat="1" applyFont="1" applyFill="1" applyBorder="1" applyAlignment="1">
      <alignment horizontal="center" vertical="center"/>
    </xf>
    <xf numFmtId="41" fontId="21" fillId="35" borderId="3" xfId="33" applyFont="1" applyFill="1" applyBorder="1" applyAlignment="1">
      <alignment horizontal="center" vertical="center"/>
    </xf>
    <xf numFmtId="41" fontId="21" fillId="40" borderId="7" xfId="33" applyFont="1" applyFill="1" applyBorder="1" applyAlignment="1">
      <alignment horizontal="center" vertical="center"/>
    </xf>
    <xf numFmtId="41" fontId="21" fillId="40" borderId="2" xfId="33" applyFont="1" applyFill="1" applyBorder="1" applyAlignment="1">
      <alignment horizontal="center" vertical="center"/>
    </xf>
    <xf numFmtId="177" fontId="21" fillId="0" borderId="64" xfId="33" applyNumberFormat="1" applyFont="1" applyFill="1" applyBorder="1" applyAlignment="1">
      <alignment horizontal="center" vertical="center"/>
    </xf>
    <xf numFmtId="177" fontId="21" fillId="0" borderId="52" xfId="33" applyNumberFormat="1" applyFont="1" applyFill="1" applyBorder="1" applyAlignment="1">
      <alignment horizontal="center" vertical="center"/>
    </xf>
    <xf numFmtId="41" fontId="26" fillId="35" borderId="7" xfId="33" applyFont="1" applyFill="1" applyBorder="1" applyAlignment="1">
      <alignment vertical="center"/>
    </xf>
    <xf numFmtId="41" fontId="26" fillId="35" borderId="2" xfId="33" applyFont="1" applyFill="1" applyBorder="1" applyAlignment="1">
      <alignment vertical="center"/>
    </xf>
    <xf numFmtId="41" fontId="27" fillId="35" borderId="2" xfId="33" applyFont="1" applyFill="1" applyBorder="1" applyAlignment="1">
      <alignment vertical="center"/>
    </xf>
    <xf numFmtId="41" fontId="27" fillId="35" borderId="3" xfId="33" applyFont="1" applyFill="1" applyBorder="1" applyAlignment="1">
      <alignment vertical="center"/>
    </xf>
    <xf numFmtId="41" fontId="21" fillId="35" borderId="20" xfId="33" applyFont="1" applyFill="1" applyBorder="1" applyAlignment="1">
      <alignment horizontal="center" vertical="center"/>
    </xf>
    <xf numFmtId="177" fontId="21" fillId="35" borderId="4" xfId="33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right"/>
    </xf>
    <xf numFmtId="0" fontId="20" fillId="35" borderId="50" xfId="0" applyFont="1" applyFill="1" applyBorder="1" applyAlignment="1">
      <alignment horizontal="center" vertical="center"/>
    </xf>
    <xf numFmtId="0" fontId="20" fillId="35" borderId="41" xfId="0" applyFont="1" applyFill="1" applyBorder="1" applyAlignment="1">
      <alignment horizontal="center" vertical="center"/>
    </xf>
    <xf numFmtId="0" fontId="20" fillId="35" borderId="43" xfId="0" applyFont="1" applyFill="1" applyBorder="1" applyAlignment="1">
      <alignment horizontal="center" vertical="center"/>
    </xf>
    <xf numFmtId="0" fontId="20" fillId="35" borderId="33" xfId="0" applyFont="1" applyFill="1" applyBorder="1" applyAlignment="1">
      <alignment horizontal="center" vertical="center"/>
    </xf>
    <xf numFmtId="0" fontId="20" fillId="35" borderId="44" xfId="0" applyFont="1" applyFill="1" applyBorder="1" applyAlignment="1">
      <alignment horizontal="center" vertical="center" wrapText="1"/>
    </xf>
    <xf numFmtId="0" fontId="20" fillId="35" borderId="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0" fontId="20" fillId="35" borderId="42" xfId="0" applyFont="1" applyFill="1" applyBorder="1" applyAlignment="1">
      <alignment horizontal="center" vertical="center"/>
    </xf>
    <xf numFmtId="0" fontId="20" fillId="35" borderId="39" xfId="0" applyFont="1" applyFill="1" applyBorder="1" applyAlignment="1">
      <alignment horizontal="center" vertical="center"/>
    </xf>
    <xf numFmtId="0" fontId="20" fillId="35" borderId="40" xfId="0" applyFont="1" applyFill="1" applyBorder="1" applyAlignment="1">
      <alignment horizontal="center" vertical="center"/>
    </xf>
    <xf numFmtId="0" fontId="20" fillId="35" borderId="35" xfId="0" applyFont="1" applyFill="1" applyBorder="1" applyAlignment="1">
      <alignment horizontal="center" vertical="center"/>
    </xf>
    <xf numFmtId="0" fontId="20" fillId="35" borderId="53" xfId="0" applyFont="1" applyFill="1" applyBorder="1" applyAlignment="1">
      <alignment horizontal="center" vertical="center" wrapText="1"/>
    </xf>
    <xf numFmtId="0" fontId="20" fillId="35" borderId="54" xfId="0" applyFont="1" applyFill="1" applyBorder="1" applyAlignment="1">
      <alignment horizontal="center" vertical="center" wrapText="1"/>
    </xf>
    <xf numFmtId="178" fontId="21" fillId="2" borderId="65" xfId="0" applyNumberFormat="1" applyFont="1" applyFill="1" applyBorder="1" applyAlignment="1">
      <alignment horizontal="center" vertical="center"/>
    </xf>
    <xf numFmtId="178" fontId="21" fillId="2" borderId="66" xfId="0" applyNumberFormat="1" applyFont="1" applyFill="1" applyBorder="1" applyAlignment="1">
      <alignment horizontal="center" vertical="center"/>
    </xf>
    <xf numFmtId="177" fontId="21" fillId="35" borderId="5" xfId="33" applyNumberFormat="1" applyFont="1" applyFill="1" applyBorder="1" applyAlignment="1">
      <alignment horizontal="center" vertical="center"/>
    </xf>
    <xf numFmtId="0" fontId="28" fillId="39" borderId="9" xfId="0" applyFont="1" applyFill="1" applyBorder="1" applyAlignment="1">
      <alignment horizontal="center" vertical="center"/>
    </xf>
    <xf numFmtId="177" fontId="21" fillId="35" borderId="3" xfId="33" applyNumberFormat="1" applyFont="1" applyFill="1" applyBorder="1" applyAlignment="1">
      <alignment horizontal="center" vertical="center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4" xfId="0" applyFont="1" applyFill="1" applyBorder="1" applyAlignment="1">
      <alignment horizontal="center" vertical="center" wrapText="1"/>
    </xf>
    <xf numFmtId="0" fontId="20" fillId="35" borderId="4" xfId="0" applyFont="1" applyFill="1" applyBorder="1" applyAlignment="1">
      <alignment horizontal="center" vertical="center"/>
    </xf>
    <xf numFmtId="41" fontId="23" fillId="35" borderId="31" xfId="33" applyFont="1" applyFill="1" applyBorder="1" applyAlignment="1">
      <alignment horizontal="center" vertical="center"/>
    </xf>
    <xf numFmtId="41" fontId="23" fillId="35" borderId="49" xfId="33" applyFont="1" applyFill="1" applyBorder="1" applyAlignment="1">
      <alignment horizontal="center" vertical="center"/>
    </xf>
    <xf numFmtId="41" fontId="23" fillId="35" borderId="50" xfId="33" applyFont="1" applyFill="1" applyBorder="1" applyAlignment="1">
      <alignment horizontal="center" vertical="center"/>
    </xf>
    <xf numFmtId="41" fontId="23" fillId="35" borderId="41" xfId="33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41" fontId="23" fillId="35" borderId="25" xfId="33" applyFont="1" applyFill="1" applyBorder="1" applyAlignment="1">
      <alignment horizontal="center" vertical="center"/>
    </xf>
    <xf numFmtId="41" fontId="23" fillId="35" borderId="52" xfId="33" applyFont="1" applyFill="1" applyBorder="1" applyAlignment="1">
      <alignment horizontal="center" vertical="center"/>
    </xf>
    <xf numFmtId="41" fontId="23" fillId="35" borderId="7" xfId="33" applyFont="1" applyFill="1" applyBorder="1" applyAlignment="1">
      <alignment horizontal="center" vertical="center"/>
    </xf>
    <xf numFmtId="41" fontId="23" fillId="35" borderId="2" xfId="33" applyFont="1" applyFill="1" applyBorder="1" applyAlignment="1">
      <alignment horizontal="center" vertical="center"/>
    </xf>
    <xf numFmtId="41" fontId="29" fillId="38" borderId="2" xfId="33" applyFont="1" applyFill="1" applyBorder="1" applyAlignment="1">
      <alignment horizontal="center" vertical="center"/>
    </xf>
    <xf numFmtId="41" fontId="23" fillId="35" borderId="26" xfId="33" applyFont="1" applyFill="1" applyBorder="1" applyAlignment="1">
      <alignment horizontal="center" vertical="center"/>
    </xf>
    <xf numFmtId="41" fontId="23" fillId="35" borderId="48" xfId="33" applyFont="1" applyFill="1" applyBorder="1" applyAlignment="1">
      <alignment horizontal="center" vertical="center"/>
    </xf>
    <xf numFmtId="41" fontId="23" fillId="35" borderId="20" xfId="33" applyFont="1" applyFill="1" applyBorder="1" applyAlignment="1">
      <alignment horizontal="center" vertical="center"/>
    </xf>
    <xf numFmtId="41" fontId="23" fillId="35" borderId="4" xfId="33" applyFont="1" applyFill="1" applyBorder="1" applyAlignment="1">
      <alignment horizontal="center" vertical="center"/>
    </xf>
    <xf numFmtId="41" fontId="29" fillId="38" borderId="4" xfId="33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1" fontId="21" fillId="35" borderId="30" xfId="33" applyFont="1" applyFill="1" applyBorder="1" applyAlignment="1">
      <alignment horizontal="center" vertical="center"/>
    </xf>
    <xf numFmtId="41" fontId="21" fillId="35" borderId="48" xfId="33" applyFont="1" applyFill="1" applyBorder="1" applyAlignment="1">
      <alignment horizontal="center" vertical="center"/>
    </xf>
  </cellXfs>
  <cellStyles count="45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 2" xfId="28" xr:uid="{00000000-0005-0000-0000-00001B000000}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theme" Target="theme/theme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calcChain" Target="calcChai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customXml" Target="../customXml/item1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customXml" Target="../customXml/item2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customXml" Target="../customXml/item3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124"/>
  <sheetViews>
    <sheetView showGridLines="0" zoomScaleNormal="100" workbookViewId="0">
      <selection activeCell="V22" sqref="V2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v>55700</v>
      </c>
      <c r="F9" s="38">
        <v>0.27850000000000003</v>
      </c>
      <c r="G9" s="103">
        <v>1058.7304165261282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v>66705</v>
      </c>
      <c r="F10" s="40">
        <v>0.13341</v>
      </c>
      <c r="G10" s="103">
        <v>1490.025539113924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5000</v>
      </c>
      <c r="E16" s="33"/>
      <c r="F16" s="73">
        <v>1058.7304165261282</v>
      </c>
      <c r="G16" s="74">
        <v>-1058.7304165261282</v>
      </c>
      <c r="H16" s="75">
        <v>-5293652.0826306408</v>
      </c>
      <c r="I16" s="13"/>
      <c r="J16" s="165" t="s">
        <v>23</v>
      </c>
      <c r="K16" s="32"/>
      <c r="L16" s="104">
        <v>3000</v>
      </c>
      <c r="M16" s="33"/>
      <c r="N16" s="90">
        <v>1490.025539113924</v>
      </c>
      <c r="O16" s="91">
        <v>-1490.025539113924</v>
      </c>
      <c r="P16" s="92">
        <v>-4470076.6173417717</v>
      </c>
    </row>
    <row r="17" spans="2:17" ht="24" customHeight="1">
      <c r="B17" s="164"/>
      <c r="C17" s="107"/>
      <c r="D17" s="105"/>
      <c r="E17" s="12"/>
      <c r="F17" s="76" t="s">
        <v>24</v>
      </c>
      <c r="G17" s="77" t="s">
        <v>24</v>
      </c>
      <c r="H17" s="78" t="s">
        <v>24</v>
      </c>
      <c r="I17" s="13"/>
      <c r="J17" s="165"/>
      <c r="K17" s="107"/>
      <c r="L17" s="105"/>
      <c r="M17" s="12"/>
      <c r="N17" s="93" t="s">
        <v>24</v>
      </c>
      <c r="O17" s="94" t="s">
        <v>24</v>
      </c>
      <c r="P17" s="95" t="s">
        <v>24</v>
      </c>
    </row>
    <row r="18" spans="2:17" ht="24" customHeight="1">
      <c r="B18" s="164"/>
      <c r="C18" s="101"/>
      <c r="D18" s="105"/>
      <c r="E18" s="12"/>
      <c r="F18" s="76" t="s">
        <v>24</v>
      </c>
      <c r="G18" s="77" t="s">
        <v>24</v>
      </c>
      <c r="H18" s="78" t="s">
        <v>24</v>
      </c>
      <c r="I18" s="13"/>
      <c r="J18" s="165"/>
      <c r="K18" s="107"/>
      <c r="L18" s="105"/>
      <c r="M18" s="12"/>
      <c r="N18" s="93" t="s">
        <v>24</v>
      </c>
      <c r="O18" s="94" t="s">
        <v>24</v>
      </c>
      <c r="P18" s="95" t="s">
        <v>24</v>
      </c>
    </row>
    <row r="19" spans="2:17" ht="24" customHeight="1">
      <c r="B19" s="164"/>
      <c r="C19" s="107"/>
      <c r="D19" s="105"/>
      <c r="E19" s="12"/>
      <c r="F19" s="76" t="s">
        <v>24</v>
      </c>
      <c r="G19" s="77" t="s">
        <v>24</v>
      </c>
      <c r="H19" s="78" t="s">
        <v>24</v>
      </c>
      <c r="I19" s="13"/>
      <c r="J19" s="165"/>
      <c r="K19" s="107"/>
      <c r="L19" s="105"/>
      <c r="M19" s="12"/>
      <c r="N19" s="93" t="s">
        <v>24</v>
      </c>
      <c r="O19" s="94" t="s">
        <v>24</v>
      </c>
      <c r="P19" s="95" t="s">
        <v>24</v>
      </c>
    </row>
    <row r="20" spans="2:17" ht="24" customHeight="1">
      <c r="B20" s="164"/>
      <c r="C20" s="107"/>
      <c r="D20" s="105"/>
      <c r="E20" s="12"/>
      <c r="F20" s="76" t="s">
        <v>24</v>
      </c>
      <c r="G20" s="77" t="s">
        <v>24</v>
      </c>
      <c r="H20" s="78" t="s">
        <v>24</v>
      </c>
      <c r="I20" s="13"/>
      <c r="J20" s="165"/>
      <c r="K20" s="107"/>
      <c r="L20" s="105"/>
      <c r="M20" s="12"/>
      <c r="N20" s="93" t="s">
        <v>24</v>
      </c>
      <c r="O20" s="94" t="s">
        <v>24</v>
      </c>
      <c r="P20" s="95" t="s">
        <v>24</v>
      </c>
    </row>
    <row r="21" spans="2:17" ht="24" customHeight="1">
      <c r="B21" s="164"/>
      <c r="C21" s="107"/>
      <c r="D21" s="105"/>
      <c r="E21" s="12"/>
      <c r="F21" s="76" t="s">
        <v>24</v>
      </c>
      <c r="G21" s="77" t="s">
        <v>24</v>
      </c>
      <c r="H21" s="78" t="s">
        <v>24</v>
      </c>
      <c r="I21" s="13"/>
      <c r="J21" s="165"/>
      <c r="K21" s="107"/>
      <c r="L21" s="105"/>
      <c r="M21" s="12"/>
      <c r="N21" s="93" t="s">
        <v>24</v>
      </c>
      <c r="O21" s="94" t="s">
        <v>24</v>
      </c>
      <c r="P21" s="95" t="s">
        <v>24</v>
      </c>
    </row>
    <row r="22" spans="2:17" ht="24" customHeight="1">
      <c r="B22" s="164"/>
      <c r="C22" s="41"/>
      <c r="D22" s="106"/>
      <c r="E22" s="42"/>
      <c r="F22" s="79" t="s">
        <v>24</v>
      </c>
      <c r="G22" s="80" t="s">
        <v>24</v>
      </c>
      <c r="H22" s="81" t="s">
        <v>24</v>
      </c>
      <c r="I22" s="13"/>
      <c r="J22" s="165"/>
      <c r="K22" s="41"/>
      <c r="L22" s="106"/>
      <c r="M22" s="42"/>
      <c r="N22" s="96" t="s">
        <v>24</v>
      </c>
      <c r="O22" s="97" t="s">
        <v>24</v>
      </c>
      <c r="P22" s="98" t="s">
        <v>24</v>
      </c>
    </row>
    <row r="23" spans="2:17" ht="24" customHeight="1">
      <c r="B23" s="68" t="s">
        <v>25</v>
      </c>
      <c r="C23" s="69"/>
      <c r="D23" s="70">
        <v>5000</v>
      </c>
      <c r="E23" s="71"/>
      <c r="F23" s="71"/>
      <c r="G23" s="71"/>
      <c r="H23" s="72">
        <v>-5293652.0826306408</v>
      </c>
      <c r="I23" s="114"/>
      <c r="J23" s="85" t="s">
        <v>25</v>
      </c>
      <c r="K23" s="86"/>
      <c r="L23" s="87">
        <v>3000</v>
      </c>
      <c r="M23" s="88"/>
      <c r="N23" s="88"/>
      <c r="O23" s="88"/>
      <c r="P23" s="89">
        <v>-4470076.6173417717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v>50700</v>
      </c>
      <c r="D29" s="187"/>
      <c r="E29" s="188">
        <v>1058.7304165261282</v>
      </c>
      <c r="F29" s="188"/>
      <c r="G29" s="187">
        <v>53677632.117874704</v>
      </c>
      <c r="H29" s="189"/>
      <c r="I29" s="13"/>
      <c r="J29" s="45" t="s">
        <v>9</v>
      </c>
      <c r="K29" s="190"/>
      <c r="L29" s="191"/>
      <c r="M29" s="192"/>
      <c r="N29" s="193"/>
      <c r="O29" s="187">
        <v>0</v>
      </c>
      <c r="P29" s="189"/>
    </row>
    <row r="30" spans="2:17" ht="22.5" customHeight="1">
      <c r="B30" s="46" t="s">
        <v>10</v>
      </c>
      <c r="C30" s="198">
        <v>63705</v>
      </c>
      <c r="D30" s="184"/>
      <c r="E30" s="199">
        <v>1490.025539113924</v>
      </c>
      <c r="F30" s="199"/>
      <c r="G30" s="184">
        <v>94922076.969252527</v>
      </c>
      <c r="H30" s="185"/>
      <c r="I30" s="13"/>
      <c r="J30" s="46" t="s">
        <v>10</v>
      </c>
      <c r="K30" s="180"/>
      <c r="L30" s="181"/>
      <c r="M30" s="182"/>
      <c r="N30" s="183"/>
      <c r="O30" s="184"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v>50700</v>
      </c>
      <c r="D36" s="187"/>
      <c r="E36" s="187">
        <v>53677632.117874704</v>
      </c>
      <c r="F36" s="187"/>
      <c r="G36" s="188">
        <v>1058.7304165261282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v>63705</v>
      </c>
      <c r="D37" s="184"/>
      <c r="E37" s="184">
        <v>94922076.969252527</v>
      </c>
      <c r="F37" s="184"/>
      <c r="G37" s="199">
        <v>1490.025539113924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v>55700</v>
      </c>
      <c r="D43" s="230"/>
      <c r="E43" s="58"/>
      <c r="F43" s="231">
        <v>0</v>
      </c>
      <c r="G43" s="232"/>
      <c r="H43" s="232">
        <v>5000</v>
      </c>
      <c r="I43" s="232"/>
      <c r="J43" s="232"/>
      <c r="K43" s="233">
        <v>50764</v>
      </c>
      <c r="L43" s="233"/>
      <c r="M43" s="59">
        <v>0.25381999999999999</v>
      </c>
      <c r="N43" s="60">
        <v>1058.7304165261282</v>
      </c>
      <c r="O43" s="99">
        <v>64</v>
      </c>
      <c r="P43" s="19"/>
      <c r="S43" s="124"/>
    </row>
    <row r="44" spans="2:25" ht="24.75" customHeight="1">
      <c r="B44" s="61" t="s">
        <v>43</v>
      </c>
      <c r="C44" s="234">
        <v>66705</v>
      </c>
      <c r="D44" s="235"/>
      <c r="E44" s="62"/>
      <c r="F44" s="236">
        <v>0</v>
      </c>
      <c r="G44" s="237"/>
      <c r="H44" s="237">
        <v>3000</v>
      </c>
      <c r="I44" s="237"/>
      <c r="J44" s="237"/>
      <c r="K44" s="238">
        <v>62574</v>
      </c>
      <c r="L44" s="238"/>
      <c r="M44" s="63">
        <v>0.12514800000000001</v>
      </c>
      <c r="N44" s="64">
        <v>1490.025539113924</v>
      </c>
      <c r="O44" s="100">
        <v>-1131</v>
      </c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Y124"/>
  <sheetViews>
    <sheetView showGridLines="0" topLeftCell="A27" zoomScaleNormal="100" workbookViewId="0">
      <selection activeCell="S48" sqref="S4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SUM('1201'!K43:L43)</f>
        <v>50764</v>
      </c>
      <c r="F9" s="38">
        <f>E9/D9</f>
        <v>0.25381999999999999</v>
      </c>
      <c r="G9" s="103">
        <f>SUM('1201'!N43)</f>
        <v>1058.7304165261282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SUM('1201'!K44:L44)</f>
        <v>62574</v>
      </c>
      <c r="F10" s="40">
        <f>E10/D10</f>
        <v>0.12514800000000001</v>
      </c>
      <c r="G10" s="103">
        <f>SUM('1201'!N44)</f>
        <v>1490.025539113924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32"/>
      <c r="L16" s="104">
        <v>3000</v>
      </c>
      <c r="M16" s="33"/>
      <c r="N16" s="90">
        <f>IF(L16="","",($G$10))</f>
        <v>1490.025539113924</v>
      </c>
      <c r="O16" s="91">
        <f>IF(L16="","",(SUM(M16)-N16))</f>
        <v>-1490.025539113924</v>
      </c>
      <c r="P16" s="92">
        <f>IF(L16="","",(L16*O16))</f>
        <v>-4470076.6173417717</v>
      </c>
    </row>
    <row r="17" spans="2:17" ht="24" customHeight="1">
      <c r="B17" s="164"/>
      <c r="C17" s="107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>
        <v>6000</v>
      </c>
      <c r="M17" s="12"/>
      <c r="N17" s="93">
        <f>IF(L17="","",($G$10))</f>
        <v>1490.025539113924</v>
      </c>
      <c r="O17" s="94">
        <f>IF(L17="","",(SUM(M17)-N17))</f>
        <v>-1490.025539113924</v>
      </c>
      <c r="P17" s="95">
        <f>IF(L17="","",(L17*O17))</f>
        <v>-8940153.2346835434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9000</v>
      </c>
      <c r="M23" s="88"/>
      <c r="N23" s="88"/>
      <c r="O23" s="88"/>
      <c r="P23" s="89">
        <f>SUM(P16:P22)</f>
        <v>-13410229.852025315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50764</v>
      </c>
      <c r="D29" s="187"/>
      <c r="E29" s="188">
        <f>$G$9</f>
        <v>1058.7304165261282</v>
      </c>
      <c r="F29" s="188"/>
      <c r="G29" s="187">
        <f>C29*E29</f>
        <v>53745390.864532374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53574</v>
      </c>
      <c r="D30" s="184"/>
      <c r="E30" s="199">
        <f>$G$10</f>
        <v>1490.025539113924</v>
      </c>
      <c r="F30" s="199"/>
      <c r="G30" s="184">
        <f>C30*E30</f>
        <v>79826628.232489362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50764</v>
      </c>
      <c r="D36" s="187"/>
      <c r="E36" s="187">
        <f>$G$29+$O$29-K36</f>
        <v>53745390.864532374</v>
      </c>
      <c r="F36" s="187"/>
      <c r="G36" s="188">
        <f>E36/C36</f>
        <v>1058.7304165261282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53574</v>
      </c>
      <c r="D37" s="184"/>
      <c r="E37" s="184">
        <f>$G$30+$O$30</f>
        <v>79826628.232489362</v>
      </c>
      <c r="F37" s="184"/>
      <c r="G37" s="199">
        <f>E37/C37</f>
        <v>1490.025539113924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50764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50764</v>
      </c>
      <c r="L43" s="233"/>
      <c r="M43" s="59">
        <f>SUM($K$43)/$D$9</f>
        <v>0.25381999999999999</v>
      </c>
      <c r="N43" s="60">
        <f>$G$36</f>
        <v>1058.7304165261282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62574</v>
      </c>
      <c r="D44" s="235"/>
      <c r="E44" s="62"/>
      <c r="F44" s="236">
        <f>$K$30</f>
        <v>0</v>
      </c>
      <c r="G44" s="237"/>
      <c r="H44" s="237">
        <f>$L$23</f>
        <v>9000</v>
      </c>
      <c r="I44" s="237"/>
      <c r="J44" s="237"/>
      <c r="K44" s="238">
        <f>$C$44-$H$44+$F$44+$O$44</f>
        <v>53574</v>
      </c>
      <c r="L44" s="238"/>
      <c r="M44" s="63">
        <f>SUM($K$44)/D10</f>
        <v>0.10714799999999999</v>
      </c>
      <c r="N44" s="64">
        <f>$G$37</f>
        <v>1490.025539113924</v>
      </c>
      <c r="O44" s="100"/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Y124"/>
  <sheetViews>
    <sheetView showGridLines="0" topLeftCell="A17" zoomScaleNormal="100" workbookViewId="0">
      <selection activeCell="W19" sqref="W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SUM('1202'!K43:L43)</f>
        <v>50764</v>
      </c>
      <c r="F9" s="38">
        <f>E9/D9</f>
        <v>0.25381999999999999</v>
      </c>
      <c r="G9" s="103">
        <f>SUM('1202'!N43)</f>
        <v>1058.7304165261282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SUM('1202'!K44:L44)</f>
        <v>53574</v>
      </c>
      <c r="F10" s="40">
        <f>E10/D10</f>
        <v>0.10714799999999999</v>
      </c>
      <c r="G10" s="103">
        <f>SUM('1202'!N44)</f>
        <v>1490.025539113924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5700</v>
      </c>
      <c r="E16" s="33"/>
      <c r="F16" s="73">
        <f>IF(D16="","",(SUM($G$9)))</f>
        <v>1058.7304165261282</v>
      </c>
      <c r="G16" s="74">
        <f>IF(D16="","",(SUM(E16)-F16))</f>
        <v>-1058.7304165261282</v>
      </c>
      <c r="H16" s="75">
        <f>IF(D16="","",(D16*G16))</f>
        <v>-6034763.3741989313</v>
      </c>
      <c r="I16" s="13"/>
      <c r="J16" s="165" t="s">
        <v>23</v>
      </c>
      <c r="K16" s="32"/>
      <c r="L16" s="104">
        <v>1000</v>
      </c>
      <c r="M16" s="33"/>
      <c r="N16" s="90">
        <f>IF(L16="","",($G$10))</f>
        <v>1490.025539113924</v>
      </c>
      <c r="O16" s="91">
        <f>IF(L16="","",(SUM(M16)-N16))</f>
        <v>-1490.025539113924</v>
      </c>
      <c r="P16" s="92">
        <f>IF(L16="","",(L16*O16))</f>
        <v>-1490025.5391139239</v>
      </c>
    </row>
    <row r="17" spans="2:17" ht="24" customHeight="1">
      <c r="B17" s="164"/>
      <c r="C17" s="107"/>
      <c r="D17" s="105">
        <v>1700</v>
      </c>
      <c r="E17" s="12"/>
      <c r="F17" s="76">
        <f>IF(D17="","",(SUM($G$9)))</f>
        <v>1058.7304165261282</v>
      </c>
      <c r="G17" s="77">
        <f>IF(D17="","",(SUM(E17)-F17))</f>
        <v>-1058.7304165261282</v>
      </c>
      <c r="H17" s="78">
        <f>IF(D17="","",(D17*G17))</f>
        <v>-1799841.708094418</v>
      </c>
      <c r="I17" s="13"/>
      <c r="J17" s="165"/>
      <c r="K17" s="107"/>
      <c r="L17" s="105">
        <v>3000</v>
      </c>
      <c r="M17" s="12"/>
      <c r="N17" s="93">
        <f>IF(L17="","",($G$10))</f>
        <v>1490.025539113924</v>
      </c>
      <c r="O17" s="94">
        <f>IF(L17="","",(SUM(M17)-N17))</f>
        <v>-1490.025539113924</v>
      </c>
      <c r="P17" s="95">
        <f>IF(L17="","",(L17*O17))</f>
        <v>-4470076.6173417717</v>
      </c>
    </row>
    <row r="18" spans="2:17" ht="24" customHeight="1">
      <c r="B18" s="164"/>
      <c r="C18" s="101"/>
      <c r="D18" s="105">
        <v>1000</v>
      </c>
      <c r="E18" s="12"/>
      <c r="F18" s="76">
        <f t="shared" ref="F18:F22" si="0">IF(D18="","",(SUM($G$9)))</f>
        <v>1058.7304165261282</v>
      </c>
      <c r="G18" s="77">
        <f t="shared" ref="G18:G22" si="1">IF(D18="","",(SUM(E18)-F18))</f>
        <v>-1058.7304165261282</v>
      </c>
      <c r="H18" s="78">
        <f t="shared" ref="H18:H22" si="2">IF(D18="","",(D18*G18))</f>
        <v>-1058730.4165261283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8400</v>
      </c>
      <c r="E23" s="71"/>
      <c r="F23" s="71"/>
      <c r="G23" s="71"/>
      <c r="H23" s="72">
        <f>SUM(H16:H22)</f>
        <v>-8893335.4988194779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-5960102.1564556956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42364</v>
      </c>
      <c r="D29" s="187"/>
      <c r="E29" s="188">
        <f>$G$9</f>
        <v>1058.7304165261282</v>
      </c>
      <c r="F29" s="188"/>
      <c r="G29" s="187">
        <f>C29*E29</f>
        <v>44852055.365712896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49574</v>
      </c>
      <c r="D30" s="184"/>
      <c r="E30" s="199">
        <f>$G$10</f>
        <v>1490.025539113924</v>
      </c>
      <c r="F30" s="199"/>
      <c r="G30" s="184">
        <f>C30*E30</f>
        <v>73866526.076033667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42364</v>
      </c>
      <c r="D36" s="187"/>
      <c r="E36" s="187">
        <f>$G$29+$O$29-K36</f>
        <v>44852055.365712896</v>
      </c>
      <c r="F36" s="187"/>
      <c r="G36" s="188">
        <f>E36/C36</f>
        <v>1058.7304165261282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49574</v>
      </c>
      <c r="D37" s="184"/>
      <c r="E37" s="184">
        <f>$G$30+$O$30</f>
        <v>73866526.076033667</v>
      </c>
      <c r="F37" s="184"/>
      <c r="G37" s="199">
        <f>E37/C37</f>
        <v>1490.025539113924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50764</v>
      </c>
      <c r="D43" s="230"/>
      <c r="E43" s="58"/>
      <c r="F43" s="231">
        <f>$K$29</f>
        <v>0</v>
      </c>
      <c r="G43" s="232"/>
      <c r="H43" s="232">
        <f>$D$23</f>
        <v>8400</v>
      </c>
      <c r="I43" s="232"/>
      <c r="J43" s="232"/>
      <c r="K43" s="233">
        <f>$C$43-$H$43+$F$43+$O$43</f>
        <v>42364</v>
      </c>
      <c r="L43" s="233"/>
      <c r="M43" s="59">
        <f>SUM($K$43)/$D$9</f>
        <v>0.21182000000000001</v>
      </c>
      <c r="N43" s="60">
        <f>$G$36</f>
        <v>1058.7304165261282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53574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49574</v>
      </c>
      <c r="L44" s="238"/>
      <c r="M44" s="63">
        <f>SUM($K$44)/D10</f>
        <v>9.9148E-2</v>
      </c>
      <c r="N44" s="64">
        <f>$G$37</f>
        <v>1490.025539113924</v>
      </c>
      <c r="O44" s="100"/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B1:Y124"/>
  <sheetViews>
    <sheetView showGridLines="0" topLeftCell="B24" zoomScaleNormal="100" workbookViewId="0">
      <selection activeCell="M29" sqref="M29:N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SUM('1203'!K43:L43)</f>
        <v>42364</v>
      </c>
      <c r="F9" s="38">
        <f>E9/D9</f>
        <v>0.21182000000000001</v>
      </c>
      <c r="G9" s="103">
        <f>SUM('1203'!N43)</f>
        <v>1058.7304165261282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SUM('1203'!K44:L44)</f>
        <v>49574</v>
      </c>
      <c r="F10" s="40">
        <f>E10/D10</f>
        <v>9.9148E-2</v>
      </c>
      <c r="G10" s="103">
        <f>SUM('1203'!N44)</f>
        <v>1490.025539113924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8000</v>
      </c>
      <c r="E16" s="33"/>
      <c r="F16" s="73">
        <f>IF(D16="","",(SUM($G$9)))</f>
        <v>1058.7304165261282</v>
      </c>
      <c r="G16" s="74">
        <f>IF(D16="","",(SUM(E16)-F16))</f>
        <v>-1058.7304165261282</v>
      </c>
      <c r="H16" s="75">
        <f>IF(D16="","",(D16*G16))</f>
        <v>-8469843.3322090264</v>
      </c>
      <c r="I16" s="13"/>
      <c r="J16" s="165" t="s">
        <v>23</v>
      </c>
      <c r="K16" s="32"/>
      <c r="L16" s="104">
        <v>1000</v>
      </c>
      <c r="M16" s="33"/>
      <c r="N16" s="90">
        <f>IF(L16="","",($G$10))</f>
        <v>1490.025539113924</v>
      </c>
      <c r="O16" s="91">
        <f>IF(L16="","",(SUM(M16)-N16))</f>
        <v>-1490.025539113924</v>
      </c>
      <c r="P16" s="92">
        <f>IF(L16="","",(L16*O16))</f>
        <v>-1490025.5391139239</v>
      </c>
    </row>
    <row r="17" spans="2:17" ht="24" customHeight="1">
      <c r="B17" s="164"/>
      <c r="C17" s="107"/>
      <c r="D17" s="105">
        <v>2000</v>
      </c>
      <c r="E17" s="12"/>
      <c r="F17" s="76">
        <f>IF(D17="","",(SUM($G$9)))</f>
        <v>1058.7304165261282</v>
      </c>
      <c r="G17" s="77">
        <f>IF(D17="","",(SUM(E17)-F17))</f>
        <v>-1058.7304165261282</v>
      </c>
      <c r="H17" s="78">
        <f>IF(D17="","",(D17*G17))</f>
        <v>-2117460.8330522566</v>
      </c>
      <c r="I17" s="13"/>
      <c r="J17" s="165"/>
      <c r="K17" s="107"/>
      <c r="L17" s="105">
        <v>3000</v>
      </c>
      <c r="M17" s="12"/>
      <c r="N17" s="93">
        <f>IF(L17="","",($G$10))</f>
        <v>1490.025539113924</v>
      </c>
      <c r="O17" s="94">
        <f>IF(L17="","",(SUM(M17)-N17))</f>
        <v>-1490.025539113924</v>
      </c>
      <c r="P17" s="95">
        <f>IF(L17="","",(L17*O17))</f>
        <v>-4470076.6173417717</v>
      </c>
    </row>
    <row r="18" spans="2:17" ht="24" customHeight="1">
      <c r="B18" s="164"/>
      <c r="C18" s="101"/>
      <c r="D18" s="105">
        <v>1500</v>
      </c>
      <c r="E18" s="12"/>
      <c r="F18" s="76">
        <f t="shared" ref="F18:F22" si="0">IF(D18="","",(SUM($G$9)))</f>
        <v>1058.7304165261282</v>
      </c>
      <c r="G18" s="77">
        <f t="shared" ref="G18:G22" si="1">IF(D18="","",(SUM(E18)-F18))</f>
        <v>-1058.7304165261282</v>
      </c>
      <c r="H18" s="78">
        <f t="shared" ref="H18:H22" si="2">IF(D18="","",(D18*G18))</f>
        <v>-1588095.6247891923</v>
      </c>
      <c r="I18" s="13"/>
      <c r="J18" s="165"/>
      <c r="K18" s="107"/>
      <c r="L18" s="105">
        <v>3000</v>
      </c>
      <c r="M18" s="12"/>
      <c r="N18" s="93">
        <f t="shared" ref="N18:N22" si="3">IF(L18="","",($G$10))</f>
        <v>1490.025539113924</v>
      </c>
      <c r="O18" s="94">
        <f t="shared" ref="O18:O22" si="4">IF(L18="","",(SUM(M18)-N18))</f>
        <v>-1490.025539113924</v>
      </c>
      <c r="P18" s="95">
        <f t="shared" ref="P18:P22" si="5">IF(L18="","",(L18*O18))</f>
        <v>-4470076.6173417717</v>
      </c>
    </row>
    <row r="19" spans="2:17" ht="24" customHeight="1">
      <c r="B19" s="164"/>
      <c r="C19" s="107"/>
      <c r="D19" s="105">
        <v>20000</v>
      </c>
      <c r="E19" s="12"/>
      <c r="F19" s="76">
        <f t="shared" si="0"/>
        <v>1058.7304165261282</v>
      </c>
      <c r="G19" s="77">
        <f t="shared" si="1"/>
        <v>-1058.7304165261282</v>
      </c>
      <c r="H19" s="78">
        <f t="shared" si="2"/>
        <v>-21174608.330522563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>
        <v>1000</v>
      </c>
      <c r="E20" s="12"/>
      <c r="F20" s="76">
        <f t="shared" si="0"/>
        <v>1058.7304165261282</v>
      </c>
      <c r="G20" s="77">
        <f t="shared" si="1"/>
        <v>-1058.7304165261282</v>
      </c>
      <c r="H20" s="78">
        <f t="shared" si="2"/>
        <v>-1058730.4165261283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32500</v>
      </c>
      <c r="E23" s="71"/>
      <c r="F23" s="71"/>
      <c r="G23" s="71"/>
      <c r="H23" s="72">
        <f>SUM(H16:H22)</f>
        <v>-34408738.537099168</v>
      </c>
      <c r="I23" s="114"/>
      <c r="J23" s="85" t="s">
        <v>25</v>
      </c>
      <c r="K23" s="86"/>
      <c r="L23" s="87">
        <f>SUM(L16:L22)</f>
        <v>7000</v>
      </c>
      <c r="M23" s="88"/>
      <c r="N23" s="88"/>
      <c r="O23" s="88"/>
      <c r="P23" s="89">
        <f>SUM(P16:P22)</f>
        <v>-10430178.773797467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9864</v>
      </c>
      <c r="D29" s="187"/>
      <c r="E29" s="188">
        <f>$G$9</f>
        <v>1058.7304165261282</v>
      </c>
      <c r="F29" s="188"/>
      <c r="G29" s="187">
        <f>C29*E29</f>
        <v>10443316.828613728</v>
      </c>
      <c r="H29" s="189"/>
      <c r="I29" s="13"/>
      <c r="J29" s="45" t="s">
        <v>9</v>
      </c>
      <c r="K29" s="190">
        <v>20000</v>
      </c>
      <c r="L29" s="191"/>
      <c r="M29" s="192">
        <v>1064.5</v>
      </c>
      <c r="N29" s="193"/>
      <c r="O29" s="187">
        <f>K29*M29</f>
        <v>21290000</v>
      </c>
      <c r="P29" s="189"/>
    </row>
    <row r="30" spans="2:17" ht="22.5" customHeight="1">
      <c r="B30" s="46" t="s">
        <v>10</v>
      </c>
      <c r="C30" s="198">
        <f>$E$10-$L$23</f>
        <v>42574</v>
      </c>
      <c r="D30" s="184"/>
      <c r="E30" s="199">
        <f>$G$10</f>
        <v>1490.025539113924</v>
      </c>
      <c r="F30" s="199"/>
      <c r="G30" s="184">
        <f>C30*E30</f>
        <v>63436347.302236199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29864</v>
      </c>
      <c r="D36" s="187"/>
      <c r="E36" s="187">
        <f>$G$29+$O$29-K36</f>
        <v>31733316.828613728</v>
      </c>
      <c r="F36" s="187"/>
      <c r="G36" s="188">
        <f>E36/C36</f>
        <v>1062.5943218796453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42574</v>
      </c>
      <c r="D37" s="184"/>
      <c r="E37" s="184">
        <f>$G$30+$O$30</f>
        <v>63436347.302236199</v>
      </c>
      <c r="F37" s="184"/>
      <c r="G37" s="199">
        <f>E37/C37</f>
        <v>1490.025539113924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42364</v>
      </c>
      <c r="D43" s="230"/>
      <c r="E43" s="58"/>
      <c r="F43" s="231">
        <f>$K$29</f>
        <v>20000</v>
      </c>
      <c r="G43" s="232"/>
      <c r="H43" s="232">
        <f>$D$23</f>
        <v>32500</v>
      </c>
      <c r="I43" s="232"/>
      <c r="J43" s="232"/>
      <c r="K43" s="233">
        <f>$C$43-$H$43+$F$43+$O$43</f>
        <v>29864</v>
      </c>
      <c r="L43" s="233"/>
      <c r="M43" s="59">
        <f>SUM($K$43)/$D$9</f>
        <v>0.14932000000000001</v>
      </c>
      <c r="N43" s="60">
        <f>$G$36</f>
        <v>1062.5943218796453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49574</v>
      </c>
      <c r="D44" s="235"/>
      <c r="E44" s="62"/>
      <c r="F44" s="236">
        <f>$K$30</f>
        <v>0</v>
      </c>
      <c r="G44" s="237"/>
      <c r="H44" s="237">
        <f>$L$23</f>
        <v>7000</v>
      </c>
      <c r="I44" s="237"/>
      <c r="J44" s="237"/>
      <c r="K44" s="238">
        <f>$C$44-$H$44+$F$44+$O$44</f>
        <v>42574</v>
      </c>
      <c r="L44" s="238"/>
      <c r="M44" s="63">
        <f>SUM($K$44)/D10</f>
        <v>8.5148000000000001E-2</v>
      </c>
      <c r="N44" s="64">
        <f>$G$37</f>
        <v>1490.025539113924</v>
      </c>
      <c r="O44" s="100"/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Y124"/>
  <sheetViews>
    <sheetView showGridLines="0" topLeftCell="A21" zoomScaleNormal="100" workbookViewId="0">
      <selection activeCell="K36" sqref="K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SUM('1204'!K43:L43)</f>
        <v>29864</v>
      </c>
      <c r="F9" s="38">
        <f>E9/D9</f>
        <v>0.14932000000000001</v>
      </c>
      <c r="G9" s="103">
        <f>SUM('1204'!N43)</f>
        <v>1062.5943218796453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SUM('1204'!K44:L44)</f>
        <v>42574</v>
      </c>
      <c r="F10" s="40">
        <f>E10/D10</f>
        <v>8.5148000000000001E-2</v>
      </c>
      <c r="G10" s="103">
        <f>SUM('1204'!N44)</f>
        <v>1490.025539113924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5150</v>
      </c>
      <c r="E16" s="33"/>
      <c r="F16" s="73">
        <f>IF(D16="","",(SUM($G$9)))</f>
        <v>1062.5943218796453</v>
      </c>
      <c r="G16" s="74">
        <f>IF(D16="","",(SUM(E16)-F16))</f>
        <v>-1062.5943218796453</v>
      </c>
      <c r="H16" s="75">
        <f>IF(D16="","",(D16*G16))</f>
        <v>-5472360.757680174</v>
      </c>
      <c r="I16" s="13"/>
      <c r="J16" s="165" t="s">
        <v>23</v>
      </c>
      <c r="K16" s="32"/>
      <c r="L16" s="104">
        <v>3000</v>
      </c>
      <c r="M16" s="33"/>
      <c r="N16" s="90">
        <f>IF(L16="","",($G$10))</f>
        <v>1490.025539113924</v>
      </c>
      <c r="O16" s="91">
        <f>IF(L16="","",(SUM(M16)-N16))</f>
        <v>-1490.025539113924</v>
      </c>
      <c r="P16" s="92">
        <f>IF(L16="","",(L16*O16))</f>
        <v>-4470076.6173417717</v>
      </c>
    </row>
    <row r="17" spans="2:17" ht="24" customHeight="1">
      <c r="B17" s="164"/>
      <c r="C17" s="107"/>
      <c r="D17" s="105">
        <v>1500</v>
      </c>
      <c r="E17" s="12"/>
      <c r="F17" s="76">
        <f>IF(D17="","",(SUM($G$9)))</f>
        <v>1062.5943218796453</v>
      </c>
      <c r="G17" s="77">
        <f>IF(D17="","",(SUM(E17)-F17))</f>
        <v>-1062.5943218796453</v>
      </c>
      <c r="H17" s="78">
        <f>IF(D17="","",(D17*G17))</f>
        <v>-1593891.482819468</v>
      </c>
      <c r="I17" s="13"/>
      <c r="J17" s="165"/>
      <c r="K17" s="107"/>
      <c r="L17" s="105">
        <v>3000</v>
      </c>
      <c r="M17" s="12"/>
      <c r="N17" s="93">
        <f>IF(L17="","",($G$10))</f>
        <v>1490.025539113924</v>
      </c>
      <c r="O17" s="94">
        <f>IF(L17="","",(SUM(M17)-N17))</f>
        <v>-1490.025539113924</v>
      </c>
      <c r="P17" s="95">
        <f>IF(L17="","",(L17*O17))</f>
        <v>-4470076.6173417717</v>
      </c>
    </row>
    <row r="18" spans="2:17" ht="24" customHeight="1">
      <c r="B18" s="164"/>
      <c r="C18" s="101"/>
      <c r="D18" s="105">
        <v>1000</v>
      </c>
      <c r="E18" s="12"/>
      <c r="F18" s="76">
        <f t="shared" ref="F18:F22" si="0">IF(D18="","",(SUM($G$9)))</f>
        <v>1062.5943218796453</v>
      </c>
      <c r="G18" s="77">
        <f t="shared" ref="G18:G22" si="1">IF(D18="","",(SUM(E18)-F18))</f>
        <v>-1062.5943218796453</v>
      </c>
      <c r="H18" s="78">
        <f t="shared" ref="H18:H22" si="2">IF(D18="","",(D18*G18))</f>
        <v>-1062594.3218796453</v>
      </c>
      <c r="I18" s="13"/>
      <c r="J18" s="165"/>
      <c r="K18" s="107"/>
      <c r="L18" s="105">
        <v>900</v>
      </c>
      <c r="M18" s="12"/>
      <c r="N18" s="93">
        <f t="shared" ref="N18:N22" si="3">IF(L18="","",($G$10))</f>
        <v>1490.025539113924</v>
      </c>
      <c r="O18" s="94">
        <f t="shared" ref="O18:O22" si="4">IF(L18="","",(SUM(M18)-N18))</f>
        <v>-1490.025539113924</v>
      </c>
      <c r="P18" s="95">
        <f t="shared" ref="P18:P22" si="5">IF(L18="","",(L18*O18))</f>
        <v>-1341022.9852025316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>
        <v>3000</v>
      </c>
      <c r="M19" s="12"/>
      <c r="N19" s="93">
        <f t="shared" si="3"/>
        <v>1490.025539113924</v>
      </c>
      <c r="O19" s="94">
        <f t="shared" si="4"/>
        <v>-1490.025539113924</v>
      </c>
      <c r="P19" s="95">
        <f t="shared" si="5"/>
        <v>-4470076.6173417717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>
        <v>5000</v>
      </c>
      <c r="M20" s="12"/>
      <c r="N20" s="93">
        <f t="shared" si="3"/>
        <v>1490.025539113924</v>
      </c>
      <c r="O20" s="94">
        <f t="shared" si="4"/>
        <v>-1490.025539113924</v>
      </c>
      <c r="P20" s="95">
        <f t="shared" si="5"/>
        <v>-7450127.6955696195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7650</v>
      </c>
      <c r="E23" s="71"/>
      <c r="F23" s="71"/>
      <c r="G23" s="71"/>
      <c r="H23" s="72">
        <f>SUM(H16:H22)</f>
        <v>-8128846.5623792876</v>
      </c>
      <c r="I23" s="114"/>
      <c r="J23" s="85" t="s">
        <v>25</v>
      </c>
      <c r="K23" s="86"/>
      <c r="L23" s="87">
        <f>SUM(L16:L22)</f>
        <v>14900</v>
      </c>
      <c r="M23" s="88"/>
      <c r="N23" s="88"/>
      <c r="O23" s="88"/>
      <c r="P23" s="89">
        <f>SUM(P16:P22)</f>
        <v>-22201380.532797467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22214</v>
      </c>
      <c r="D29" s="187"/>
      <c r="E29" s="188">
        <f>$G$9</f>
        <v>1062.5943218796453</v>
      </c>
      <c r="F29" s="188"/>
      <c r="G29" s="187">
        <f>C29*E29</f>
        <v>23604470.266234443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27674</v>
      </c>
      <c r="D30" s="184"/>
      <c r="E30" s="199">
        <f>$G$10</f>
        <v>1490.025539113924</v>
      </c>
      <c r="F30" s="199"/>
      <c r="G30" s="184">
        <f>C30*E30</f>
        <v>41234966.769438729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22214</v>
      </c>
      <c r="D36" s="187"/>
      <c r="E36" s="187">
        <f>$G$29+$O$29-K36</f>
        <v>23604470.266234443</v>
      </c>
      <c r="F36" s="187"/>
      <c r="G36" s="188">
        <f>E36/C36</f>
        <v>1062.5943218796453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27674</v>
      </c>
      <c r="D37" s="184"/>
      <c r="E37" s="184">
        <f>$G$30+$O$30</f>
        <v>41234966.769438729</v>
      </c>
      <c r="F37" s="184"/>
      <c r="G37" s="199">
        <f>E37/C37</f>
        <v>1490.0255391139237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29864</v>
      </c>
      <c r="D43" s="230"/>
      <c r="E43" s="58"/>
      <c r="F43" s="231">
        <f>$K$29</f>
        <v>0</v>
      </c>
      <c r="G43" s="232"/>
      <c r="H43" s="232">
        <f>$D$23</f>
        <v>7650</v>
      </c>
      <c r="I43" s="232"/>
      <c r="J43" s="232"/>
      <c r="K43" s="233">
        <f>$C$43-$H$43+$F$43+$O$43</f>
        <v>22214</v>
      </c>
      <c r="L43" s="233"/>
      <c r="M43" s="59">
        <f>SUM($K$43)/$D$9</f>
        <v>0.11107</v>
      </c>
      <c r="N43" s="60">
        <f>$G$36</f>
        <v>1062.5943218796453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42574</v>
      </c>
      <c r="D44" s="235"/>
      <c r="E44" s="62"/>
      <c r="F44" s="236">
        <f>$K$30</f>
        <v>0</v>
      </c>
      <c r="G44" s="237"/>
      <c r="H44" s="237">
        <f>$L$23</f>
        <v>14900</v>
      </c>
      <c r="I44" s="237"/>
      <c r="J44" s="237"/>
      <c r="K44" s="238">
        <f>$C$44-$H$44+$F$44+$O$44</f>
        <v>27674</v>
      </c>
      <c r="L44" s="238"/>
      <c r="M44" s="63">
        <f>SUM($K$44)/D10</f>
        <v>5.5348000000000001E-2</v>
      </c>
      <c r="N44" s="64">
        <f>$G$37</f>
        <v>1490.0255391139237</v>
      </c>
      <c r="O44" s="100"/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Y124"/>
  <sheetViews>
    <sheetView showGridLines="0" topLeftCell="A18" zoomScaleNormal="100" workbookViewId="0">
      <selection activeCell="O36" sqref="O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SUM('1205'!K43:L43)</f>
        <v>22214</v>
      </c>
      <c r="F9" s="38">
        <f>E9/D9</f>
        <v>0.11107</v>
      </c>
      <c r="G9" s="103">
        <f>SUM('1205'!N43)</f>
        <v>1062.5943218796453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SUM('1205'!K44:L44)</f>
        <v>27674</v>
      </c>
      <c r="F10" s="40">
        <f>E10/D10</f>
        <v>5.5348000000000001E-2</v>
      </c>
      <c r="G10" s="103">
        <f>SUM('1205'!N44)</f>
        <v>1490.0255391139237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2800</v>
      </c>
      <c r="E16" s="33"/>
      <c r="F16" s="73">
        <f>IF(D16="","",(SUM($G$9)))</f>
        <v>1062.5943218796453</v>
      </c>
      <c r="G16" s="74">
        <f>IF(D16="","",(SUM(E16)-F16))</f>
        <v>-1062.5943218796453</v>
      </c>
      <c r="H16" s="75">
        <f>IF(D16="","",(D16*G16))</f>
        <v>-2975264.1012630071</v>
      </c>
      <c r="I16" s="13"/>
      <c r="J16" s="165" t="s">
        <v>23</v>
      </c>
      <c r="K16" s="32"/>
      <c r="L16" s="104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7"/>
      <c r="D17" s="105">
        <v>1000</v>
      </c>
      <c r="E17" s="12"/>
      <c r="F17" s="76">
        <f>IF(D17="","",(SUM($G$9)))</f>
        <v>1062.5943218796453</v>
      </c>
      <c r="G17" s="77">
        <f>IF(D17="","",(SUM(E17)-F17))</f>
        <v>-1062.5943218796453</v>
      </c>
      <c r="H17" s="78">
        <f>IF(D17="","",(D17*G17))</f>
        <v>-1062594.3218796453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>
        <v>1900</v>
      </c>
      <c r="E18" s="12"/>
      <c r="F18" s="76">
        <f t="shared" ref="F18:F22" si="0">IF(D18="","",(SUM($G$9)))</f>
        <v>1062.5943218796453</v>
      </c>
      <c r="G18" s="77">
        <f t="shared" ref="G18:G22" si="1">IF(D18="","",(SUM(E18)-F18))</f>
        <v>-1062.5943218796453</v>
      </c>
      <c r="H18" s="78">
        <f t="shared" ref="H18:H22" si="2">IF(D18="","",(D18*G18))</f>
        <v>-2018929.2115713262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5700</v>
      </c>
      <c r="E23" s="71"/>
      <c r="F23" s="71"/>
      <c r="G23" s="71"/>
      <c r="H23" s="72">
        <f>SUM(H16:H22)</f>
        <v>-6056787.6347139785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16514</v>
      </c>
      <c r="D29" s="187"/>
      <c r="E29" s="188">
        <f>$G$9</f>
        <v>1062.5943218796453</v>
      </c>
      <c r="F29" s="188"/>
      <c r="G29" s="187">
        <f>C29*E29</f>
        <v>17547682.631520465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27674</v>
      </c>
      <c r="D30" s="184"/>
      <c r="E30" s="199">
        <f>$G$10</f>
        <v>1490.0255391139237</v>
      </c>
      <c r="F30" s="199"/>
      <c r="G30" s="184">
        <f>C30*E30</f>
        <v>41234966.769438729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16514</v>
      </c>
      <c r="D36" s="187"/>
      <c r="E36" s="187">
        <f>$G$29+$O$29-K36</f>
        <v>17547682.631520465</v>
      </c>
      <c r="F36" s="187"/>
      <c r="G36" s="188">
        <f>E36/C36</f>
        <v>1062.5943218796453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27674</v>
      </c>
      <c r="D37" s="184"/>
      <c r="E37" s="184">
        <f>$G$30+$O$30</f>
        <v>41234966.769438729</v>
      </c>
      <c r="F37" s="184"/>
      <c r="G37" s="199">
        <f>E37/C37</f>
        <v>1490.0255391139237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22214</v>
      </c>
      <c r="D43" s="230"/>
      <c r="E43" s="58"/>
      <c r="F43" s="231">
        <f>$K$29</f>
        <v>0</v>
      </c>
      <c r="G43" s="232"/>
      <c r="H43" s="232">
        <f>$D$23</f>
        <v>5700</v>
      </c>
      <c r="I43" s="232"/>
      <c r="J43" s="232"/>
      <c r="K43" s="233">
        <f>$C$43-$H$43+$F$43+$O$43</f>
        <v>16514</v>
      </c>
      <c r="L43" s="233"/>
      <c r="M43" s="59">
        <f>SUM($K$43)/$D$9</f>
        <v>8.2570000000000005E-2</v>
      </c>
      <c r="N43" s="60">
        <f>$G$36</f>
        <v>1062.5943218796453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27674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27674</v>
      </c>
      <c r="L44" s="238"/>
      <c r="M44" s="63">
        <f>SUM($K$44)/D10</f>
        <v>5.5348000000000001E-2</v>
      </c>
      <c r="N44" s="64">
        <f>$G$37</f>
        <v>1490.0255391139237</v>
      </c>
      <c r="O44" s="100"/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B1:Y124"/>
  <sheetViews>
    <sheetView showGridLines="0" topLeftCell="A23" zoomScaleNormal="100" workbookViewId="0">
      <selection activeCell="N33" sqref="N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SUM('1208'!K43:L43)</f>
        <v>16514</v>
      </c>
      <c r="F9" s="38">
        <f>E9/D9</f>
        <v>8.2570000000000005E-2</v>
      </c>
      <c r="G9" s="103">
        <f>SUM('1208'!N43)</f>
        <v>1062.5943218796453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SUM('1208'!K44:L44)</f>
        <v>27674</v>
      </c>
      <c r="F10" s="40">
        <f>E10/D10</f>
        <v>5.5348000000000001E-2</v>
      </c>
      <c r="G10" s="103">
        <f>SUM('1208'!N44)</f>
        <v>1490.0255391139237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2000</v>
      </c>
      <c r="E16" s="33"/>
      <c r="F16" s="73">
        <f>IF(D16="","",(SUM($G$9)))</f>
        <v>1062.5943218796453</v>
      </c>
      <c r="G16" s="74">
        <f>IF(D16="","",(SUM(E16)-F16))</f>
        <v>-1062.5943218796453</v>
      </c>
      <c r="H16" s="75">
        <f>IF(D16="","",(D16*G16))</f>
        <v>-2125188.6437592907</v>
      </c>
      <c r="I16" s="13"/>
      <c r="J16" s="165" t="s">
        <v>23</v>
      </c>
      <c r="K16" s="32"/>
      <c r="L16" s="104">
        <v>3000</v>
      </c>
      <c r="M16" s="33"/>
      <c r="N16" s="90">
        <f>IF(L16="","",($G$10))</f>
        <v>1490.0255391139237</v>
      </c>
      <c r="O16" s="91">
        <f>IF(L16="","",(SUM(M16)-N16))</f>
        <v>-1490.0255391139237</v>
      </c>
      <c r="P16" s="92">
        <f>IF(L16="","",(L16*O16))</f>
        <v>-4470076.6173417708</v>
      </c>
    </row>
    <row r="17" spans="2:17" ht="24" customHeight="1">
      <c r="B17" s="164"/>
      <c r="C17" s="107"/>
      <c r="D17" s="105">
        <v>1500</v>
      </c>
      <c r="E17" s="12"/>
      <c r="F17" s="76">
        <f>IF(D17="","",(SUM($G$9)))</f>
        <v>1062.5943218796453</v>
      </c>
      <c r="G17" s="77">
        <f>IF(D17="","",(SUM(E17)-F17))</f>
        <v>-1062.5943218796453</v>
      </c>
      <c r="H17" s="78">
        <f>IF(D17="","",(D17*G17))</f>
        <v>-1593891.482819468</v>
      </c>
      <c r="I17" s="13"/>
      <c r="J17" s="165"/>
      <c r="K17" s="107"/>
      <c r="L17" s="105">
        <v>3000</v>
      </c>
      <c r="M17" s="12"/>
      <c r="N17" s="93">
        <f>IF(L17="","",($G$10))</f>
        <v>1490.0255391139237</v>
      </c>
      <c r="O17" s="94">
        <f>IF(L17="","",(SUM(M17)-N17))</f>
        <v>-1490.0255391139237</v>
      </c>
      <c r="P17" s="95">
        <f>IF(L17="","",(L17*O17))</f>
        <v>-4470076.6173417708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>
        <v>500</v>
      </c>
      <c r="M18" s="12"/>
      <c r="N18" s="93">
        <f t="shared" ref="N18:N22" si="3">IF(L18="","",($G$10))</f>
        <v>1490.0255391139237</v>
      </c>
      <c r="O18" s="94">
        <f t="shared" ref="O18:O22" si="4">IF(L18="","",(SUM(M18)-N18))</f>
        <v>-1490.0255391139237</v>
      </c>
      <c r="P18" s="95">
        <f t="shared" ref="P18:P22" si="5">IF(L18="","",(L18*O18))</f>
        <v>-745012.76955696184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3500</v>
      </c>
      <c r="E23" s="71"/>
      <c r="F23" s="71"/>
      <c r="G23" s="71"/>
      <c r="H23" s="72">
        <f>SUM(H16:H22)</f>
        <v>-3719080.1265787585</v>
      </c>
      <c r="I23" s="114"/>
      <c r="J23" s="85" t="s">
        <v>25</v>
      </c>
      <c r="K23" s="86"/>
      <c r="L23" s="87">
        <f>SUM(L16:L22)</f>
        <v>6500</v>
      </c>
      <c r="M23" s="88"/>
      <c r="N23" s="88"/>
      <c r="O23" s="88"/>
      <c r="P23" s="89">
        <f>SUM(P16:P22)</f>
        <v>-9685166.0042405035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13014</v>
      </c>
      <c r="D29" s="187"/>
      <c r="E29" s="188">
        <f>$G$9</f>
        <v>1062.5943218796453</v>
      </c>
      <c r="F29" s="188"/>
      <c r="G29" s="187">
        <f>C29*E29</f>
        <v>13828602.504941704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21174</v>
      </c>
      <c r="D30" s="184"/>
      <c r="E30" s="199">
        <f>$G$10</f>
        <v>1490.0255391139237</v>
      </c>
      <c r="F30" s="199"/>
      <c r="G30" s="184">
        <f>C30*E30</f>
        <v>31549800.76519822</v>
      </c>
      <c r="H30" s="185"/>
      <c r="I30" s="13"/>
      <c r="J30" s="46" t="s">
        <v>10</v>
      </c>
      <c r="K30" s="180">
        <v>32000</v>
      </c>
      <c r="L30" s="181"/>
      <c r="M30" s="182">
        <v>1455.1</v>
      </c>
      <c r="N30" s="183"/>
      <c r="O30" s="184">
        <f>K30*M30</f>
        <v>46563200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13014</v>
      </c>
      <c r="D36" s="187"/>
      <c r="E36" s="187">
        <f>$G$29+$O$29-K36</f>
        <v>13828602.504941704</v>
      </c>
      <c r="F36" s="187"/>
      <c r="G36" s="188">
        <f>E36/C36</f>
        <v>1062.5943218796453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53174</v>
      </c>
      <c r="D37" s="184"/>
      <c r="E37" s="184">
        <f>$G$30+$O$30</f>
        <v>78113000.765198216</v>
      </c>
      <c r="F37" s="184"/>
      <c r="G37" s="199">
        <f>E37/C37</f>
        <v>1469.0074240267465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16514</v>
      </c>
      <c r="D43" s="230"/>
      <c r="E43" s="58"/>
      <c r="F43" s="231">
        <f>$K$29</f>
        <v>0</v>
      </c>
      <c r="G43" s="232"/>
      <c r="H43" s="232">
        <f>$D$23</f>
        <v>3500</v>
      </c>
      <c r="I43" s="232"/>
      <c r="J43" s="232"/>
      <c r="K43" s="233">
        <f>$C$43-$H$43+$F$43+$O$43</f>
        <v>13014</v>
      </c>
      <c r="L43" s="233"/>
      <c r="M43" s="59">
        <f>SUM($K$43)/$D$9</f>
        <v>6.5070000000000003E-2</v>
      </c>
      <c r="N43" s="60">
        <f>$G$36</f>
        <v>1062.5943218796453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27674</v>
      </c>
      <c r="D44" s="235"/>
      <c r="E44" s="62"/>
      <c r="F44" s="236">
        <f>$K$30</f>
        <v>32000</v>
      </c>
      <c r="G44" s="237"/>
      <c r="H44" s="237">
        <f>$L$23</f>
        <v>6500</v>
      </c>
      <c r="I44" s="237"/>
      <c r="J44" s="237"/>
      <c r="K44" s="238">
        <f>$C$44-$H$44+$F$44+$O$44</f>
        <v>53174</v>
      </c>
      <c r="L44" s="238"/>
      <c r="M44" s="63">
        <f>SUM($K$44)/D10</f>
        <v>0.106348</v>
      </c>
      <c r="N44" s="64">
        <f>$G$37</f>
        <v>1469.0074240267465</v>
      </c>
      <c r="O44" s="100"/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1:Y124"/>
  <sheetViews>
    <sheetView showGridLines="0" topLeftCell="A24" zoomScaleNormal="100" workbookViewId="0">
      <selection activeCell="Q37" sqref="Q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SUM('1209'!K43:L43)</f>
        <v>13014</v>
      </c>
      <c r="F9" s="38">
        <f>E9/D9</f>
        <v>6.5070000000000003E-2</v>
      </c>
      <c r="G9" s="103">
        <f>SUM('1209'!N43)</f>
        <v>1062.5943218796453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SUM('1209'!K44:L44)</f>
        <v>53174</v>
      </c>
      <c r="F10" s="40">
        <f>E10/D10</f>
        <v>0.106348</v>
      </c>
      <c r="G10" s="103">
        <f>SUM('1209'!N44)</f>
        <v>1469.0074240267465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1300</v>
      </c>
      <c r="E16" s="33"/>
      <c r="F16" s="73">
        <f>IF(D16="","",(SUM($G$9)))</f>
        <v>1062.5943218796453</v>
      </c>
      <c r="G16" s="74">
        <f>IF(D16="","",(SUM(E16)-F16))</f>
        <v>-1062.5943218796453</v>
      </c>
      <c r="H16" s="75">
        <f>IF(D16="","",(D16*G16))</f>
        <v>-1381372.6184435389</v>
      </c>
      <c r="I16" s="13"/>
      <c r="J16" s="165" t="s">
        <v>23</v>
      </c>
      <c r="K16" s="32"/>
      <c r="L16" s="104">
        <v>4000</v>
      </c>
      <c r="M16" s="33"/>
      <c r="N16" s="90">
        <f>IF(L16="","",($G$10))</f>
        <v>1469.0074240267465</v>
      </c>
      <c r="O16" s="91">
        <f>IF(L16="","",(SUM(M16)-N16))</f>
        <v>-1469.0074240267465</v>
      </c>
      <c r="P16" s="92">
        <f>IF(L16="","",(L16*O16))</f>
        <v>-5876029.6961069861</v>
      </c>
    </row>
    <row r="17" spans="2:17" ht="24" customHeight="1">
      <c r="B17" s="164"/>
      <c r="C17" s="107"/>
      <c r="D17" s="105">
        <v>1000</v>
      </c>
      <c r="E17" s="12"/>
      <c r="F17" s="76">
        <f>IF(D17="","",(SUM($G$9)))</f>
        <v>1062.5943218796453</v>
      </c>
      <c r="G17" s="77">
        <f>IF(D17="","",(SUM(E17)-F17))</f>
        <v>-1062.5943218796453</v>
      </c>
      <c r="H17" s="78">
        <f>IF(D17="","",(D17*G17))</f>
        <v>-1062594.3218796453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2300</v>
      </c>
      <c r="E23" s="71"/>
      <c r="F23" s="71"/>
      <c r="G23" s="71"/>
      <c r="H23" s="72">
        <f>SUM(H16:H22)</f>
        <v>-2443966.9403231842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-5876029.6961069861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10714</v>
      </c>
      <c r="D29" s="187"/>
      <c r="E29" s="188">
        <f>$G$9</f>
        <v>1062.5943218796453</v>
      </c>
      <c r="F29" s="188"/>
      <c r="G29" s="187">
        <f>C29*E29</f>
        <v>11384635.56461852</v>
      </c>
      <c r="H29" s="189"/>
      <c r="I29" s="13"/>
      <c r="J29" s="45" t="s">
        <v>9</v>
      </c>
      <c r="K29" s="190">
        <v>32000</v>
      </c>
      <c r="L29" s="191"/>
      <c r="M29" s="192">
        <v>1023.1</v>
      </c>
      <c r="N29" s="193"/>
      <c r="O29" s="187">
        <f>K29*M29</f>
        <v>32739200</v>
      </c>
      <c r="P29" s="189"/>
    </row>
    <row r="30" spans="2:17" ht="22.5" customHeight="1">
      <c r="B30" s="46" t="s">
        <v>10</v>
      </c>
      <c r="C30" s="198">
        <f>$E$10-$L$23</f>
        <v>49174</v>
      </c>
      <c r="D30" s="184"/>
      <c r="E30" s="199">
        <f>$G$10</f>
        <v>1469.0074240267465</v>
      </c>
      <c r="F30" s="199"/>
      <c r="G30" s="184">
        <f>C30*E30</f>
        <v>72236971.069091231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42714</v>
      </c>
      <c r="D36" s="187"/>
      <c r="E36" s="187">
        <f>$G$29+$O$29-K36</f>
        <v>44123835.56461852</v>
      </c>
      <c r="F36" s="187"/>
      <c r="G36" s="188">
        <f>E36/C36</f>
        <v>1033.0064045656816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49174</v>
      </c>
      <c r="D37" s="184"/>
      <c r="E37" s="184">
        <f>$G$30+$O$30</f>
        <v>72236971.069091231</v>
      </c>
      <c r="F37" s="184"/>
      <c r="G37" s="199">
        <f>E37/C37</f>
        <v>1469.0074240267465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13014</v>
      </c>
      <c r="D43" s="230"/>
      <c r="E43" s="58"/>
      <c r="F43" s="231">
        <f>$K$29</f>
        <v>32000</v>
      </c>
      <c r="G43" s="232"/>
      <c r="H43" s="232">
        <f>$D$23</f>
        <v>2300</v>
      </c>
      <c r="I43" s="232"/>
      <c r="J43" s="232"/>
      <c r="K43" s="233">
        <f>$C$43-$H$43+$F$43+$O$43</f>
        <v>42714</v>
      </c>
      <c r="L43" s="233"/>
      <c r="M43" s="59">
        <f>SUM($K$43)/$D$9</f>
        <v>0.21357000000000001</v>
      </c>
      <c r="N43" s="60">
        <f>$G$36</f>
        <v>1033.0064045656816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53174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49174</v>
      </c>
      <c r="L44" s="238"/>
      <c r="M44" s="63">
        <f>SUM($K$44)/D10</f>
        <v>9.8348000000000005E-2</v>
      </c>
      <c r="N44" s="64">
        <f>$G$37</f>
        <v>1469.0074240267465</v>
      </c>
      <c r="O44" s="100"/>
      <c r="P44" s="19"/>
      <c r="U44" s="19"/>
    </row>
    <row r="45" spans="2:25" ht="21.75" customHeight="1">
      <c r="B45" s="23"/>
      <c r="C45" s="239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240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7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B1:Y124"/>
  <sheetViews>
    <sheetView showGridLines="0" topLeftCell="A15" zoomScaleNormal="100" workbookViewId="0">
      <selection activeCell="L31" sqref="L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SUM('1210'!K43:L43)</f>
        <v>42714</v>
      </c>
      <c r="F9" s="38">
        <f>E9/D9</f>
        <v>0.21357000000000001</v>
      </c>
      <c r="G9" s="103">
        <f>SUM('1210'!N43)</f>
        <v>1033.0064045656816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SUM('1210'!K44:L44)</f>
        <v>49174</v>
      </c>
      <c r="F10" s="40">
        <f>E10/D10</f>
        <v>9.8348000000000005E-2</v>
      </c>
      <c r="G10" s="103">
        <f>SUM('1210'!N44)</f>
        <v>1469.0074240267465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4600</v>
      </c>
      <c r="E16" s="33"/>
      <c r="F16" s="73">
        <f>IF(D16="","",(SUM($G$9)))</f>
        <v>1033.0064045656816</v>
      </c>
      <c r="G16" s="74">
        <f>IF(D16="","",(SUM(E16)-F16))</f>
        <v>-1033.0064045656816</v>
      </c>
      <c r="H16" s="75">
        <f>IF(D16="","",(D16*G16))</f>
        <v>-4751829.4610021356</v>
      </c>
      <c r="I16" s="13"/>
      <c r="J16" s="165" t="s">
        <v>23</v>
      </c>
      <c r="K16" s="32"/>
      <c r="L16" s="104">
        <v>3000</v>
      </c>
      <c r="M16" s="33"/>
      <c r="N16" s="90">
        <f>IF(L16="","",($G$10))</f>
        <v>1469.0074240267465</v>
      </c>
      <c r="O16" s="91">
        <f>IF(L16="","",(SUM(M16)-N16))</f>
        <v>-1469.0074240267465</v>
      </c>
      <c r="P16" s="92">
        <f>IF(L16="","",(L16*O16))</f>
        <v>-4407022.2720802398</v>
      </c>
    </row>
    <row r="17" spans="2:17" ht="24" customHeight="1">
      <c r="B17" s="164"/>
      <c r="C17" s="107"/>
      <c r="D17" s="105">
        <v>1000</v>
      </c>
      <c r="E17" s="12"/>
      <c r="F17" s="76">
        <f>IF(D17="","",(SUM($G$9)))</f>
        <v>1033.0064045656816</v>
      </c>
      <c r="G17" s="77">
        <f>IF(D17="","",(SUM(E17)-F17))</f>
        <v>-1033.0064045656816</v>
      </c>
      <c r="H17" s="78">
        <f>IF(D17="","",(D17*G17))</f>
        <v>-1033006.4045656816</v>
      </c>
      <c r="I17" s="13"/>
      <c r="J17" s="165"/>
      <c r="K17" s="107"/>
      <c r="L17" s="105">
        <v>3000</v>
      </c>
      <c r="M17" s="12"/>
      <c r="N17" s="93">
        <f>IF(L17="","",($G$10))</f>
        <v>1469.0074240267465</v>
      </c>
      <c r="O17" s="94">
        <f>IF(L17="","",(SUM(M17)-N17))</f>
        <v>-1469.0074240267465</v>
      </c>
      <c r="P17" s="95">
        <f>IF(L17="","",(L17*O17))</f>
        <v>-4407022.2720802398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5600</v>
      </c>
      <c r="E23" s="71"/>
      <c r="F23" s="71"/>
      <c r="G23" s="71"/>
      <c r="H23" s="72">
        <f>SUM(H16:H22)</f>
        <v>-5784835.8655678174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-8814044.5441604797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37114</v>
      </c>
      <c r="D29" s="187"/>
      <c r="E29" s="188">
        <f>$G$9</f>
        <v>1033.0064045656816</v>
      </c>
      <c r="F29" s="188"/>
      <c r="G29" s="187">
        <f>C29*E29</f>
        <v>38338999.69905071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43174</v>
      </c>
      <c r="D30" s="184"/>
      <c r="E30" s="199">
        <f>$G$10</f>
        <v>1469.0074240267465</v>
      </c>
      <c r="F30" s="199"/>
      <c r="G30" s="184">
        <f>C30*E30</f>
        <v>63422926.524930753</v>
      </c>
      <c r="H30" s="185"/>
      <c r="I30" s="13"/>
      <c r="J30" s="46" t="s">
        <v>10</v>
      </c>
      <c r="K30" s="180">
        <v>32000</v>
      </c>
      <c r="L30" s="181"/>
      <c r="M30" s="182">
        <v>1455.1</v>
      </c>
      <c r="N30" s="183"/>
      <c r="O30" s="184">
        <f>K30*M30</f>
        <v>46563200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37114</v>
      </c>
      <c r="D36" s="187"/>
      <c r="E36" s="187">
        <f>$G$29+$O$29-K36</f>
        <v>38338999.69905071</v>
      </c>
      <c r="F36" s="187"/>
      <c r="G36" s="188">
        <f>E36/C36</f>
        <v>1033.0064045656816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75174</v>
      </c>
      <c r="D37" s="184"/>
      <c r="E37" s="184">
        <f>$G$30+$O$30</f>
        <v>109986126.52493075</v>
      </c>
      <c r="F37" s="184"/>
      <c r="G37" s="199">
        <f>E37/C37</f>
        <v>1463.0873244064537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42714</v>
      </c>
      <c r="D43" s="230"/>
      <c r="E43" s="58"/>
      <c r="F43" s="231">
        <f>$K$29</f>
        <v>0</v>
      </c>
      <c r="G43" s="232"/>
      <c r="H43" s="232">
        <f>$D$23</f>
        <v>5600</v>
      </c>
      <c r="I43" s="232"/>
      <c r="J43" s="232"/>
      <c r="K43" s="233">
        <f>$C$43-$H$43+$F$43+$O$43</f>
        <v>37114</v>
      </c>
      <c r="L43" s="233"/>
      <c r="M43" s="59">
        <f>SUM($K$43)/$D$9</f>
        <v>0.18557000000000001</v>
      </c>
      <c r="N43" s="60">
        <f>$G$36</f>
        <v>1033.0064045656816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49174</v>
      </c>
      <c r="D44" s="235"/>
      <c r="E44" s="62"/>
      <c r="F44" s="236">
        <f>$K$30</f>
        <v>32000</v>
      </c>
      <c r="G44" s="237"/>
      <c r="H44" s="237">
        <f>$L$23</f>
        <v>6000</v>
      </c>
      <c r="I44" s="237"/>
      <c r="J44" s="237"/>
      <c r="K44" s="238">
        <f>$C$44-$H$44+$F$44+$O$44</f>
        <v>75174</v>
      </c>
      <c r="L44" s="238"/>
      <c r="M44" s="63">
        <f>SUM($K$44)/D10</f>
        <v>0.15034800000000001</v>
      </c>
      <c r="N44" s="64">
        <f>$G$37</f>
        <v>1463.0873244064537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B1:Y124"/>
  <sheetViews>
    <sheetView showGridLines="0" topLeftCell="A24" zoomScaleNormal="100" workbookViewId="0">
      <selection activeCell="T32" sqref="T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SUM('1211'!K43:L43)</f>
        <v>37114</v>
      </c>
      <c r="F9" s="38">
        <f>E9/D9</f>
        <v>0.18557000000000001</v>
      </c>
      <c r="G9" s="103">
        <f>SUM('1211'!N43)</f>
        <v>1033.0064045656816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SUM('1211'!K44:L44)</f>
        <v>75174</v>
      </c>
      <c r="F10" s="40">
        <f>E10/D10</f>
        <v>0.15034800000000001</v>
      </c>
      <c r="G10" s="103">
        <f>SUM('1211'!N44)</f>
        <v>1463.0873244064537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2300</v>
      </c>
      <c r="E16" s="33"/>
      <c r="F16" s="73">
        <f>IF(D16="","",(SUM($G$9)))</f>
        <v>1033.0064045656816</v>
      </c>
      <c r="G16" s="74">
        <f>IF(D16="","",(SUM(E16)-F16))</f>
        <v>-1033.0064045656816</v>
      </c>
      <c r="H16" s="75">
        <f>IF(D16="","",(D16*G16))</f>
        <v>-2375914.7305010678</v>
      </c>
      <c r="I16" s="13"/>
      <c r="J16" s="165" t="s">
        <v>23</v>
      </c>
      <c r="K16" s="32"/>
      <c r="L16" s="104">
        <v>6000</v>
      </c>
      <c r="M16" s="33"/>
      <c r="N16" s="90">
        <f>IF(L16="","",($G$10))</f>
        <v>1463.0873244064537</v>
      </c>
      <c r="O16" s="91">
        <f>IF(L16="","",(SUM(M16)-N16))</f>
        <v>-1463.0873244064537</v>
      </c>
      <c r="P16" s="92">
        <f>IF(L16="","",(L16*O16))</f>
        <v>-8778523.9464387223</v>
      </c>
    </row>
    <row r="17" spans="2:17" ht="24" customHeight="1">
      <c r="B17" s="164"/>
      <c r="C17" s="107"/>
      <c r="D17" s="105">
        <v>1700</v>
      </c>
      <c r="E17" s="12"/>
      <c r="F17" s="76">
        <f>IF(D17="","",(SUM($G$9)))</f>
        <v>1033.0064045656816</v>
      </c>
      <c r="G17" s="77">
        <f>IF(D17="","",(SUM(E17)-F17))</f>
        <v>-1033.0064045656816</v>
      </c>
      <c r="H17" s="78">
        <f>IF(D17="","",(D17*G17))</f>
        <v>-1756110.8877616588</v>
      </c>
      <c r="I17" s="13"/>
      <c r="J17" s="165"/>
      <c r="K17" s="107"/>
      <c r="L17" s="105">
        <v>2000</v>
      </c>
      <c r="M17" s="12"/>
      <c r="N17" s="93">
        <f>IF(L17="","",($G$10))</f>
        <v>1463.0873244064537</v>
      </c>
      <c r="O17" s="94">
        <f>IF(L17="","",(SUM(M17)-N17))</f>
        <v>-1463.0873244064537</v>
      </c>
      <c r="P17" s="95">
        <f>IF(L17="","",(L17*O17))</f>
        <v>-2926174.6488129073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>
        <v>800</v>
      </c>
      <c r="M18" s="12"/>
      <c r="N18" s="93">
        <f t="shared" ref="N18:N22" si="3">IF(L18="","",($G$10))</f>
        <v>1463.0873244064537</v>
      </c>
      <c r="O18" s="94">
        <f t="shared" ref="O18:O22" si="4">IF(L18="","",(SUM(M18)-N18))</f>
        <v>-1463.0873244064537</v>
      </c>
      <c r="P18" s="95">
        <f t="shared" ref="P18:P22" si="5">IF(L18="","",(L18*O18))</f>
        <v>-1170469.859525163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-4132025.6182627268</v>
      </c>
      <c r="I23" s="114"/>
      <c r="J23" s="85" t="s">
        <v>25</v>
      </c>
      <c r="K23" s="86"/>
      <c r="L23" s="87">
        <f>SUM(L16:L22)</f>
        <v>8800</v>
      </c>
      <c r="M23" s="88"/>
      <c r="N23" s="88"/>
      <c r="O23" s="88"/>
      <c r="P23" s="89">
        <f>SUM(P16:P22)</f>
        <v>-12875168.454776792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33114</v>
      </c>
      <c r="D29" s="187"/>
      <c r="E29" s="188">
        <f>$G$9</f>
        <v>1033.0064045656816</v>
      </c>
      <c r="F29" s="188"/>
      <c r="G29" s="187">
        <f>C29*E29</f>
        <v>34206974.080787979</v>
      </c>
      <c r="H29" s="189"/>
      <c r="I29" s="13"/>
      <c r="J29" s="45" t="s">
        <v>9</v>
      </c>
      <c r="K29" s="190">
        <v>32000</v>
      </c>
      <c r="L29" s="191"/>
      <c r="M29" s="192">
        <v>999.5</v>
      </c>
      <c r="N29" s="193"/>
      <c r="O29" s="187">
        <f>K29*M29</f>
        <v>31984000</v>
      </c>
      <c r="P29" s="189"/>
    </row>
    <row r="30" spans="2:17" ht="22.5" customHeight="1">
      <c r="B30" s="46" t="s">
        <v>10</v>
      </c>
      <c r="C30" s="198">
        <f>$E$10-$L$23</f>
        <v>66374</v>
      </c>
      <c r="D30" s="184"/>
      <c r="E30" s="199">
        <f>$G$10</f>
        <v>1463.0873244064537</v>
      </c>
      <c r="F30" s="199"/>
      <c r="G30" s="184">
        <f>C30*E30</f>
        <v>97110958.070153952</v>
      </c>
      <c r="H30" s="185"/>
      <c r="I30" s="13"/>
      <c r="J30" s="46" t="s">
        <v>10</v>
      </c>
      <c r="K30" s="180">
        <v>32000</v>
      </c>
      <c r="L30" s="181"/>
      <c r="M30" s="182">
        <v>1488.3223582292501</v>
      </c>
      <c r="N30" s="183"/>
      <c r="O30" s="184">
        <f>K30*M30</f>
        <v>47626315.463336006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65114</v>
      </c>
      <c r="D36" s="187"/>
      <c r="E36" s="187">
        <f>$G$29+$O$29-K36</f>
        <v>66190974.080787979</v>
      </c>
      <c r="F36" s="187"/>
      <c r="G36" s="188">
        <f>E36/C36</f>
        <v>1016.5398237059309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98374</v>
      </c>
      <c r="D37" s="184"/>
      <c r="E37" s="184">
        <f>$G$30+$O$30</f>
        <v>144737273.53348994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37114</v>
      </c>
      <c r="D43" s="230"/>
      <c r="E43" s="58"/>
      <c r="F43" s="231">
        <f>$K$29</f>
        <v>32000</v>
      </c>
      <c r="G43" s="232"/>
      <c r="H43" s="232">
        <f>$D$23</f>
        <v>4000</v>
      </c>
      <c r="I43" s="232"/>
      <c r="J43" s="232"/>
      <c r="K43" s="233">
        <f>$C$43-$H$43+$F$43+$O$43</f>
        <v>65114</v>
      </c>
      <c r="L43" s="233"/>
      <c r="M43" s="59">
        <f>SUM($K$43)/$D$9</f>
        <v>0.32557000000000003</v>
      </c>
      <c r="N43" s="60">
        <f>$G$36</f>
        <v>1016.5398237059309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75174</v>
      </c>
      <c r="D44" s="235"/>
      <c r="E44" s="62"/>
      <c r="F44" s="236">
        <f>$K$30</f>
        <v>32000</v>
      </c>
      <c r="G44" s="237"/>
      <c r="H44" s="237">
        <f>$L$23</f>
        <v>8800</v>
      </c>
      <c r="I44" s="237"/>
      <c r="J44" s="237"/>
      <c r="K44" s="238">
        <f>$C$44-$H$44+$F$44+$O$44</f>
        <v>98374</v>
      </c>
      <c r="L44" s="238"/>
      <c r="M44" s="63">
        <f>SUM($K$44)/D10</f>
        <v>0.19674800000000001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Y124"/>
  <sheetViews>
    <sheetView showGridLines="0" topLeftCell="A21" zoomScaleNormal="100" workbookViewId="0">
      <selection activeCell="N43" sqref="N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SUM('1212'!K43:L43)</f>
        <v>65114</v>
      </c>
      <c r="F9" s="38">
        <f>E9/D9</f>
        <v>0.32557000000000003</v>
      </c>
      <c r="G9" s="103">
        <f>SUM('1212'!N43)</f>
        <v>1016.5398237059309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SUM('1212'!K44:L44)</f>
        <v>98374</v>
      </c>
      <c r="F10" s="40">
        <f>E10/D10</f>
        <v>0.19674800000000001</v>
      </c>
      <c r="G10" s="103">
        <f>SUM('1212'!N44)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2000</v>
      </c>
      <c r="E16" s="33"/>
      <c r="F16" s="73">
        <f>IF(D16="","",(SUM($G$9)))</f>
        <v>1016.5398237059309</v>
      </c>
      <c r="G16" s="74">
        <f>IF(D16="","",(SUM(E16)-F16))</f>
        <v>-1016.5398237059309</v>
      </c>
      <c r="H16" s="75">
        <f>IF(D16="","",(D16*G16))</f>
        <v>-2033079.6474118617</v>
      </c>
      <c r="I16" s="13"/>
      <c r="J16" s="165" t="s">
        <v>23</v>
      </c>
      <c r="K16" s="32"/>
      <c r="L16" s="104">
        <v>1000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-1471296.0084320039</v>
      </c>
    </row>
    <row r="17" spans="2:17" ht="24" customHeight="1">
      <c r="B17" s="164"/>
      <c r="C17" s="107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-2033079.6474118617</v>
      </c>
      <c r="I23" s="114"/>
      <c r="J23" s="85" t="s">
        <v>25</v>
      </c>
      <c r="K23" s="86"/>
      <c r="L23" s="87">
        <f>SUM(L16:L22)</f>
        <v>1000</v>
      </c>
      <c r="M23" s="88"/>
      <c r="N23" s="88"/>
      <c r="O23" s="88"/>
      <c r="P23" s="89">
        <f>SUM(P16:P22)</f>
        <v>-1471296.0084320039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63114</v>
      </c>
      <c r="D29" s="187"/>
      <c r="E29" s="188">
        <f>$G$9</f>
        <v>1016.5398237059309</v>
      </c>
      <c r="F29" s="188"/>
      <c r="G29" s="187">
        <f>C29*E29</f>
        <v>64157894.433376119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97374</v>
      </c>
      <c r="D30" s="184"/>
      <c r="E30" s="199">
        <f>$G$10</f>
        <v>1471.2960084320039</v>
      </c>
      <c r="F30" s="199"/>
      <c r="G30" s="184">
        <f>C30*E30</f>
        <v>143265977.52505794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63114</v>
      </c>
      <c r="D36" s="187"/>
      <c r="E36" s="187">
        <f>$G$29+$O$29-K36</f>
        <v>64157894.433376119</v>
      </c>
      <c r="F36" s="187"/>
      <c r="G36" s="188">
        <f>E36/C36</f>
        <v>1016.5398237059309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97374</v>
      </c>
      <c r="D37" s="184"/>
      <c r="E37" s="184">
        <f>$G$30+$O$30</f>
        <v>143265977.52505794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65114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63114</v>
      </c>
      <c r="L43" s="233"/>
      <c r="M43" s="59">
        <f>SUM($K$43)/$D$9</f>
        <v>0.31557000000000002</v>
      </c>
      <c r="N43" s="60">
        <f>$G$36</f>
        <v>1016.5398237059309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98374</v>
      </c>
      <c r="D44" s="235"/>
      <c r="E44" s="62"/>
      <c r="F44" s="236">
        <f>$K$30</f>
        <v>0</v>
      </c>
      <c r="G44" s="237"/>
      <c r="H44" s="237">
        <f>$L$23</f>
        <v>1000</v>
      </c>
      <c r="I44" s="237"/>
      <c r="J44" s="237"/>
      <c r="K44" s="238">
        <f>$C$44-$H$44+$F$44+$O$44</f>
        <v>97374</v>
      </c>
      <c r="L44" s="238"/>
      <c r="M44" s="63">
        <f>SUM($K$44)/D10</f>
        <v>0.194748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B1:Y124"/>
  <sheetViews>
    <sheetView showGridLines="0" topLeftCell="A24" zoomScaleNormal="100" workbookViewId="0">
      <selection activeCell="N40" sqref="N40:N4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SUM('1213'!K43:L43)</f>
        <v>63114</v>
      </c>
      <c r="F9" s="38">
        <f>E9/D9</f>
        <v>0.31557000000000002</v>
      </c>
      <c r="G9" s="103">
        <f>SUM('1213'!N43)</f>
        <v>1016.5398237059309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SUM('1213'!K44:L44)</f>
        <v>97374</v>
      </c>
      <c r="F10" s="40">
        <f>E10/D10</f>
        <v>0.194748</v>
      </c>
      <c r="G10" s="103">
        <f>SUM('1213'!N44)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1900</v>
      </c>
      <c r="E16" s="33"/>
      <c r="F16" s="73">
        <f>IF(D16="","",(SUM($G$9)))</f>
        <v>1016.5398237059309</v>
      </c>
      <c r="G16" s="74">
        <f>IF(D16="","",(SUM(E16)-F16))</f>
        <v>-1016.5398237059309</v>
      </c>
      <c r="H16" s="75">
        <f>IF(D16="","",(D16*G16))</f>
        <v>-1931425.6650412686</v>
      </c>
      <c r="I16" s="13"/>
      <c r="J16" s="165" t="s">
        <v>23</v>
      </c>
      <c r="K16" s="32"/>
      <c r="L16" s="104">
        <v>3000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-4413888.0252960119</v>
      </c>
    </row>
    <row r="17" spans="2:17" ht="24" customHeight="1">
      <c r="B17" s="164"/>
      <c r="C17" s="107"/>
      <c r="D17" s="105">
        <v>1500</v>
      </c>
      <c r="E17" s="12"/>
      <c r="F17" s="76">
        <f>IF(D17="","",(SUM($G$9)))</f>
        <v>1016.5398237059309</v>
      </c>
      <c r="G17" s="77">
        <f>IF(D17="","",(SUM(E17)-F17))</f>
        <v>-1016.5398237059309</v>
      </c>
      <c r="H17" s="78">
        <f>IF(D17="","",(D17*G17))</f>
        <v>-1524809.7355588963</v>
      </c>
      <c r="I17" s="13"/>
      <c r="J17" s="165"/>
      <c r="K17" s="107"/>
      <c r="L17" s="105">
        <v>1000</v>
      </c>
      <c r="M17" s="12"/>
      <c r="N17" s="93">
        <f>IF(L17="","",($G$10))</f>
        <v>1471.2960084320039</v>
      </c>
      <c r="O17" s="94">
        <f>IF(L17="","",(SUM(M17)-N17))</f>
        <v>-1471.2960084320039</v>
      </c>
      <c r="P17" s="95">
        <f>IF(L17="","",(L17*O17))</f>
        <v>-1471296.0084320039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3400</v>
      </c>
      <c r="E23" s="71"/>
      <c r="F23" s="71"/>
      <c r="G23" s="71"/>
      <c r="H23" s="72">
        <f>SUM(H16:H22)</f>
        <v>-3456235.4006001651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-5885184.0337280156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59714</v>
      </c>
      <c r="D29" s="187"/>
      <c r="E29" s="188">
        <f>$G$9</f>
        <v>1016.5398237059309</v>
      </c>
      <c r="F29" s="188"/>
      <c r="G29" s="187">
        <f>C29*E29</f>
        <v>60701659.032775953</v>
      </c>
      <c r="H29" s="189"/>
      <c r="I29" s="13"/>
      <c r="J29" s="45" t="s">
        <v>9</v>
      </c>
      <c r="K29" s="190">
        <v>32000</v>
      </c>
      <c r="L29" s="191"/>
      <c r="M29" s="192">
        <v>999.5</v>
      </c>
      <c r="N29" s="193"/>
      <c r="O29" s="187">
        <f>K29*M29</f>
        <v>31984000</v>
      </c>
      <c r="P29" s="189"/>
    </row>
    <row r="30" spans="2:17" ht="22.5" customHeight="1">
      <c r="B30" s="46" t="s">
        <v>10</v>
      </c>
      <c r="C30" s="198">
        <f>$E$10-$L$23</f>
        <v>93374</v>
      </c>
      <c r="D30" s="184"/>
      <c r="E30" s="199">
        <f>$G$10</f>
        <v>1471.2960084320039</v>
      </c>
      <c r="F30" s="199"/>
      <c r="G30" s="184">
        <f>C30*E30</f>
        <v>137380793.49132994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91714</v>
      </c>
      <c r="D36" s="187"/>
      <c r="E36" s="187">
        <f>$G$29+$O$29-K36</f>
        <v>92685659.032775953</v>
      </c>
      <c r="F36" s="187"/>
      <c r="G36" s="188">
        <f>E36/C36</f>
        <v>1010.594446134461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93374</v>
      </c>
      <c r="D37" s="184"/>
      <c r="E37" s="184">
        <f>$G$30+$O$30</f>
        <v>137380793.49132994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63114</v>
      </c>
      <c r="D43" s="230"/>
      <c r="E43" s="58"/>
      <c r="F43" s="231">
        <f>$K$29</f>
        <v>32000</v>
      </c>
      <c r="G43" s="232"/>
      <c r="H43" s="232">
        <f>$D$23</f>
        <v>3400</v>
      </c>
      <c r="I43" s="232"/>
      <c r="J43" s="232"/>
      <c r="K43" s="233">
        <f>$C$43-$H$43+$F$43+$O$43</f>
        <v>91714</v>
      </c>
      <c r="L43" s="233"/>
      <c r="M43" s="59">
        <f>SUM($K$43)/$D$9</f>
        <v>0.45856999999999998</v>
      </c>
      <c r="N43" s="60">
        <f>$G$36</f>
        <v>1010.594446134461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97374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93374</v>
      </c>
      <c r="L44" s="238"/>
      <c r="M44" s="63">
        <f>SUM($K$44)/D10</f>
        <v>0.186748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Y124"/>
  <sheetViews>
    <sheetView showGridLines="0" topLeftCell="A34" zoomScaleNormal="100" workbookViewId="0">
      <selection activeCell="O47" sqref="O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SUM('1215'!K43:L43)</f>
        <v>91714</v>
      </c>
      <c r="F9" s="38">
        <f>E9/D9</f>
        <v>0.45856999999999998</v>
      </c>
      <c r="G9" s="103">
        <f>SUM('1215'!N43)</f>
        <v>1010.594446134461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SUM('1215'!K44:L44)</f>
        <v>93374</v>
      </c>
      <c r="F10" s="40">
        <f>E10/D10</f>
        <v>0.186748</v>
      </c>
      <c r="G10" s="103">
        <f>SUM('1215'!N44)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2800</v>
      </c>
      <c r="E16" s="33"/>
      <c r="F16" s="73">
        <f>IF(D16="","",(SUM($G$9)))</f>
        <v>1010.594446134461</v>
      </c>
      <c r="G16" s="74">
        <f>IF(D16="","",(SUM(E16)-F16))</f>
        <v>-1010.594446134461</v>
      </c>
      <c r="H16" s="75">
        <f>IF(D16="","",(D16*G16))</f>
        <v>-2829664.4491764908</v>
      </c>
      <c r="I16" s="13"/>
      <c r="J16" s="165" t="s">
        <v>23</v>
      </c>
      <c r="K16" s="32"/>
      <c r="L16" s="104">
        <v>3000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-4413888.0252960119</v>
      </c>
    </row>
    <row r="17" spans="2:17" ht="24" customHeight="1">
      <c r="B17" s="164"/>
      <c r="C17" s="107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>
        <v>520</v>
      </c>
      <c r="M17" s="12"/>
      <c r="N17" s="93">
        <f>IF(L17="","",($G$10))</f>
        <v>1471.2960084320039</v>
      </c>
      <c r="O17" s="94">
        <f>IF(L17="","",(SUM(M17)-N17))</f>
        <v>-1471.2960084320039</v>
      </c>
      <c r="P17" s="95">
        <f>IF(L17="","",(L17*O17))</f>
        <v>-765073.92438464204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2800</v>
      </c>
      <c r="E23" s="71"/>
      <c r="F23" s="71"/>
      <c r="G23" s="71"/>
      <c r="H23" s="72">
        <f>SUM(H16:H22)</f>
        <v>-2829664.4491764908</v>
      </c>
      <c r="I23" s="114"/>
      <c r="J23" s="85" t="s">
        <v>25</v>
      </c>
      <c r="K23" s="86"/>
      <c r="L23" s="87">
        <f>SUM(L16:L22)</f>
        <v>3520</v>
      </c>
      <c r="M23" s="88"/>
      <c r="N23" s="88"/>
      <c r="O23" s="88"/>
      <c r="P23" s="89">
        <f>SUM(P16:P22)</f>
        <v>-5178961.9496806543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88914</v>
      </c>
      <c r="D29" s="187"/>
      <c r="E29" s="188">
        <f>$G$9</f>
        <v>1010.594446134461</v>
      </c>
      <c r="F29" s="188"/>
      <c r="G29" s="187">
        <f>C29*E29</f>
        <v>89855994.583599463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89854</v>
      </c>
      <c r="D30" s="184"/>
      <c r="E30" s="199">
        <f>$G$10</f>
        <v>1471.2960084320039</v>
      </c>
      <c r="F30" s="199"/>
      <c r="G30" s="184">
        <f>C30*E30</f>
        <v>132201831.54164928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88914</v>
      </c>
      <c r="D36" s="187"/>
      <c r="E36" s="187">
        <f>$G$29+$O$29-K36</f>
        <v>89855994.583599463</v>
      </c>
      <c r="F36" s="187"/>
      <c r="G36" s="188">
        <f>E36/C36</f>
        <v>1010.594446134461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89854</v>
      </c>
      <c r="D37" s="184"/>
      <c r="E37" s="184">
        <f>$G$30+$O$30</f>
        <v>132201831.54164928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91714</v>
      </c>
      <c r="D43" s="230"/>
      <c r="E43" s="58"/>
      <c r="F43" s="231">
        <f>$K$29</f>
        <v>0</v>
      </c>
      <c r="G43" s="232"/>
      <c r="H43" s="232">
        <f>$D$23</f>
        <v>2800</v>
      </c>
      <c r="I43" s="232"/>
      <c r="J43" s="232"/>
      <c r="K43" s="233">
        <f>$C$43-$H$43+$F$43+$O$43</f>
        <v>88914</v>
      </c>
      <c r="L43" s="233"/>
      <c r="M43" s="59">
        <f>SUM($K$43)/$D$9</f>
        <v>0.44457000000000002</v>
      </c>
      <c r="N43" s="60">
        <f>$G$36</f>
        <v>1010.594446134461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93374</v>
      </c>
      <c r="D44" s="235"/>
      <c r="E44" s="62"/>
      <c r="F44" s="236">
        <f>$K$30</f>
        <v>0</v>
      </c>
      <c r="G44" s="237"/>
      <c r="H44" s="237">
        <f>$L$23</f>
        <v>3520</v>
      </c>
      <c r="I44" s="237"/>
      <c r="J44" s="237"/>
      <c r="K44" s="238">
        <f>$C$44-$H$44+$F$44+$O$44</f>
        <v>89854</v>
      </c>
      <c r="L44" s="238"/>
      <c r="M44" s="63">
        <f>SUM($K$44)/D10</f>
        <v>0.17970800000000001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Y124"/>
  <sheetViews>
    <sheetView showGridLines="0" topLeftCell="A31" zoomScaleNormal="100" workbookViewId="0">
      <selection activeCell="L17" sqref="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SUM('1216'!K43:L43)</f>
        <v>88914</v>
      </c>
      <c r="F9" s="38">
        <f>E9/D9</f>
        <v>0.44457000000000002</v>
      </c>
      <c r="G9" s="103">
        <f>SUM('1216'!N43)</f>
        <v>1010.594446134461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SUM('1216'!K44:L44)</f>
        <v>89854</v>
      </c>
      <c r="F10" s="40">
        <f>E10/D10</f>
        <v>0.17970800000000001</v>
      </c>
      <c r="G10" s="103">
        <f>SUM('1216'!N44)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>
        <v>1800</v>
      </c>
      <c r="E16" s="33"/>
      <c r="F16" s="73">
        <f>IF(D16="","",(SUM($G$9)))</f>
        <v>1010.594446134461</v>
      </c>
      <c r="G16" s="74">
        <f>IF(D16="","",(SUM(E16)-F16))</f>
        <v>-1010.594446134461</v>
      </c>
      <c r="H16" s="75">
        <f>IF(D16="","",(D16*G16))</f>
        <v>-1819070.0030420299</v>
      </c>
      <c r="I16" s="13"/>
      <c r="J16" s="165" t="s">
        <v>23</v>
      </c>
      <c r="K16" s="32"/>
      <c r="L16" s="104">
        <v>3000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-4413888.0252960119</v>
      </c>
    </row>
    <row r="17" spans="2:17" ht="24" customHeight="1">
      <c r="B17" s="164"/>
      <c r="C17" s="107"/>
      <c r="D17" s="105">
        <v>1500</v>
      </c>
      <c r="E17" s="12"/>
      <c r="F17" s="76">
        <f>IF(D17="","",(SUM($G$9)))</f>
        <v>1010.594446134461</v>
      </c>
      <c r="G17" s="77">
        <f>IF(D17="","",(SUM(E17)-F17))</f>
        <v>-1010.594446134461</v>
      </c>
      <c r="H17" s="78">
        <f>IF(D17="","",(D17*G17))</f>
        <v>-1515891.6692016914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3300</v>
      </c>
      <c r="E23" s="71"/>
      <c r="F23" s="71"/>
      <c r="G23" s="71"/>
      <c r="H23" s="72">
        <f>SUM(H16:H22)</f>
        <v>-3334961.6722437213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-4413888.0252960119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85614</v>
      </c>
      <c r="D29" s="187"/>
      <c r="E29" s="188">
        <f>$G$9</f>
        <v>1010.594446134461</v>
      </c>
      <c r="F29" s="188"/>
      <c r="G29" s="187">
        <f>C29*E29</f>
        <v>86521032.911355749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86854</v>
      </c>
      <c r="D30" s="184"/>
      <c r="E30" s="199">
        <f>$G$10</f>
        <v>1471.2960084320039</v>
      </c>
      <c r="F30" s="199"/>
      <c r="G30" s="184">
        <f>C30*E30</f>
        <v>127787943.51635326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85614</v>
      </c>
      <c r="D36" s="187"/>
      <c r="E36" s="187">
        <f>$G$29+$O$29-K36</f>
        <v>86521032.911355749</v>
      </c>
      <c r="F36" s="187"/>
      <c r="G36" s="188">
        <f>E36/C36</f>
        <v>1010.594446134461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86854</v>
      </c>
      <c r="D37" s="184"/>
      <c r="E37" s="184">
        <f>$G$30+$O$30</f>
        <v>127787943.51635326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88914</v>
      </c>
      <c r="D43" s="230"/>
      <c r="E43" s="58"/>
      <c r="F43" s="231">
        <f>$K$29</f>
        <v>0</v>
      </c>
      <c r="G43" s="232"/>
      <c r="H43" s="232">
        <f>$D$23</f>
        <v>3300</v>
      </c>
      <c r="I43" s="232"/>
      <c r="J43" s="232"/>
      <c r="K43" s="233">
        <f>$C$43-$H$43+$F$43+$O$43</f>
        <v>85614</v>
      </c>
      <c r="L43" s="233"/>
      <c r="M43" s="59">
        <f>SUM($K$43)/$D$9</f>
        <v>0.42807000000000001</v>
      </c>
      <c r="N43" s="60">
        <f>$G$36</f>
        <v>1010.594446134461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89854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86854</v>
      </c>
      <c r="L44" s="238"/>
      <c r="M44" s="63">
        <f>SUM($K$44)/D10</f>
        <v>0.173708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Y124"/>
  <sheetViews>
    <sheetView showGridLines="0" topLeftCell="A34" zoomScaleNormal="100" workbookViewId="0">
      <selection activeCell="O49" sqref="O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SUM('1217'!K43:L43)</f>
        <v>85614</v>
      </c>
      <c r="F9" s="38">
        <f>E9/D9</f>
        <v>0.42807000000000001</v>
      </c>
      <c r="G9" s="103">
        <f>SUM('1217'!N43)</f>
        <v>1010.594446134461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SUM('1217'!K44:L44)</f>
        <v>86854</v>
      </c>
      <c r="F10" s="40">
        <f>E10/D10</f>
        <v>0.173708</v>
      </c>
      <c r="G10" s="103">
        <f>SUM('1217'!N44)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4500</v>
      </c>
      <c r="E16" s="33"/>
      <c r="F16" s="73">
        <f>IF(D16="","",(SUM($G$9)))</f>
        <v>1010.594446134461</v>
      </c>
      <c r="G16" s="74">
        <f>IF(D16="","",(SUM(E16)-F16))</f>
        <v>-1010.594446134461</v>
      </c>
      <c r="H16" s="75">
        <f>IF(D16="","",(D16*G16))</f>
        <v>-4547675.0076050749</v>
      </c>
      <c r="I16" s="13"/>
      <c r="J16" s="165" t="s">
        <v>23</v>
      </c>
      <c r="K16" s="32" t="s">
        <v>46</v>
      </c>
      <c r="L16" s="104">
        <v>3000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-4413888.0252960119</v>
      </c>
    </row>
    <row r="17" spans="2:17" ht="24" customHeight="1">
      <c r="B17" s="164"/>
      <c r="C17" s="107" t="s">
        <v>47</v>
      </c>
      <c r="D17" s="105">
        <v>1300</v>
      </c>
      <c r="E17" s="12"/>
      <c r="F17" s="76">
        <f>IF(D17="","",(SUM($G$9)))</f>
        <v>1010.594446134461</v>
      </c>
      <c r="G17" s="77">
        <f>IF(D17="","",(SUM(E17)-F17))</f>
        <v>-1010.594446134461</v>
      </c>
      <c r="H17" s="78">
        <f>IF(D17="","",(D17*G17))</f>
        <v>-1313772.7799747994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1471.2960084320039</v>
      </c>
      <c r="O17" s="94">
        <f>IF(L17="","",(SUM(M17)-N17))</f>
        <v>-1471.2960084320039</v>
      </c>
      <c r="P17" s="95">
        <f>IF(L17="","",(L17*O17))</f>
        <v>-4413888.0252960119</v>
      </c>
    </row>
    <row r="18" spans="2:17" ht="24" customHeight="1">
      <c r="B18" s="164"/>
      <c r="C18" s="101" t="s">
        <v>49</v>
      </c>
      <c r="D18" s="105">
        <v>1900</v>
      </c>
      <c r="E18" s="12"/>
      <c r="F18" s="76">
        <f t="shared" ref="F18:F22" si="0">IF(D18="","",(SUM($G$9)))</f>
        <v>1010.594446134461</v>
      </c>
      <c r="G18" s="77">
        <f t="shared" ref="G18:G22" si="1">IF(D18="","",(SUM(E18)-F18))</f>
        <v>-1010.594446134461</v>
      </c>
      <c r="H18" s="78">
        <f t="shared" ref="H18:H22" si="2">IF(D18="","",(D18*G18))</f>
        <v>-1920129.4476554759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50</v>
      </c>
      <c r="D19" s="105">
        <v>1000</v>
      </c>
      <c r="E19" s="12"/>
      <c r="F19" s="76">
        <f t="shared" si="0"/>
        <v>1010.594446134461</v>
      </c>
      <c r="G19" s="77">
        <f t="shared" si="1"/>
        <v>-1010.594446134461</v>
      </c>
      <c r="H19" s="78">
        <f t="shared" si="2"/>
        <v>-1010594.446134461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8700</v>
      </c>
      <c r="E23" s="71"/>
      <c r="F23" s="71"/>
      <c r="G23" s="71"/>
      <c r="H23" s="72">
        <f>SUM(H16:H22)</f>
        <v>-8792171.6813698113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-8827776.0505920239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76914</v>
      </c>
      <c r="D29" s="187"/>
      <c r="E29" s="188">
        <f>$G$9</f>
        <v>1010.594446134461</v>
      </c>
      <c r="F29" s="188"/>
      <c r="G29" s="187">
        <f>C29*E29</f>
        <v>77728861.229985937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80854</v>
      </c>
      <c r="D30" s="184"/>
      <c r="E30" s="199">
        <f>$G$10</f>
        <v>1471.2960084320039</v>
      </c>
      <c r="F30" s="199"/>
      <c r="G30" s="184">
        <f>C30*E30</f>
        <v>118960167.46576124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76914</v>
      </c>
      <c r="D36" s="187"/>
      <c r="E36" s="187">
        <f>$G$29+$O$29-K36</f>
        <v>77728861.229985937</v>
      </c>
      <c r="F36" s="187"/>
      <c r="G36" s="188">
        <f>E36/C36</f>
        <v>1010.594446134461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80854</v>
      </c>
      <c r="D37" s="184"/>
      <c r="E37" s="184">
        <f>$G$30+$O$30</f>
        <v>118960167.46576124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85614</v>
      </c>
      <c r="D43" s="230"/>
      <c r="E43" s="58"/>
      <c r="F43" s="231">
        <f>$K$29</f>
        <v>0</v>
      </c>
      <c r="G43" s="232"/>
      <c r="H43" s="232">
        <f>$D$23</f>
        <v>8700</v>
      </c>
      <c r="I43" s="232"/>
      <c r="J43" s="232"/>
      <c r="K43" s="233">
        <f>$C$43-$H$43+$F$43+$O$43</f>
        <v>76914</v>
      </c>
      <c r="L43" s="233"/>
      <c r="M43" s="59">
        <f>SUM($K$43)/$D$9</f>
        <v>0.38457000000000002</v>
      </c>
      <c r="N43" s="60">
        <f>$G$36</f>
        <v>1010.594446134461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86854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80854</v>
      </c>
      <c r="L44" s="238"/>
      <c r="M44" s="63">
        <f>SUM($K$44)/D10</f>
        <v>0.16170799999999999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Y124"/>
  <sheetViews>
    <sheetView showGridLines="0" topLeftCell="A28" zoomScaleNormal="100" workbookViewId="0">
      <selection activeCell="S44" sqref="S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SUM('1218'!K43:L43)</f>
        <v>76914</v>
      </c>
      <c r="F9" s="38">
        <f>E9/D9</f>
        <v>0.38457000000000002</v>
      </c>
      <c r="G9" s="103">
        <f>SUM('1218'!N43)</f>
        <v>1010.594446134461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SUM('1218'!K44:L44)</f>
        <v>80854</v>
      </c>
      <c r="F10" s="40">
        <f>E10/D10</f>
        <v>0.16170799999999999</v>
      </c>
      <c r="G10" s="103">
        <f>SUM('1218'!N44)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1470</v>
      </c>
      <c r="E16" s="33"/>
      <c r="F16" s="73">
        <f>IF(D16="","",(SUM($G$9)))</f>
        <v>1010.594446134461</v>
      </c>
      <c r="G16" s="74">
        <f>IF(D16="","",(SUM(E16)-F16))</f>
        <v>-1010.594446134461</v>
      </c>
      <c r="H16" s="75">
        <f>IF(D16="","",(D16*G16))</f>
        <v>-1485573.8358176576</v>
      </c>
      <c r="I16" s="13"/>
      <c r="J16" s="165" t="s">
        <v>23</v>
      </c>
      <c r="K16" s="32" t="s">
        <v>46</v>
      </c>
      <c r="L16" s="104">
        <v>6000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-8827776.0505920239</v>
      </c>
    </row>
    <row r="17" spans="2:17" ht="24" customHeight="1">
      <c r="B17" s="164"/>
      <c r="C17" s="107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1471.2960084320039</v>
      </c>
      <c r="O17" s="94">
        <f>IF(L17="","",(SUM(M17)-N17))</f>
        <v>-1471.2960084320039</v>
      </c>
      <c r="P17" s="95">
        <f>IF(L17="","",(L17*O17))</f>
        <v>-4413888.0252960119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1470</v>
      </c>
      <c r="E23" s="71"/>
      <c r="F23" s="71"/>
      <c r="G23" s="71"/>
      <c r="H23" s="72">
        <f>SUM(H16:H22)</f>
        <v>-1485573.8358176576</v>
      </c>
      <c r="I23" s="114"/>
      <c r="J23" s="85" t="s">
        <v>25</v>
      </c>
      <c r="K23" s="86"/>
      <c r="L23" s="87">
        <f>SUM(L16:L22)</f>
        <v>9000</v>
      </c>
      <c r="M23" s="88"/>
      <c r="N23" s="88"/>
      <c r="O23" s="88"/>
      <c r="P23" s="89">
        <f>SUM(P16:P22)</f>
        <v>-13241664.075888036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75444</v>
      </c>
      <c r="D29" s="187"/>
      <c r="E29" s="188">
        <f>$G$9</f>
        <v>1010.594446134461</v>
      </c>
      <c r="F29" s="188"/>
      <c r="G29" s="187">
        <f>C29*E29</f>
        <v>76243287.394168273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71854</v>
      </c>
      <c r="D30" s="184"/>
      <c r="E30" s="199">
        <f>$G$10</f>
        <v>1471.2960084320039</v>
      </c>
      <c r="F30" s="199"/>
      <c r="G30" s="184">
        <f>C30*E30</f>
        <v>105718503.38987321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75444</v>
      </c>
      <c r="D36" s="187"/>
      <c r="E36" s="187">
        <f>$G$29+$O$29-K36</f>
        <v>76243287.394168273</v>
      </c>
      <c r="F36" s="187"/>
      <c r="G36" s="188">
        <f>E36/C36</f>
        <v>1010.594446134461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71854</v>
      </c>
      <c r="D37" s="184"/>
      <c r="E37" s="184">
        <f>$G$30+$O$30</f>
        <v>105718503.38987321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76914</v>
      </c>
      <c r="D43" s="230"/>
      <c r="E43" s="58"/>
      <c r="F43" s="231">
        <f>$K$29</f>
        <v>0</v>
      </c>
      <c r="G43" s="232"/>
      <c r="H43" s="232">
        <f>$D$23</f>
        <v>1470</v>
      </c>
      <c r="I43" s="232"/>
      <c r="J43" s="232"/>
      <c r="K43" s="233">
        <f>$C$43-$H$43+$F$43+$O$43</f>
        <v>75444</v>
      </c>
      <c r="L43" s="233"/>
      <c r="M43" s="59">
        <f>SUM($K$43)/$D$9</f>
        <v>0.37722</v>
      </c>
      <c r="N43" s="60">
        <f>$G$36</f>
        <v>1010.594446134461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80854</v>
      </c>
      <c r="D44" s="235"/>
      <c r="E44" s="62"/>
      <c r="F44" s="236">
        <f>$K$30</f>
        <v>0</v>
      </c>
      <c r="G44" s="237"/>
      <c r="H44" s="237">
        <f>$L$23</f>
        <v>9000</v>
      </c>
      <c r="I44" s="237"/>
      <c r="J44" s="237"/>
      <c r="K44" s="238">
        <f>$C$44-$H$44+$F$44+$O$44</f>
        <v>71854</v>
      </c>
      <c r="L44" s="238"/>
      <c r="M44" s="63">
        <f>SUM($K$44)/D10</f>
        <v>0.143708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Y124"/>
  <sheetViews>
    <sheetView showGridLines="0" topLeftCell="A34" zoomScaleNormal="100" workbookViewId="0">
      <selection activeCell="P47" sqref="P46:P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SUM('1219'!K43:L43)</f>
        <v>75444</v>
      </c>
      <c r="F9" s="38">
        <f>E9/D9</f>
        <v>0.37722</v>
      </c>
      <c r="G9" s="103">
        <f>SUM('1219'!N43)</f>
        <v>1010.594446134461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SUM('1219'!K44:L44)</f>
        <v>71854</v>
      </c>
      <c r="F10" s="40">
        <f>E10/D10</f>
        <v>0.143708</v>
      </c>
      <c r="G10" s="103">
        <f>SUM('1219'!N44)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1010.594446134461</v>
      </c>
      <c r="G16" s="74">
        <f>IF(D16="","",(SUM(E16)-F16))</f>
        <v>-1010.594446134461</v>
      </c>
      <c r="H16" s="75">
        <f>IF(D16="","",(D16*G16))</f>
        <v>-2021188.8922689219</v>
      </c>
      <c r="I16" s="13"/>
      <c r="J16" s="165" t="s">
        <v>23</v>
      </c>
      <c r="K16" s="32" t="s">
        <v>45</v>
      </c>
      <c r="L16" s="104">
        <v>500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-735648.00421600195</v>
      </c>
    </row>
    <row r="17" spans="2:17" ht="24" customHeight="1">
      <c r="B17" s="164"/>
      <c r="C17" s="107" t="s">
        <v>51</v>
      </c>
      <c r="D17" s="105">
        <v>2000</v>
      </c>
      <c r="E17" s="12"/>
      <c r="F17" s="76">
        <f>IF(D17="","",(SUM($G$9)))</f>
        <v>1010.594446134461</v>
      </c>
      <c r="G17" s="77">
        <f>IF(D17="","",(SUM(E17)-F17))</f>
        <v>-1010.594446134461</v>
      </c>
      <c r="H17" s="78">
        <f>IF(D17="","",(D17*G17))</f>
        <v>-2021188.8922689219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-4042377.7845378439</v>
      </c>
      <c r="I23" s="114"/>
      <c r="J23" s="85" t="s">
        <v>25</v>
      </c>
      <c r="K23" s="86"/>
      <c r="L23" s="87">
        <f>SUM(L16:L22)</f>
        <v>500</v>
      </c>
      <c r="M23" s="88"/>
      <c r="N23" s="88"/>
      <c r="O23" s="88"/>
      <c r="P23" s="89">
        <f>SUM(P16:P22)</f>
        <v>-735648.00421600195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71444</v>
      </c>
      <c r="D29" s="187"/>
      <c r="E29" s="188">
        <f>$G$9</f>
        <v>1010.594446134461</v>
      </c>
      <c r="F29" s="188"/>
      <c r="G29" s="187">
        <f>C29*E29</f>
        <v>72200909.609630436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71354</v>
      </c>
      <c r="D30" s="184"/>
      <c r="E30" s="199">
        <f>$G$10</f>
        <v>1471.2960084320039</v>
      </c>
      <c r="F30" s="199"/>
      <c r="G30" s="184">
        <f>C30*E30</f>
        <v>104982855.38565721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71444</v>
      </c>
      <c r="D36" s="187"/>
      <c r="E36" s="187">
        <f>$G$29+$O$29-K36</f>
        <v>72200909.609630436</v>
      </c>
      <c r="F36" s="187"/>
      <c r="G36" s="188">
        <f>E36/C36</f>
        <v>1010.594446134461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71354</v>
      </c>
      <c r="D37" s="184"/>
      <c r="E37" s="184">
        <f>$G$30+$O$30</f>
        <v>104982855.38565721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75444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71444</v>
      </c>
      <c r="L43" s="233"/>
      <c r="M43" s="59">
        <f>SUM($K$43)/$D$9</f>
        <v>0.35721999999999998</v>
      </c>
      <c r="N43" s="60">
        <f>$G$36</f>
        <v>1010.594446134461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71854</v>
      </c>
      <c r="D44" s="235"/>
      <c r="E44" s="62"/>
      <c r="F44" s="236">
        <f>$K$30</f>
        <v>0</v>
      </c>
      <c r="G44" s="237"/>
      <c r="H44" s="237">
        <f>$L$23</f>
        <v>500</v>
      </c>
      <c r="I44" s="237"/>
      <c r="J44" s="237"/>
      <c r="K44" s="238">
        <f>$C$44-$H$44+$F$44+$O$44</f>
        <v>71354</v>
      </c>
      <c r="L44" s="238"/>
      <c r="M44" s="63">
        <f>SUM($K$44)/D10</f>
        <v>0.142708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Y124"/>
  <sheetViews>
    <sheetView showGridLines="0" topLeftCell="A28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SUM('1220'!K43:L43)</f>
        <v>71444</v>
      </c>
      <c r="F9" s="38">
        <f>E9/D9</f>
        <v>0.35721999999999998</v>
      </c>
      <c r="G9" s="103">
        <f>SUM('1220'!N43)</f>
        <v>1010.594446134461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SUM('1220'!K44:L44)</f>
        <v>71354</v>
      </c>
      <c r="F10" s="40">
        <f>E10/D10</f>
        <v>0.142708</v>
      </c>
      <c r="G10" s="103">
        <f>SUM('1220'!N44)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4600</v>
      </c>
      <c r="E16" s="33"/>
      <c r="F16" s="73">
        <f>IF(D16="","",(SUM($G$9)))</f>
        <v>1010.594446134461</v>
      </c>
      <c r="G16" s="74">
        <f>IF(D16="","",(SUM(E16)-F16))</f>
        <v>-1010.594446134461</v>
      </c>
      <c r="H16" s="75">
        <f>IF(D16="","",(D16*G16))</f>
        <v>-4648734.4522185205</v>
      </c>
      <c r="I16" s="13"/>
      <c r="J16" s="165" t="s">
        <v>23</v>
      </c>
      <c r="K16" s="32" t="s">
        <v>45</v>
      </c>
      <c r="L16" s="104">
        <v>1000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-1471296.0084320039</v>
      </c>
    </row>
    <row r="17" spans="2:17" ht="24" customHeight="1">
      <c r="B17" s="164"/>
      <c r="C17" s="107" t="s">
        <v>48</v>
      </c>
      <c r="D17" s="105">
        <v>1500</v>
      </c>
      <c r="E17" s="12"/>
      <c r="F17" s="76">
        <f>IF(D17="","",(SUM($G$9)))</f>
        <v>1010.594446134461</v>
      </c>
      <c r="G17" s="77">
        <f>IF(D17="","",(SUM(E17)-F17))</f>
        <v>-1010.594446134461</v>
      </c>
      <c r="H17" s="78">
        <f>IF(D17="","",(D17*G17))</f>
        <v>-1515891.6692016914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1471.2960084320039</v>
      </c>
      <c r="O17" s="94">
        <f>IF(L17="","",(SUM(M17)-N17))</f>
        <v>-1471.2960084320039</v>
      </c>
      <c r="P17" s="95">
        <f>IF(L17="","",(L17*O17))</f>
        <v>-4413888.0252960119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6100</v>
      </c>
      <c r="E23" s="71"/>
      <c r="F23" s="71"/>
      <c r="G23" s="71"/>
      <c r="H23" s="72">
        <f>SUM(H16:H22)</f>
        <v>-6164626.1214202121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-5885184.0337280156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65344</v>
      </c>
      <c r="D29" s="187"/>
      <c r="E29" s="188">
        <f>$G$9</f>
        <v>1010.594446134461</v>
      </c>
      <c r="F29" s="188"/>
      <c r="G29" s="187">
        <f>C29*E29</f>
        <v>66036283.488210224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67354</v>
      </c>
      <c r="D30" s="184"/>
      <c r="E30" s="199">
        <f>$G$10</f>
        <v>1471.2960084320039</v>
      </c>
      <c r="F30" s="199"/>
      <c r="G30" s="184">
        <f>C30*E30</f>
        <v>99097671.351929188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65344</v>
      </c>
      <c r="D36" s="187"/>
      <c r="E36" s="187">
        <f>$G$29+$O$29-K36</f>
        <v>66036283.488210224</v>
      </c>
      <c r="F36" s="187"/>
      <c r="G36" s="188">
        <f>E36/C36</f>
        <v>1010.594446134461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67354</v>
      </c>
      <c r="D37" s="184"/>
      <c r="E37" s="184">
        <f>$G$30+$O$30</f>
        <v>99097671.351929188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71444</v>
      </c>
      <c r="D43" s="230"/>
      <c r="E43" s="58"/>
      <c r="F43" s="231">
        <f>$K$29</f>
        <v>0</v>
      </c>
      <c r="G43" s="232"/>
      <c r="H43" s="232">
        <f>$D$23</f>
        <v>6100</v>
      </c>
      <c r="I43" s="232"/>
      <c r="J43" s="232"/>
      <c r="K43" s="233">
        <f>$C$43-$H$43+$F$43+$O$43</f>
        <v>65344</v>
      </c>
      <c r="L43" s="233"/>
      <c r="M43" s="59">
        <f>SUM($K$43)/$D$9</f>
        <v>0.32672000000000001</v>
      </c>
      <c r="N43" s="60">
        <f>$G$36</f>
        <v>1010.594446134461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71354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67354</v>
      </c>
      <c r="L44" s="238"/>
      <c r="M44" s="63">
        <f>SUM($K$44)/D10</f>
        <v>0.13470799999999999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Y124"/>
  <sheetViews>
    <sheetView showGridLines="0" topLeftCell="A31" zoomScaleNormal="100" workbookViewId="0">
      <selection activeCell="O48" sqref="O4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SUM('1222'!K43:L43)</f>
        <v>65344</v>
      </c>
      <c r="F9" s="38">
        <f>E9/D9</f>
        <v>0.32672000000000001</v>
      </c>
      <c r="G9" s="103">
        <f>SUM('1222'!N43)</f>
        <v>1010.594446134461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SUM('1222'!K44:L44)</f>
        <v>67354</v>
      </c>
      <c r="F10" s="40">
        <f>E10/D10</f>
        <v>0.13470799999999999</v>
      </c>
      <c r="G10" s="103">
        <f>SUM('1222'!N44)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52</v>
      </c>
      <c r="D16" s="104">
        <v>4000</v>
      </c>
      <c r="E16" s="33"/>
      <c r="F16" s="73">
        <f>IF(D16="","",(SUM($G$9)))</f>
        <v>1010.594446134461</v>
      </c>
      <c r="G16" s="74">
        <f>IF(D16="","",(SUM(E16)-F16))</f>
        <v>-1010.594446134461</v>
      </c>
      <c r="H16" s="75">
        <f>IF(D16="","",(D16*G16))</f>
        <v>-4042377.7845378439</v>
      </c>
      <c r="I16" s="13"/>
      <c r="J16" s="165" t="s">
        <v>23</v>
      </c>
      <c r="K16" s="32" t="s">
        <v>46</v>
      </c>
      <c r="L16" s="104">
        <v>3000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-4413888.0252960119</v>
      </c>
    </row>
    <row r="17" spans="2:17" ht="24" customHeight="1">
      <c r="B17" s="164"/>
      <c r="C17" s="107" t="s">
        <v>53</v>
      </c>
      <c r="D17" s="105">
        <v>4000</v>
      </c>
      <c r="E17" s="12"/>
      <c r="F17" s="76">
        <f>IF(D17="","",(SUM($G$9)))</f>
        <v>1010.594446134461</v>
      </c>
      <c r="G17" s="77">
        <f>IF(D17="","",(SUM(E17)-F17))</f>
        <v>-1010.594446134461</v>
      </c>
      <c r="H17" s="78">
        <f>IF(D17="","",(D17*G17))</f>
        <v>-4042377.7845378439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45</v>
      </c>
      <c r="D18" s="105">
        <v>4700</v>
      </c>
      <c r="E18" s="12"/>
      <c r="F18" s="76">
        <f t="shared" ref="F18:F22" si="0">IF(D18="","",(SUM($G$9)))</f>
        <v>1010.594446134461</v>
      </c>
      <c r="G18" s="77">
        <f t="shared" ref="G18:G22" si="1">IF(D18="","",(SUM(E18)-F18))</f>
        <v>-1010.594446134461</v>
      </c>
      <c r="H18" s="78">
        <f t="shared" ref="H18:H22" si="2">IF(D18="","",(D18*G18))</f>
        <v>-4749793.8968319669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48</v>
      </c>
      <c r="D19" s="105">
        <v>1500</v>
      </c>
      <c r="E19" s="12"/>
      <c r="F19" s="76">
        <f t="shared" si="0"/>
        <v>1010.594446134461</v>
      </c>
      <c r="G19" s="77">
        <f t="shared" si="1"/>
        <v>-1010.594446134461</v>
      </c>
      <c r="H19" s="78">
        <f t="shared" si="2"/>
        <v>-1515891.6692016914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 t="s">
        <v>54</v>
      </c>
      <c r="D20" s="105">
        <v>20000</v>
      </c>
      <c r="E20" s="12"/>
      <c r="F20" s="76">
        <f t="shared" si="0"/>
        <v>1010.594446134461</v>
      </c>
      <c r="G20" s="77">
        <f t="shared" si="1"/>
        <v>-1010.594446134461</v>
      </c>
      <c r="H20" s="78">
        <f t="shared" si="2"/>
        <v>-20211888.922689222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34200</v>
      </c>
      <c r="E23" s="71"/>
      <c r="F23" s="71"/>
      <c r="G23" s="71"/>
      <c r="H23" s="72">
        <f>SUM(H16:H22)</f>
        <v>-34562330.057798564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-4413888.0252960119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31144</v>
      </c>
      <c r="D29" s="187"/>
      <c r="E29" s="188">
        <f>$G$9</f>
        <v>1010.594446134461</v>
      </c>
      <c r="F29" s="188"/>
      <c r="G29" s="187">
        <f>C29*E29</f>
        <v>31473953.430411655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64354</v>
      </c>
      <c r="D30" s="184"/>
      <c r="E30" s="199">
        <f>$G$10</f>
        <v>1471.2960084320039</v>
      </c>
      <c r="F30" s="199"/>
      <c r="G30" s="184">
        <f>C30*E30</f>
        <v>94683783.32663317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31144</v>
      </c>
      <c r="D36" s="187"/>
      <c r="E36" s="187">
        <f>$G$29+$O$29-K36</f>
        <v>31473953.430411655</v>
      </c>
      <c r="F36" s="187"/>
      <c r="G36" s="188">
        <f>E36/C36</f>
        <v>1010.5944461344611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64354</v>
      </c>
      <c r="D37" s="184"/>
      <c r="E37" s="184">
        <f>$G$30+$O$30</f>
        <v>94683783.32663317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65344</v>
      </c>
      <c r="D43" s="230"/>
      <c r="E43" s="58"/>
      <c r="F43" s="231">
        <f>$K$29</f>
        <v>0</v>
      </c>
      <c r="G43" s="232"/>
      <c r="H43" s="232">
        <f>$D$23</f>
        <v>34200</v>
      </c>
      <c r="I43" s="232"/>
      <c r="J43" s="232"/>
      <c r="K43" s="233">
        <f>$C$43-$H$43+$F$43+$O$43</f>
        <v>31144</v>
      </c>
      <c r="L43" s="233"/>
      <c r="M43" s="59">
        <f>SUM($K$43)/$D$9</f>
        <v>0.15572</v>
      </c>
      <c r="N43" s="60">
        <f>$G$36</f>
        <v>1010.5944461344611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67354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64354</v>
      </c>
      <c r="L44" s="238"/>
      <c r="M44" s="63">
        <f>SUM($K$44)/D10</f>
        <v>0.12870799999999999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B1:Y124"/>
  <sheetViews>
    <sheetView showGridLines="0" topLeftCell="A24" zoomScaleNormal="100" workbookViewId="0">
      <selection activeCell="N35" sqref="N35:O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SUM('1223'!K43:L43)</f>
        <v>31144</v>
      </c>
      <c r="F9" s="38">
        <f>E9/D9</f>
        <v>0.15572</v>
      </c>
      <c r="G9" s="103">
        <f>SUM('1223'!N43)</f>
        <v>1010.5944461344611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SUM('1223'!K44:L44)</f>
        <v>64354</v>
      </c>
      <c r="F10" s="40">
        <f>E10/D10</f>
        <v>0.12870799999999999</v>
      </c>
      <c r="G10" s="103">
        <f>SUM('1223'!N44)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1600</v>
      </c>
      <c r="E16" s="33"/>
      <c r="F16" s="73">
        <f>IF(D16="","",(SUM($G$9)))</f>
        <v>1010.5944461344611</v>
      </c>
      <c r="G16" s="74">
        <f>IF(D16="","",(SUM(E16)-F16))</f>
        <v>-1010.5944461344611</v>
      </c>
      <c r="H16" s="75">
        <f>IF(D16="","",(D16*G16))</f>
        <v>-1616951.1138151379</v>
      </c>
      <c r="I16" s="13"/>
      <c r="J16" s="165" t="s">
        <v>23</v>
      </c>
      <c r="K16" s="32" t="s">
        <v>46</v>
      </c>
      <c r="L16" s="104">
        <v>3000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-4413888.0252960119</v>
      </c>
    </row>
    <row r="17" spans="2:17" ht="24" customHeight="1">
      <c r="B17" s="164"/>
      <c r="C17" s="107" t="s">
        <v>47</v>
      </c>
      <c r="D17" s="105">
        <v>1300</v>
      </c>
      <c r="E17" s="12"/>
      <c r="F17" s="76">
        <f>IF(D17="","",(SUM($G$9)))</f>
        <v>1010.5944461344611</v>
      </c>
      <c r="G17" s="77">
        <f>IF(D17="","",(SUM(E17)-F17))</f>
        <v>-1010.5944461344611</v>
      </c>
      <c r="H17" s="78">
        <f>IF(D17="","",(D17*G17))</f>
        <v>-1313772.7799747994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1010.5944461344611</v>
      </c>
      <c r="G18" s="77">
        <f t="shared" ref="G18:G22" si="1">IF(D18="","",(SUM(E18)-F18))</f>
        <v>-1010.5944461344611</v>
      </c>
      <c r="H18" s="78">
        <f t="shared" ref="H18:H22" si="2">IF(D18="","",(D18*G18))</f>
        <v>-2021188.8922689222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4900</v>
      </c>
      <c r="E23" s="71"/>
      <c r="F23" s="71"/>
      <c r="G23" s="71"/>
      <c r="H23" s="72">
        <f>SUM(H16:H22)</f>
        <v>-4951912.7860588599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-4413888.0252960119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26244</v>
      </c>
      <c r="D29" s="187"/>
      <c r="E29" s="188">
        <f>$G$9</f>
        <v>1010.5944461344611</v>
      </c>
      <c r="F29" s="188"/>
      <c r="G29" s="187">
        <f>C29*E29</f>
        <v>26522040.644352797</v>
      </c>
      <c r="H29" s="189"/>
      <c r="I29" s="13"/>
      <c r="J29" s="45" t="s">
        <v>9</v>
      </c>
      <c r="K29" s="190">
        <v>8000</v>
      </c>
      <c r="L29" s="191"/>
      <c r="M29" s="192">
        <v>999.5</v>
      </c>
      <c r="N29" s="193"/>
      <c r="O29" s="187">
        <f>K29*M29</f>
        <v>7996000</v>
      </c>
      <c r="P29" s="189"/>
    </row>
    <row r="30" spans="2:17" ht="22.5" customHeight="1">
      <c r="B30" s="46" t="s">
        <v>10</v>
      </c>
      <c r="C30" s="198">
        <f>$E$10-$L$23</f>
        <v>61354</v>
      </c>
      <c r="D30" s="184"/>
      <c r="E30" s="199">
        <f>$G$10</f>
        <v>1471.2960084320039</v>
      </c>
      <c r="F30" s="199"/>
      <c r="G30" s="184">
        <f>C30*E30</f>
        <v>90269895.301337168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34244</v>
      </c>
      <c r="D36" s="187"/>
      <c r="E36" s="187">
        <f>$G$29+$O$29-K36</f>
        <v>34518040.644352794</v>
      </c>
      <c r="F36" s="187"/>
      <c r="G36" s="188">
        <f>E36/C36</f>
        <v>1008.002588609765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61354</v>
      </c>
      <c r="D37" s="184"/>
      <c r="E37" s="184">
        <f>$G$30+$O$30</f>
        <v>90269895.301337168</v>
      </c>
      <c r="F37" s="184"/>
      <c r="G37" s="199">
        <f>E37/C37</f>
        <v>1471.2960084320039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31144</v>
      </c>
      <c r="D43" s="230"/>
      <c r="E43" s="58"/>
      <c r="F43" s="231">
        <f>$K$29</f>
        <v>8000</v>
      </c>
      <c r="G43" s="232"/>
      <c r="H43" s="232">
        <f>$D$23</f>
        <v>4900</v>
      </c>
      <c r="I43" s="232"/>
      <c r="J43" s="232"/>
      <c r="K43" s="233">
        <f>$C$43-$H$43+$F$43+$O$43</f>
        <v>34244</v>
      </c>
      <c r="L43" s="233"/>
      <c r="M43" s="59">
        <f>SUM($K$43)/$D$9</f>
        <v>0.17122000000000001</v>
      </c>
      <c r="N43" s="60">
        <f>$G$36</f>
        <v>1008.002588609765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64354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61354</v>
      </c>
      <c r="L44" s="238"/>
      <c r="M44" s="63">
        <f>SUM($K$44)/D10</f>
        <v>0.122708</v>
      </c>
      <c r="N44" s="64">
        <f>$G$37</f>
        <v>1471.2960084320039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  <pageSetUpPr fitToPage="1"/>
  </sheetPr>
  <dimension ref="B1:Y124"/>
  <sheetViews>
    <sheetView showGridLines="0" topLeftCell="A19" zoomScaleNormal="100" workbookViewId="0">
      <selection activeCell="M34" sqref="M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SUM('1224'!K43:L43)</f>
        <v>34244</v>
      </c>
      <c r="F9" s="38">
        <f>E9/D9</f>
        <v>0.17122000000000001</v>
      </c>
      <c r="G9" s="103">
        <f>SUM('1224'!N43)</f>
        <v>1008.002588609765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SUM('1224'!K44:L44)</f>
        <v>61354</v>
      </c>
      <c r="F10" s="40">
        <f>E10/D10</f>
        <v>0.122708</v>
      </c>
      <c r="G10" s="103">
        <f>SUM('1224'!N44)</f>
        <v>1471.2960084320039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54</v>
      </c>
      <c r="D16" s="104">
        <v>12000</v>
      </c>
      <c r="E16" s="33"/>
      <c r="F16" s="73">
        <f>IF(D16="","",(SUM($G$9)))</f>
        <v>1008.002588609765</v>
      </c>
      <c r="G16" s="74">
        <f>IF(D16="","",(SUM(E16)-F16))</f>
        <v>-1008.002588609765</v>
      </c>
      <c r="H16" s="75">
        <f>IF(D16="","",(D16*G16))</f>
        <v>-12096031.06331718</v>
      </c>
      <c r="I16" s="13"/>
      <c r="J16" s="165" t="s">
        <v>23</v>
      </c>
      <c r="K16" s="32" t="s">
        <v>45</v>
      </c>
      <c r="L16" s="104">
        <v>1000</v>
      </c>
      <c r="M16" s="33"/>
      <c r="N16" s="90">
        <f>IF(L16="","",($G$10))</f>
        <v>1471.2960084320039</v>
      </c>
      <c r="O16" s="91">
        <f>IF(L16="","",(SUM(M16)-N16))</f>
        <v>-1471.2960084320039</v>
      </c>
      <c r="P16" s="92">
        <f>IF(L16="","",(L16*O16))</f>
        <v>-1471296.0084320039</v>
      </c>
    </row>
    <row r="17" spans="2:17" ht="24" customHeight="1">
      <c r="B17" s="164"/>
      <c r="C17" s="107" t="s">
        <v>53</v>
      </c>
      <c r="D17" s="105">
        <v>8000</v>
      </c>
      <c r="E17" s="12"/>
      <c r="F17" s="76">
        <f>IF(D17="","",(SUM($G$9)))</f>
        <v>1008.002588609765</v>
      </c>
      <c r="G17" s="77">
        <f>IF(D17="","",(SUM(E17)-F17))</f>
        <v>-1008.002588609765</v>
      </c>
      <c r="H17" s="78">
        <f>IF(D17="","",(D17*G17))</f>
        <v>-8064020.7088781195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1471.2960084320039</v>
      </c>
      <c r="O17" s="94">
        <f>IF(L17="","",(SUM(M17)-N17))</f>
        <v>-1471.2960084320039</v>
      </c>
      <c r="P17" s="95">
        <f>IF(L17="","",(L17*O17))</f>
        <v>-4413888.0252960119</v>
      </c>
    </row>
    <row r="18" spans="2:17" ht="24" customHeight="1">
      <c r="B18" s="164"/>
      <c r="C18" s="101" t="s">
        <v>45</v>
      </c>
      <c r="D18" s="105">
        <v>1800</v>
      </c>
      <c r="E18" s="12"/>
      <c r="F18" s="76">
        <f t="shared" ref="F18:F22" si="0">IF(D18="","",(SUM($G$9)))</f>
        <v>1008.002588609765</v>
      </c>
      <c r="G18" s="77">
        <f t="shared" ref="G18:G22" si="1">IF(D18="","",(SUM(E18)-F18))</f>
        <v>-1008.002588609765</v>
      </c>
      <c r="H18" s="78">
        <f t="shared" ref="H18:H22" si="2">IF(D18="","",(D18*G18))</f>
        <v>-1814404.659497577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21800</v>
      </c>
      <c r="E23" s="71"/>
      <c r="F23" s="71"/>
      <c r="G23" s="71"/>
      <c r="H23" s="72">
        <f>SUM(H16:H22)</f>
        <v>-21974456.431692876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-5885184.0337280156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12444</v>
      </c>
      <c r="D29" s="187"/>
      <c r="E29" s="188">
        <f>$G$9</f>
        <v>1008.002588609765</v>
      </c>
      <c r="F29" s="188"/>
      <c r="G29" s="187">
        <f>C29*E29</f>
        <v>12543584.212659916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57354</v>
      </c>
      <c r="D30" s="184"/>
      <c r="E30" s="199">
        <f>$G$10</f>
        <v>1471.2960084320039</v>
      </c>
      <c r="F30" s="199"/>
      <c r="G30" s="184">
        <f>C30*E30</f>
        <v>84384711.267609149</v>
      </c>
      <c r="H30" s="185"/>
      <c r="I30" s="13"/>
      <c r="J30" s="46" t="s">
        <v>10</v>
      </c>
      <c r="K30" s="180">
        <v>32000</v>
      </c>
      <c r="L30" s="181"/>
      <c r="M30" s="182">
        <v>1427.3223582292501</v>
      </c>
      <c r="N30" s="183"/>
      <c r="O30" s="184">
        <f>K30*M30</f>
        <v>45674315.463336006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12444</v>
      </c>
      <c r="D36" s="187"/>
      <c r="E36" s="187">
        <f>$G$29+$O$29-K36</f>
        <v>12543584.212659916</v>
      </c>
      <c r="F36" s="187"/>
      <c r="G36" s="188">
        <f>E36/C36</f>
        <v>1008.002588609765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89354</v>
      </c>
      <c r="D37" s="184"/>
      <c r="E37" s="184">
        <f>$G$30+$O$30</f>
        <v>130059026.73094516</v>
      </c>
      <c r="F37" s="184"/>
      <c r="G37" s="199">
        <f>E37/C37</f>
        <v>1455.5478963554531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34244</v>
      </c>
      <c r="D43" s="230"/>
      <c r="E43" s="58"/>
      <c r="F43" s="231">
        <f>$K$29</f>
        <v>0</v>
      </c>
      <c r="G43" s="232"/>
      <c r="H43" s="232">
        <f>$D$23</f>
        <v>21800</v>
      </c>
      <c r="I43" s="232"/>
      <c r="J43" s="232"/>
      <c r="K43" s="233">
        <f>$C$43-$H$43+$F$43+$O$43</f>
        <v>12444</v>
      </c>
      <c r="L43" s="233"/>
      <c r="M43" s="59">
        <f>SUM($K$43)/$D$9</f>
        <v>6.2219999999999998E-2</v>
      </c>
      <c r="N43" s="60">
        <f>$G$36</f>
        <v>1008.002588609765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61354</v>
      </c>
      <c r="D44" s="235"/>
      <c r="E44" s="62"/>
      <c r="F44" s="236">
        <f>$K$30</f>
        <v>32000</v>
      </c>
      <c r="G44" s="237"/>
      <c r="H44" s="237">
        <f>$L$23</f>
        <v>4000</v>
      </c>
      <c r="I44" s="237"/>
      <c r="J44" s="237"/>
      <c r="K44" s="238">
        <f>$C$44-$H$44+$F$44+$O$44</f>
        <v>89354</v>
      </c>
      <c r="L44" s="238"/>
      <c r="M44" s="63">
        <f>SUM($K$44)/D10</f>
        <v>0.17870800000000001</v>
      </c>
      <c r="N44" s="64">
        <f>$G$37</f>
        <v>1455.5478963554531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pageSetUpPr fitToPage="1"/>
  </sheetPr>
  <dimension ref="B1:Y124"/>
  <sheetViews>
    <sheetView showGridLines="0" topLeftCell="A25" zoomScaleNormal="100" workbookViewId="0">
      <selection activeCell="L33" sqref="L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SUM('1225'!K43:L43)</f>
        <v>12444</v>
      </c>
      <c r="F9" s="38">
        <f>E9/D9</f>
        <v>6.2219999999999998E-2</v>
      </c>
      <c r="G9" s="103">
        <f>SUM('1225'!N43)</f>
        <v>1008.002588609765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SUM('1225'!K44:L44)</f>
        <v>89354</v>
      </c>
      <c r="F10" s="40">
        <f>E10/D10</f>
        <v>0.17870800000000001</v>
      </c>
      <c r="G10" s="103">
        <f>SUM('1225'!N44)</f>
        <v>1455.5478963554531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1800</v>
      </c>
      <c r="E16" s="33"/>
      <c r="F16" s="73">
        <f>IF(D16="","",(SUM($G$9)))</f>
        <v>1008.002588609765</v>
      </c>
      <c r="G16" s="74">
        <f>IF(D16="","",(SUM(E16)-F16))</f>
        <v>-1008.002588609765</v>
      </c>
      <c r="H16" s="75">
        <f>IF(D16="","",(D16*G16))</f>
        <v>-1814404.659497577</v>
      </c>
      <c r="I16" s="13"/>
      <c r="J16" s="165" t="s">
        <v>23</v>
      </c>
      <c r="K16" s="32"/>
      <c r="L16" s="104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7" t="s">
        <v>48</v>
      </c>
      <c r="D17" s="105">
        <v>1500</v>
      </c>
      <c r="E17" s="12"/>
      <c r="F17" s="76">
        <f>IF(D17="","",(SUM($G$9)))</f>
        <v>1008.002588609765</v>
      </c>
      <c r="G17" s="77">
        <f>IF(D17="","",(SUM(E17)-F17))</f>
        <v>-1008.002588609765</v>
      </c>
      <c r="H17" s="78">
        <f>IF(D17="","",(D17*G17))</f>
        <v>-1512003.8829146475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55</v>
      </c>
      <c r="D18" s="105">
        <v>1000</v>
      </c>
      <c r="E18" s="12"/>
      <c r="F18" s="76">
        <f t="shared" ref="F18:F22" si="0">IF(D18="","",(SUM($G$9)))</f>
        <v>1008.002588609765</v>
      </c>
      <c r="G18" s="77">
        <f t="shared" ref="G18:G22" si="1">IF(D18="","",(SUM(E18)-F18))</f>
        <v>-1008.002588609765</v>
      </c>
      <c r="H18" s="78">
        <f t="shared" ref="H18:H22" si="2">IF(D18="","",(D18*G18))</f>
        <v>-1008002.5886097649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4300</v>
      </c>
      <c r="E23" s="71"/>
      <c r="F23" s="71"/>
      <c r="G23" s="71"/>
      <c r="H23" s="72">
        <f>SUM(H16:H22)</f>
        <v>-4334411.1310219895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8144</v>
      </c>
      <c r="D29" s="187"/>
      <c r="E29" s="188">
        <f>$G$9</f>
        <v>1008.002588609765</v>
      </c>
      <c r="F29" s="188"/>
      <c r="G29" s="187">
        <f>C29*E29</f>
        <v>8209173.0816379264</v>
      </c>
      <c r="H29" s="189"/>
      <c r="I29" s="13"/>
      <c r="J29" s="45" t="s">
        <v>9</v>
      </c>
      <c r="K29" s="190">
        <v>64000</v>
      </c>
      <c r="L29" s="191"/>
      <c r="M29" s="192">
        <v>999.5</v>
      </c>
      <c r="N29" s="193"/>
      <c r="O29" s="187">
        <f>K29*M29</f>
        <v>63968000</v>
      </c>
      <c r="P29" s="189"/>
    </row>
    <row r="30" spans="2:17" ht="22.5" customHeight="1">
      <c r="B30" s="46" t="s">
        <v>10</v>
      </c>
      <c r="C30" s="198">
        <f>$E$10-$L$23</f>
        <v>89354</v>
      </c>
      <c r="D30" s="184"/>
      <c r="E30" s="199">
        <f>$G$10</f>
        <v>1455.5478963554531</v>
      </c>
      <c r="F30" s="199"/>
      <c r="G30" s="184">
        <f>C30*E30</f>
        <v>130059026.73094516</v>
      </c>
      <c r="H30" s="185"/>
      <c r="I30" s="13"/>
      <c r="J30" s="46" t="s">
        <v>10</v>
      </c>
      <c r="K30" s="180">
        <v>32214</v>
      </c>
      <c r="L30" s="181"/>
      <c r="M30" s="182">
        <v>1442.3223582292501</v>
      </c>
      <c r="N30" s="183"/>
      <c r="O30" s="184">
        <f>K30*M30</f>
        <v>46462972.447997063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72144</v>
      </c>
      <c r="D36" s="187"/>
      <c r="E36" s="187">
        <f>$G$29+$O$29-K36</f>
        <v>72177173.081637919</v>
      </c>
      <c r="F36" s="187"/>
      <c r="G36" s="188">
        <f>E36/C36</f>
        <v>1000.4598176097516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121568</v>
      </c>
      <c r="D37" s="184"/>
      <c r="E37" s="184">
        <f>$G$30+$O$30</f>
        <v>176521999.1789422</v>
      </c>
      <c r="F37" s="184"/>
      <c r="G37" s="199">
        <f>E37/C37</f>
        <v>1452.0432941147524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12444</v>
      </c>
      <c r="D43" s="230"/>
      <c r="E43" s="58"/>
      <c r="F43" s="231">
        <f>$K$29</f>
        <v>64000</v>
      </c>
      <c r="G43" s="232"/>
      <c r="H43" s="232">
        <f>$D$23</f>
        <v>4300</v>
      </c>
      <c r="I43" s="232"/>
      <c r="J43" s="232"/>
      <c r="K43" s="233">
        <f>$C$43-$H$43+$F$43+$O$43</f>
        <v>72144</v>
      </c>
      <c r="L43" s="233"/>
      <c r="M43" s="59">
        <f>SUM($K$43)/$D$9</f>
        <v>0.36071999999999999</v>
      </c>
      <c r="N43" s="60">
        <f>$G$36</f>
        <v>1000.4598176097516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89354</v>
      </c>
      <c r="D44" s="235"/>
      <c r="E44" s="62"/>
      <c r="F44" s="236">
        <f>$K$30</f>
        <v>32214</v>
      </c>
      <c r="G44" s="237"/>
      <c r="H44" s="237">
        <f>$L$23</f>
        <v>0</v>
      </c>
      <c r="I44" s="237"/>
      <c r="J44" s="237"/>
      <c r="K44" s="238">
        <f>$C$44-$H$44+$F$44+$O$44</f>
        <v>121568</v>
      </c>
      <c r="L44" s="238"/>
      <c r="M44" s="63">
        <f>SUM($K$44)/D10</f>
        <v>0.24313599999999999</v>
      </c>
      <c r="N44" s="64">
        <f>$G$37</f>
        <v>1452.0432941147524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B1:Y124"/>
  <sheetViews>
    <sheetView showGridLines="0" topLeftCell="A19" zoomScaleNormal="100" workbookViewId="0">
      <selection activeCell="N34" sqref="N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SUM('1226'!K43:L43)</f>
        <v>72144</v>
      </c>
      <c r="F9" s="38">
        <f>E9/D9</f>
        <v>0.36071999999999999</v>
      </c>
      <c r="G9" s="103">
        <f>SUM('1226'!N43)</f>
        <v>1000.4598176097516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SUM('1226'!K44:L44)</f>
        <v>121568</v>
      </c>
      <c r="F10" s="40">
        <f>E10/D10</f>
        <v>0.24313599999999999</v>
      </c>
      <c r="G10" s="103">
        <f>SUM('1226'!N44)</f>
        <v>1452.0432941147524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1400</v>
      </c>
      <c r="E16" s="33"/>
      <c r="F16" s="73">
        <f>IF(D16="","",(SUM($G$9)))</f>
        <v>1000.4598176097516</v>
      </c>
      <c r="G16" s="74">
        <f>IF(D16="","",(SUM(E16)-F16))</f>
        <v>-1000.4598176097516</v>
      </c>
      <c r="H16" s="75">
        <f>IF(D16="","",(D16*G16))</f>
        <v>-1400643.7446536522</v>
      </c>
      <c r="I16" s="13"/>
      <c r="J16" s="165" t="s">
        <v>23</v>
      </c>
      <c r="K16" s="32" t="s">
        <v>46</v>
      </c>
      <c r="L16" s="104">
        <v>5000</v>
      </c>
      <c r="M16" s="33"/>
      <c r="N16" s="90">
        <f>IF(L16="","",($G$10))</f>
        <v>1452.0432941147524</v>
      </c>
      <c r="O16" s="91">
        <f>IF(L16="","",(SUM(M16)-N16))</f>
        <v>-1452.0432941147524</v>
      </c>
      <c r="P16" s="92">
        <f>IF(L16="","",(L16*O16))</f>
        <v>-7260216.4705737615</v>
      </c>
    </row>
    <row r="17" spans="2:17" ht="24" customHeight="1">
      <c r="B17" s="164"/>
      <c r="C17" s="107" t="s">
        <v>48</v>
      </c>
      <c r="D17" s="105">
        <v>1500</v>
      </c>
      <c r="E17" s="12"/>
      <c r="F17" s="76">
        <f>IF(D17="","",(SUM($G$9)))</f>
        <v>1000.4598176097516</v>
      </c>
      <c r="G17" s="77">
        <f>IF(D17="","",(SUM(E17)-F17))</f>
        <v>-1000.4598176097516</v>
      </c>
      <c r="H17" s="78">
        <f>IF(D17="","",(D17*G17))</f>
        <v>-1500689.7264146274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46</v>
      </c>
      <c r="D18" s="105">
        <v>1000</v>
      </c>
      <c r="E18" s="12"/>
      <c r="F18" s="76">
        <f t="shared" ref="F18:F22" si="0">IF(D18="","",(SUM($G$9)))</f>
        <v>1000.4598176097516</v>
      </c>
      <c r="G18" s="77">
        <f t="shared" ref="G18:G22" si="1">IF(D18="","",(SUM(E18)-F18))</f>
        <v>-1000.4598176097516</v>
      </c>
      <c r="H18" s="78">
        <f t="shared" ref="H18:H22" si="2">IF(D18="","",(D18*G18))</f>
        <v>-1000459.8176097516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3900</v>
      </c>
      <c r="E23" s="71"/>
      <c r="F23" s="71"/>
      <c r="G23" s="71"/>
      <c r="H23" s="72">
        <f>SUM(H16:H22)</f>
        <v>-3901793.2886780314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-7260216.4705737615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68244</v>
      </c>
      <c r="D29" s="187"/>
      <c r="E29" s="188">
        <f>$G$9</f>
        <v>1000.4598176097516</v>
      </c>
      <c r="F29" s="188"/>
      <c r="G29" s="187">
        <f>C29*E29</f>
        <v>68275379.792959884</v>
      </c>
      <c r="H29" s="189"/>
      <c r="I29" s="13"/>
      <c r="J29" s="45" t="s">
        <v>9</v>
      </c>
      <c r="K29" s="190">
        <v>32000</v>
      </c>
      <c r="L29" s="191"/>
      <c r="M29" s="192">
        <v>999.5</v>
      </c>
      <c r="N29" s="193"/>
      <c r="O29" s="187">
        <f>K29*M29</f>
        <v>31984000</v>
      </c>
      <c r="P29" s="189"/>
    </row>
    <row r="30" spans="2:17" ht="22.5" customHeight="1">
      <c r="B30" s="46" t="s">
        <v>10</v>
      </c>
      <c r="C30" s="198">
        <f>$E$10-$L$23</f>
        <v>116568</v>
      </c>
      <c r="D30" s="184"/>
      <c r="E30" s="199">
        <f>$G$10</f>
        <v>1452.0432941147524</v>
      </c>
      <c r="F30" s="199"/>
      <c r="G30" s="184">
        <f>C30*E30</f>
        <v>169261782.70836845</v>
      </c>
      <c r="H30" s="185"/>
      <c r="I30" s="13"/>
      <c r="J30" s="46" t="s">
        <v>10</v>
      </c>
      <c r="K30" s="180">
        <v>96573</v>
      </c>
      <c r="L30" s="181"/>
      <c r="M30" s="182">
        <v>1427.3223582292501</v>
      </c>
      <c r="N30" s="183"/>
      <c r="O30" s="184">
        <f>K30*M30</f>
        <v>137840802.10127336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 t="s">
        <v>56</v>
      </c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100244</v>
      </c>
      <c r="D36" s="187"/>
      <c r="E36" s="187">
        <f>$G$29+$O$29-K36</f>
        <v>100259379.79295988</v>
      </c>
      <c r="F36" s="187"/>
      <c r="G36" s="188">
        <f>E36/C36</f>
        <v>1000.1534235760732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213141</v>
      </c>
      <c r="D37" s="184"/>
      <c r="E37" s="184">
        <f>$G$30+$O$30</f>
        <v>307102584.80964184</v>
      </c>
      <c r="F37" s="184"/>
      <c r="G37" s="199">
        <f>E37/C37</f>
        <v>1440.8423757495827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72144</v>
      </c>
      <c r="D43" s="230"/>
      <c r="E43" s="58"/>
      <c r="F43" s="231">
        <f>$K$29</f>
        <v>32000</v>
      </c>
      <c r="G43" s="232"/>
      <c r="H43" s="232">
        <f>$D$23</f>
        <v>3900</v>
      </c>
      <c r="I43" s="232"/>
      <c r="J43" s="232"/>
      <c r="K43" s="233">
        <f>$C$43-$H$43+$F$43+$O$43</f>
        <v>100244</v>
      </c>
      <c r="L43" s="233"/>
      <c r="M43" s="59">
        <f>SUM($K$43)/$D$9</f>
        <v>0.50122</v>
      </c>
      <c r="N43" s="60">
        <f>$G$36</f>
        <v>1000.1534235760732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121568</v>
      </c>
      <c r="D44" s="235"/>
      <c r="E44" s="62"/>
      <c r="F44" s="236">
        <f>$K$30</f>
        <v>96573</v>
      </c>
      <c r="G44" s="237"/>
      <c r="H44" s="237">
        <f>$L$23</f>
        <v>5000</v>
      </c>
      <c r="I44" s="237"/>
      <c r="J44" s="237"/>
      <c r="K44" s="238">
        <f>$C$44-$H$44+$F$44+$O$44</f>
        <v>213141</v>
      </c>
      <c r="L44" s="238"/>
      <c r="M44" s="63">
        <f>SUM($K$44)/D10</f>
        <v>0.42628199999999999</v>
      </c>
      <c r="N44" s="64">
        <f>$G$37</f>
        <v>1440.8423757495827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  <pageSetUpPr fitToPage="1"/>
  </sheetPr>
  <dimension ref="B1:Y124"/>
  <sheetViews>
    <sheetView showGridLines="0" topLeftCell="A27" zoomScaleNormal="100" workbookViewId="0">
      <selection activeCell="Q38" sqref="Q3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SUM('1227'!K43:L43)</f>
        <v>100244</v>
      </c>
      <c r="F9" s="38">
        <f>E9/D9</f>
        <v>0.50122</v>
      </c>
      <c r="G9" s="103">
        <f>SUM('1227'!N43)</f>
        <v>1000.1534235760732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SUM('1227'!K44:L44)</f>
        <v>213141</v>
      </c>
      <c r="F10" s="40">
        <f>E10/D10</f>
        <v>0.42628199999999999</v>
      </c>
      <c r="G10" s="103">
        <f>SUM('1227'!N44)</f>
        <v>1440.8423757495827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4350</v>
      </c>
      <c r="E16" s="33"/>
      <c r="F16" s="73">
        <f>IF(D16="","",(SUM($G$9)))</f>
        <v>1000.1534235760732</v>
      </c>
      <c r="G16" s="74">
        <f>IF(D16="","",(SUM(E16)-F16))</f>
        <v>-1000.1534235760732</v>
      </c>
      <c r="H16" s="75">
        <f>IF(D16="","",(D16*G16))</f>
        <v>-4350667.3925559185</v>
      </c>
      <c r="I16" s="13"/>
      <c r="J16" s="165" t="s">
        <v>23</v>
      </c>
      <c r="K16" s="32" t="s">
        <v>49</v>
      </c>
      <c r="L16" s="104">
        <v>300</v>
      </c>
      <c r="M16" s="33"/>
      <c r="N16" s="90">
        <f>IF(L16="","",($G$10))</f>
        <v>1440.8423757495827</v>
      </c>
      <c r="O16" s="91">
        <f>IF(L16="","",(SUM(M16)-N16))</f>
        <v>-1440.8423757495827</v>
      </c>
      <c r="P16" s="92">
        <f>IF(L16="","",(L16*O16))</f>
        <v>-432252.71272487484</v>
      </c>
    </row>
    <row r="17" spans="2:17" ht="24" customHeight="1">
      <c r="B17" s="164"/>
      <c r="C17" s="107" t="s">
        <v>48</v>
      </c>
      <c r="D17" s="105">
        <v>1500</v>
      </c>
      <c r="E17" s="12"/>
      <c r="F17" s="76">
        <f>IF(D17="","",(SUM($G$9)))</f>
        <v>1000.1534235760732</v>
      </c>
      <c r="G17" s="77">
        <f>IF(D17="","",(SUM(E17)-F17))</f>
        <v>-1000.1534235760732</v>
      </c>
      <c r="H17" s="78">
        <f>IF(D17="","",(D17*G17))</f>
        <v>-1500230.1353641099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1000.1534235760732</v>
      </c>
      <c r="G18" s="77">
        <f t="shared" ref="G18:G22" si="1">IF(D18="","",(SUM(E18)-F18))</f>
        <v>-1000.1534235760732</v>
      </c>
      <c r="H18" s="78">
        <f t="shared" ref="H18:H22" si="2">IF(D18="","",(D18*G18))</f>
        <v>-2000306.8471521465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7850</v>
      </c>
      <c r="E23" s="71"/>
      <c r="F23" s="71"/>
      <c r="G23" s="71"/>
      <c r="H23" s="72">
        <f>SUM(H16:H22)</f>
        <v>-7851204.3750721747</v>
      </c>
      <c r="I23" s="114"/>
      <c r="J23" s="85" t="s">
        <v>25</v>
      </c>
      <c r="K23" s="86"/>
      <c r="L23" s="87">
        <f>SUM(L16:L22)</f>
        <v>300</v>
      </c>
      <c r="M23" s="88"/>
      <c r="N23" s="88"/>
      <c r="O23" s="88"/>
      <c r="P23" s="89">
        <f>SUM(P16:P22)</f>
        <v>-432252.71272487484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92394</v>
      </c>
      <c r="D29" s="187"/>
      <c r="E29" s="188">
        <f>$G$9</f>
        <v>1000.1534235760732</v>
      </c>
      <c r="F29" s="188"/>
      <c r="G29" s="187">
        <f>C29*E29</f>
        <v>92408175.417887717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212841</v>
      </c>
      <c r="D30" s="184"/>
      <c r="E30" s="199">
        <f>$G$10</f>
        <v>1440.8423757495827</v>
      </c>
      <c r="F30" s="199"/>
      <c r="G30" s="184">
        <f>C30*E30</f>
        <v>306670332.09691691</v>
      </c>
      <c r="H30" s="185"/>
      <c r="I30" s="13"/>
      <c r="J30" s="46" t="s">
        <v>10</v>
      </c>
      <c r="K30" s="180">
        <v>64448</v>
      </c>
      <c r="L30" s="181"/>
      <c r="M30" s="182">
        <v>1429.3223582292501</v>
      </c>
      <c r="N30" s="183"/>
      <c r="O30" s="184">
        <f>K30*M30</f>
        <v>92116967.343158707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92394</v>
      </c>
      <c r="D36" s="187"/>
      <c r="E36" s="187">
        <f>$G$29+$O$29-K36</f>
        <v>92408175.417887717</v>
      </c>
      <c r="F36" s="187"/>
      <c r="G36" s="188">
        <f>E36/C36</f>
        <v>1000.1534235760734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277289</v>
      </c>
      <c r="D37" s="184"/>
      <c r="E37" s="184">
        <f>$G$30+$O$30</f>
        <v>398787299.44007564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100244</v>
      </c>
      <c r="D43" s="230"/>
      <c r="E43" s="58"/>
      <c r="F43" s="231">
        <f>$K$29</f>
        <v>0</v>
      </c>
      <c r="G43" s="232"/>
      <c r="H43" s="232">
        <f>$D$23</f>
        <v>7850</v>
      </c>
      <c r="I43" s="232"/>
      <c r="J43" s="232"/>
      <c r="K43" s="233">
        <f>$C$43-$H$43+$F$43+$O$43</f>
        <v>92394</v>
      </c>
      <c r="L43" s="233"/>
      <c r="M43" s="59">
        <f>SUM($K$43)/$D$9</f>
        <v>0.46196999999999999</v>
      </c>
      <c r="N43" s="60">
        <f>$G$36</f>
        <v>1000.1534235760734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213141</v>
      </c>
      <c r="D44" s="235"/>
      <c r="E44" s="62"/>
      <c r="F44" s="236">
        <f>$K$30</f>
        <v>64448</v>
      </c>
      <c r="G44" s="237"/>
      <c r="H44" s="237">
        <f>$L$23</f>
        <v>300</v>
      </c>
      <c r="I44" s="237"/>
      <c r="J44" s="237"/>
      <c r="K44" s="238">
        <f>$C$44-$H$44+$F$44+$O$44</f>
        <v>277289</v>
      </c>
      <c r="L44" s="238"/>
      <c r="M44" s="63">
        <f>SUM($K$44)/D10</f>
        <v>0.55457800000000002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Y124"/>
  <sheetViews>
    <sheetView showGridLines="0" topLeftCell="A31" zoomScaleNormal="100" workbookViewId="0">
      <selection activeCell="P46" sqref="P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SUM('1229'!K43:L43)</f>
        <v>92394</v>
      </c>
      <c r="F9" s="38">
        <f>E9/D9</f>
        <v>0.46196999999999999</v>
      </c>
      <c r="G9" s="103">
        <f>SUM('1229'!N43)</f>
        <v>1000.1534235760734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SUM('1229'!K44:L44)</f>
        <v>277289</v>
      </c>
      <c r="F10" s="40">
        <f>E10/D10</f>
        <v>0.55457800000000002</v>
      </c>
      <c r="G10" s="103">
        <f>SUM('1229'!N44)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2800</v>
      </c>
      <c r="E16" s="33"/>
      <c r="F16" s="73">
        <f>IF(D16="","",(SUM($G$9)))</f>
        <v>1000.1534235760734</v>
      </c>
      <c r="G16" s="74">
        <f>IF(D16="","",(SUM(E16)-F16))</f>
        <v>-1000.1534235760734</v>
      </c>
      <c r="H16" s="75">
        <f>IF(D16="","",(D16*G16))</f>
        <v>-2800429.5860130056</v>
      </c>
      <c r="I16" s="13"/>
      <c r="J16" s="165" t="s">
        <v>23</v>
      </c>
      <c r="K16" s="32" t="s">
        <v>46</v>
      </c>
      <c r="L16" s="104">
        <v>3000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-4314494.6186838532</v>
      </c>
    </row>
    <row r="17" spans="2:17" ht="24" customHeight="1">
      <c r="B17" s="164"/>
      <c r="C17" s="107" t="s">
        <v>50</v>
      </c>
      <c r="D17" s="105">
        <v>1000</v>
      </c>
      <c r="E17" s="12"/>
      <c r="F17" s="76">
        <f>IF(D17="","",(SUM($G$9)))</f>
        <v>1000.1534235760734</v>
      </c>
      <c r="G17" s="77">
        <f>IF(D17="","",(SUM(E17)-F17))</f>
        <v>-1000.1534235760734</v>
      </c>
      <c r="H17" s="78">
        <f>IF(D17="","",(D17*G17))</f>
        <v>-1000153.4235760734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1438.1648728946177</v>
      </c>
      <c r="O17" s="94">
        <f>IF(L17="","",(SUM(M17)-N17))</f>
        <v>-1438.1648728946177</v>
      </c>
      <c r="P17" s="95">
        <f>IF(L17="","",(L17*O17))</f>
        <v>-4314494.6186838532</v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1000.1534235760734</v>
      </c>
      <c r="G18" s="77">
        <f t="shared" ref="G18:G22" si="1">IF(D18="","",(SUM(E18)-F18))</f>
        <v>-1000.1534235760734</v>
      </c>
      <c r="H18" s="78">
        <f t="shared" ref="H18:H22" si="2">IF(D18="","",(D18*G18))</f>
        <v>-2000306.8471521467</v>
      </c>
      <c r="I18" s="13"/>
      <c r="J18" s="165"/>
      <c r="K18" s="107" t="s">
        <v>49</v>
      </c>
      <c r="L18" s="105">
        <v>500</v>
      </c>
      <c r="M18" s="12"/>
      <c r="N18" s="93">
        <f t="shared" ref="N18:N22" si="3">IF(L18="","",($G$10))</f>
        <v>1438.1648728946177</v>
      </c>
      <c r="O18" s="94">
        <f t="shared" ref="O18:O22" si="4">IF(L18="","",(SUM(M18)-N18))</f>
        <v>-1438.1648728946177</v>
      </c>
      <c r="P18" s="95">
        <f t="shared" ref="P18:P22" si="5">IF(L18="","",(L18*O18))</f>
        <v>-719082.43644730886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5800</v>
      </c>
      <c r="E23" s="71"/>
      <c r="F23" s="71"/>
      <c r="G23" s="71"/>
      <c r="H23" s="72">
        <f>SUM(H16:H22)</f>
        <v>-5800889.8567412253</v>
      </c>
      <c r="I23" s="114"/>
      <c r="J23" s="85" t="s">
        <v>25</v>
      </c>
      <c r="K23" s="86"/>
      <c r="L23" s="87">
        <f>SUM(L16:L22)</f>
        <v>6500</v>
      </c>
      <c r="M23" s="88"/>
      <c r="N23" s="88"/>
      <c r="O23" s="88"/>
      <c r="P23" s="89">
        <f>SUM(P16:P22)</f>
        <v>-9348071.6738150157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86594</v>
      </c>
      <c r="D29" s="187"/>
      <c r="E29" s="188">
        <f>$G$9</f>
        <v>1000.1534235760734</v>
      </c>
      <c r="F29" s="188"/>
      <c r="G29" s="187">
        <f>C29*E29</f>
        <v>86607285.561146498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270789</v>
      </c>
      <c r="D30" s="184"/>
      <c r="E30" s="199">
        <f>$G$10</f>
        <v>1438.1648728946177</v>
      </c>
      <c r="F30" s="199"/>
      <c r="G30" s="184">
        <f>C30*E30</f>
        <v>389439227.76626062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86594</v>
      </c>
      <c r="D36" s="187"/>
      <c r="E36" s="187">
        <f>$G$29+$O$29-K36</f>
        <v>86607285.561146498</v>
      </c>
      <c r="F36" s="187"/>
      <c r="G36" s="188">
        <f>E36/C36</f>
        <v>1000.1534235760734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270789</v>
      </c>
      <c r="D37" s="184"/>
      <c r="E37" s="184">
        <f>$G$30+$O$30</f>
        <v>389439227.76626062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92394</v>
      </c>
      <c r="D43" s="230"/>
      <c r="E43" s="58"/>
      <c r="F43" s="231">
        <f>$K$29</f>
        <v>0</v>
      </c>
      <c r="G43" s="232"/>
      <c r="H43" s="232">
        <f>$D$23</f>
        <v>5800</v>
      </c>
      <c r="I43" s="232"/>
      <c r="J43" s="232"/>
      <c r="K43" s="233">
        <f>$C$43-$H$43+$F$43+$O$43</f>
        <v>86594</v>
      </c>
      <c r="L43" s="233"/>
      <c r="M43" s="59">
        <f>SUM($K$43)/$D$9</f>
        <v>0.43297000000000002</v>
      </c>
      <c r="N43" s="60">
        <f>$G$36</f>
        <v>1000.1534235760734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277289</v>
      </c>
      <c r="D44" s="235"/>
      <c r="E44" s="62"/>
      <c r="F44" s="236">
        <f>$K$30</f>
        <v>0</v>
      </c>
      <c r="G44" s="237"/>
      <c r="H44" s="237">
        <f>$L$23</f>
        <v>6500</v>
      </c>
      <c r="I44" s="237"/>
      <c r="J44" s="237"/>
      <c r="K44" s="238">
        <f>$C$44-$H$44+$F$44+$O$44</f>
        <v>270789</v>
      </c>
      <c r="L44" s="238"/>
      <c r="M44" s="63">
        <f>SUM($K$44)/D10</f>
        <v>0.541578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Y124"/>
  <sheetViews>
    <sheetView showGridLines="0" topLeftCell="A25" zoomScaleNormal="100" workbookViewId="0">
      <selection activeCell="Q44" sqref="Q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SUM('1230'!K43:L43)</f>
        <v>86594</v>
      </c>
      <c r="F9" s="38">
        <f>E9/D9</f>
        <v>0.43297000000000002</v>
      </c>
      <c r="G9" s="103">
        <f>SUM('1230'!N43)</f>
        <v>1000.1534235760734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SUM('1230'!K44:L44)</f>
        <v>270789</v>
      </c>
      <c r="F10" s="40">
        <f>E10/D10</f>
        <v>0.541578</v>
      </c>
      <c r="G10" s="103">
        <f>SUM('1230'!N44)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3000</v>
      </c>
      <c r="E16" s="33"/>
      <c r="F16" s="73">
        <f>IF(D16="","",(SUM($G$9)))</f>
        <v>1000.1534235760734</v>
      </c>
      <c r="G16" s="74">
        <f>IF(D16="","",(SUM(E16)-F16))</f>
        <v>-1000.1534235760734</v>
      </c>
      <c r="H16" s="75">
        <f>IF(D16="","",(D16*G16))</f>
        <v>-3000460.2707282202</v>
      </c>
      <c r="I16" s="13"/>
      <c r="J16" s="165" t="s">
        <v>23</v>
      </c>
      <c r="K16" s="107" t="s">
        <v>45</v>
      </c>
      <c r="L16" s="104">
        <v>500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-719082.43644730886</v>
      </c>
    </row>
    <row r="17" spans="2:17" ht="24" customHeight="1">
      <c r="B17" s="164"/>
      <c r="C17" s="101" t="s">
        <v>49</v>
      </c>
      <c r="D17" s="105">
        <v>1900</v>
      </c>
      <c r="E17" s="12"/>
      <c r="F17" s="76">
        <f>IF(D17="","",(SUM($G$9)))</f>
        <v>1000.1534235760734</v>
      </c>
      <c r="G17" s="77">
        <f>IF(D17="","",(SUM(E17)-F17))</f>
        <v>-1000.1534235760734</v>
      </c>
      <c r="H17" s="78">
        <f>IF(D17="","",(D17*G17))</f>
        <v>-1900291.5047945394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4900</v>
      </c>
      <c r="E23" s="71"/>
      <c r="F23" s="71"/>
      <c r="G23" s="71"/>
      <c r="H23" s="72">
        <f>SUM(H16:H22)</f>
        <v>-4900751.7755227592</v>
      </c>
      <c r="I23" s="114"/>
      <c r="J23" s="85" t="s">
        <v>25</v>
      </c>
      <c r="K23" s="86"/>
      <c r="L23" s="87">
        <f>SUM(L16:L22)</f>
        <v>500</v>
      </c>
      <c r="M23" s="88"/>
      <c r="N23" s="88"/>
      <c r="O23" s="88"/>
      <c r="P23" s="89">
        <f>SUM(P16:P22)</f>
        <v>-719082.43644730886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81694</v>
      </c>
      <c r="D29" s="187"/>
      <c r="E29" s="188">
        <f>$G$9</f>
        <v>1000.1534235760734</v>
      </c>
      <c r="F29" s="188"/>
      <c r="G29" s="187">
        <f>C29*E29</f>
        <v>81706533.785623729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270289</v>
      </c>
      <c r="D30" s="184"/>
      <c r="E30" s="199">
        <f>$G$10</f>
        <v>1438.1648728946177</v>
      </c>
      <c r="F30" s="199"/>
      <c r="G30" s="184">
        <f>C30*E30</f>
        <v>388720145.3298133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81694</v>
      </c>
      <c r="D36" s="187"/>
      <c r="E36" s="187">
        <f>$G$29+$O$29-K36</f>
        <v>81706533.785623729</v>
      </c>
      <c r="F36" s="187"/>
      <c r="G36" s="188">
        <f>E36/C36</f>
        <v>1000.1534235760732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270289</v>
      </c>
      <c r="D37" s="184"/>
      <c r="E37" s="184">
        <f>$G$30+$O$30</f>
        <v>388720145.3298133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86594</v>
      </c>
      <c r="D43" s="230"/>
      <c r="E43" s="58"/>
      <c r="F43" s="231">
        <f>$K$29</f>
        <v>0</v>
      </c>
      <c r="G43" s="232"/>
      <c r="H43" s="232">
        <f>$D$23</f>
        <v>4900</v>
      </c>
      <c r="I43" s="232"/>
      <c r="J43" s="232"/>
      <c r="K43" s="233">
        <f>$C$43-$H$43+$F$43+$O$43</f>
        <v>81694</v>
      </c>
      <c r="L43" s="233"/>
      <c r="M43" s="59">
        <f>SUM($K$43)/$D$9</f>
        <v>0.40847</v>
      </c>
      <c r="N43" s="60">
        <f>$G$36</f>
        <v>1000.1534235760732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270789</v>
      </c>
      <c r="D44" s="235"/>
      <c r="E44" s="62"/>
      <c r="F44" s="236">
        <f>$K$30</f>
        <v>0</v>
      </c>
      <c r="G44" s="237"/>
      <c r="H44" s="237">
        <f>$L$23</f>
        <v>500</v>
      </c>
      <c r="I44" s="237"/>
      <c r="J44" s="237"/>
      <c r="K44" s="238">
        <f>$C$44-$H$44+$F$44+$O$44</f>
        <v>270289</v>
      </c>
      <c r="L44" s="238"/>
      <c r="M44" s="63">
        <f>SUM($K$44)/D10</f>
        <v>0.540578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Y124"/>
  <sheetViews>
    <sheetView showGridLines="0" topLeftCell="A25" zoomScaleNormal="100" workbookViewId="0">
      <selection activeCell="L36" sqref="L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SUM('1231'!K43:L43)</f>
        <v>81694</v>
      </c>
      <c r="F9" s="38">
        <f>E9/D9</f>
        <v>0.40847</v>
      </c>
      <c r="G9" s="103">
        <f>SUM('1231'!N43)</f>
        <v>1000.1534235760732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SUM('1231'!K44:L44)</f>
        <v>270289</v>
      </c>
      <c r="F10" s="40">
        <f>E10/D10</f>
        <v>0.540578</v>
      </c>
      <c r="G10" s="103">
        <f>SUM('1231'!N44)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46</v>
      </c>
      <c r="D16" s="104">
        <v>1000</v>
      </c>
      <c r="E16" s="33"/>
      <c r="F16" s="73">
        <f>IF(D16="","",(SUM($G$9)))</f>
        <v>1000.1534235760732</v>
      </c>
      <c r="G16" s="74">
        <f>IF(D16="","",(SUM(E16)-F16))</f>
        <v>-1000.1534235760732</v>
      </c>
      <c r="H16" s="75">
        <f>IF(D16="","",(D16*G16))</f>
        <v>-1000153.4235760733</v>
      </c>
      <c r="I16" s="13"/>
      <c r="J16" s="165" t="s">
        <v>23</v>
      </c>
      <c r="K16" s="107" t="s">
        <v>46</v>
      </c>
      <c r="L16" s="104">
        <v>2000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-2876329.7457892355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1000</v>
      </c>
      <c r="E23" s="71"/>
      <c r="F23" s="71"/>
      <c r="G23" s="71"/>
      <c r="H23" s="72">
        <f>SUM(H16:H22)</f>
        <v>-1000153.4235760733</v>
      </c>
      <c r="I23" s="114"/>
      <c r="J23" s="85" t="s">
        <v>25</v>
      </c>
      <c r="K23" s="86"/>
      <c r="L23" s="87">
        <f>SUM(L16:L22)</f>
        <v>2000</v>
      </c>
      <c r="M23" s="88"/>
      <c r="N23" s="88"/>
      <c r="O23" s="88"/>
      <c r="P23" s="89">
        <f>SUM(P16:P22)</f>
        <v>-2876329.7457892355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80694</v>
      </c>
      <c r="D29" s="187"/>
      <c r="E29" s="188">
        <f>$G$9</f>
        <v>1000.1534235760732</v>
      </c>
      <c r="F29" s="188"/>
      <c r="G29" s="187">
        <f>C29*E29</f>
        <v>80706380.362047657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268289</v>
      </c>
      <c r="D30" s="184"/>
      <c r="E30" s="199">
        <f>$G$10</f>
        <v>1438.1648728946177</v>
      </c>
      <c r="F30" s="199"/>
      <c r="G30" s="184">
        <f>C30*E30</f>
        <v>385843815.58402407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80694</v>
      </c>
      <c r="D36" s="187"/>
      <c r="E36" s="187">
        <f>$G$29+$O$29-K36</f>
        <v>80115924.916899547</v>
      </c>
      <c r="F36" s="187"/>
      <c r="G36" s="188">
        <f>E36/C36</f>
        <v>992.83620736237572</v>
      </c>
      <c r="H36" s="218"/>
      <c r="I36" s="13"/>
      <c r="J36" s="13"/>
      <c r="K36" s="123">
        <v>590455.44514811388</v>
      </c>
      <c r="L36" s="14" t="s">
        <v>57</v>
      </c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268289</v>
      </c>
      <c r="D37" s="184"/>
      <c r="E37" s="184">
        <f>$G$30+$O$30</f>
        <v>385843815.58402407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81694</v>
      </c>
      <c r="D43" s="230"/>
      <c r="E43" s="58"/>
      <c r="F43" s="231">
        <f>$K$29</f>
        <v>0</v>
      </c>
      <c r="G43" s="232"/>
      <c r="H43" s="232">
        <f>$D$23</f>
        <v>1000</v>
      </c>
      <c r="I43" s="232"/>
      <c r="J43" s="232"/>
      <c r="K43" s="233">
        <f>$C$43-$H$43+$F$43+$O$43</f>
        <v>83191</v>
      </c>
      <c r="L43" s="233"/>
      <c r="M43" s="59">
        <f>SUM($K$43)/$D$9</f>
        <v>0.41595500000000002</v>
      </c>
      <c r="N43" s="60">
        <f>$G$36</f>
        <v>992.83620736237572</v>
      </c>
      <c r="O43" s="99">
        <v>2497</v>
      </c>
      <c r="P43" s="19"/>
      <c r="S43" s="124"/>
    </row>
    <row r="44" spans="2:25" ht="24.75" customHeight="1">
      <c r="B44" s="61" t="s">
        <v>43</v>
      </c>
      <c r="C44" s="234">
        <f>SUM($E$10)</f>
        <v>270289</v>
      </c>
      <c r="D44" s="235"/>
      <c r="E44" s="62"/>
      <c r="F44" s="236">
        <f>$K$30</f>
        <v>0</v>
      </c>
      <c r="G44" s="237"/>
      <c r="H44" s="237">
        <f>$L$23</f>
        <v>2000</v>
      </c>
      <c r="I44" s="237"/>
      <c r="J44" s="237"/>
      <c r="K44" s="238">
        <f>$C$44-$H$44+$F$44+$O$44</f>
        <v>269748</v>
      </c>
      <c r="L44" s="238"/>
      <c r="M44" s="63">
        <f>SUM($K$44)/D10</f>
        <v>0.53949599999999998</v>
      </c>
      <c r="N44" s="64">
        <f>$G$37</f>
        <v>1438.1648728946177</v>
      </c>
      <c r="O44" s="100">
        <v>1459</v>
      </c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Y124"/>
  <sheetViews>
    <sheetView showGridLines="0" topLeftCell="A25" zoomScaleNormal="100" workbookViewId="0">
      <selection activeCell="Q44" sqref="Q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SUM('0101'!K43:L43)</f>
        <v>83191</v>
      </c>
      <c r="F9" s="38">
        <f>E9/D9</f>
        <v>0.41595500000000002</v>
      </c>
      <c r="G9" s="103">
        <f>SUM('0101'!N43)</f>
        <v>992.83620736237572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SUM('0101'!K44:L44)</f>
        <v>269748</v>
      </c>
      <c r="F10" s="40">
        <f>E10/D10</f>
        <v>0.53949599999999998</v>
      </c>
      <c r="G10" s="103">
        <f>SUM('0101'!N44)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5000</v>
      </c>
      <c r="E16" s="33"/>
      <c r="F16" s="73">
        <f>IF(D16="","",(SUM($G$9)))</f>
        <v>992.83620736237572</v>
      </c>
      <c r="G16" s="74">
        <f>IF(D16="","",(SUM(E16)-F16))</f>
        <v>-992.83620736237572</v>
      </c>
      <c r="H16" s="75">
        <f>IF(D16="","",(D16*G16))</f>
        <v>-4964181.0368118789</v>
      </c>
      <c r="I16" s="13"/>
      <c r="J16" s="165" t="s">
        <v>23</v>
      </c>
      <c r="K16" s="107" t="s">
        <v>58</v>
      </c>
      <c r="L16" s="104">
        <v>6000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-8628989.2373677064</v>
      </c>
    </row>
    <row r="17" spans="2:17" ht="24" customHeight="1">
      <c r="B17" s="164"/>
      <c r="C17" s="101" t="s">
        <v>55</v>
      </c>
      <c r="D17" s="105">
        <v>1800</v>
      </c>
      <c r="E17" s="12"/>
      <c r="F17" s="76">
        <f>IF(D17="","",(SUM($G$9)))</f>
        <v>992.83620736237572</v>
      </c>
      <c r="G17" s="77">
        <f>IF(D17="","",(SUM(E17)-F17))</f>
        <v>-992.83620736237572</v>
      </c>
      <c r="H17" s="78">
        <f>IF(D17="","",(D17*G17))</f>
        <v>-1787105.1732522764</v>
      </c>
      <c r="I17" s="13"/>
      <c r="J17" s="165"/>
      <c r="K17" s="107" t="s">
        <v>59</v>
      </c>
      <c r="L17" s="105">
        <v>3000</v>
      </c>
      <c r="M17" s="12"/>
      <c r="N17" s="93">
        <f>IF(L17="","",($G$10))</f>
        <v>1438.1648728946177</v>
      </c>
      <c r="O17" s="94">
        <f>IF(L17="","",(SUM(M17)-N17))</f>
        <v>-1438.1648728946177</v>
      </c>
      <c r="P17" s="95">
        <f>IF(L17="","",(L17*O17))</f>
        <v>-4314494.6186838532</v>
      </c>
    </row>
    <row r="18" spans="2:17" ht="24" customHeight="1">
      <c r="B18" s="164"/>
      <c r="C18" s="101" t="s">
        <v>60</v>
      </c>
      <c r="D18" s="105">
        <v>3000</v>
      </c>
      <c r="E18" s="12"/>
      <c r="F18" s="76">
        <f t="shared" ref="F18:F22" si="0">IF(D18="","",(SUM($G$9)))</f>
        <v>992.83620736237572</v>
      </c>
      <c r="G18" s="77">
        <f t="shared" ref="G18:G22" si="1">IF(D18="","",(SUM(E18)-F18))</f>
        <v>-992.83620736237572</v>
      </c>
      <c r="H18" s="78">
        <f t="shared" ref="H18:H22" si="2">IF(D18="","",(D18*G18))</f>
        <v>-2978508.6220871271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9800</v>
      </c>
      <c r="E23" s="71"/>
      <c r="F23" s="71"/>
      <c r="G23" s="71"/>
      <c r="H23" s="72">
        <f>SUM(H16:H22)</f>
        <v>-9729794.8321512826</v>
      </c>
      <c r="I23" s="114"/>
      <c r="J23" s="85" t="s">
        <v>25</v>
      </c>
      <c r="K23" s="86"/>
      <c r="L23" s="87">
        <f>SUM(L16:L22)</f>
        <v>9000</v>
      </c>
      <c r="M23" s="88"/>
      <c r="N23" s="88"/>
      <c r="O23" s="88"/>
      <c r="P23" s="89">
        <f>SUM(P16:P22)</f>
        <v>-12943483.85605156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73391</v>
      </c>
      <c r="D29" s="187"/>
      <c r="E29" s="188">
        <f>$G$9</f>
        <v>992.83620736237572</v>
      </c>
      <c r="F29" s="188"/>
      <c r="G29" s="187">
        <f>C29*E29</f>
        <v>72865242.094532117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260748</v>
      </c>
      <c r="D30" s="184"/>
      <c r="E30" s="199">
        <f>$G$10</f>
        <v>1438.1648728946177</v>
      </c>
      <c r="F30" s="199"/>
      <c r="G30" s="184">
        <f>C30*E30</f>
        <v>374998614.27752578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73391</v>
      </c>
      <c r="D36" s="187"/>
      <c r="E36" s="187">
        <f>$G$29+$O$29-K36</f>
        <v>72865242.094532117</v>
      </c>
      <c r="F36" s="187"/>
      <c r="G36" s="188">
        <f>E36/C36</f>
        <v>992.83620736237572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260748</v>
      </c>
      <c r="D37" s="184"/>
      <c r="E37" s="184">
        <f>$G$30+$O$30</f>
        <v>374998614.27752578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83191</v>
      </c>
      <c r="D43" s="230"/>
      <c r="E43" s="58"/>
      <c r="F43" s="231">
        <f>$K$29</f>
        <v>0</v>
      </c>
      <c r="G43" s="232"/>
      <c r="H43" s="232">
        <f>$D$23</f>
        <v>9800</v>
      </c>
      <c r="I43" s="232"/>
      <c r="J43" s="232"/>
      <c r="K43" s="233">
        <f>$C$43-$H$43+$F$43+$O$43</f>
        <v>73391</v>
      </c>
      <c r="L43" s="233"/>
      <c r="M43" s="59">
        <f>SUM($K$43)/$D$9</f>
        <v>0.36695499999999998</v>
      </c>
      <c r="N43" s="60">
        <f>$G$36</f>
        <v>992.83620736237572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269748</v>
      </c>
      <c r="D44" s="235"/>
      <c r="E44" s="62"/>
      <c r="F44" s="236">
        <f>$K$30</f>
        <v>0</v>
      </c>
      <c r="G44" s="237"/>
      <c r="H44" s="237">
        <f>$L$23</f>
        <v>9000</v>
      </c>
      <c r="I44" s="237"/>
      <c r="J44" s="237"/>
      <c r="K44" s="238">
        <f>$C$44-$H$44+$F$44+$O$44</f>
        <v>260748</v>
      </c>
      <c r="L44" s="238"/>
      <c r="M44" s="63">
        <f>SUM($K$44)/D10</f>
        <v>0.52149599999999996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Y124"/>
  <sheetViews>
    <sheetView showGridLines="0" topLeftCell="A17" zoomScaleNormal="100" workbookViewId="0">
      <selection activeCell="O36" sqref="O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SUM('0102'!K43:L43)</f>
        <v>73391</v>
      </c>
      <c r="F9" s="38">
        <f>E9/D9</f>
        <v>0.36695499999999998</v>
      </c>
      <c r="G9" s="103">
        <f>SUM('0102'!N43)</f>
        <v>992.83620736237572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SUM('0102'!K44:L44)</f>
        <v>260748</v>
      </c>
      <c r="F10" s="40">
        <f>E10/D10</f>
        <v>0.52149599999999996</v>
      </c>
      <c r="G10" s="103">
        <f>SUM('0102'!N44)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4000</v>
      </c>
      <c r="E16" s="33"/>
      <c r="F16" s="73">
        <f>IF(D16="","",(SUM($G$9)))</f>
        <v>992.83620736237572</v>
      </c>
      <c r="G16" s="74">
        <f>IF(D16="","",(SUM(E16)-F16))</f>
        <v>-992.83620736237572</v>
      </c>
      <c r="H16" s="75">
        <f>IF(D16="","",(D16*G16))</f>
        <v>-3971344.8294495028</v>
      </c>
      <c r="I16" s="13"/>
      <c r="J16" s="165" t="s">
        <v>23</v>
      </c>
      <c r="K16" s="107" t="s">
        <v>59</v>
      </c>
      <c r="L16" s="104">
        <v>3000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-4314494.6186838532</v>
      </c>
    </row>
    <row r="17" spans="2:17" ht="24" customHeight="1">
      <c r="B17" s="164"/>
      <c r="C17" s="101" t="s">
        <v>49</v>
      </c>
      <c r="D17" s="105">
        <v>1600</v>
      </c>
      <c r="E17" s="12"/>
      <c r="F17" s="76">
        <f>IF(D17="","",(SUM($G$9)))</f>
        <v>992.83620736237572</v>
      </c>
      <c r="G17" s="77">
        <f>IF(D17="","",(SUM(E17)-F17))</f>
        <v>-992.83620736237572</v>
      </c>
      <c r="H17" s="78">
        <f>IF(D17="","",(D17*G17))</f>
        <v>-1588537.9317798011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5600</v>
      </c>
      <c r="E23" s="71"/>
      <c r="F23" s="71"/>
      <c r="G23" s="71"/>
      <c r="H23" s="72">
        <f>SUM(H16:H22)</f>
        <v>-5559882.7612293037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-4314494.6186838532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67791</v>
      </c>
      <c r="D29" s="187"/>
      <c r="E29" s="188">
        <f>$G$9</f>
        <v>992.83620736237572</v>
      </c>
      <c r="F29" s="188"/>
      <c r="G29" s="187">
        <f>C29*E29</f>
        <v>67305359.333302811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257748</v>
      </c>
      <c r="D30" s="184"/>
      <c r="E30" s="199">
        <f>$G$10</f>
        <v>1438.1648728946177</v>
      </c>
      <c r="F30" s="199"/>
      <c r="G30" s="184">
        <f>C30*E30</f>
        <v>370684119.65884191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67791</v>
      </c>
      <c r="D36" s="187"/>
      <c r="E36" s="187">
        <f>$G$29+$O$29-K36</f>
        <v>67305359.333302811</v>
      </c>
      <c r="F36" s="187"/>
      <c r="G36" s="188">
        <f>E36/C36</f>
        <v>992.83620736237572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257748</v>
      </c>
      <c r="D37" s="184"/>
      <c r="E37" s="184">
        <f>$G$30+$O$30</f>
        <v>370684119.65884191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73391</v>
      </c>
      <c r="D43" s="230"/>
      <c r="E43" s="58"/>
      <c r="F43" s="231">
        <f>$K$29</f>
        <v>0</v>
      </c>
      <c r="G43" s="232"/>
      <c r="H43" s="232">
        <f>$D$23</f>
        <v>5600</v>
      </c>
      <c r="I43" s="232"/>
      <c r="J43" s="232"/>
      <c r="K43" s="233">
        <f>$C$43-$H$43+$F$43+$O$43</f>
        <v>67791</v>
      </c>
      <c r="L43" s="233"/>
      <c r="M43" s="59">
        <f>SUM($K$43)/$D$9</f>
        <v>0.33895500000000001</v>
      </c>
      <c r="N43" s="60">
        <f>$G$36</f>
        <v>992.83620736237572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260748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257748</v>
      </c>
      <c r="L44" s="238"/>
      <c r="M44" s="63">
        <f>SUM($K$44)/D10</f>
        <v>0.51549599999999995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1:Y124"/>
  <sheetViews>
    <sheetView showGridLines="0" topLeftCell="L17" zoomScaleNormal="100" workbookViewId="0">
      <selection activeCell="L17" sqref="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SUM('0103'!K43:L43)</f>
        <v>67791</v>
      </c>
      <c r="F9" s="38">
        <f>E9/D9</f>
        <v>0.33895500000000001</v>
      </c>
      <c r="G9" s="103">
        <f>SUM('0103'!N43)</f>
        <v>992.83620736237572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SUM('0103'!K44:L44)</f>
        <v>257748</v>
      </c>
      <c r="F10" s="40">
        <f>E10/D10</f>
        <v>0.51549599999999995</v>
      </c>
      <c r="G10" s="103">
        <f>SUM('0103'!N44)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61</v>
      </c>
      <c r="D16" s="104">
        <v>24000</v>
      </c>
      <c r="E16" s="33"/>
      <c r="F16" s="73">
        <f>IF(D16="","",(SUM($G$9)))</f>
        <v>992.83620736237572</v>
      </c>
      <c r="G16" s="74">
        <f>IF(D16="","",(SUM(E16)-F16))</f>
        <v>-992.83620736237572</v>
      </c>
      <c r="H16" s="75">
        <f>IF(D16="","",(D16*G16))</f>
        <v>-23828068.976697017</v>
      </c>
      <c r="I16" s="13"/>
      <c r="J16" s="165" t="s">
        <v>23</v>
      </c>
      <c r="K16" s="107" t="s">
        <v>59</v>
      </c>
      <c r="L16" s="104">
        <v>5000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-7190824.3644730886</v>
      </c>
    </row>
    <row r="17" spans="2:17" ht="24" customHeight="1">
      <c r="B17" s="164"/>
      <c r="C17" s="101" t="s">
        <v>62</v>
      </c>
      <c r="D17" s="105">
        <v>4000</v>
      </c>
      <c r="E17" s="12"/>
      <c r="F17" s="76">
        <f>IF(D17="","",(SUM($G$9)))</f>
        <v>992.83620736237572</v>
      </c>
      <c r="G17" s="77">
        <f>IF(D17="","",(SUM(E17)-F17))</f>
        <v>-992.83620736237572</v>
      </c>
      <c r="H17" s="78">
        <f>IF(D17="","",(D17*G17))</f>
        <v>-3971344.8294495028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63</v>
      </c>
      <c r="D18" s="105">
        <v>4000</v>
      </c>
      <c r="E18" s="12"/>
      <c r="F18" s="76">
        <f t="shared" ref="F18:F22" si="0">IF(D18="","",(SUM($G$9)))</f>
        <v>992.83620736237572</v>
      </c>
      <c r="G18" s="77">
        <f t="shared" ref="G18:G22" si="1">IF(D18="","",(SUM(E18)-F18))</f>
        <v>-992.83620736237572</v>
      </c>
      <c r="H18" s="78">
        <f t="shared" ref="H18:H22" si="2">IF(D18="","",(D18*G18))</f>
        <v>-3971344.8294495028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32000</v>
      </c>
      <c r="E23" s="71"/>
      <c r="F23" s="71"/>
      <c r="G23" s="71"/>
      <c r="H23" s="72">
        <f>SUM(H16:H22)</f>
        <v>-31770758.635596022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-7190824.3644730886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35791</v>
      </c>
      <c r="D29" s="187"/>
      <c r="E29" s="188">
        <f>$G$9</f>
        <v>992.83620736237572</v>
      </c>
      <c r="F29" s="188"/>
      <c r="G29" s="187">
        <f>C29*E29</f>
        <v>35534600.697706789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252748</v>
      </c>
      <c r="D30" s="184"/>
      <c r="E30" s="199">
        <f>$G$10</f>
        <v>1438.1648728946177</v>
      </c>
      <c r="F30" s="199"/>
      <c r="G30" s="184">
        <f>C30*E30</f>
        <v>363493295.29436886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35791</v>
      </c>
      <c r="D36" s="187"/>
      <c r="E36" s="187">
        <f>$G$29+$O$29-K36</f>
        <v>35534600.697706789</v>
      </c>
      <c r="F36" s="187"/>
      <c r="G36" s="188">
        <f>E36/C36</f>
        <v>992.83620736237572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252748</v>
      </c>
      <c r="D37" s="184"/>
      <c r="E37" s="184">
        <f>$G$30+$O$30</f>
        <v>363493295.29436886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67791</v>
      </c>
      <c r="D43" s="230"/>
      <c r="E43" s="58"/>
      <c r="F43" s="231">
        <f>$K$29</f>
        <v>0</v>
      </c>
      <c r="G43" s="232"/>
      <c r="H43" s="232">
        <f>$D$23</f>
        <v>32000</v>
      </c>
      <c r="I43" s="232"/>
      <c r="J43" s="232"/>
      <c r="K43" s="233">
        <f>$C$43-$H$43+$F$43+$O$43</f>
        <v>35791</v>
      </c>
      <c r="L43" s="233"/>
      <c r="M43" s="59">
        <f>SUM($K$43)/$D$9</f>
        <v>0.178955</v>
      </c>
      <c r="N43" s="60">
        <f>$G$36</f>
        <v>992.83620736237572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257748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252748</v>
      </c>
      <c r="L44" s="238"/>
      <c r="M44" s="63">
        <f>SUM($K$44)/D10</f>
        <v>0.50549599999999995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Y124"/>
  <sheetViews>
    <sheetView showGridLines="0" topLeftCell="A28" zoomScaleNormal="100" workbookViewId="0">
      <selection activeCell="Q38" sqref="Q3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SUM('0105'!K43:L43)</f>
        <v>35791</v>
      </c>
      <c r="F9" s="38">
        <f>E9/D9</f>
        <v>0.178955</v>
      </c>
      <c r="G9" s="103">
        <f>SUM('0105'!N43)</f>
        <v>992.83620736237572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SUM('0105'!K44:L44)</f>
        <v>252748</v>
      </c>
      <c r="F10" s="40">
        <f>E10/D10</f>
        <v>0.50549599999999995</v>
      </c>
      <c r="G10" s="103">
        <f>SUM('0105'!N44)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64</v>
      </c>
      <c r="D16" s="104">
        <v>4500</v>
      </c>
      <c r="E16" s="33"/>
      <c r="F16" s="73">
        <f>IF(D16="","",(SUM($G$9)))</f>
        <v>992.83620736237572</v>
      </c>
      <c r="G16" s="74">
        <f>IF(D16="","",(SUM(E16)-F16))</f>
        <v>-992.83620736237572</v>
      </c>
      <c r="H16" s="75">
        <f>IF(D16="","",(D16*G16))</f>
        <v>-4467762.9331306908</v>
      </c>
      <c r="I16" s="13"/>
      <c r="J16" s="165" t="s">
        <v>23</v>
      </c>
      <c r="K16" s="107" t="s">
        <v>65</v>
      </c>
      <c r="L16" s="104">
        <v>6000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-8628989.2373677064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4500</v>
      </c>
      <c r="E23" s="71"/>
      <c r="F23" s="71"/>
      <c r="G23" s="71"/>
      <c r="H23" s="72">
        <f>SUM(H16:H22)</f>
        <v>-4467762.9331306908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-8628989.2373677064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31291</v>
      </c>
      <c r="D29" s="187"/>
      <c r="E29" s="188">
        <f>$G$9</f>
        <v>992.83620736237572</v>
      </c>
      <c r="F29" s="188"/>
      <c r="G29" s="187">
        <f>C29*E29</f>
        <v>31066837.7645761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246748</v>
      </c>
      <c r="D30" s="184"/>
      <c r="E30" s="199">
        <f>$G$10</f>
        <v>1438.1648728946177</v>
      </c>
      <c r="F30" s="199"/>
      <c r="G30" s="184">
        <f>C30*E30</f>
        <v>354864306.05700111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31291</v>
      </c>
      <c r="D36" s="187"/>
      <c r="E36" s="187">
        <f>$G$29+$O$29-K36</f>
        <v>31066837.7645761</v>
      </c>
      <c r="F36" s="187"/>
      <c r="G36" s="188">
        <f>E36/C36</f>
        <v>992.83620736237572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246748</v>
      </c>
      <c r="D37" s="184"/>
      <c r="E37" s="184">
        <f>$G$30+$O$30</f>
        <v>354864306.05700111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35791</v>
      </c>
      <c r="D43" s="230"/>
      <c r="E43" s="58"/>
      <c r="F43" s="231">
        <f>$K$29</f>
        <v>0</v>
      </c>
      <c r="G43" s="232"/>
      <c r="H43" s="232">
        <f>$D$23</f>
        <v>4500</v>
      </c>
      <c r="I43" s="232"/>
      <c r="J43" s="232"/>
      <c r="K43" s="233">
        <f>$C$43-$H$43+$F$43+$O$43</f>
        <v>31291</v>
      </c>
      <c r="L43" s="233"/>
      <c r="M43" s="59">
        <f>SUM($K$43)/$D$9</f>
        <v>0.15645500000000001</v>
      </c>
      <c r="N43" s="60">
        <f>$G$36</f>
        <v>992.83620736237572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252748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246748</v>
      </c>
      <c r="L44" s="238"/>
      <c r="M44" s="63">
        <f>SUM($K$44)/D10</f>
        <v>0.49349599999999999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1:Y124"/>
  <sheetViews>
    <sheetView showGridLines="0" topLeftCell="A23" zoomScaleNormal="100" workbookViewId="0">
      <selection activeCell="K43" sqref="K43:L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SUM('0106'!K43:L43)</f>
        <v>31291</v>
      </c>
      <c r="F9" s="38">
        <f>E9/D9</f>
        <v>0.15645500000000001</v>
      </c>
      <c r="G9" s="103">
        <f>SUM('0106'!N43)</f>
        <v>992.83620736237572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SUM('0106'!K44:L44)</f>
        <v>246748</v>
      </c>
      <c r="F10" s="40">
        <f>E10/D10</f>
        <v>0.49349599999999999</v>
      </c>
      <c r="G10" s="103">
        <f>SUM('0106'!N44)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64</v>
      </c>
      <c r="D16" s="104">
        <v>1800</v>
      </c>
      <c r="E16" s="33"/>
      <c r="F16" s="73">
        <f>IF(D16="","",(SUM($G$9)))</f>
        <v>992.83620736237572</v>
      </c>
      <c r="G16" s="74">
        <f>IF(D16="","",(SUM(E16)-F16))</f>
        <v>-992.83620736237572</v>
      </c>
      <c r="H16" s="75">
        <f>IF(D16="","",(D16*G16))</f>
        <v>-1787105.1732522764</v>
      </c>
      <c r="I16" s="13"/>
      <c r="J16" s="165" t="s">
        <v>23</v>
      </c>
      <c r="K16" s="107" t="s">
        <v>45</v>
      </c>
      <c r="L16" s="104">
        <v>900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-1294348.385605156</v>
      </c>
    </row>
    <row r="17" spans="2:17" ht="24" customHeight="1">
      <c r="B17" s="164"/>
      <c r="C17" s="101" t="s">
        <v>48</v>
      </c>
      <c r="D17" s="105">
        <v>1500</v>
      </c>
      <c r="E17" s="12"/>
      <c r="F17" s="76">
        <f>IF(D17="","",(SUM($G$9)))</f>
        <v>992.83620736237572</v>
      </c>
      <c r="G17" s="77">
        <f>IF(D17="","",(SUM(E17)-F17))</f>
        <v>-992.83620736237572</v>
      </c>
      <c r="H17" s="78">
        <f>IF(D17="","",(D17*G17))</f>
        <v>-1489254.3110435635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1438.1648728946177</v>
      </c>
      <c r="O17" s="94">
        <f>IF(L17="","",(SUM(M17)-N17))</f>
        <v>-1438.1648728946177</v>
      </c>
      <c r="P17" s="95">
        <f>IF(L17="","",(L17*O17))</f>
        <v>-4314494.6186838532</v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992.83620736237572</v>
      </c>
      <c r="G18" s="77">
        <f t="shared" ref="G18:G22" si="1">IF(D18="","",(SUM(E18)-F18))</f>
        <v>-992.83620736237572</v>
      </c>
      <c r="H18" s="78">
        <f t="shared" ref="H18:H22" si="2">IF(D18="","",(D18*G18))</f>
        <v>-1985672.4147247514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5300</v>
      </c>
      <c r="E23" s="71"/>
      <c r="F23" s="71"/>
      <c r="G23" s="71"/>
      <c r="H23" s="72">
        <f>SUM(H16:H22)</f>
        <v>-5262031.8990205918</v>
      </c>
      <c r="I23" s="114"/>
      <c r="J23" s="85" t="s">
        <v>25</v>
      </c>
      <c r="K23" s="86"/>
      <c r="L23" s="87">
        <f>SUM(L16:L22)</f>
        <v>3900</v>
      </c>
      <c r="M23" s="88"/>
      <c r="N23" s="88"/>
      <c r="O23" s="88"/>
      <c r="P23" s="89">
        <f>SUM(P16:P22)</f>
        <v>-5608843.0042890087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25991</v>
      </c>
      <c r="D29" s="187"/>
      <c r="E29" s="188">
        <f>$G$9</f>
        <v>992.83620736237572</v>
      </c>
      <c r="F29" s="188"/>
      <c r="G29" s="187">
        <f>C29*E29</f>
        <v>25804805.865555506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242848</v>
      </c>
      <c r="D30" s="184"/>
      <c r="E30" s="199">
        <f>$G$10</f>
        <v>1438.1648728946177</v>
      </c>
      <c r="F30" s="199"/>
      <c r="G30" s="184">
        <f>C30*E30</f>
        <v>349255463.05271214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25991</v>
      </c>
      <c r="D36" s="187"/>
      <c r="E36" s="187">
        <f>$G$29+$O$29-K36</f>
        <v>25804805.865555506</v>
      </c>
      <c r="F36" s="187"/>
      <c r="G36" s="188">
        <f>E36/C36</f>
        <v>992.83620736237572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242848</v>
      </c>
      <c r="D37" s="184"/>
      <c r="E37" s="184">
        <f>$G$30+$O$30</f>
        <v>349255463.05271214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31291</v>
      </c>
      <c r="D43" s="230"/>
      <c r="E43" s="58"/>
      <c r="F43" s="231">
        <f>$K$29</f>
        <v>0</v>
      </c>
      <c r="G43" s="232"/>
      <c r="H43" s="232">
        <f>$D$23</f>
        <v>5300</v>
      </c>
      <c r="I43" s="232"/>
      <c r="J43" s="232"/>
      <c r="K43" s="233">
        <f>$C$43-$H$43+$F$43+$O$43</f>
        <v>25991</v>
      </c>
      <c r="L43" s="233"/>
      <c r="M43" s="59">
        <f>SUM($K$43)/$D$9</f>
        <v>0.12995499999999999</v>
      </c>
      <c r="N43" s="60">
        <f>$G$36</f>
        <v>992.83620736237572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246748</v>
      </c>
      <c r="D44" s="235"/>
      <c r="E44" s="62"/>
      <c r="F44" s="236">
        <f>$K$30</f>
        <v>0</v>
      </c>
      <c r="G44" s="237"/>
      <c r="H44" s="237">
        <f>$L$23</f>
        <v>3900</v>
      </c>
      <c r="I44" s="237"/>
      <c r="J44" s="237"/>
      <c r="K44" s="238">
        <f>$C$44-$H$44+$F$44+$O$44</f>
        <v>242848</v>
      </c>
      <c r="L44" s="238"/>
      <c r="M44" s="63">
        <f>SUM($K$44)/D10</f>
        <v>0.48569600000000002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1:Y124"/>
  <sheetViews>
    <sheetView showGridLines="0" topLeftCell="A22" zoomScaleNormal="100" workbookViewId="0">
      <selection activeCell="AB35" sqref="AB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SUM('0107'!K43:L43)</f>
        <v>25991</v>
      </c>
      <c r="F9" s="38">
        <f>E9/D9</f>
        <v>0.12995499999999999</v>
      </c>
      <c r="G9" s="103">
        <f>SUM('0107'!N43)</f>
        <v>992.83620736237572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SUM('0107'!K44:L44)</f>
        <v>242848</v>
      </c>
      <c r="F10" s="40">
        <f>E10/D10</f>
        <v>0.48569600000000002</v>
      </c>
      <c r="G10" s="103">
        <f>SUM('0107'!N44)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64</v>
      </c>
      <c r="D16" s="104">
        <v>1800</v>
      </c>
      <c r="E16" s="33"/>
      <c r="F16" s="73">
        <f>IF(D16="","",(SUM($G$9)))</f>
        <v>992.83620736237572</v>
      </c>
      <c r="G16" s="74">
        <f>IF(D16="","",(SUM(E16)-F16))</f>
        <v>-992.83620736237572</v>
      </c>
      <c r="H16" s="75">
        <f>IF(D16="","",(D16*G16))</f>
        <v>-1787105.1732522764</v>
      </c>
      <c r="I16" s="13"/>
      <c r="J16" s="165" t="s">
        <v>23</v>
      </c>
      <c r="K16" s="107"/>
      <c r="L16" s="104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66</v>
      </c>
      <c r="D17" s="105">
        <v>8000</v>
      </c>
      <c r="E17" s="12"/>
      <c r="F17" s="76">
        <f>IF(D17="","",(SUM($G$9)))</f>
        <v>992.83620736237572</v>
      </c>
      <c r="G17" s="77">
        <f>IF(D17="","",(SUM(E17)-F17))</f>
        <v>-992.83620736237572</v>
      </c>
      <c r="H17" s="78">
        <f>IF(D17="","",(D17*G17))</f>
        <v>-7942689.6588990055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9800</v>
      </c>
      <c r="E23" s="71"/>
      <c r="F23" s="71"/>
      <c r="G23" s="71"/>
      <c r="H23" s="72">
        <f>SUM(H16:H22)</f>
        <v>-9729794.8321512826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16191</v>
      </c>
      <c r="D29" s="187"/>
      <c r="E29" s="188">
        <f>$G$9</f>
        <v>992.83620736237572</v>
      </c>
      <c r="F29" s="188"/>
      <c r="G29" s="187">
        <f>C29*E29</f>
        <v>16075011.033404225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242848</v>
      </c>
      <c r="D30" s="184"/>
      <c r="E30" s="199">
        <f>$G$10</f>
        <v>1438.1648728946177</v>
      </c>
      <c r="F30" s="199"/>
      <c r="G30" s="184">
        <f>C30*E30</f>
        <v>349255463.05271214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16191</v>
      </c>
      <c r="D36" s="187"/>
      <c r="E36" s="187">
        <f>$G$29+$O$29-K36</f>
        <v>16075011.033404225</v>
      </c>
      <c r="F36" s="187"/>
      <c r="G36" s="188">
        <f>E36/C36</f>
        <v>992.83620736237572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242848</v>
      </c>
      <c r="D37" s="184"/>
      <c r="E37" s="184">
        <f>$G$30+$O$30</f>
        <v>349255463.05271214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25991</v>
      </c>
      <c r="D43" s="230"/>
      <c r="E43" s="58"/>
      <c r="F43" s="231">
        <f>$K$29</f>
        <v>0</v>
      </c>
      <c r="G43" s="232"/>
      <c r="H43" s="232">
        <f>$D$23</f>
        <v>9800</v>
      </c>
      <c r="I43" s="232"/>
      <c r="J43" s="232"/>
      <c r="K43" s="233">
        <f>$C$43-$H$43+$F$43+$O$43</f>
        <v>16191</v>
      </c>
      <c r="L43" s="233"/>
      <c r="M43" s="59">
        <f>SUM($K$43)/$D$9</f>
        <v>8.0954999999999999E-2</v>
      </c>
      <c r="N43" s="60">
        <f>$G$36</f>
        <v>992.83620736237572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242848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242848</v>
      </c>
      <c r="L44" s="238"/>
      <c r="M44" s="63">
        <f>SUM($K$44)/D10</f>
        <v>0.48569600000000002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  <pageSetUpPr fitToPage="1"/>
  </sheetPr>
  <dimension ref="B1:Y124"/>
  <sheetViews>
    <sheetView showGridLines="0" topLeftCell="A25" zoomScaleNormal="100" workbookViewId="0">
      <selection activeCell="M31" sqref="M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SUM('0108'!K43:L43)</f>
        <v>16191</v>
      </c>
      <c r="F9" s="38">
        <f>E9/D9</f>
        <v>8.0954999999999999E-2</v>
      </c>
      <c r="G9" s="103">
        <f>SUM('0108'!N43)</f>
        <v>992.83620736237572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SUM('0108'!K44:L44)</f>
        <v>242848</v>
      </c>
      <c r="F10" s="40">
        <f>E10/D10</f>
        <v>0.48569600000000002</v>
      </c>
      <c r="G10" s="103">
        <f>SUM('0108'!N44)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60</v>
      </c>
      <c r="D16" s="104">
        <v>3000</v>
      </c>
      <c r="E16" s="33"/>
      <c r="F16" s="73">
        <f>IF(D16="","",(SUM($G$9)))</f>
        <v>992.83620736237572</v>
      </c>
      <c r="G16" s="74">
        <f>IF(D16="","",(SUM(E16)-F16))</f>
        <v>-992.83620736237572</v>
      </c>
      <c r="H16" s="75">
        <f>IF(D16="","",(D16*G16))</f>
        <v>-2978508.6220871271</v>
      </c>
      <c r="I16" s="13"/>
      <c r="J16" s="165" t="s">
        <v>23</v>
      </c>
      <c r="K16" s="107"/>
      <c r="L16" s="104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48</v>
      </c>
      <c r="D17" s="105">
        <v>1500</v>
      </c>
      <c r="E17" s="12"/>
      <c r="F17" s="76">
        <f>IF(D17="","",(SUM($G$9)))</f>
        <v>992.83620736237572</v>
      </c>
      <c r="G17" s="77">
        <f>IF(D17="","",(SUM(E17)-F17))</f>
        <v>-992.83620736237572</v>
      </c>
      <c r="H17" s="78">
        <f>IF(D17="","",(D17*G17))</f>
        <v>-1489254.3110435635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47</v>
      </c>
      <c r="D18" s="105">
        <v>1300</v>
      </c>
      <c r="E18" s="12"/>
      <c r="F18" s="76">
        <f t="shared" ref="F18:F22" si="0">IF(D18="","",(SUM($G$9)))</f>
        <v>992.83620736237572</v>
      </c>
      <c r="G18" s="77">
        <f t="shared" ref="G18:G22" si="1">IF(D18="","",(SUM(E18)-F18))</f>
        <v>-992.83620736237572</v>
      </c>
      <c r="H18" s="78">
        <f t="shared" ref="H18:H22" si="2">IF(D18="","",(D18*G18))</f>
        <v>-1290687.0695710885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5800</v>
      </c>
      <c r="E23" s="71"/>
      <c r="F23" s="71"/>
      <c r="G23" s="71"/>
      <c r="H23" s="72">
        <f>SUM(H16:H22)</f>
        <v>-5758450.0027017798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10391</v>
      </c>
      <c r="D29" s="187"/>
      <c r="E29" s="188">
        <f>$G$9</f>
        <v>992.83620736237572</v>
      </c>
      <c r="F29" s="188"/>
      <c r="G29" s="187">
        <f>C29*E29</f>
        <v>10316561.030702446</v>
      </c>
      <c r="H29" s="189"/>
      <c r="I29" s="13"/>
      <c r="J29" s="45" t="s">
        <v>9</v>
      </c>
      <c r="K29" s="190">
        <v>32000</v>
      </c>
      <c r="L29" s="191"/>
      <c r="M29" s="192">
        <v>969.5</v>
      </c>
      <c r="N29" s="193"/>
      <c r="O29" s="187">
        <f>K29*M29</f>
        <v>31024000</v>
      </c>
      <c r="P29" s="189"/>
    </row>
    <row r="30" spans="2:17" ht="22.5" customHeight="1">
      <c r="B30" s="46" t="s">
        <v>10</v>
      </c>
      <c r="C30" s="198">
        <f>$E$10-$L$23</f>
        <v>242848</v>
      </c>
      <c r="D30" s="184"/>
      <c r="E30" s="199">
        <f>$G$10</f>
        <v>1438.1648728946177</v>
      </c>
      <c r="F30" s="199"/>
      <c r="G30" s="184">
        <f>C30*E30</f>
        <v>349255463.05271214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42391</v>
      </c>
      <c r="D36" s="187"/>
      <c r="E36" s="187">
        <f>$G$29+$O$29-K36</f>
        <v>41340561.030702442</v>
      </c>
      <c r="F36" s="187"/>
      <c r="G36" s="188">
        <f>E36/C36</f>
        <v>975.22023615159924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242848</v>
      </c>
      <c r="D37" s="184"/>
      <c r="E37" s="184">
        <f>$G$30+$O$30</f>
        <v>349255463.05271214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16191</v>
      </c>
      <c r="D43" s="230"/>
      <c r="E43" s="58"/>
      <c r="F43" s="231">
        <f>$K$29</f>
        <v>32000</v>
      </c>
      <c r="G43" s="232"/>
      <c r="H43" s="232">
        <f>$D$23</f>
        <v>5800</v>
      </c>
      <c r="I43" s="232"/>
      <c r="J43" s="232"/>
      <c r="K43" s="233">
        <f>$C$43-$H$43+$F$43+$O$43</f>
        <v>42391</v>
      </c>
      <c r="L43" s="233"/>
      <c r="M43" s="59">
        <f>SUM($K$43)/$D$9</f>
        <v>0.211955</v>
      </c>
      <c r="N43" s="60">
        <f>$G$36</f>
        <v>975.22023615159924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242848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242848</v>
      </c>
      <c r="L44" s="238"/>
      <c r="M44" s="63">
        <f>SUM($K$44)/D10</f>
        <v>0.48569600000000002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1:Y124"/>
  <sheetViews>
    <sheetView showGridLines="0" topLeftCell="A21" zoomScaleNormal="100" workbookViewId="0">
      <selection activeCell="K29" sqref="K29:L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SUM('0109'!K43:L43)</f>
        <v>42391</v>
      </c>
      <c r="F9" s="38">
        <f>E9/D9</f>
        <v>0.211955</v>
      </c>
      <c r="G9" s="103">
        <f>SUM('0109'!N43)</f>
        <v>975.22023615159924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SUM('0109'!K44:L44)</f>
        <v>242848</v>
      </c>
      <c r="F10" s="40">
        <f>E10/D10</f>
        <v>0.48569600000000002</v>
      </c>
      <c r="G10" s="103">
        <f>SUM('0109'!N44)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67</v>
      </c>
      <c r="L16" s="104">
        <v>500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-719082.43644730886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500</v>
      </c>
      <c r="M23" s="88"/>
      <c r="N23" s="88"/>
      <c r="O23" s="88"/>
      <c r="P23" s="89">
        <f>SUM(P16:P22)</f>
        <v>-719082.43644730886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42391</v>
      </c>
      <c r="D29" s="187"/>
      <c r="E29" s="188">
        <f>$G$9</f>
        <v>975.22023615159924</v>
      </c>
      <c r="F29" s="188"/>
      <c r="G29" s="187">
        <f>C29*E29</f>
        <v>41340561.030702442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242348</v>
      </c>
      <c r="D30" s="184"/>
      <c r="E30" s="199">
        <f>$G$10</f>
        <v>1438.1648728946177</v>
      </c>
      <c r="F30" s="199"/>
      <c r="G30" s="184">
        <f>C30*E30</f>
        <v>348536380.61626482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42391</v>
      </c>
      <c r="D36" s="187"/>
      <c r="E36" s="187">
        <f>$G$29+$O$29-K36</f>
        <v>41340561.030702442</v>
      </c>
      <c r="F36" s="187"/>
      <c r="G36" s="188">
        <f>E36/C36</f>
        <v>975.22023615159924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242348</v>
      </c>
      <c r="D37" s="184"/>
      <c r="E37" s="184">
        <f>$G$30+$O$30</f>
        <v>348536380.61626482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42391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42391</v>
      </c>
      <c r="L43" s="233"/>
      <c r="M43" s="59">
        <f>SUM($K$43)/$D$9</f>
        <v>0.211955</v>
      </c>
      <c r="N43" s="60">
        <f>$G$36</f>
        <v>975.22023615159924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242848</v>
      </c>
      <c r="D44" s="235"/>
      <c r="E44" s="62"/>
      <c r="F44" s="236">
        <f>$K$30</f>
        <v>0</v>
      </c>
      <c r="G44" s="237"/>
      <c r="H44" s="237">
        <f>$L$23</f>
        <v>500</v>
      </c>
      <c r="I44" s="237"/>
      <c r="J44" s="237"/>
      <c r="K44" s="238">
        <f>$C$44-$H$44+$F$44+$O$44</f>
        <v>242348</v>
      </c>
      <c r="L44" s="238"/>
      <c r="M44" s="63">
        <f>SUM($K$44)/D10</f>
        <v>0.48469600000000002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1:Y124"/>
  <sheetViews>
    <sheetView showGridLines="0" topLeftCell="A14" zoomScaleNormal="100" workbookViewId="0">
      <selection activeCell="M37" sqref="M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SUM('0110'!K43:L43)</f>
        <v>42391</v>
      </c>
      <c r="F9" s="38">
        <f>E9/D9</f>
        <v>0.211955</v>
      </c>
      <c r="G9" s="103">
        <f>SUM('0110'!N43)</f>
        <v>975.22023615159924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SUM('0110'!K44:L44)</f>
        <v>242348</v>
      </c>
      <c r="F10" s="40">
        <f>E10/D10</f>
        <v>0.48469600000000002</v>
      </c>
      <c r="G10" s="103">
        <f>SUM('0110'!N44)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2500</v>
      </c>
      <c r="E16" s="33"/>
      <c r="F16" s="73">
        <f>IF(D16="","",(SUM($G$9)))</f>
        <v>975.22023615159924</v>
      </c>
      <c r="G16" s="74">
        <f>IF(D16="","",(SUM(E16)-F16))</f>
        <v>-975.22023615159924</v>
      </c>
      <c r="H16" s="75">
        <f>IF(D16="","",(D16*G16))</f>
        <v>-2438050.5903789983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-4314494.6186838532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1438.1648728946177</v>
      </c>
      <c r="O17" s="94">
        <f>IF(L17="","",(SUM(M17)-N17))</f>
        <v>-1438.1648728946177</v>
      </c>
      <c r="P17" s="95">
        <f>IF(L17="","",(L17*O17))</f>
        <v>-4314494.6186838532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2500</v>
      </c>
      <c r="E23" s="71"/>
      <c r="F23" s="71"/>
      <c r="G23" s="71"/>
      <c r="H23" s="72">
        <f>SUM(H16:H22)</f>
        <v>-2438050.5903789983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-8628989.2373677064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39891</v>
      </c>
      <c r="D29" s="187"/>
      <c r="E29" s="188">
        <f>$G$9</f>
        <v>975.22023615159924</v>
      </c>
      <c r="F29" s="188"/>
      <c r="G29" s="187">
        <f>C29*E29</f>
        <v>38902510.440323442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236348</v>
      </c>
      <c r="D30" s="184"/>
      <c r="E30" s="199">
        <f>$G$10</f>
        <v>1438.1648728946177</v>
      </c>
      <c r="F30" s="199"/>
      <c r="G30" s="184">
        <f>C30*E30</f>
        <v>339907391.37889713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39891</v>
      </c>
      <c r="D36" s="187"/>
      <c r="E36" s="187">
        <f>$G$29+$O$29-K36</f>
        <v>38902510.440323442</v>
      </c>
      <c r="F36" s="187"/>
      <c r="G36" s="188">
        <f>E36/C36</f>
        <v>975.22023615159912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236348</v>
      </c>
      <c r="D37" s="184"/>
      <c r="E37" s="184">
        <f>$G$30+$O$30</f>
        <v>339907391.37889713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42391</v>
      </c>
      <c r="D43" s="230"/>
      <c r="E43" s="58"/>
      <c r="F43" s="231">
        <f>$K$29</f>
        <v>0</v>
      </c>
      <c r="G43" s="232"/>
      <c r="H43" s="232">
        <f>$D$23</f>
        <v>2500</v>
      </c>
      <c r="I43" s="232"/>
      <c r="J43" s="232"/>
      <c r="K43" s="233">
        <f>$C$43-$H$43+$F$43+$O$43</f>
        <v>39891</v>
      </c>
      <c r="L43" s="233"/>
      <c r="M43" s="59">
        <f>SUM($K$43)/$D$9</f>
        <v>0.19945499999999999</v>
      </c>
      <c r="N43" s="60">
        <f>$G$36</f>
        <v>975.22023615159912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242348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236348</v>
      </c>
      <c r="L44" s="238"/>
      <c r="M44" s="63">
        <f>SUM($K$44)/D10</f>
        <v>0.47269600000000001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Y124"/>
  <sheetViews>
    <sheetView showGridLines="0" topLeftCell="A12" zoomScaleNormal="100" workbookViewId="0">
      <selection activeCell="AA23" sqref="AA2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SUM('0112'!K43:L43)</f>
        <v>39891</v>
      </c>
      <c r="F9" s="38">
        <f>E9/D9</f>
        <v>0.19945499999999999</v>
      </c>
      <c r="G9" s="103">
        <f>SUM('0112'!N43)</f>
        <v>975.22023615159912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SUM('0112'!K44:L44)</f>
        <v>236348</v>
      </c>
      <c r="F10" s="40">
        <f>E10/D10</f>
        <v>0.47269600000000001</v>
      </c>
      <c r="G10" s="103">
        <f>SUM('0112'!N44)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49</v>
      </c>
      <c r="D16" s="104">
        <v>1900</v>
      </c>
      <c r="E16" s="33"/>
      <c r="F16" s="73">
        <f>IF(D16="","",(SUM($G$9)))</f>
        <v>975.22023615159912</v>
      </c>
      <c r="G16" s="74">
        <f>IF(D16="","",(SUM(E16)-F16))</f>
        <v>-975.22023615159912</v>
      </c>
      <c r="H16" s="75">
        <f>IF(D16="","",(D16*G16))</f>
        <v>-1852918.4486880384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-4314494.6186838532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1438.1648728946177</v>
      </c>
      <c r="O17" s="94">
        <f>IF(L17="","",(SUM(M17)-N17))</f>
        <v>-1438.1648728946177</v>
      </c>
      <c r="P17" s="95">
        <f>IF(L17="","",(L17*O17))</f>
        <v>-4314494.6186838532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1900</v>
      </c>
      <c r="E23" s="71"/>
      <c r="F23" s="71"/>
      <c r="G23" s="71"/>
      <c r="H23" s="72">
        <f>SUM(H16:H22)</f>
        <v>-1852918.4486880384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-8628989.2373677064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37991</v>
      </c>
      <c r="D29" s="187"/>
      <c r="E29" s="188">
        <f>$G$9</f>
        <v>975.22023615159912</v>
      </c>
      <c r="F29" s="188"/>
      <c r="G29" s="187">
        <f>C29*E29</f>
        <v>37049591.991635405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230348</v>
      </c>
      <c r="D30" s="184"/>
      <c r="E30" s="199">
        <f>$G$10</f>
        <v>1438.1648728946177</v>
      </c>
      <c r="F30" s="199"/>
      <c r="G30" s="184">
        <f>C30*E30</f>
        <v>331278402.14152938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37991</v>
      </c>
      <c r="D36" s="187"/>
      <c r="E36" s="187">
        <f>$G$29+$O$29-K36</f>
        <v>37049591.991635405</v>
      </c>
      <c r="F36" s="187"/>
      <c r="G36" s="188">
        <f>E36/C36</f>
        <v>975.22023615159924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230348</v>
      </c>
      <c r="D37" s="184"/>
      <c r="E37" s="184">
        <f>$G$30+$O$30</f>
        <v>331278402.14152938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39891</v>
      </c>
      <c r="D43" s="230"/>
      <c r="E43" s="58"/>
      <c r="F43" s="231">
        <f>$K$29</f>
        <v>0</v>
      </c>
      <c r="G43" s="232"/>
      <c r="H43" s="232">
        <f>$D$23</f>
        <v>1900</v>
      </c>
      <c r="I43" s="232"/>
      <c r="J43" s="232"/>
      <c r="K43" s="233">
        <f>$C$43-$H$43+$F$43+$O$43</f>
        <v>37991</v>
      </c>
      <c r="L43" s="233"/>
      <c r="M43" s="59">
        <f>SUM($K$43)/$D$9</f>
        <v>0.18995500000000001</v>
      </c>
      <c r="N43" s="60">
        <f>$G$36</f>
        <v>975.22023615159924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236348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230348</v>
      </c>
      <c r="L44" s="238"/>
      <c r="M44" s="63">
        <f>SUM($K$44)/D10</f>
        <v>0.46069599999999999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  <pageSetUpPr fitToPage="1"/>
  </sheetPr>
  <dimension ref="B1:Y124"/>
  <sheetViews>
    <sheetView showGridLines="0" topLeftCell="A23" zoomScaleNormal="100" workbookViewId="0">
      <selection activeCell="L31" sqref="L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SUM('0113'!K43:L43)</f>
        <v>37991</v>
      </c>
      <c r="F9" s="38">
        <f>E9/D9</f>
        <v>0.18995500000000001</v>
      </c>
      <c r="G9" s="103">
        <f>SUM('0113'!N43)</f>
        <v>975.22023615159924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SUM('0113'!K44:L44)</f>
        <v>230348</v>
      </c>
      <c r="F10" s="40">
        <f>E10/D10</f>
        <v>0.46069599999999999</v>
      </c>
      <c r="G10" s="103">
        <f>SUM('0113'!N44)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53</v>
      </c>
      <c r="D16" s="104">
        <v>8000</v>
      </c>
      <c r="E16" s="33"/>
      <c r="F16" s="73">
        <f>IF(D16="","",(SUM($G$9)))</f>
        <v>975.22023615159924</v>
      </c>
      <c r="G16" s="74">
        <f>IF(D16="","",(SUM(E16)-F16))</f>
        <v>-975.22023615159924</v>
      </c>
      <c r="H16" s="75">
        <f>IF(D16="","",(D16*G16))</f>
        <v>-7801761.8892127937</v>
      </c>
      <c r="I16" s="13"/>
      <c r="J16" s="165" t="s">
        <v>23</v>
      </c>
      <c r="K16" s="107" t="s">
        <v>68</v>
      </c>
      <c r="L16" s="104">
        <v>32000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-46021275.932627767</v>
      </c>
    </row>
    <row r="17" spans="2:17" ht="24" customHeight="1">
      <c r="B17" s="164"/>
      <c r="C17" s="101" t="s">
        <v>45</v>
      </c>
      <c r="D17" s="105">
        <v>3500</v>
      </c>
      <c r="E17" s="12"/>
      <c r="F17" s="76">
        <f>IF(D17="","",(SUM($G$9)))</f>
        <v>975.22023615159924</v>
      </c>
      <c r="G17" s="77">
        <f>IF(D17="","",(SUM(E17)-F17))</f>
        <v>-975.22023615159924</v>
      </c>
      <c r="H17" s="78">
        <f>IF(D17="","",(D17*G17))</f>
        <v>-3413270.8265305972</v>
      </c>
      <c r="I17" s="13"/>
      <c r="J17" s="165"/>
      <c r="K17" s="107" t="s">
        <v>53</v>
      </c>
      <c r="L17" s="105">
        <v>20000</v>
      </c>
      <c r="M17" s="12"/>
      <c r="N17" s="93">
        <f>IF(L17="","",($G$10))</f>
        <v>1438.1648728946177</v>
      </c>
      <c r="O17" s="94">
        <f>IF(L17="","",(SUM(M17)-N17))</f>
        <v>-1438.1648728946177</v>
      </c>
      <c r="P17" s="95">
        <f>IF(L17="","",(L17*O17))</f>
        <v>-28763297.457892355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1438.1648728946177</v>
      </c>
      <c r="O18" s="94">
        <f t="shared" ref="O18:O22" si="4">IF(L18="","",(SUM(M18)-N18))</f>
        <v>-1438.1648728946177</v>
      </c>
      <c r="P18" s="95">
        <f t="shared" ref="P18:P22" si="5">IF(L18="","",(L18*O18))</f>
        <v>-4314494.6186838532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11500</v>
      </c>
      <c r="E23" s="71"/>
      <c r="F23" s="71"/>
      <c r="G23" s="71"/>
      <c r="H23" s="72">
        <f>SUM(H16:H22)</f>
        <v>-11215032.715743391</v>
      </c>
      <c r="I23" s="114"/>
      <c r="J23" s="85" t="s">
        <v>25</v>
      </c>
      <c r="K23" s="86"/>
      <c r="L23" s="87">
        <f>SUM(L16:L22)</f>
        <v>55000</v>
      </c>
      <c r="M23" s="88"/>
      <c r="N23" s="88"/>
      <c r="O23" s="88"/>
      <c r="P23" s="89">
        <f>SUM(P16:P22)</f>
        <v>-79099068.009203985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26491</v>
      </c>
      <c r="D29" s="187"/>
      <c r="E29" s="188">
        <f>$G$9</f>
        <v>975.22023615159924</v>
      </c>
      <c r="F29" s="188"/>
      <c r="G29" s="187">
        <f>C29*E29</f>
        <v>25834559.275892016</v>
      </c>
      <c r="H29" s="189"/>
      <c r="I29" s="13"/>
      <c r="J29" s="45" t="s">
        <v>9</v>
      </c>
      <c r="K29" s="190">
        <v>64000</v>
      </c>
      <c r="L29" s="191"/>
      <c r="M29" s="192">
        <v>974.5</v>
      </c>
      <c r="N29" s="193"/>
      <c r="O29" s="187">
        <f>K29*M29</f>
        <v>62368000</v>
      </c>
      <c r="P29" s="189"/>
    </row>
    <row r="30" spans="2:17" ht="22.5" customHeight="1">
      <c r="B30" s="46" t="s">
        <v>10</v>
      </c>
      <c r="C30" s="198">
        <f>$E$10-$L$23</f>
        <v>175348</v>
      </c>
      <c r="D30" s="184"/>
      <c r="E30" s="199">
        <f>$G$10</f>
        <v>1438.1648728946177</v>
      </c>
      <c r="F30" s="199"/>
      <c r="G30" s="184">
        <f>C30*E30</f>
        <v>252179334.13232541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90491</v>
      </c>
      <c r="D36" s="187"/>
      <c r="E36" s="187">
        <f>$G$29+$O$29-K36</f>
        <v>88202559.275892019</v>
      </c>
      <c r="F36" s="187"/>
      <c r="G36" s="188">
        <f>E36/C36</f>
        <v>974.71084722118246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175348</v>
      </c>
      <c r="D37" s="184"/>
      <c r="E37" s="184">
        <f>$G$30+$O$30</f>
        <v>252179334.13232541</v>
      </c>
      <c r="F37" s="184"/>
      <c r="G37" s="199">
        <f>E37/C37</f>
        <v>1438.1648728946177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37991</v>
      </c>
      <c r="D43" s="230"/>
      <c r="E43" s="58"/>
      <c r="F43" s="231">
        <f>$K$29</f>
        <v>64000</v>
      </c>
      <c r="G43" s="232"/>
      <c r="H43" s="232">
        <f>$D$23</f>
        <v>11500</v>
      </c>
      <c r="I43" s="232"/>
      <c r="J43" s="232"/>
      <c r="K43" s="233">
        <f>$C$43-$H$43+$F$43+$O$43</f>
        <v>90491</v>
      </c>
      <c r="L43" s="233"/>
      <c r="M43" s="59">
        <f>SUM($K$43)/$D$9</f>
        <v>0.452455</v>
      </c>
      <c r="N43" s="60">
        <f>$G$36</f>
        <v>974.71084722118246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230348</v>
      </c>
      <c r="D44" s="235"/>
      <c r="E44" s="62"/>
      <c r="F44" s="236">
        <f>$K$30</f>
        <v>0</v>
      </c>
      <c r="G44" s="237"/>
      <c r="H44" s="237">
        <f>$L$23</f>
        <v>55000</v>
      </c>
      <c r="I44" s="237"/>
      <c r="J44" s="237"/>
      <c r="K44" s="238">
        <f>$C$44-$H$44+$F$44+$O$44</f>
        <v>175348</v>
      </c>
      <c r="L44" s="238"/>
      <c r="M44" s="63">
        <f>SUM($K$44)/D10</f>
        <v>0.35069600000000001</v>
      </c>
      <c r="N44" s="64">
        <f>$G$37</f>
        <v>1438.1648728946177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  <pageSetUpPr fitToPage="1"/>
  </sheetPr>
  <dimension ref="B1:Y124"/>
  <sheetViews>
    <sheetView showGridLines="0" topLeftCell="A21" zoomScaleNormal="100" workbookViewId="0">
      <selection activeCell="O35" sqref="O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SUM('0114'!K43:L43)</f>
        <v>90491</v>
      </c>
      <c r="F9" s="38">
        <f>E9/D9</f>
        <v>0.452455</v>
      </c>
      <c r="G9" s="103">
        <f>SUM('0114'!N43)</f>
        <v>974.71084722118246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SUM('0114'!K44:L44)</f>
        <v>175348</v>
      </c>
      <c r="F10" s="40">
        <f>E10/D10</f>
        <v>0.35069600000000001</v>
      </c>
      <c r="G10" s="103">
        <f>SUM('0114'!N44)</f>
        <v>1438.1648728946177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48</v>
      </c>
      <c r="D16" s="104">
        <v>1500</v>
      </c>
      <c r="E16" s="33"/>
      <c r="F16" s="73">
        <f>IF(D16="","",(SUM($G$9)))</f>
        <v>974.71084722118246</v>
      </c>
      <c r="G16" s="74">
        <f>IF(D16="","",(SUM(E16)-F16))</f>
        <v>-974.71084722118246</v>
      </c>
      <c r="H16" s="75">
        <f>IF(D16="","",(D16*G16))</f>
        <v>-1462066.2708317738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1438.1648728946177</v>
      </c>
      <c r="O16" s="91">
        <f>IF(L16="","",(SUM(M16)-N16))</f>
        <v>-1438.1648728946177</v>
      </c>
      <c r="P16" s="92">
        <f>IF(L16="","",(L16*O16))</f>
        <v>-4314494.6186838532</v>
      </c>
    </row>
    <row r="17" spans="2:17" ht="24" customHeight="1">
      <c r="B17" s="164"/>
      <c r="C17" s="101" t="s">
        <v>47</v>
      </c>
      <c r="D17" s="105">
        <v>1200</v>
      </c>
      <c r="E17" s="12"/>
      <c r="F17" s="76">
        <f>IF(D17="","",(SUM($G$9)))</f>
        <v>974.71084722118246</v>
      </c>
      <c r="G17" s="77">
        <f>IF(D17="","",(SUM(E17)-F17))</f>
        <v>-974.71084722118246</v>
      </c>
      <c r="H17" s="78">
        <f>IF(D17="","",(D17*G17))</f>
        <v>-1169653.0166654189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974.71084722118246</v>
      </c>
      <c r="G18" s="77">
        <f t="shared" ref="G18:G22" si="1">IF(D18="","",(SUM(E18)-F18))</f>
        <v>-974.71084722118246</v>
      </c>
      <c r="H18" s="78">
        <f t="shared" ref="H18:H22" si="2">IF(D18="","",(D18*G18))</f>
        <v>-1949421.6944423649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4700</v>
      </c>
      <c r="E23" s="71"/>
      <c r="F23" s="71"/>
      <c r="G23" s="71"/>
      <c r="H23" s="72">
        <f>SUM(H16:H22)</f>
        <v>-4581140.9819395579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-4314494.6186838532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85791</v>
      </c>
      <c r="D29" s="187"/>
      <c r="E29" s="188">
        <f>$G$9</f>
        <v>974.71084722118246</v>
      </c>
      <c r="F29" s="188"/>
      <c r="G29" s="187">
        <f>C29*E29</f>
        <v>83621418.293952465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172348</v>
      </c>
      <c r="D30" s="184"/>
      <c r="E30" s="199">
        <f>$G$10</f>
        <v>1438.1648728946177</v>
      </c>
      <c r="F30" s="199"/>
      <c r="G30" s="184">
        <f>C30*E30</f>
        <v>247864839.51364157</v>
      </c>
      <c r="H30" s="185"/>
      <c r="I30" s="13"/>
      <c r="J30" s="46" t="s">
        <v>10</v>
      </c>
      <c r="K30" s="180">
        <v>64000</v>
      </c>
      <c r="L30" s="181"/>
      <c r="M30" s="182">
        <v>1435.1</v>
      </c>
      <c r="N30" s="183"/>
      <c r="O30" s="184">
        <f>K30*M30</f>
        <v>91846400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85791</v>
      </c>
      <c r="D36" s="187"/>
      <c r="E36" s="187">
        <f>$G$29+$O$29-K36</f>
        <v>83621418.293952465</v>
      </c>
      <c r="F36" s="187"/>
      <c r="G36" s="188">
        <f>E36/C36</f>
        <v>974.71084722118246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236348</v>
      </c>
      <c r="D37" s="184"/>
      <c r="E37" s="184">
        <f>$G$30+$O$30</f>
        <v>339711239.5136416</v>
      </c>
      <c r="F37" s="184"/>
      <c r="G37" s="199">
        <f>E37/C37</f>
        <v>1437.3349447155956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90491</v>
      </c>
      <c r="D43" s="230"/>
      <c r="E43" s="58"/>
      <c r="F43" s="231">
        <f>$K$29</f>
        <v>0</v>
      </c>
      <c r="G43" s="232"/>
      <c r="H43" s="232">
        <f>$D$23</f>
        <v>4700</v>
      </c>
      <c r="I43" s="232"/>
      <c r="J43" s="232"/>
      <c r="K43" s="233">
        <f>$C$43-$H$43+$F$43+$O$43</f>
        <v>85791</v>
      </c>
      <c r="L43" s="233"/>
      <c r="M43" s="59">
        <f>SUM($K$43)/$D$9</f>
        <v>0.42895499999999998</v>
      </c>
      <c r="N43" s="60">
        <f>$G$36</f>
        <v>974.71084722118246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175348</v>
      </c>
      <c r="D44" s="235"/>
      <c r="E44" s="62"/>
      <c r="F44" s="236">
        <f>$K$30</f>
        <v>64000</v>
      </c>
      <c r="G44" s="237"/>
      <c r="H44" s="237">
        <f>$L$23</f>
        <v>3000</v>
      </c>
      <c r="I44" s="237"/>
      <c r="J44" s="237"/>
      <c r="K44" s="238">
        <f>$C$44-$H$44+$F$44+$O$44</f>
        <v>236348</v>
      </c>
      <c r="L44" s="238"/>
      <c r="M44" s="63">
        <f>SUM($K$44)/D10</f>
        <v>0.47269600000000001</v>
      </c>
      <c r="N44" s="64">
        <f>$G$37</f>
        <v>1437.3349447155956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  <pageSetUpPr fitToPage="1"/>
  </sheetPr>
  <dimension ref="B1:Y124"/>
  <sheetViews>
    <sheetView showGridLines="0" topLeftCell="A25" zoomScaleNormal="100" workbookViewId="0">
      <selection activeCell="L32" sqref="L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SUM('0115'!K43:L43)</f>
        <v>85791</v>
      </c>
      <c r="F9" s="38">
        <f>E9/D9</f>
        <v>0.42895499999999998</v>
      </c>
      <c r="G9" s="103">
        <f>SUM('0115'!N43)</f>
        <v>974.71084722118246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SUM('0115'!K44:L44)</f>
        <v>236348</v>
      </c>
      <c r="F10" s="40">
        <f>E10/D10</f>
        <v>0.47269600000000001</v>
      </c>
      <c r="G10" s="103">
        <f>SUM('0115'!N44)</f>
        <v>1437.3349447155956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1900</v>
      </c>
      <c r="E16" s="33"/>
      <c r="F16" s="73">
        <f>IF(D16="","",(SUM($G$9)))</f>
        <v>974.71084722118246</v>
      </c>
      <c r="G16" s="74">
        <f>IF(D16="","",(SUM(E16)-F16))</f>
        <v>-974.71084722118246</v>
      </c>
      <c r="H16" s="75">
        <f>IF(D16="","",(D16*G16))</f>
        <v>-1851950.6097202466</v>
      </c>
      <c r="I16" s="13"/>
      <c r="J16" s="165" t="s">
        <v>23</v>
      </c>
      <c r="K16" s="107" t="s">
        <v>46</v>
      </c>
      <c r="L16" s="104">
        <v>4000</v>
      </c>
      <c r="M16" s="33"/>
      <c r="N16" s="90">
        <f>IF(L16="","",($G$10))</f>
        <v>1437.3349447155956</v>
      </c>
      <c r="O16" s="91">
        <f>IF(L16="","",(SUM(M16)-N16))</f>
        <v>-1437.3349447155956</v>
      </c>
      <c r="P16" s="92">
        <f>IF(L16="","",(L16*O16))</f>
        <v>-5749339.7788623823</v>
      </c>
    </row>
    <row r="17" spans="2:17" ht="24" customHeight="1">
      <c r="B17" s="164"/>
      <c r="C17" s="101" t="s">
        <v>46</v>
      </c>
      <c r="D17" s="105">
        <v>2000</v>
      </c>
      <c r="E17" s="12"/>
      <c r="F17" s="76">
        <f>IF(D17="","",(SUM($G$9)))</f>
        <v>974.71084722118246</v>
      </c>
      <c r="G17" s="77">
        <f>IF(D17="","",(SUM(E17)-F17))</f>
        <v>-974.71084722118246</v>
      </c>
      <c r="H17" s="78">
        <f>IF(D17="","",(D17*G17))</f>
        <v>-1949421.6944423649</v>
      </c>
      <c r="I17" s="13"/>
      <c r="J17" s="165"/>
      <c r="K17" s="107" t="s">
        <v>48</v>
      </c>
      <c r="L17" s="105">
        <v>5000</v>
      </c>
      <c r="M17" s="12"/>
      <c r="N17" s="93">
        <f>IF(L17="","",($G$10))</f>
        <v>1437.3349447155956</v>
      </c>
      <c r="O17" s="94">
        <f>IF(L17="","",(SUM(M17)-N17))</f>
        <v>-1437.3349447155956</v>
      </c>
      <c r="P17" s="95">
        <f>IF(L17="","",(L17*O17))</f>
        <v>-7186674.7235779781</v>
      </c>
    </row>
    <row r="18" spans="2:17" ht="24" customHeight="1">
      <c r="B18" s="164"/>
      <c r="C18" s="101" t="s">
        <v>55</v>
      </c>
      <c r="D18" s="105">
        <v>1000</v>
      </c>
      <c r="E18" s="12"/>
      <c r="F18" s="76">
        <f t="shared" ref="F18:F22" si="0">IF(D18="","",(SUM($G$9)))</f>
        <v>974.71084722118246</v>
      </c>
      <c r="G18" s="77">
        <f t="shared" ref="G18:G22" si="1">IF(D18="","",(SUM(E18)-F18))</f>
        <v>-974.71084722118246</v>
      </c>
      <c r="H18" s="78">
        <f t="shared" ref="H18:H22" si="2">IF(D18="","",(D18*G18))</f>
        <v>-974710.84722118243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4900</v>
      </c>
      <c r="E23" s="71"/>
      <c r="F23" s="71"/>
      <c r="G23" s="71"/>
      <c r="H23" s="72">
        <f>SUM(H16:H22)</f>
        <v>-4776083.1513837939</v>
      </c>
      <c r="I23" s="114"/>
      <c r="J23" s="85" t="s">
        <v>25</v>
      </c>
      <c r="K23" s="86"/>
      <c r="L23" s="87">
        <f>SUM(L16:L22)</f>
        <v>9000</v>
      </c>
      <c r="M23" s="88"/>
      <c r="N23" s="88"/>
      <c r="O23" s="88"/>
      <c r="P23" s="89">
        <f>SUM(P16:P22)</f>
        <v>-12936014.502440359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80891</v>
      </c>
      <c r="D29" s="187"/>
      <c r="E29" s="188">
        <f>$G$9</f>
        <v>974.71084722118246</v>
      </c>
      <c r="F29" s="188"/>
      <c r="G29" s="187">
        <f>C29*E29</f>
        <v>78845335.142568678</v>
      </c>
      <c r="H29" s="189"/>
      <c r="I29" s="13"/>
      <c r="J29" s="45" t="s">
        <v>9</v>
      </c>
      <c r="K29" s="190">
        <v>64000</v>
      </c>
      <c r="L29" s="191"/>
      <c r="M29" s="192">
        <v>974.5</v>
      </c>
      <c r="N29" s="193"/>
      <c r="O29" s="187">
        <f>K29*M29</f>
        <v>62368000</v>
      </c>
      <c r="P29" s="189"/>
    </row>
    <row r="30" spans="2:17" ht="22.5" customHeight="1">
      <c r="B30" s="46" t="s">
        <v>10</v>
      </c>
      <c r="C30" s="198">
        <f>$E$10-$L$23</f>
        <v>227348</v>
      </c>
      <c r="D30" s="184"/>
      <c r="E30" s="199">
        <f>$G$10</f>
        <v>1437.3349447155956</v>
      </c>
      <c r="F30" s="199"/>
      <c r="G30" s="184">
        <f>C30*E30</f>
        <v>326775225.0112012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144891</v>
      </c>
      <c r="D36" s="187"/>
      <c r="E36" s="187">
        <f>$G$29+$O$29-K36</f>
        <v>141213335.14256868</v>
      </c>
      <c r="F36" s="187"/>
      <c r="G36" s="188">
        <f>E36/C36</f>
        <v>974.61771360932482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227348</v>
      </c>
      <c r="D37" s="184"/>
      <c r="E37" s="184">
        <f>$G$30+$O$30</f>
        <v>326775225.0112012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85791</v>
      </c>
      <c r="D43" s="230"/>
      <c r="E43" s="58"/>
      <c r="F43" s="231">
        <f>$K$29</f>
        <v>64000</v>
      </c>
      <c r="G43" s="232"/>
      <c r="H43" s="232">
        <f>$D$23</f>
        <v>4900</v>
      </c>
      <c r="I43" s="232"/>
      <c r="J43" s="232"/>
      <c r="K43" s="233">
        <f>$C$43-$H$43+$F$43+$O$43</f>
        <v>144891</v>
      </c>
      <c r="L43" s="233"/>
      <c r="M43" s="59">
        <f>SUM($K$43)/$D$9</f>
        <v>0.72445499999999996</v>
      </c>
      <c r="N43" s="60">
        <f>$G$36</f>
        <v>974.61771360932482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236348</v>
      </c>
      <c r="D44" s="235"/>
      <c r="E44" s="62"/>
      <c r="F44" s="236">
        <f>$K$30</f>
        <v>0</v>
      </c>
      <c r="G44" s="237"/>
      <c r="H44" s="237">
        <f>$L$23</f>
        <v>9000</v>
      </c>
      <c r="I44" s="237"/>
      <c r="J44" s="237"/>
      <c r="K44" s="238">
        <f>$C$44-$H$44+$F$44+$O$44</f>
        <v>227348</v>
      </c>
      <c r="L44" s="238"/>
      <c r="M44" s="63">
        <f>SUM($K$44)/D10</f>
        <v>0.45469599999999999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B1:Y124"/>
  <sheetViews>
    <sheetView showGridLines="0" topLeftCell="A25" zoomScaleNormal="100" workbookViewId="0">
      <selection activeCell="P36" sqref="P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SUM('0116'!K43:L43)</f>
        <v>144891</v>
      </c>
      <c r="F9" s="38">
        <f>E9/D9</f>
        <v>0.72445499999999996</v>
      </c>
      <c r="G9" s="103">
        <f>SUM('0116'!N43)</f>
        <v>974.61771360932482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SUM('0116'!K44:L44)</f>
        <v>227348</v>
      </c>
      <c r="F10" s="40">
        <f>E10/D10</f>
        <v>0.45469599999999999</v>
      </c>
      <c r="G10" s="103">
        <f>SUM('0116'!N44)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4200</v>
      </c>
      <c r="E16" s="33"/>
      <c r="F16" s="73">
        <f>IF(D16="","",(SUM($G$9)))</f>
        <v>974.61771360932482</v>
      </c>
      <c r="G16" s="74">
        <f>IF(D16="","",(SUM(E16)-F16))</f>
        <v>-974.61771360932482</v>
      </c>
      <c r="H16" s="75">
        <f>IF(D16="","",(D16*G16))</f>
        <v>-4093394.3971591643</v>
      </c>
      <c r="I16" s="13"/>
      <c r="J16" s="165" t="s">
        <v>23</v>
      </c>
      <c r="K16" s="107" t="s">
        <v>68</v>
      </c>
      <c r="L16" s="104">
        <v>64000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-91989436.461798102</v>
      </c>
    </row>
    <row r="17" spans="2:17" ht="24" customHeight="1">
      <c r="B17" s="164"/>
      <c r="C17" s="101" t="s">
        <v>49</v>
      </c>
      <c r="D17" s="105">
        <v>1900</v>
      </c>
      <c r="E17" s="12"/>
      <c r="F17" s="76">
        <f>IF(D17="","",(SUM($G$9)))</f>
        <v>974.61771360932482</v>
      </c>
      <c r="G17" s="77">
        <f>IF(D17="","",(SUM(E17)-F17))</f>
        <v>-974.61771360932482</v>
      </c>
      <c r="H17" s="78">
        <f>IF(D17="","",(D17*G17))</f>
        <v>-1851773.6558577172</v>
      </c>
      <c r="I17" s="13"/>
      <c r="J17" s="165"/>
      <c r="K17" s="107" t="s">
        <v>45</v>
      </c>
      <c r="L17" s="105">
        <v>1000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-1437334.9447155953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6100</v>
      </c>
      <c r="E23" s="71"/>
      <c r="F23" s="71"/>
      <c r="G23" s="71"/>
      <c r="H23" s="72">
        <f>SUM(H16:H22)</f>
        <v>-5945168.0530168815</v>
      </c>
      <c r="I23" s="114"/>
      <c r="J23" s="85" t="s">
        <v>25</v>
      </c>
      <c r="K23" s="86"/>
      <c r="L23" s="87">
        <f>SUM(L16:L22)</f>
        <v>65000</v>
      </c>
      <c r="M23" s="88"/>
      <c r="N23" s="88"/>
      <c r="O23" s="88"/>
      <c r="P23" s="89">
        <f>SUM(P16:P22)</f>
        <v>-93426771.406513691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138791</v>
      </c>
      <c r="D29" s="187"/>
      <c r="E29" s="188">
        <f>$G$9</f>
        <v>974.61771360932482</v>
      </c>
      <c r="F29" s="188"/>
      <c r="G29" s="187">
        <f>C29*E29</f>
        <v>135268167.08955181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162348</v>
      </c>
      <c r="D30" s="184"/>
      <c r="E30" s="199">
        <f>$G$10</f>
        <v>1437.3349447155954</v>
      </c>
      <c r="F30" s="199"/>
      <c r="G30" s="184">
        <f>C30*E30</f>
        <v>233348453.60468748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138791</v>
      </c>
      <c r="D36" s="187"/>
      <c r="E36" s="187">
        <f>$G$29+$O$29-K36</f>
        <v>135268167.08955181</v>
      </c>
      <c r="F36" s="187"/>
      <c r="G36" s="188">
        <f>E36/C36</f>
        <v>974.61771360932482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162348</v>
      </c>
      <c r="D37" s="184"/>
      <c r="E37" s="184">
        <f>$G$30+$O$30</f>
        <v>233348453.60468748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144891</v>
      </c>
      <c r="D43" s="230"/>
      <c r="E43" s="58"/>
      <c r="F43" s="231">
        <f>$K$29</f>
        <v>0</v>
      </c>
      <c r="G43" s="232"/>
      <c r="H43" s="232">
        <f>$D$23</f>
        <v>6100</v>
      </c>
      <c r="I43" s="232"/>
      <c r="J43" s="232"/>
      <c r="K43" s="233">
        <f>$C$43-$H$43+$F$43+$O$43</f>
        <v>138791</v>
      </c>
      <c r="L43" s="233"/>
      <c r="M43" s="59">
        <f>SUM($K$43)/$D$9</f>
        <v>0.69395499999999999</v>
      </c>
      <c r="N43" s="60">
        <f>$G$36</f>
        <v>974.61771360932482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227348</v>
      </c>
      <c r="D44" s="235"/>
      <c r="E44" s="62"/>
      <c r="F44" s="236">
        <f>$K$30</f>
        <v>0</v>
      </c>
      <c r="G44" s="237"/>
      <c r="H44" s="237">
        <f>$L$23</f>
        <v>65000</v>
      </c>
      <c r="I44" s="237"/>
      <c r="J44" s="237"/>
      <c r="K44" s="238">
        <f>$C$44-$H$44+$F$44+$O$44</f>
        <v>162348</v>
      </c>
      <c r="L44" s="238"/>
      <c r="M44" s="63">
        <f>SUM($K$44)/D10</f>
        <v>0.32469599999999998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1:Y124"/>
  <sheetViews>
    <sheetView showGridLines="0" topLeftCell="C17" zoomScaleNormal="100" workbookViewId="0">
      <selection activeCell="C17" sqref="C17:D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SUM('0117'!K43:L43)</f>
        <v>138791</v>
      </c>
      <c r="F9" s="38">
        <f>E9/D9</f>
        <v>0.69395499999999999</v>
      </c>
      <c r="G9" s="103">
        <f>SUM('0117'!N43)</f>
        <v>974.61771360932482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SUM('0117'!K44:L44)</f>
        <v>162348</v>
      </c>
      <c r="F10" s="40">
        <f>E10/D10</f>
        <v>0.32469599999999998</v>
      </c>
      <c r="G10" s="103">
        <f>SUM('0117'!N44)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4600</v>
      </c>
      <c r="E16" s="33"/>
      <c r="F16" s="73">
        <f>IF(D16="","",(SUM($G$9)))</f>
        <v>974.61771360932482</v>
      </c>
      <c r="G16" s="74">
        <f>IF(D16="","",(SUM(E16)-F16))</f>
        <v>-974.61771360932482</v>
      </c>
      <c r="H16" s="75">
        <f>IF(D16="","",(D16*G16))</f>
        <v>-4483241.4826028943</v>
      </c>
      <c r="I16" s="13"/>
      <c r="J16" s="165" t="s">
        <v>23</v>
      </c>
      <c r="K16" s="107" t="s">
        <v>48</v>
      </c>
      <c r="L16" s="104">
        <v>3000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-4312004.8341467865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45</v>
      </c>
      <c r="L17" s="105">
        <v>1000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-1437334.9447155953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4600</v>
      </c>
      <c r="E23" s="71"/>
      <c r="F23" s="71"/>
      <c r="G23" s="71"/>
      <c r="H23" s="72">
        <f>SUM(H16:H22)</f>
        <v>-4483241.4826028943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-5749339.7788623814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134191</v>
      </c>
      <c r="D29" s="187"/>
      <c r="E29" s="188">
        <f>$G$9</f>
        <v>974.61771360932482</v>
      </c>
      <c r="F29" s="188"/>
      <c r="G29" s="187">
        <f>C29*E29</f>
        <v>130784925.60694891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158348</v>
      </c>
      <c r="D30" s="184"/>
      <c r="E30" s="199">
        <f>$G$10</f>
        <v>1437.3349447155954</v>
      </c>
      <c r="F30" s="199"/>
      <c r="G30" s="184">
        <f>C30*E30</f>
        <v>227599113.8258251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134191</v>
      </c>
      <c r="D36" s="187"/>
      <c r="E36" s="187">
        <f>$G$29+$O$29-K36</f>
        <v>130784925.60694891</v>
      </c>
      <c r="F36" s="187"/>
      <c r="G36" s="188">
        <f>E36/C36</f>
        <v>974.61771360932482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158348</v>
      </c>
      <c r="D37" s="184"/>
      <c r="E37" s="184">
        <f>$G$30+$O$30</f>
        <v>227599113.8258251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138791</v>
      </c>
      <c r="D43" s="230"/>
      <c r="E43" s="58"/>
      <c r="F43" s="231">
        <f>$K$29</f>
        <v>0</v>
      </c>
      <c r="G43" s="232"/>
      <c r="H43" s="232">
        <f>$D$23</f>
        <v>4600</v>
      </c>
      <c r="I43" s="232"/>
      <c r="J43" s="232"/>
      <c r="K43" s="233">
        <f>$C$43-$H$43+$F$43+$O$43</f>
        <v>134191</v>
      </c>
      <c r="L43" s="233"/>
      <c r="M43" s="59">
        <f>SUM($K$43)/$D$9</f>
        <v>0.67095499999999997</v>
      </c>
      <c r="N43" s="60">
        <f>$G$36</f>
        <v>974.61771360932482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162348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158348</v>
      </c>
      <c r="L44" s="238"/>
      <c r="M44" s="63">
        <f>SUM($K$44)/D10</f>
        <v>0.31669599999999998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1:Y124"/>
  <sheetViews>
    <sheetView showGridLines="0" topLeftCell="L17" zoomScaleNormal="100" workbookViewId="0">
      <selection activeCell="L17" sqref="K17: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SUM('0119'!K43:L43)</f>
        <v>134191</v>
      </c>
      <c r="F9" s="38">
        <f>E9/D9</f>
        <v>0.67095499999999997</v>
      </c>
      <c r="G9" s="103">
        <f>SUM('0119'!N43)</f>
        <v>974.61771360932482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SUM('0119'!K44:L44)</f>
        <v>158348</v>
      </c>
      <c r="F10" s="40">
        <f>E10/D10</f>
        <v>0.31669599999999998</v>
      </c>
      <c r="G10" s="103">
        <f>SUM('0119'!N44)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2600</v>
      </c>
      <c r="E16" s="33"/>
      <c r="F16" s="73">
        <f>IF(D16="","",(SUM($G$9)))</f>
        <v>974.61771360932482</v>
      </c>
      <c r="G16" s="74">
        <f>IF(D16="","",(SUM(E16)-F16))</f>
        <v>-974.61771360932482</v>
      </c>
      <c r="H16" s="75">
        <f>IF(D16="","",(D16*G16))</f>
        <v>-2534006.0553842448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-4312004.8341467865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2600</v>
      </c>
      <c r="E23" s="71"/>
      <c r="F23" s="71"/>
      <c r="G23" s="71"/>
      <c r="H23" s="72">
        <f>SUM(H16:H22)</f>
        <v>-2534006.0553842448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-4312004.8341467865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131591</v>
      </c>
      <c r="D29" s="187"/>
      <c r="E29" s="188">
        <f>$G$9</f>
        <v>974.61771360932482</v>
      </c>
      <c r="F29" s="188"/>
      <c r="G29" s="187">
        <f>C29*E29</f>
        <v>128250919.55156466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155348</v>
      </c>
      <c r="D30" s="184"/>
      <c r="E30" s="199">
        <f>$G$10</f>
        <v>1437.3349447155954</v>
      </c>
      <c r="F30" s="199"/>
      <c r="G30" s="184">
        <f>C30*E30</f>
        <v>223287108.9916783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131591</v>
      </c>
      <c r="D36" s="187"/>
      <c r="E36" s="187">
        <f>$G$29+$O$29-K36</f>
        <v>128250919.55156466</v>
      </c>
      <c r="F36" s="187"/>
      <c r="G36" s="188">
        <f>E36/C36</f>
        <v>974.61771360932482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155348</v>
      </c>
      <c r="D37" s="184"/>
      <c r="E37" s="184">
        <f>$G$30+$O$30</f>
        <v>223287108.9916783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134191</v>
      </c>
      <c r="D43" s="230"/>
      <c r="E43" s="58"/>
      <c r="F43" s="231">
        <f>$K$29</f>
        <v>0</v>
      </c>
      <c r="G43" s="232"/>
      <c r="H43" s="232">
        <f>$D$23</f>
        <v>2600</v>
      </c>
      <c r="I43" s="232"/>
      <c r="J43" s="232"/>
      <c r="K43" s="233">
        <f>$C$43-$H$43+$F$43+$O$43</f>
        <v>131591</v>
      </c>
      <c r="L43" s="233"/>
      <c r="M43" s="59">
        <f>SUM($K$43)/$D$9</f>
        <v>0.65795499999999996</v>
      </c>
      <c r="N43" s="60">
        <f>$G$36</f>
        <v>974.61771360932482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158348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155348</v>
      </c>
      <c r="L44" s="238"/>
      <c r="M44" s="63">
        <f>SUM($K$44)/D10</f>
        <v>0.31069600000000003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1:Y124"/>
  <sheetViews>
    <sheetView showGridLines="0" topLeftCell="A25" zoomScaleNormal="100" workbookViewId="0">
      <selection activeCell="S34" sqref="S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SUM('0120'!K43:L43)</f>
        <v>131591</v>
      </c>
      <c r="F9" s="38">
        <f>E9/D9</f>
        <v>0.65795499999999996</v>
      </c>
      <c r="G9" s="103">
        <f>SUM('0120'!N43)</f>
        <v>974.61771360932482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SUM('0120'!K44:L44)</f>
        <v>155348</v>
      </c>
      <c r="F10" s="40">
        <f>E10/D10</f>
        <v>0.31069600000000003</v>
      </c>
      <c r="G10" s="103">
        <f>SUM('0120'!N44)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45</v>
      </c>
      <c r="L16" s="104">
        <v>1000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-1437334.9447155953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2500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-3593337.3617889886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3500</v>
      </c>
      <c r="M23" s="88"/>
      <c r="N23" s="88"/>
      <c r="O23" s="88"/>
      <c r="P23" s="89">
        <f>SUM(P16:P22)</f>
        <v>-5030672.3065045839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131591</v>
      </c>
      <c r="D29" s="187"/>
      <c r="E29" s="188">
        <f>$G$9</f>
        <v>974.61771360932482</v>
      </c>
      <c r="F29" s="188"/>
      <c r="G29" s="187">
        <f>C29*E29</f>
        <v>128250919.55156466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151848</v>
      </c>
      <c r="D30" s="184"/>
      <c r="E30" s="199">
        <f>$G$10</f>
        <v>1437.3349447155954</v>
      </c>
      <c r="F30" s="199"/>
      <c r="G30" s="184">
        <f>C30*E30</f>
        <v>218256436.68517372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131591</v>
      </c>
      <c r="D36" s="187"/>
      <c r="E36" s="187">
        <f>$G$29+$O$29-K36</f>
        <v>128250919.55156466</v>
      </c>
      <c r="F36" s="187"/>
      <c r="G36" s="188">
        <f>E36/C36</f>
        <v>974.61771360932482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151848</v>
      </c>
      <c r="D37" s="184"/>
      <c r="E37" s="184">
        <f>$G$30+$O$30</f>
        <v>218256436.68517372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131591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131591</v>
      </c>
      <c r="L43" s="233"/>
      <c r="M43" s="59">
        <f>SUM($K$43)/$D$9</f>
        <v>0.65795499999999996</v>
      </c>
      <c r="N43" s="60">
        <f>$G$36</f>
        <v>974.61771360932482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155348</v>
      </c>
      <c r="D44" s="235"/>
      <c r="E44" s="62"/>
      <c r="F44" s="236">
        <f>$K$30</f>
        <v>0</v>
      </c>
      <c r="G44" s="237"/>
      <c r="H44" s="237">
        <f>$L$23</f>
        <v>3500</v>
      </c>
      <c r="I44" s="237"/>
      <c r="J44" s="237"/>
      <c r="K44" s="238">
        <f>$C$44-$H$44+$F$44+$O$44</f>
        <v>151848</v>
      </c>
      <c r="L44" s="238"/>
      <c r="M44" s="63">
        <f>SUM($K$44)/D10</f>
        <v>0.30369600000000002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1:Y124"/>
  <sheetViews>
    <sheetView showGridLines="0" topLeftCell="L17" zoomScaleNormal="100" workbookViewId="0">
      <selection activeCell="L17" sqref="K17: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SUM('0121'!K43:L43)</f>
        <v>131591</v>
      </c>
      <c r="F9" s="38">
        <f>E9/D9</f>
        <v>0.65795499999999996</v>
      </c>
      <c r="G9" s="103">
        <f>SUM('0121'!N43)</f>
        <v>974.61771360932482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SUM('0121'!K44:L44)</f>
        <v>151848</v>
      </c>
      <c r="F10" s="40">
        <f>E10/D10</f>
        <v>0.30369600000000002</v>
      </c>
      <c r="G10" s="103">
        <f>SUM('0121'!N44)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2800</v>
      </c>
      <c r="E16" s="33"/>
      <c r="F16" s="73">
        <f>IF(D16="","",(SUM($G$9)))</f>
        <v>974.61771360932482</v>
      </c>
      <c r="G16" s="74">
        <f>IF(D16="","",(SUM(E16)-F16))</f>
        <v>-974.61771360932482</v>
      </c>
      <c r="H16" s="75">
        <f>IF(D16="","",(D16*G16))</f>
        <v>-2728929.5981061095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-4312004.8341467865</v>
      </c>
    </row>
    <row r="17" spans="2:17" ht="24" customHeight="1">
      <c r="B17" s="164"/>
      <c r="C17" s="101" t="s">
        <v>55</v>
      </c>
      <c r="D17" s="105">
        <v>1000</v>
      </c>
      <c r="E17" s="12"/>
      <c r="F17" s="76">
        <f>IF(D17="","",(SUM($G$9)))</f>
        <v>974.61771360932482</v>
      </c>
      <c r="G17" s="77">
        <f>IF(D17="","",(SUM(E17)-F17))</f>
        <v>-974.61771360932482</v>
      </c>
      <c r="H17" s="78">
        <f>IF(D17="","",(D17*G17))</f>
        <v>-974617.71360932477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3800</v>
      </c>
      <c r="E23" s="71"/>
      <c r="F23" s="71"/>
      <c r="G23" s="71"/>
      <c r="H23" s="72">
        <f>SUM(H16:H22)</f>
        <v>-3703547.3117154343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-4312004.8341467865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127791</v>
      </c>
      <c r="D29" s="187"/>
      <c r="E29" s="188">
        <f>$G$9</f>
        <v>974.61771360932482</v>
      </c>
      <c r="F29" s="188"/>
      <c r="G29" s="187">
        <f>C29*E29</f>
        <v>124547372.23984922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148848</v>
      </c>
      <c r="D30" s="184"/>
      <c r="E30" s="199">
        <f>$G$10</f>
        <v>1437.3349447155954</v>
      </c>
      <c r="F30" s="199"/>
      <c r="G30" s="184">
        <f>C30*E30</f>
        <v>213944431.85102695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127791</v>
      </c>
      <c r="D36" s="187"/>
      <c r="E36" s="187">
        <f>$G$29+$O$29-K36</f>
        <v>124547372.23984922</v>
      </c>
      <c r="F36" s="187"/>
      <c r="G36" s="188">
        <f>E36/C36</f>
        <v>974.61771360932482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148848</v>
      </c>
      <c r="D37" s="184"/>
      <c r="E37" s="184">
        <f>$G$30+$O$30</f>
        <v>213944431.85102695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131591</v>
      </c>
      <c r="D43" s="230"/>
      <c r="E43" s="58"/>
      <c r="F43" s="231">
        <f>$K$29</f>
        <v>0</v>
      </c>
      <c r="G43" s="232"/>
      <c r="H43" s="232">
        <f>$D$23</f>
        <v>3800</v>
      </c>
      <c r="I43" s="232"/>
      <c r="J43" s="232"/>
      <c r="K43" s="233">
        <f>$C$43-$H$43+$F$43+$O$43</f>
        <v>127791</v>
      </c>
      <c r="L43" s="233"/>
      <c r="M43" s="59">
        <f>SUM($K$43)/$D$9</f>
        <v>0.63895500000000005</v>
      </c>
      <c r="N43" s="60">
        <f>$G$36</f>
        <v>974.61771360932482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151848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148848</v>
      </c>
      <c r="L44" s="238"/>
      <c r="M44" s="63">
        <f>SUM($K$44)/D10</f>
        <v>0.29769600000000002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1:Y124"/>
  <sheetViews>
    <sheetView showGridLines="0" topLeftCell="J16" zoomScaleNormal="100" workbookViewId="0">
      <selection activeCell="J16" sqref="J16:J2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SUM('0122'!K43:L43)</f>
        <v>127791</v>
      </c>
      <c r="F9" s="38">
        <f>E9/D9</f>
        <v>0.63895500000000005</v>
      </c>
      <c r="G9" s="103">
        <f>SUM('0122'!N43)</f>
        <v>974.61771360932482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SUM('0122'!K44:L44)</f>
        <v>148848</v>
      </c>
      <c r="F10" s="40">
        <f>E10/D10</f>
        <v>0.29769600000000002</v>
      </c>
      <c r="G10" s="103">
        <f>SUM('0122'!N44)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69</v>
      </c>
      <c r="D16" s="104">
        <v>4000</v>
      </c>
      <c r="E16" s="33"/>
      <c r="F16" s="73">
        <f>IF(D16="","",(SUM($G$9)))</f>
        <v>974.61771360932482</v>
      </c>
      <c r="G16" s="74">
        <f>IF(D16="","",(SUM(E16)-F16))</f>
        <v>-974.61771360932482</v>
      </c>
      <c r="H16" s="75">
        <f>IF(D16="","",(D16*G16))</f>
        <v>-3898470.8544372991</v>
      </c>
      <c r="I16" s="13"/>
      <c r="J16" s="165" t="s">
        <v>23</v>
      </c>
      <c r="K16" s="107" t="s">
        <v>69</v>
      </c>
      <c r="L16" s="104">
        <v>12000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-17248019.336587146</v>
      </c>
    </row>
    <row r="17" spans="2:17" ht="24" customHeight="1">
      <c r="B17" s="164"/>
      <c r="C17" s="101" t="s">
        <v>45</v>
      </c>
      <c r="D17" s="105">
        <v>3700</v>
      </c>
      <c r="E17" s="12"/>
      <c r="F17" s="76">
        <f>IF(D17="","",(SUM($G$9)))</f>
        <v>974.61771360932482</v>
      </c>
      <c r="G17" s="77">
        <f>IF(D17="","",(SUM(E17)-F17))</f>
        <v>-974.61771360932482</v>
      </c>
      <c r="H17" s="78">
        <f>IF(D17="","",(D17*G17))</f>
        <v>-3606085.5403545019</v>
      </c>
      <c r="I17" s="13"/>
      <c r="J17" s="165"/>
      <c r="K17" s="107" t="s">
        <v>45</v>
      </c>
      <c r="L17" s="105">
        <v>1050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-1509201.6919513752</v>
      </c>
    </row>
    <row r="18" spans="2:17" ht="24" customHeight="1">
      <c r="B18" s="164"/>
      <c r="C18" s="101" t="s">
        <v>49</v>
      </c>
      <c r="D18" s="105">
        <v>4200</v>
      </c>
      <c r="E18" s="12"/>
      <c r="F18" s="76">
        <f t="shared" ref="F18:F22" si="0">IF(D18="","",(SUM($G$9)))</f>
        <v>974.61771360932482</v>
      </c>
      <c r="G18" s="77">
        <f t="shared" ref="G18:G22" si="1">IF(D18="","",(SUM(E18)-F18))</f>
        <v>-974.61771360932482</v>
      </c>
      <c r="H18" s="78">
        <f t="shared" ref="H18:H22" si="2">IF(D18="","",(D18*G18))</f>
        <v>-4093394.3971591643</v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1437.3349447155954</v>
      </c>
      <c r="O18" s="94">
        <f t="shared" ref="O18:O22" si="4">IF(L18="","",(SUM(M18)-N18))</f>
        <v>-1437.3349447155954</v>
      </c>
      <c r="P18" s="95">
        <f t="shared" ref="P18:P22" si="5">IF(L18="","",(L18*O18))</f>
        <v>-4312004.8341467865</v>
      </c>
    </row>
    <row r="19" spans="2:17" ht="24" customHeight="1">
      <c r="B19" s="164"/>
      <c r="C19" s="107" t="s">
        <v>50</v>
      </c>
      <c r="D19" s="105">
        <v>1000</v>
      </c>
      <c r="E19" s="12"/>
      <c r="F19" s="76">
        <f t="shared" si="0"/>
        <v>974.61771360932482</v>
      </c>
      <c r="G19" s="77">
        <f t="shared" si="1"/>
        <v>-974.61771360932482</v>
      </c>
      <c r="H19" s="78">
        <f t="shared" si="2"/>
        <v>-974617.71360932477</v>
      </c>
      <c r="I19" s="13"/>
      <c r="J19" s="165"/>
      <c r="K19" s="107" t="s">
        <v>48</v>
      </c>
      <c r="L19" s="105">
        <v>3000</v>
      </c>
      <c r="M19" s="12"/>
      <c r="N19" s="93">
        <f t="shared" si="3"/>
        <v>1437.3349447155954</v>
      </c>
      <c r="O19" s="94">
        <f t="shared" si="4"/>
        <v>-1437.3349447155954</v>
      </c>
      <c r="P19" s="95">
        <f t="shared" si="5"/>
        <v>-4312004.8341467865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12900</v>
      </c>
      <c r="E23" s="71"/>
      <c r="F23" s="71"/>
      <c r="G23" s="71"/>
      <c r="H23" s="72">
        <f>SUM(H16:H22)</f>
        <v>-12572568.50556029</v>
      </c>
      <c r="I23" s="114"/>
      <c r="J23" s="85" t="s">
        <v>25</v>
      </c>
      <c r="K23" s="86"/>
      <c r="L23" s="87">
        <f>SUM(L16:L22)</f>
        <v>19050</v>
      </c>
      <c r="M23" s="88"/>
      <c r="N23" s="88"/>
      <c r="O23" s="88"/>
      <c r="P23" s="89">
        <f>SUM(P16:P22)</f>
        <v>-27381230.696832094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114891</v>
      </c>
      <c r="D29" s="187"/>
      <c r="E29" s="188">
        <f>$G$9</f>
        <v>974.61771360932482</v>
      </c>
      <c r="F29" s="188"/>
      <c r="G29" s="187">
        <f>C29*E29</f>
        <v>111974803.73428893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129798</v>
      </c>
      <c r="D30" s="184"/>
      <c r="E30" s="199">
        <f>$G$10</f>
        <v>1437.3349447155954</v>
      </c>
      <c r="F30" s="199"/>
      <c r="G30" s="184">
        <f>C30*E30</f>
        <v>186563201.15419486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114891</v>
      </c>
      <c r="D36" s="187"/>
      <c r="E36" s="187">
        <f>$G$29+$O$29-K36</f>
        <v>111974803.73428893</v>
      </c>
      <c r="F36" s="187"/>
      <c r="G36" s="188">
        <f>E36/C36</f>
        <v>974.61771360932471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129798</v>
      </c>
      <c r="D37" s="184"/>
      <c r="E37" s="184">
        <f>$G$30+$O$30</f>
        <v>186563201.15419486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127791</v>
      </c>
      <c r="D43" s="230"/>
      <c r="E43" s="58"/>
      <c r="F43" s="231">
        <f>$K$29</f>
        <v>0</v>
      </c>
      <c r="G43" s="232"/>
      <c r="H43" s="232">
        <f>$D$23</f>
        <v>12900</v>
      </c>
      <c r="I43" s="232"/>
      <c r="J43" s="232"/>
      <c r="K43" s="233">
        <f>$C$43-$H$43+$F$43+$O$43</f>
        <v>114891</v>
      </c>
      <c r="L43" s="233"/>
      <c r="M43" s="59">
        <f>SUM($K$43)/$D$9</f>
        <v>0.57445500000000005</v>
      </c>
      <c r="N43" s="60">
        <f>$G$36</f>
        <v>974.61771360932471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148848</v>
      </c>
      <c r="D44" s="235"/>
      <c r="E44" s="62"/>
      <c r="F44" s="236">
        <f>$K$30</f>
        <v>0</v>
      </c>
      <c r="G44" s="237"/>
      <c r="H44" s="237">
        <f>$L$23</f>
        <v>19050</v>
      </c>
      <c r="I44" s="237"/>
      <c r="J44" s="237"/>
      <c r="K44" s="238">
        <f>$C$44-$H$44+$F$44+$O$44</f>
        <v>129798</v>
      </c>
      <c r="L44" s="238"/>
      <c r="M44" s="63">
        <f>SUM($K$44)/D10</f>
        <v>0.25959599999999999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1:Y124"/>
  <sheetViews>
    <sheetView showGridLines="0" topLeftCell="K16" zoomScaleNormal="100" workbookViewId="0">
      <selection activeCell="K16" sqref="K16:L2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SUM('0123'!K43:L43)</f>
        <v>114891</v>
      </c>
      <c r="F9" s="38">
        <f>E9/D9</f>
        <v>0.57445500000000005</v>
      </c>
      <c r="G9" s="103">
        <f>SUM('0123'!N43)</f>
        <v>974.61771360932471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SUM('0123'!K44:L44)</f>
        <v>129798</v>
      </c>
      <c r="F10" s="40">
        <f>E10/D10</f>
        <v>0.25959599999999999</v>
      </c>
      <c r="G10" s="103">
        <f>SUM('0123'!N44)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54</v>
      </c>
      <c r="D16" s="104">
        <v>16000</v>
      </c>
      <c r="E16" s="33"/>
      <c r="F16" s="73">
        <f>IF(D16="","",(SUM($G$9)))</f>
        <v>974.61771360932471</v>
      </c>
      <c r="G16" s="74">
        <f>IF(D16="","",(SUM(E16)-F16))</f>
        <v>-974.61771360932471</v>
      </c>
      <c r="H16" s="75">
        <f>IF(D16="","",(D16*G16))</f>
        <v>-15593883.417749196</v>
      </c>
      <c r="I16" s="13"/>
      <c r="J16" s="165" t="s">
        <v>23</v>
      </c>
      <c r="K16" s="107"/>
      <c r="L16" s="104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53</v>
      </c>
      <c r="D17" s="105">
        <v>8000</v>
      </c>
      <c r="E17" s="12"/>
      <c r="F17" s="76">
        <f>IF(D17="","",(SUM($G$9)))</f>
        <v>974.61771360932471</v>
      </c>
      <c r="G17" s="77">
        <f>IF(D17="","",(SUM(E17)-F17))</f>
        <v>-974.61771360932471</v>
      </c>
      <c r="H17" s="78">
        <f>IF(D17="","",(D17*G17))</f>
        <v>-7796941.7088745981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974.61771360932471</v>
      </c>
      <c r="G18" s="77">
        <f t="shared" ref="G18:G22" si="1">IF(D18="","",(SUM(E18)-F18))</f>
        <v>-974.61771360932471</v>
      </c>
      <c r="H18" s="78">
        <f t="shared" ref="H18:H22" si="2">IF(D18="","",(D18*G18))</f>
        <v>-1949235.4272186495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55</v>
      </c>
      <c r="D19" s="105">
        <v>1000</v>
      </c>
      <c r="E19" s="12"/>
      <c r="F19" s="76">
        <f t="shared" si="0"/>
        <v>974.61771360932471</v>
      </c>
      <c r="G19" s="77">
        <f t="shared" si="1"/>
        <v>-974.61771360932471</v>
      </c>
      <c r="H19" s="78">
        <f t="shared" si="2"/>
        <v>-974617.71360932477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 t="s">
        <v>70</v>
      </c>
      <c r="D20" s="105">
        <v>4000</v>
      </c>
      <c r="E20" s="12"/>
      <c r="F20" s="76">
        <f t="shared" si="0"/>
        <v>974.61771360932471</v>
      </c>
      <c r="G20" s="77">
        <f t="shared" si="1"/>
        <v>-974.61771360932471</v>
      </c>
      <c r="H20" s="78">
        <f t="shared" si="2"/>
        <v>-3898470.8544372991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31000</v>
      </c>
      <c r="E23" s="71"/>
      <c r="F23" s="71"/>
      <c r="G23" s="71"/>
      <c r="H23" s="72">
        <f>SUM(H16:H22)</f>
        <v>-30213149.12188907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83891</v>
      </c>
      <c r="D29" s="187"/>
      <c r="E29" s="188">
        <f>$G$9</f>
        <v>974.61771360932471</v>
      </c>
      <c r="F29" s="188"/>
      <c r="G29" s="187">
        <f>C29*E29</f>
        <v>81761654.612399861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129798</v>
      </c>
      <c r="D30" s="184"/>
      <c r="E30" s="199">
        <f>$G$10</f>
        <v>1437.3349447155954</v>
      </c>
      <c r="F30" s="199"/>
      <c r="G30" s="184">
        <f>C30*E30</f>
        <v>186563201.15419486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83891</v>
      </c>
      <c r="D36" s="187"/>
      <c r="E36" s="187">
        <f>$G$29+$O$29-K36</f>
        <v>81761654.612399861</v>
      </c>
      <c r="F36" s="187"/>
      <c r="G36" s="188">
        <f>E36/C36</f>
        <v>974.61771360932471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129798</v>
      </c>
      <c r="D37" s="184"/>
      <c r="E37" s="184">
        <f>$G$30+$O$30</f>
        <v>186563201.15419486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114891</v>
      </c>
      <c r="D43" s="230"/>
      <c r="E43" s="58"/>
      <c r="F43" s="231">
        <f>$K$29</f>
        <v>0</v>
      </c>
      <c r="G43" s="232"/>
      <c r="H43" s="232">
        <f>$D$23</f>
        <v>31000</v>
      </c>
      <c r="I43" s="232"/>
      <c r="J43" s="232"/>
      <c r="K43" s="233">
        <f>$C$43-$H$43+$F$43+$O$43</f>
        <v>83891</v>
      </c>
      <c r="L43" s="233"/>
      <c r="M43" s="59">
        <f>SUM($K$43)/$D$9</f>
        <v>0.41945500000000002</v>
      </c>
      <c r="N43" s="60">
        <f>$G$36</f>
        <v>974.61771360932471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129798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129798</v>
      </c>
      <c r="L44" s="238"/>
      <c r="M44" s="63">
        <f>SUM($K$44)/D10</f>
        <v>0.25959599999999999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1:Y124"/>
  <sheetViews>
    <sheetView showGridLines="0" topLeftCell="A24" zoomScaleNormal="100" workbookViewId="0">
      <selection activeCell="N54" sqref="N5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SUM('0124'!K43:L43)</f>
        <v>83891</v>
      </c>
      <c r="F9" s="38">
        <f>E9/D9</f>
        <v>0.41945500000000002</v>
      </c>
      <c r="G9" s="103">
        <f>SUM('0124'!N43)</f>
        <v>974.61771360932471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SUM('0124'!K44:L44)</f>
        <v>129798</v>
      </c>
      <c r="F10" s="40">
        <f>E10/D10</f>
        <v>0.25959599999999999</v>
      </c>
      <c r="G10" s="103">
        <f>SUM('0124'!N44)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60</v>
      </c>
      <c r="D16" s="104">
        <v>3000</v>
      </c>
      <c r="E16" s="33"/>
      <c r="F16" s="73">
        <f>IF(D16="","",(SUM($G$9)))</f>
        <v>974.61771360932471</v>
      </c>
      <c r="G16" s="74">
        <f>IF(D16="","",(SUM(E16)-F16))</f>
        <v>-974.61771360932471</v>
      </c>
      <c r="H16" s="75">
        <f>IF(D16="","",(D16*G16))</f>
        <v>-2923853.1408279743</v>
      </c>
      <c r="I16" s="13"/>
      <c r="J16" s="165" t="s">
        <v>23</v>
      </c>
      <c r="K16" s="107" t="s">
        <v>45</v>
      </c>
      <c r="L16" s="104">
        <v>900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-1293601.4502440358</v>
      </c>
    </row>
    <row r="17" spans="2:17" ht="24" customHeight="1">
      <c r="B17" s="164"/>
      <c r="C17" s="101" t="s">
        <v>45</v>
      </c>
      <c r="D17" s="105">
        <v>4900</v>
      </c>
      <c r="E17" s="12"/>
      <c r="F17" s="76">
        <f>IF(D17="","",(SUM($G$9)))</f>
        <v>974.61771360932471</v>
      </c>
      <c r="G17" s="77">
        <f>IF(D17="","",(SUM(E17)-F17))</f>
        <v>-974.61771360932471</v>
      </c>
      <c r="H17" s="78">
        <f>IF(D17="","",(D17*G17))</f>
        <v>-4775626.796685691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-4312004.8341467865</v>
      </c>
    </row>
    <row r="18" spans="2:17" ht="24" customHeight="1">
      <c r="B18" s="164"/>
      <c r="C18" s="101" t="s">
        <v>48</v>
      </c>
      <c r="D18" s="105">
        <v>1600</v>
      </c>
      <c r="E18" s="12"/>
      <c r="F18" s="76">
        <f t="shared" ref="F18:F22" si="0">IF(D18="","",(SUM($G$9)))</f>
        <v>974.61771360932471</v>
      </c>
      <c r="G18" s="77">
        <f t="shared" ref="G18:G22" si="1">IF(D18="","",(SUM(E18)-F18))</f>
        <v>-974.61771360932471</v>
      </c>
      <c r="H18" s="78">
        <f t="shared" ref="H18:H22" si="2">IF(D18="","",(D18*G18))</f>
        <v>-1559388.3417749195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9500</v>
      </c>
      <c r="E23" s="71"/>
      <c r="F23" s="71"/>
      <c r="G23" s="71"/>
      <c r="H23" s="72">
        <f>SUM(H16:H22)</f>
        <v>-9258868.2792885844</v>
      </c>
      <c r="I23" s="114"/>
      <c r="J23" s="85" t="s">
        <v>25</v>
      </c>
      <c r="K23" s="86"/>
      <c r="L23" s="87">
        <f>SUM(L16:L22)</f>
        <v>3900</v>
      </c>
      <c r="M23" s="88"/>
      <c r="N23" s="88"/>
      <c r="O23" s="88"/>
      <c r="P23" s="89">
        <f>SUM(P16:P22)</f>
        <v>-5605606.2843908221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74391</v>
      </c>
      <c r="D29" s="187"/>
      <c r="E29" s="188">
        <f>$G$9</f>
        <v>974.61771360932471</v>
      </c>
      <c r="F29" s="188"/>
      <c r="G29" s="187">
        <f>C29*E29</f>
        <v>72502786.333111271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125898</v>
      </c>
      <c r="D30" s="184"/>
      <c r="E30" s="199">
        <f>$G$10</f>
        <v>1437.3349447155954</v>
      </c>
      <c r="F30" s="199"/>
      <c r="G30" s="184">
        <f>C30*E30</f>
        <v>180957594.86980402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74391</v>
      </c>
      <c r="D36" s="187"/>
      <c r="E36" s="187">
        <f>$G$29+$O$29-K36</f>
        <v>72502786.333111271</v>
      </c>
      <c r="F36" s="187"/>
      <c r="G36" s="188">
        <f>E36/C36</f>
        <v>974.61771360932471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125898</v>
      </c>
      <c r="D37" s="184"/>
      <c r="E37" s="184">
        <f>$G$30+$O$30</f>
        <v>180957594.86980402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83891</v>
      </c>
      <c r="D43" s="230"/>
      <c r="E43" s="58"/>
      <c r="F43" s="231">
        <f>$K$29</f>
        <v>0</v>
      </c>
      <c r="G43" s="232"/>
      <c r="H43" s="232">
        <f>$D$23</f>
        <v>9500</v>
      </c>
      <c r="I43" s="232"/>
      <c r="J43" s="232"/>
      <c r="K43" s="233">
        <f>$C$43-$H$43+$F$43+$O$43</f>
        <v>74391</v>
      </c>
      <c r="L43" s="233"/>
      <c r="M43" s="59">
        <f>SUM($K$43)/$D$9</f>
        <v>0.37195499999999998</v>
      </c>
      <c r="N43" s="60">
        <f>$G$36</f>
        <v>974.61771360932471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129798</v>
      </c>
      <c r="D44" s="235"/>
      <c r="E44" s="62"/>
      <c r="F44" s="236">
        <f>$K$30</f>
        <v>0</v>
      </c>
      <c r="G44" s="237"/>
      <c r="H44" s="237">
        <f>$L$23</f>
        <v>3900</v>
      </c>
      <c r="I44" s="237"/>
      <c r="J44" s="237"/>
      <c r="K44" s="238">
        <f>$C$44-$H$44+$F$44+$O$44</f>
        <v>125898</v>
      </c>
      <c r="L44" s="238"/>
      <c r="M44" s="63">
        <f>SUM($K$44)/D10</f>
        <v>0.25179600000000002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1:Y124"/>
  <sheetViews>
    <sheetView showGridLines="0" topLeftCell="K14" zoomScaleNormal="100" workbookViewId="0">
      <selection activeCell="K14" sqref="K14:P1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SUM('0126'!K43:L43)</f>
        <v>74391</v>
      </c>
      <c r="F9" s="38">
        <f>E9/D9</f>
        <v>0.37195499999999998</v>
      </c>
      <c r="G9" s="103">
        <f>SUM('0126'!N43)</f>
        <v>974.61771360932471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SUM('0126'!K44:L44)</f>
        <v>125898</v>
      </c>
      <c r="F10" s="40">
        <f>E10/D10</f>
        <v>0.25179600000000002</v>
      </c>
      <c r="G10" s="103">
        <f>SUM('0126'!N44)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3000</v>
      </c>
      <c r="E16" s="33"/>
      <c r="F16" s="73">
        <f>IF(D16="","",(SUM($G$9)))</f>
        <v>974.61771360932471</v>
      </c>
      <c r="G16" s="74">
        <f>IF(D16="","",(SUM(E16)-F16))</f>
        <v>-974.61771360932471</v>
      </c>
      <c r="H16" s="75">
        <f>IF(D16="","",(D16*G16))</f>
        <v>-2923853.1408279743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-4312004.8341467865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-4312004.8341467865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-2923853.1408279743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-8624009.668293573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71391</v>
      </c>
      <c r="D29" s="187"/>
      <c r="E29" s="188">
        <f>$G$9</f>
        <v>974.61771360932471</v>
      </c>
      <c r="F29" s="188"/>
      <c r="G29" s="187">
        <f>C29*E29</f>
        <v>69578933.192283303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119898</v>
      </c>
      <c r="D30" s="184"/>
      <c r="E30" s="199">
        <f>$G$10</f>
        <v>1437.3349447155954</v>
      </c>
      <c r="F30" s="199"/>
      <c r="G30" s="184">
        <f>C30*E30</f>
        <v>172333585.20151046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71391</v>
      </c>
      <c r="D36" s="187"/>
      <c r="E36" s="187">
        <f>$G$29+$O$29-K36</f>
        <v>69578933.192283303</v>
      </c>
      <c r="F36" s="187"/>
      <c r="G36" s="188">
        <f>E36/C36</f>
        <v>974.61771360932471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119898</v>
      </c>
      <c r="D37" s="184"/>
      <c r="E37" s="184">
        <f>$G$30+$O$30</f>
        <v>172333585.20151046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74391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71391</v>
      </c>
      <c r="L43" s="233"/>
      <c r="M43" s="59">
        <f>SUM($K$43)/$D$9</f>
        <v>0.35695500000000002</v>
      </c>
      <c r="N43" s="60">
        <f>$G$36</f>
        <v>974.61771360932471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125898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119898</v>
      </c>
      <c r="L44" s="238"/>
      <c r="M44" s="63">
        <f>SUM($K$44)/D10</f>
        <v>0.23979600000000001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1:Y124"/>
  <sheetViews>
    <sheetView showGridLines="0" topLeftCell="K18" zoomScaleNormal="100" workbookViewId="0">
      <selection activeCell="K18" sqref="K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SUM('0127'!K43:L43)</f>
        <v>71391</v>
      </c>
      <c r="F9" s="38">
        <f>E9/D9</f>
        <v>0.35695500000000002</v>
      </c>
      <c r="G9" s="103">
        <f>SUM('0127'!N43)</f>
        <v>974.61771360932471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SUM('0127'!K44:L44)</f>
        <v>119898</v>
      </c>
      <c r="F10" s="40">
        <f>E10/D10</f>
        <v>0.23979600000000001</v>
      </c>
      <c r="G10" s="103">
        <f>SUM('0127'!N44)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3000</v>
      </c>
      <c r="E16" s="33"/>
      <c r="F16" s="73">
        <f>IF(D16="","",(SUM($G$9)))</f>
        <v>974.61771360932471</v>
      </c>
      <c r="G16" s="74">
        <f>IF(D16="","",(SUM(E16)-F16))</f>
        <v>-974.61771360932471</v>
      </c>
      <c r="H16" s="75">
        <f>IF(D16="","",(D16*G16))</f>
        <v>-2923853.1408279743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-4312004.8341467865</v>
      </c>
    </row>
    <row r="17" spans="2:17" ht="24" customHeight="1">
      <c r="B17" s="164"/>
      <c r="C17" s="101" t="s">
        <v>47</v>
      </c>
      <c r="D17" s="105">
        <v>1400</v>
      </c>
      <c r="E17" s="12"/>
      <c r="F17" s="76">
        <f>IF(D17="","",(SUM($G$9)))</f>
        <v>974.61771360932471</v>
      </c>
      <c r="G17" s="77">
        <f>IF(D17="","",(SUM(E17)-F17))</f>
        <v>-974.61771360932471</v>
      </c>
      <c r="H17" s="78">
        <f>IF(D17="","",(D17*G17))</f>
        <v>-1364464.7990530545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-4312004.8341467865</v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974.61771360932471</v>
      </c>
      <c r="G18" s="77">
        <f t="shared" ref="G18:G22" si="1">IF(D18="","",(SUM(E18)-F18))</f>
        <v>-974.61771360932471</v>
      </c>
      <c r="H18" s="78">
        <f t="shared" ref="H18:H22" si="2">IF(D18="","",(D18*G18))</f>
        <v>-1949235.4272186495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6400</v>
      </c>
      <c r="E23" s="71"/>
      <c r="F23" s="71"/>
      <c r="G23" s="71"/>
      <c r="H23" s="72">
        <f>SUM(H16:H22)</f>
        <v>-6237553.3670996781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-8624009.668293573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64991</v>
      </c>
      <c r="D29" s="187"/>
      <c r="E29" s="188">
        <f>$G$9</f>
        <v>974.61771360932471</v>
      </c>
      <c r="F29" s="188"/>
      <c r="G29" s="187">
        <f>C29*E29</f>
        <v>63341379.825183623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113898</v>
      </c>
      <c r="D30" s="184"/>
      <c r="E30" s="199">
        <f>$G$10</f>
        <v>1437.3349447155954</v>
      </c>
      <c r="F30" s="199"/>
      <c r="G30" s="184">
        <f>C30*E30</f>
        <v>163709575.53321689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64991</v>
      </c>
      <c r="D36" s="187"/>
      <c r="E36" s="187">
        <f>$G$29+$O$29-K36</f>
        <v>63341379.825183623</v>
      </c>
      <c r="F36" s="187"/>
      <c r="G36" s="188">
        <f>E36/C36</f>
        <v>974.61771360932471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113898</v>
      </c>
      <c r="D37" s="184"/>
      <c r="E37" s="184">
        <f>$G$30+$O$30</f>
        <v>163709575.53321689</v>
      </c>
      <c r="F37" s="184"/>
      <c r="G37" s="199">
        <f>E37/C37</f>
        <v>1437.3349447155954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71391</v>
      </c>
      <c r="D43" s="230"/>
      <c r="E43" s="58"/>
      <c r="F43" s="231">
        <f>$K$29</f>
        <v>0</v>
      </c>
      <c r="G43" s="232"/>
      <c r="H43" s="232">
        <f>$D$23</f>
        <v>6400</v>
      </c>
      <c r="I43" s="232"/>
      <c r="J43" s="232"/>
      <c r="K43" s="233">
        <f>$C$43-$H$43+$F$43+$O$43</f>
        <v>64991</v>
      </c>
      <c r="L43" s="233"/>
      <c r="M43" s="59">
        <f>SUM($K$43)/$D$9</f>
        <v>0.32495499999999999</v>
      </c>
      <c r="N43" s="60">
        <f>$G$36</f>
        <v>974.61771360932471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119898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113898</v>
      </c>
      <c r="L44" s="238"/>
      <c r="M44" s="63">
        <f>SUM($K$44)/D10</f>
        <v>0.227796</v>
      </c>
      <c r="N44" s="64">
        <f>$G$37</f>
        <v>1437.3349447155954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1:Y124"/>
  <sheetViews>
    <sheetView showGridLines="0" topLeftCell="A9" zoomScaleNormal="100" workbookViewId="0">
      <selection activeCell="C17" sqref="C17:D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SUM('0128'!K43:L43)</f>
        <v>64991</v>
      </c>
      <c r="F9" s="38">
        <f>E9/D9</f>
        <v>0.32495499999999999</v>
      </c>
      <c r="G9" s="103">
        <f>SUM('0128'!N43)</f>
        <v>974.61771360932471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SUM('0128'!K44:L44)</f>
        <v>113898</v>
      </c>
      <c r="F10" s="40">
        <f>E10/D10</f>
        <v>0.227796</v>
      </c>
      <c r="G10" s="103">
        <f>SUM('0128'!N44)</f>
        <v>1437.3349447155954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3000</v>
      </c>
      <c r="E16" s="33"/>
      <c r="F16" s="73">
        <f>IF(D16="","",(SUM($G$9)))</f>
        <v>974.61771360932471</v>
      </c>
      <c r="G16" s="74">
        <f>IF(D16="","",(SUM(E16)-F16))</f>
        <v>-974.61771360932471</v>
      </c>
      <c r="H16" s="75">
        <f>IF(D16="","",(D16*G16))</f>
        <v>-2923853.1408279743</v>
      </c>
      <c r="I16" s="13"/>
      <c r="J16" s="165" t="s">
        <v>23</v>
      </c>
      <c r="K16" s="107" t="s">
        <v>46</v>
      </c>
      <c r="L16" s="104">
        <v>3000</v>
      </c>
      <c r="M16" s="33"/>
      <c r="N16" s="90">
        <f>IF(L16="","",($G$10))</f>
        <v>1437.3349447155954</v>
      </c>
      <c r="O16" s="91">
        <f>IF(L16="","",(SUM(M16)-N16))</f>
        <v>-1437.3349447155954</v>
      </c>
      <c r="P16" s="92">
        <f>IF(L16="","",(L16*O16))</f>
        <v>-4312004.8341467865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1437.3349447155954</v>
      </c>
      <c r="O17" s="94">
        <f>IF(L17="","",(SUM(M17)-N17))</f>
        <v>-1437.3349447155954</v>
      </c>
      <c r="P17" s="95">
        <f>IF(L17="","",(L17*O17))</f>
        <v>-4312004.8341467865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-2923853.1408279743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-8624009.668293573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61991</v>
      </c>
      <c r="D29" s="187"/>
      <c r="E29" s="188">
        <f>$G$9</f>
        <v>974.61771360932471</v>
      </c>
      <c r="F29" s="188"/>
      <c r="G29" s="187">
        <f>C29*E29</f>
        <v>60417526.684355646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107898</v>
      </c>
      <c r="D30" s="184"/>
      <c r="E30" s="199">
        <f>$G$10</f>
        <v>1437.3349447155954</v>
      </c>
      <c r="F30" s="199"/>
      <c r="G30" s="184">
        <f>C30*E30</f>
        <v>155085565.8649233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61991</v>
      </c>
      <c r="D36" s="187"/>
      <c r="E36" s="187">
        <f>$G$29+$O$29-K36</f>
        <v>60417526.684355646</v>
      </c>
      <c r="F36" s="187"/>
      <c r="G36" s="188">
        <f>E36/C36</f>
        <v>974.61771360932471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107898</v>
      </c>
      <c r="D37" s="184"/>
      <c r="E37" s="184">
        <f>$G$30+$O$30</f>
        <v>155085565.8649233</v>
      </c>
      <c r="F37" s="184"/>
      <c r="G37" s="199">
        <f>E37/C37</f>
        <v>1437.3349447155952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64991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61991</v>
      </c>
      <c r="L43" s="233"/>
      <c r="M43" s="59">
        <f>SUM($K$43)/$D$9</f>
        <v>0.30995499999999998</v>
      </c>
      <c r="N43" s="60">
        <f>$G$36</f>
        <v>974.61771360932471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113898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107898</v>
      </c>
      <c r="L44" s="238"/>
      <c r="M44" s="63">
        <f>SUM($K$44)/D10</f>
        <v>0.21579599999999999</v>
      </c>
      <c r="N44" s="64">
        <f>$G$37</f>
        <v>1437.3349447155952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FF00"/>
    <pageSetUpPr fitToPage="1"/>
  </sheetPr>
  <dimension ref="B1:Y124"/>
  <sheetViews>
    <sheetView showGridLines="0" topLeftCell="A28" zoomScaleNormal="100" workbookViewId="0">
      <selection activeCell="M32" sqref="M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SUM('0129'!K43:L43)</f>
        <v>61991</v>
      </c>
      <c r="F9" s="38">
        <f>E9/D9</f>
        <v>0.30995499999999998</v>
      </c>
      <c r="G9" s="103">
        <f>SUM('0129'!N43)</f>
        <v>974.61771360932471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SUM('0129'!K44:L44)</f>
        <v>107898</v>
      </c>
      <c r="F10" s="40">
        <f>E10/D10</f>
        <v>0.21579599999999999</v>
      </c>
      <c r="G10" s="103">
        <f>SUM('0129'!N44)</f>
        <v>1437.3349447155952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45</v>
      </c>
      <c r="L16" s="104">
        <v>1000</v>
      </c>
      <c r="M16" s="33"/>
      <c r="N16" s="90">
        <f>IF(L16="","",($G$10))</f>
        <v>1437.3349447155952</v>
      </c>
      <c r="O16" s="91">
        <f>IF(L16="","",(SUM(M16)-N16))</f>
        <v>-1437.3349447155952</v>
      </c>
      <c r="P16" s="92">
        <f>IF(L16="","",(L16*O16))</f>
        <v>-1437334.9447155951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6000</v>
      </c>
      <c r="M17" s="12"/>
      <c r="N17" s="93">
        <f>IF(L17="","",($G$10))</f>
        <v>1437.3349447155952</v>
      </c>
      <c r="O17" s="94">
        <f>IF(L17="","",(SUM(M17)-N17))</f>
        <v>-1437.3349447155952</v>
      </c>
      <c r="P17" s="95">
        <f>IF(L17="","",(L17*O17))</f>
        <v>-8624009.6682935711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2400</v>
      </c>
      <c r="M18" s="12"/>
      <c r="N18" s="93">
        <f t="shared" ref="N18:N22" si="3">IF(L18="","",($G$10))</f>
        <v>1437.3349447155952</v>
      </c>
      <c r="O18" s="94">
        <f t="shared" ref="O18:O22" si="4">IF(L18="","",(SUM(M18)-N18))</f>
        <v>-1437.3349447155952</v>
      </c>
      <c r="P18" s="95">
        <f t="shared" ref="P18:P22" si="5">IF(L18="","",(L18*O18))</f>
        <v>-3449603.8673174283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9400</v>
      </c>
      <c r="M23" s="88"/>
      <c r="N23" s="88"/>
      <c r="O23" s="88"/>
      <c r="P23" s="89">
        <f>SUM(P16:P22)</f>
        <v>-13510948.480326595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61991</v>
      </c>
      <c r="D29" s="187"/>
      <c r="E29" s="188">
        <f>$G$9</f>
        <v>974.61771360932471</v>
      </c>
      <c r="F29" s="188"/>
      <c r="G29" s="187">
        <f>C29*E29</f>
        <v>60417526.684355646</v>
      </c>
      <c r="H29" s="189"/>
      <c r="I29" s="13"/>
      <c r="J29" s="45" t="s">
        <v>9</v>
      </c>
      <c r="K29" s="190">
        <v>64000</v>
      </c>
      <c r="L29" s="191"/>
      <c r="M29" s="192">
        <v>1009.5</v>
      </c>
      <c r="N29" s="193"/>
      <c r="O29" s="187">
        <f>K29*M29</f>
        <v>64608000</v>
      </c>
      <c r="P29" s="189"/>
    </row>
    <row r="30" spans="2:17" ht="22.5" customHeight="1">
      <c r="B30" s="46" t="s">
        <v>10</v>
      </c>
      <c r="C30" s="198">
        <f>$E$10-$L$23</f>
        <v>98498</v>
      </c>
      <c r="D30" s="184"/>
      <c r="E30" s="199">
        <f>$G$10</f>
        <v>1437.3349447155952</v>
      </c>
      <c r="F30" s="199"/>
      <c r="G30" s="184">
        <f>C30*E30</f>
        <v>141574617.38459671</v>
      </c>
      <c r="H30" s="185"/>
      <c r="I30" s="13"/>
      <c r="J30" s="46" t="s">
        <v>10</v>
      </c>
      <c r="K30" s="180">
        <v>32218</v>
      </c>
      <c r="L30" s="181"/>
      <c r="M30" s="182">
        <v>1494.65</v>
      </c>
      <c r="N30" s="183"/>
      <c r="O30" s="184">
        <f>K30*M30</f>
        <v>48154633.700000003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125991</v>
      </c>
      <c r="D36" s="187"/>
      <c r="E36" s="187">
        <f>$G$29+$O$29-K36</f>
        <v>125025526.68435565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130716</v>
      </c>
      <c r="D37" s="184"/>
      <c r="E37" s="184">
        <f>$G$30+$O$30</f>
        <v>189729251.08459669</v>
      </c>
      <c r="F37" s="184"/>
      <c r="G37" s="199">
        <f>E37/C37</f>
        <v>1451.4615738287332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61991</v>
      </c>
      <c r="D43" s="230"/>
      <c r="E43" s="58"/>
      <c r="F43" s="231">
        <f>$K$29</f>
        <v>64000</v>
      </c>
      <c r="G43" s="232"/>
      <c r="H43" s="232">
        <f>$D$23</f>
        <v>0</v>
      </c>
      <c r="I43" s="232"/>
      <c r="J43" s="232"/>
      <c r="K43" s="233">
        <f>$C$43-$H$43+$F$43+$O$43</f>
        <v>125991</v>
      </c>
      <c r="L43" s="233"/>
      <c r="M43" s="59">
        <f>SUM($K$43)/$D$9</f>
        <v>0.62995500000000004</v>
      </c>
      <c r="N43" s="60">
        <f>$G$36</f>
        <v>992.33696600833116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107898</v>
      </c>
      <c r="D44" s="235"/>
      <c r="E44" s="62"/>
      <c r="F44" s="236">
        <f>$K$30</f>
        <v>32218</v>
      </c>
      <c r="G44" s="237"/>
      <c r="H44" s="237">
        <f>$L$23</f>
        <v>9400</v>
      </c>
      <c r="I44" s="237"/>
      <c r="J44" s="237"/>
      <c r="K44" s="238">
        <f>$C$44-$H$44+$F$44+$O$44</f>
        <v>130716</v>
      </c>
      <c r="L44" s="238"/>
      <c r="M44" s="63">
        <f>SUM($K$44)/D10</f>
        <v>0.261432</v>
      </c>
      <c r="N44" s="64">
        <f>$G$37</f>
        <v>1451.4615738287332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FF00"/>
    <pageSetUpPr fitToPage="1"/>
  </sheetPr>
  <dimension ref="B1:Y124"/>
  <sheetViews>
    <sheetView showGridLines="0" topLeftCell="A22" zoomScaleNormal="100" workbookViewId="0">
      <selection activeCell="Q32" sqref="Q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SUM('0130'!K43:L43)</f>
        <v>125991</v>
      </c>
      <c r="F9" s="38">
        <f>E9/D9</f>
        <v>0.62995500000000004</v>
      </c>
      <c r="G9" s="103">
        <f>SUM('0130'!N43)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SUM('0130'!K44:L44)</f>
        <v>130716</v>
      </c>
      <c r="F10" s="40">
        <f>E10/D10</f>
        <v>0.261432</v>
      </c>
      <c r="G10" s="103">
        <f>SUM('0130'!N44)</f>
        <v>1451.4615738287332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54</v>
      </c>
      <c r="D16" s="104">
        <v>24000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-23816087.184199948</v>
      </c>
      <c r="I16" s="13"/>
      <c r="J16" s="165" t="s">
        <v>23</v>
      </c>
      <c r="K16" s="107" t="s">
        <v>48</v>
      </c>
      <c r="L16" s="105">
        <v>3000</v>
      </c>
      <c r="M16" s="33"/>
      <c r="N16" s="90">
        <f>IF(L16="","",($G$10))</f>
        <v>1451.4615738287332</v>
      </c>
      <c r="O16" s="91">
        <f>IF(L16="","",(SUM(M16)-N16))</f>
        <v>-1451.4615738287332</v>
      </c>
      <c r="P16" s="92">
        <f>IF(L16="","",(L16*O16))</f>
        <v>-4354384.7214861996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24000</v>
      </c>
      <c r="E23" s="71"/>
      <c r="F23" s="71"/>
      <c r="G23" s="71"/>
      <c r="H23" s="72">
        <f>SUM(H16:H22)</f>
        <v>-23816087.184199948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-4354384.7214861996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101991</v>
      </c>
      <c r="D29" s="187"/>
      <c r="E29" s="188">
        <f>$G$9</f>
        <v>992.33696600833116</v>
      </c>
      <c r="F29" s="188"/>
      <c r="G29" s="187">
        <f>C29*E29</f>
        <v>101209439.5001557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127716</v>
      </c>
      <c r="D30" s="184"/>
      <c r="E30" s="199">
        <f>$G$10</f>
        <v>1451.4615738287332</v>
      </c>
      <c r="F30" s="199"/>
      <c r="G30" s="184">
        <f>C30*E30</f>
        <v>185374866.36311048</v>
      </c>
      <c r="H30" s="185"/>
      <c r="I30" s="13"/>
      <c r="J30" s="46" t="s">
        <v>10</v>
      </c>
      <c r="K30" s="180">
        <v>32000</v>
      </c>
      <c r="L30" s="181"/>
      <c r="M30" s="182">
        <v>1475.1</v>
      </c>
      <c r="N30" s="183"/>
      <c r="O30" s="184">
        <f>K30*M30</f>
        <v>47203200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101991</v>
      </c>
      <c r="D36" s="187"/>
      <c r="E36" s="187">
        <f>$G$29+$O$29-K36</f>
        <v>101209439.5001557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159716</v>
      </c>
      <c r="D37" s="184"/>
      <c r="E37" s="184">
        <f>$G$30+$O$30</f>
        <v>232578066.36311048</v>
      </c>
      <c r="F37" s="184"/>
      <c r="G37" s="199">
        <f>E37/C37</f>
        <v>1456.1976656259264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125991</v>
      </c>
      <c r="D43" s="230"/>
      <c r="E43" s="58"/>
      <c r="F43" s="231">
        <f>$K$29</f>
        <v>0</v>
      </c>
      <c r="G43" s="232"/>
      <c r="H43" s="232">
        <f>$D$23</f>
        <v>24000</v>
      </c>
      <c r="I43" s="232"/>
      <c r="J43" s="232"/>
      <c r="K43" s="233">
        <f>$C$43-$H$43+$F$43+$O$43</f>
        <v>101991</v>
      </c>
      <c r="L43" s="233"/>
      <c r="M43" s="59">
        <f>SUM($K$43)/$D$9</f>
        <v>0.50995500000000005</v>
      </c>
      <c r="N43" s="60">
        <f>$G$36</f>
        <v>992.33696600833116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130716</v>
      </c>
      <c r="D44" s="235"/>
      <c r="E44" s="62"/>
      <c r="F44" s="236">
        <f>$K$30</f>
        <v>32000</v>
      </c>
      <c r="G44" s="237"/>
      <c r="H44" s="237">
        <f>$L$23</f>
        <v>3000</v>
      </c>
      <c r="I44" s="237"/>
      <c r="J44" s="237"/>
      <c r="K44" s="238">
        <f>$C$44-$H$44+$F$44+$O$44</f>
        <v>159716</v>
      </c>
      <c r="L44" s="238"/>
      <c r="M44" s="63">
        <f>SUM($K$44)/D10</f>
        <v>0.31943199999999999</v>
      </c>
      <c r="N44" s="64">
        <f>$G$37</f>
        <v>1456.1976656259264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1" fitToHeight="5" orientation="portrait" r:id="rId1"/>
  <headerFooter alignWithMargins="0"/>
  <rowBreaks count="1" manualBreakCount="1">
    <brk id="22" min="1" max="18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B1:Y124"/>
  <sheetViews>
    <sheetView showGridLines="0" topLeftCell="A25" zoomScaleNormal="100" workbookViewId="0">
      <selection activeCell="U44" sqref="U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SUM('0131'!K43:L43)</f>
        <v>101991</v>
      </c>
      <c r="F9" s="38">
        <f>E9/D9</f>
        <v>0.50995500000000005</v>
      </c>
      <c r="G9" s="103">
        <f>SUM('0131'!N43)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SUM('0131'!K44:L44)</f>
        <v>159716</v>
      </c>
      <c r="F10" s="40">
        <f>E10/D10</f>
        <v>0.31943199999999999</v>
      </c>
      <c r="G10" s="103">
        <f>SUM('0131'!N44)</f>
        <v>1456.1976656259264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3000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-2977010.8980249935</v>
      </c>
      <c r="I16" s="13"/>
      <c r="J16" s="165" t="s">
        <v>23</v>
      </c>
      <c r="K16" s="107" t="s">
        <v>48</v>
      </c>
      <c r="L16" s="105">
        <v>6000</v>
      </c>
      <c r="M16" s="33"/>
      <c r="N16" s="90">
        <f>IF(L16="","",($G$10))</f>
        <v>1456.1976656259264</v>
      </c>
      <c r="O16" s="91">
        <f>IF(L16="","",(SUM(M16)-N16))</f>
        <v>-1456.1976656259264</v>
      </c>
      <c r="P16" s="92">
        <f>IF(L16="","",(L16*O16))</f>
        <v>-8737185.9937555585</v>
      </c>
    </row>
    <row r="17" spans="2:17" ht="24" customHeight="1">
      <c r="B17" s="164"/>
      <c r="C17" s="101" t="s">
        <v>48</v>
      </c>
      <c r="D17" s="105">
        <v>3000</v>
      </c>
      <c r="E17" s="12"/>
      <c r="F17" s="76">
        <f>IF(D17="","",(SUM($G$9)))</f>
        <v>992.33696600833116</v>
      </c>
      <c r="G17" s="77">
        <f>IF(D17="","",(SUM(E17)-F17))</f>
        <v>-992.33696600833116</v>
      </c>
      <c r="H17" s="78">
        <f>IF(D17="","",(D17*G17))</f>
        <v>-2977010.8980249935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49</v>
      </c>
      <c r="D18" s="105">
        <v>2100</v>
      </c>
      <c r="E18" s="12"/>
      <c r="F18" s="76">
        <f t="shared" ref="F18:F22" si="0">IF(D18="","",(SUM($G$9)))</f>
        <v>992.33696600833116</v>
      </c>
      <c r="G18" s="77">
        <f t="shared" ref="G18:G22" si="1">IF(D18="","",(SUM(E18)-F18))</f>
        <v>-992.33696600833116</v>
      </c>
      <c r="H18" s="78">
        <f t="shared" ref="H18:H22" si="2">IF(D18="","",(D18*G18))</f>
        <v>-2083907.6286174955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50</v>
      </c>
      <c r="D19" s="105">
        <v>1000</v>
      </c>
      <c r="E19" s="12"/>
      <c r="F19" s="76">
        <f t="shared" si="0"/>
        <v>992.33696600833116</v>
      </c>
      <c r="G19" s="77">
        <f t="shared" si="1"/>
        <v>-992.33696600833116</v>
      </c>
      <c r="H19" s="78">
        <f t="shared" si="2"/>
        <v>-992336.96600833116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9100</v>
      </c>
      <c r="E23" s="71"/>
      <c r="F23" s="71"/>
      <c r="G23" s="71"/>
      <c r="H23" s="72">
        <f>SUM(H16:H22)</f>
        <v>-9030266.390675813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-8737185.9937555585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92891</v>
      </c>
      <c r="D29" s="187"/>
      <c r="E29" s="188">
        <f>$G$9</f>
        <v>992.33696600833116</v>
      </c>
      <c r="F29" s="188"/>
      <c r="G29" s="187">
        <f>C29*E29</f>
        <v>92179173.109479889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153716</v>
      </c>
      <c r="D30" s="184"/>
      <c r="E30" s="199">
        <f>$G$10</f>
        <v>1456.1976656259264</v>
      </c>
      <c r="F30" s="199"/>
      <c r="G30" s="184">
        <f>C30*E30</f>
        <v>223840880.3693549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92891</v>
      </c>
      <c r="D36" s="187"/>
      <c r="E36" s="187">
        <f>$G$29+$O$29-K36</f>
        <v>92179173.109479889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153716</v>
      </c>
      <c r="D37" s="184"/>
      <c r="E37" s="184">
        <f>$G$30+$O$30</f>
        <v>223840880.3693549</v>
      </c>
      <c r="F37" s="184"/>
      <c r="G37" s="199">
        <f>E37/C37</f>
        <v>1456.1976656259264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101991</v>
      </c>
      <c r="D43" s="230"/>
      <c r="E43" s="58"/>
      <c r="F43" s="231">
        <f>$K$29</f>
        <v>0</v>
      </c>
      <c r="G43" s="232"/>
      <c r="H43" s="232">
        <f>$D$23</f>
        <v>9100</v>
      </c>
      <c r="I43" s="232"/>
      <c r="J43" s="232"/>
      <c r="K43" s="233">
        <f>$C$43-$H$43+$F$43+$O$43</f>
        <v>94336</v>
      </c>
      <c r="L43" s="233"/>
      <c r="M43" s="59">
        <f>SUM($K$43)/$D$9</f>
        <v>0.47167999999999999</v>
      </c>
      <c r="N43" s="60">
        <f>$G$36</f>
        <v>992.33696600833116</v>
      </c>
      <c r="O43" s="99">
        <v>1445</v>
      </c>
      <c r="P43" s="19"/>
      <c r="S43" s="124"/>
    </row>
    <row r="44" spans="2:25" ht="24.75" customHeight="1">
      <c r="B44" s="61" t="s">
        <v>43</v>
      </c>
      <c r="C44" s="234">
        <f>SUM($E$10)</f>
        <v>159716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153900</v>
      </c>
      <c r="L44" s="238"/>
      <c r="M44" s="63">
        <f>SUM($K$44)/D10</f>
        <v>0.30780000000000002</v>
      </c>
      <c r="N44" s="64">
        <f>$G$37</f>
        <v>1456.1976656259264</v>
      </c>
      <c r="O44" s="100">
        <v>184</v>
      </c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1:Y124"/>
  <sheetViews>
    <sheetView showGridLines="0" topLeftCell="A25" zoomScaleNormal="100" workbookViewId="0">
      <selection activeCell="O43" sqref="O43:O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SUM('0202'!K43:L43)</f>
        <v>94336</v>
      </c>
      <c r="F9" s="38">
        <f>E9/D9</f>
        <v>0.47167999999999999</v>
      </c>
      <c r="G9" s="103">
        <f>SUM('0202'!N43)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SUM('0202'!K44:L44)</f>
        <v>153900</v>
      </c>
      <c r="F10" s="40">
        <f>E10/D10</f>
        <v>0.30780000000000002</v>
      </c>
      <c r="G10" s="103">
        <f>SUM('0202'!N44)</f>
        <v>1456.1976656259264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71</v>
      </c>
      <c r="D16" s="104">
        <v>2000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-1984673.9320166623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-1984673.9320166623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92336</v>
      </c>
      <c r="D29" s="187"/>
      <c r="E29" s="188">
        <f>$G$9</f>
        <v>992.33696600833116</v>
      </c>
      <c r="F29" s="188"/>
      <c r="G29" s="187">
        <f>C29*E29</f>
        <v>91628426.09334527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153900</v>
      </c>
      <c r="D30" s="184"/>
      <c r="E30" s="199">
        <f>$G$10</f>
        <v>1456.1976656259264</v>
      </c>
      <c r="F30" s="199"/>
      <c r="G30" s="184">
        <f>C30*E30</f>
        <v>224108820.73983008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92336</v>
      </c>
      <c r="D36" s="187"/>
      <c r="E36" s="187">
        <f>$G$29+$O$29-K36</f>
        <v>91628426.09334527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153900</v>
      </c>
      <c r="D37" s="184"/>
      <c r="E37" s="184">
        <f>$G$30+$O$30</f>
        <v>224108820.73983008</v>
      </c>
      <c r="F37" s="184"/>
      <c r="G37" s="199">
        <f>E37/C37</f>
        <v>1456.1976656259264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94336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92336</v>
      </c>
      <c r="L43" s="233"/>
      <c r="M43" s="59">
        <f>SUM($K$43)/$D$9</f>
        <v>0.46167999999999998</v>
      </c>
      <c r="N43" s="60">
        <f>$G$36</f>
        <v>992.33696600833116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153900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153900</v>
      </c>
      <c r="L44" s="238"/>
      <c r="M44" s="63">
        <f>SUM($K$44)/D10</f>
        <v>0.30780000000000002</v>
      </c>
      <c r="N44" s="64">
        <f>$G$37</f>
        <v>1456.1976656259264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B1:Y124"/>
  <sheetViews>
    <sheetView showGridLines="0" topLeftCell="A25" zoomScaleNormal="100" workbookViewId="0">
      <selection activeCell="W33" sqref="W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SUM('0203'!K43:L43)</f>
        <v>92336</v>
      </c>
      <c r="F9" s="38">
        <f>E9/D9</f>
        <v>0.46167999999999998</v>
      </c>
      <c r="G9" s="103">
        <f>SUM('0203'!N43)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SUM('0203'!K44:L44)</f>
        <v>153900</v>
      </c>
      <c r="F10" s="40">
        <f>E10/D10</f>
        <v>0.30780000000000002</v>
      </c>
      <c r="G10" s="103">
        <f>SUM('0203'!N44)</f>
        <v>1456.1976656259264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60</v>
      </c>
      <c r="D16" s="104">
        <v>3000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-2977010.8980249935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45</v>
      </c>
      <c r="D17" s="105">
        <v>3000</v>
      </c>
      <c r="E17" s="12"/>
      <c r="F17" s="76">
        <f>IF(D17="","",(SUM($G$9)))</f>
        <v>992.33696600833116</v>
      </c>
      <c r="G17" s="77">
        <f>IF(D17="","",(SUM(E17)-F17))</f>
        <v>-992.33696600833116</v>
      </c>
      <c r="H17" s="78">
        <f>IF(D17="","",(D17*G17))</f>
        <v>-2977010.8980249935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49</v>
      </c>
      <c r="D18" s="105">
        <v>2000</v>
      </c>
      <c r="E18" s="12"/>
      <c r="F18" s="76">
        <f t="shared" ref="F18:F22" si="0">IF(D18="","",(SUM($G$9)))</f>
        <v>992.33696600833116</v>
      </c>
      <c r="G18" s="77">
        <f t="shared" ref="G18:G22" si="1">IF(D18="","",(SUM(E18)-F18))</f>
        <v>-992.33696600833116</v>
      </c>
      <c r="H18" s="78">
        <f t="shared" ref="H18:H22" si="2">IF(D18="","",(D18*G18))</f>
        <v>-1984673.9320166623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8000</v>
      </c>
      <c r="E23" s="71"/>
      <c r="F23" s="71"/>
      <c r="G23" s="71"/>
      <c r="H23" s="72">
        <f>SUM(H16:H22)</f>
        <v>-7938695.7280666493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84336</v>
      </c>
      <c r="D29" s="187"/>
      <c r="E29" s="188">
        <f>$G$9</f>
        <v>992.33696600833116</v>
      </c>
      <c r="F29" s="188"/>
      <c r="G29" s="187">
        <f>C29*E29</f>
        <v>83689730.365278617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153900</v>
      </c>
      <c r="D30" s="184"/>
      <c r="E30" s="199">
        <f>$G$10</f>
        <v>1456.1976656259264</v>
      </c>
      <c r="F30" s="199"/>
      <c r="G30" s="184">
        <f>C30*E30</f>
        <v>224108820.73983008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84336</v>
      </c>
      <c r="D36" s="187"/>
      <c r="E36" s="187">
        <f>$G$29+$O$29-K36</f>
        <v>83689730.365278617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153900</v>
      </c>
      <c r="D37" s="184"/>
      <c r="E37" s="184">
        <f>$G$30+$O$30</f>
        <v>224108820.73983008</v>
      </c>
      <c r="F37" s="184"/>
      <c r="G37" s="199">
        <f>E37/C37</f>
        <v>1456.1976656259264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92336</v>
      </c>
      <c r="D43" s="230"/>
      <c r="E43" s="58"/>
      <c r="F43" s="231">
        <f>$K$29</f>
        <v>0</v>
      </c>
      <c r="G43" s="232"/>
      <c r="H43" s="232">
        <f>$D$23</f>
        <v>8000</v>
      </c>
      <c r="I43" s="232"/>
      <c r="J43" s="232"/>
      <c r="K43" s="233">
        <f>$C$43-$H$43+$F$43+$O$43</f>
        <v>84336</v>
      </c>
      <c r="L43" s="233"/>
      <c r="M43" s="59">
        <f>SUM($K$43)/$D$9</f>
        <v>0.42168</v>
      </c>
      <c r="N43" s="60">
        <f>$G$36</f>
        <v>992.33696600833116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153900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153900</v>
      </c>
      <c r="L44" s="238"/>
      <c r="M44" s="63">
        <f>SUM($K$44)/D10</f>
        <v>0.30780000000000002</v>
      </c>
      <c r="N44" s="64">
        <f>$G$37</f>
        <v>1456.1976656259264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B1:Y124"/>
  <sheetViews>
    <sheetView showGridLines="0" topLeftCell="A23" zoomScaleNormal="100" workbookViewId="0">
      <selection activeCell="AB30" sqref="AB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SUM('0204'!K43:L43)</f>
        <v>84336</v>
      </c>
      <c r="F9" s="38">
        <f>E9/D9</f>
        <v>0.42168</v>
      </c>
      <c r="G9" s="103">
        <f>SUM('0204'!N43)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SUM('0204'!K44:L44)</f>
        <v>153900</v>
      </c>
      <c r="F10" s="40">
        <f>E10/D10</f>
        <v>0.30780000000000002</v>
      </c>
      <c r="G10" s="103">
        <f>SUM('0204'!N44)</f>
        <v>1456.1976656259264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3000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-2977010.8980249935</v>
      </c>
      <c r="I16" s="13"/>
      <c r="J16" s="165" t="s">
        <v>23</v>
      </c>
      <c r="K16" s="107" t="s">
        <v>48</v>
      </c>
      <c r="L16" s="105">
        <v>4000</v>
      </c>
      <c r="M16" s="33"/>
      <c r="N16" s="90">
        <f>IF(L16="","",($G$10))</f>
        <v>1456.1976656259264</v>
      </c>
      <c r="O16" s="91">
        <f>IF(L16="","",(SUM(M16)-N16))</f>
        <v>-1456.1976656259264</v>
      </c>
      <c r="P16" s="92">
        <f>IF(L16="","",(L16*O16))</f>
        <v>-5824790.6625037054</v>
      </c>
    </row>
    <row r="17" spans="2:17" ht="24" customHeight="1">
      <c r="B17" s="164"/>
      <c r="C17" s="101" t="s">
        <v>55</v>
      </c>
      <c r="D17" s="105">
        <v>1000</v>
      </c>
      <c r="E17" s="12"/>
      <c r="F17" s="76">
        <f>IF(D17="","",(SUM($G$9)))</f>
        <v>992.33696600833116</v>
      </c>
      <c r="G17" s="77">
        <f>IF(D17="","",(SUM(E17)-F17))</f>
        <v>-992.33696600833116</v>
      </c>
      <c r="H17" s="78">
        <f>IF(D17="","",(D17*G17))</f>
        <v>-992336.96600833116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-3969347.8640333246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-5824790.6625037054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80336</v>
      </c>
      <c r="D29" s="187"/>
      <c r="E29" s="188">
        <f>$G$9</f>
        <v>992.33696600833116</v>
      </c>
      <c r="F29" s="188"/>
      <c r="G29" s="187">
        <f>C29*E29</f>
        <v>79720382.50124529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149900</v>
      </c>
      <c r="D30" s="184"/>
      <c r="E30" s="199">
        <f>$G$10</f>
        <v>1456.1976656259264</v>
      </c>
      <c r="F30" s="199"/>
      <c r="G30" s="184">
        <f>C30*E30</f>
        <v>218284030.07732639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80336</v>
      </c>
      <c r="D36" s="187"/>
      <c r="E36" s="187">
        <f>$G$29+$O$29-K36</f>
        <v>79720382.50124529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149900</v>
      </c>
      <c r="D37" s="184"/>
      <c r="E37" s="184">
        <f>$G$30+$O$30</f>
        <v>218284030.07732639</v>
      </c>
      <c r="F37" s="184"/>
      <c r="G37" s="199">
        <f>E37/C37</f>
        <v>1456.1976656259264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84336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80336</v>
      </c>
      <c r="L43" s="233"/>
      <c r="M43" s="59">
        <f>SUM($K$43)/$D$9</f>
        <v>0.40167999999999998</v>
      </c>
      <c r="N43" s="60">
        <f>$G$36</f>
        <v>992.33696600833116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153900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149900</v>
      </c>
      <c r="L44" s="238"/>
      <c r="M44" s="63">
        <f>SUM($K$44)/D10</f>
        <v>0.29980000000000001</v>
      </c>
      <c r="N44" s="64">
        <f>$G$37</f>
        <v>1456.1976656259264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1:Y124"/>
  <sheetViews>
    <sheetView showGridLines="0" topLeftCell="A24" zoomScaleNormal="100" workbookViewId="0">
      <selection activeCell="Q38" sqref="Q3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SUM('0205'!K43:L43)</f>
        <v>80336</v>
      </c>
      <c r="F9" s="38">
        <f>E9/D9</f>
        <v>0.40167999999999998</v>
      </c>
      <c r="G9" s="103">
        <f>SUM('0205'!N43)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SUM('0205'!K44:L44)</f>
        <v>149900</v>
      </c>
      <c r="F10" s="40">
        <f>E10/D10</f>
        <v>0.29980000000000001</v>
      </c>
      <c r="G10" s="103">
        <f>SUM('0205'!N44)</f>
        <v>1456.1976656259264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49</v>
      </c>
      <c r="D16" s="104">
        <v>1900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-1885440.2354158291</v>
      </c>
      <c r="I16" s="13"/>
      <c r="J16" s="165" t="s">
        <v>23</v>
      </c>
      <c r="K16" s="107" t="s">
        <v>46</v>
      </c>
      <c r="L16" s="105">
        <v>6000</v>
      </c>
      <c r="M16" s="33"/>
      <c r="N16" s="90">
        <f>IF(L16="","",($G$10))</f>
        <v>1456.1976656259264</v>
      </c>
      <c r="O16" s="91">
        <f>IF(L16="","",(SUM(M16)-N16))</f>
        <v>-1456.1976656259264</v>
      </c>
      <c r="P16" s="92">
        <f>IF(L16="","",(L16*O16))</f>
        <v>-8737185.9937555585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49</v>
      </c>
      <c r="L17" s="105">
        <v>300</v>
      </c>
      <c r="M17" s="12"/>
      <c r="N17" s="93">
        <f>IF(L17="","",($G$10))</f>
        <v>1456.1976656259264</v>
      </c>
      <c r="O17" s="94">
        <f>IF(L17="","",(SUM(M17)-N17))</f>
        <v>-1456.1976656259264</v>
      </c>
      <c r="P17" s="95">
        <f>IF(L17="","",(L17*O17))</f>
        <v>-436859.29968777794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1900</v>
      </c>
      <c r="E23" s="71"/>
      <c r="F23" s="71"/>
      <c r="G23" s="71"/>
      <c r="H23" s="72">
        <f>SUM(H16:H22)</f>
        <v>-1885440.2354158291</v>
      </c>
      <c r="I23" s="114"/>
      <c r="J23" s="85" t="s">
        <v>25</v>
      </c>
      <c r="K23" s="86"/>
      <c r="L23" s="87">
        <f>SUM(L16:L22)</f>
        <v>6300</v>
      </c>
      <c r="M23" s="88"/>
      <c r="N23" s="88"/>
      <c r="O23" s="88"/>
      <c r="P23" s="89">
        <f>SUM(P16:P22)</f>
        <v>-9174045.2934433371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78436</v>
      </c>
      <c r="D29" s="187"/>
      <c r="E29" s="188">
        <f>$G$9</f>
        <v>992.33696600833116</v>
      </c>
      <c r="F29" s="188"/>
      <c r="G29" s="187">
        <f>C29*E29</f>
        <v>77834942.265829459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143600</v>
      </c>
      <c r="D30" s="184"/>
      <c r="E30" s="199">
        <f>$G$10</f>
        <v>1456.1976656259264</v>
      </c>
      <c r="F30" s="199"/>
      <c r="G30" s="184">
        <f>C30*E30</f>
        <v>209109984.78388304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78436</v>
      </c>
      <c r="D36" s="187"/>
      <c r="E36" s="187">
        <f>$G$29+$O$29-K36</f>
        <v>77834942.265829459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143600</v>
      </c>
      <c r="D37" s="184"/>
      <c r="E37" s="184">
        <f>$G$30+$O$30</f>
        <v>209109984.78388304</v>
      </c>
      <c r="F37" s="184"/>
      <c r="G37" s="199">
        <f>E37/C37</f>
        <v>1456.1976656259264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80336</v>
      </c>
      <c r="D43" s="230"/>
      <c r="E43" s="58"/>
      <c r="F43" s="231">
        <f>$K$29</f>
        <v>0</v>
      </c>
      <c r="G43" s="232"/>
      <c r="H43" s="232">
        <f>$D$23</f>
        <v>1900</v>
      </c>
      <c r="I43" s="232"/>
      <c r="J43" s="232"/>
      <c r="K43" s="233">
        <f>$C$43-$H$43+$F$43+$O$43</f>
        <v>78436</v>
      </c>
      <c r="L43" s="233"/>
      <c r="M43" s="59">
        <f>SUM($K$43)/$D$9</f>
        <v>0.39217999999999997</v>
      </c>
      <c r="N43" s="60">
        <f>$G$36</f>
        <v>992.33696600833116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149900</v>
      </c>
      <c r="D44" s="235"/>
      <c r="E44" s="62"/>
      <c r="F44" s="236">
        <f>$K$30</f>
        <v>0</v>
      </c>
      <c r="G44" s="237"/>
      <c r="H44" s="237">
        <f>$L$23</f>
        <v>6300</v>
      </c>
      <c r="I44" s="237"/>
      <c r="J44" s="237"/>
      <c r="K44" s="238">
        <f>$C$44-$H$44+$F$44+$O$44</f>
        <v>143600</v>
      </c>
      <c r="L44" s="238"/>
      <c r="M44" s="63">
        <f>SUM($K$44)/D10</f>
        <v>0.28720000000000001</v>
      </c>
      <c r="N44" s="64">
        <f>$G$37</f>
        <v>1456.1976656259264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B1:Y124"/>
  <sheetViews>
    <sheetView showGridLines="0" topLeftCell="A29" zoomScaleNormal="100" workbookViewId="0">
      <selection activeCell="Z39" sqref="Z3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SUM('0206'!K43:L43)</f>
        <v>78436</v>
      </c>
      <c r="F9" s="38">
        <f>E9/D9</f>
        <v>0.39217999999999997</v>
      </c>
      <c r="G9" s="103">
        <f>SUM('0206'!N43)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SUM('0206'!K44:L44)</f>
        <v>143600</v>
      </c>
      <c r="F10" s="40">
        <f>E10/D10</f>
        <v>0.28720000000000001</v>
      </c>
      <c r="G10" s="103">
        <f>SUM('0206'!N44)</f>
        <v>1456.1976656259264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2800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-2778543.5048233271</v>
      </c>
      <c r="I16" s="13"/>
      <c r="J16" s="165" t="s">
        <v>23</v>
      </c>
      <c r="K16" s="107" t="s">
        <v>45</v>
      </c>
      <c r="L16" s="105">
        <v>500</v>
      </c>
      <c r="M16" s="33"/>
      <c r="N16" s="90">
        <f>IF(L16="","",($G$10))</f>
        <v>1456.1976656259264</v>
      </c>
      <c r="O16" s="91">
        <f>IF(L16="","",(SUM(M16)-N16))</f>
        <v>-1456.1976656259264</v>
      </c>
      <c r="P16" s="92">
        <f>IF(L16="","",(L16*O16))</f>
        <v>-728098.83281296317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1456.1976656259264</v>
      </c>
      <c r="O17" s="94">
        <f>IF(L17="","",(SUM(M17)-N17))</f>
        <v>-1456.1976656259264</v>
      </c>
      <c r="P17" s="95">
        <f>IF(L17="","",(L17*O17))</f>
        <v>-4368592.9968777793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2800</v>
      </c>
      <c r="E23" s="71"/>
      <c r="F23" s="71"/>
      <c r="G23" s="71"/>
      <c r="H23" s="72">
        <f>SUM(H16:H22)</f>
        <v>-2778543.5048233271</v>
      </c>
      <c r="I23" s="114"/>
      <c r="J23" s="85" t="s">
        <v>25</v>
      </c>
      <c r="K23" s="86"/>
      <c r="L23" s="87">
        <f>SUM(L16:L22)</f>
        <v>3500</v>
      </c>
      <c r="M23" s="88"/>
      <c r="N23" s="88"/>
      <c r="O23" s="88"/>
      <c r="P23" s="89">
        <f>SUM(P16:P22)</f>
        <v>-5096691.8296907423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75636</v>
      </c>
      <c r="D29" s="187"/>
      <c r="E29" s="188">
        <f>$G$9</f>
        <v>992.33696600833116</v>
      </c>
      <c r="F29" s="188"/>
      <c r="G29" s="187">
        <f>C29*E29</f>
        <v>75056398.761006132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140100</v>
      </c>
      <c r="D30" s="184"/>
      <c r="E30" s="199">
        <f>$G$10</f>
        <v>1456.1976656259264</v>
      </c>
      <c r="F30" s="199"/>
      <c r="G30" s="184">
        <f>C30*E30</f>
        <v>204013292.95419228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75636</v>
      </c>
      <c r="D36" s="187"/>
      <c r="E36" s="187">
        <f>$G$29+$O$29-K36</f>
        <v>75056398.761006132</v>
      </c>
      <c r="F36" s="187"/>
      <c r="G36" s="188">
        <f>E36/C36</f>
        <v>992.33696600833116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140100</v>
      </c>
      <c r="D37" s="184"/>
      <c r="E37" s="184">
        <f>$G$30+$O$30</f>
        <v>204013292.95419228</v>
      </c>
      <c r="F37" s="184"/>
      <c r="G37" s="199">
        <f>E37/C37</f>
        <v>1456.1976656259264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78436</v>
      </c>
      <c r="D43" s="230"/>
      <c r="E43" s="58"/>
      <c r="F43" s="231">
        <f>$K$29</f>
        <v>0</v>
      </c>
      <c r="G43" s="232"/>
      <c r="H43" s="232">
        <f>$D$23</f>
        <v>2800</v>
      </c>
      <c r="I43" s="232"/>
      <c r="J43" s="232"/>
      <c r="K43" s="233">
        <f>$C$43-$H$43+$F$43+$O$43</f>
        <v>75636</v>
      </c>
      <c r="L43" s="233"/>
      <c r="M43" s="59">
        <f>SUM($K$43)/$D$9</f>
        <v>0.37818000000000002</v>
      </c>
      <c r="N43" s="60">
        <f>$G$36</f>
        <v>992.33696600833116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143600</v>
      </c>
      <c r="D44" s="235"/>
      <c r="E44" s="62"/>
      <c r="F44" s="236">
        <f>$K$30</f>
        <v>0</v>
      </c>
      <c r="G44" s="237"/>
      <c r="H44" s="237">
        <f>$L$23</f>
        <v>3500</v>
      </c>
      <c r="I44" s="237"/>
      <c r="J44" s="237"/>
      <c r="K44" s="238">
        <f>$C$44-$H$44+$F$44+$O$44</f>
        <v>140100</v>
      </c>
      <c r="L44" s="238"/>
      <c r="M44" s="63">
        <f>SUM($K$44)/D10</f>
        <v>0.2802</v>
      </c>
      <c r="N44" s="64">
        <f>$G$37</f>
        <v>1456.1976656259264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B1:Y124"/>
  <sheetViews>
    <sheetView showGridLines="0" topLeftCell="A27" zoomScaleNormal="100" workbookViewId="0">
      <selection activeCell="P39" sqref="P3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SUM('0207'!K43:L43)</f>
        <v>75636</v>
      </c>
      <c r="F9" s="38">
        <f>E9/D9</f>
        <v>0.37818000000000002</v>
      </c>
      <c r="G9" s="103">
        <f>SUM('0207'!N43)</f>
        <v>992.33696600833116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SUM('0207'!K44:L44)</f>
        <v>140100</v>
      </c>
      <c r="F10" s="40">
        <f>E10/D10</f>
        <v>0.2802</v>
      </c>
      <c r="G10" s="103">
        <f>SUM('0207'!N44)</f>
        <v>1456.1976656259264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47</v>
      </c>
      <c r="D16" s="104">
        <v>1300</v>
      </c>
      <c r="E16" s="33"/>
      <c r="F16" s="73">
        <f>IF(D16="","",(SUM($G$9)))</f>
        <v>992.33696600833116</v>
      </c>
      <c r="G16" s="74">
        <f>IF(D16="","",(SUM(E16)-F16))</f>
        <v>-992.33696600833116</v>
      </c>
      <c r="H16" s="75">
        <f>IF(D16="","",(D16*G16))</f>
        <v>-1290038.0558108306</v>
      </c>
      <c r="I16" s="13"/>
      <c r="J16" s="165" t="s">
        <v>23</v>
      </c>
      <c r="K16" s="107" t="s">
        <v>72</v>
      </c>
      <c r="L16" s="105">
        <v>32000</v>
      </c>
      <c r="M16" s="33"/>
      <c r="N16" s="90">
        <f>IF(L16="","",($G$10))</f>
        <v>1456.1976656259264</v>
      </c>
      <c r="O16" s="91">
        <f>IF(L16="","",(SUM(M16)-N16))</f>
        <v>-1456.1976656259264</v>
      </c>
      <c r="P16" s="92">
        <f>IF(L16="","",(L16*O16))</f>
        <v>-46598325.300029643</v>
      </c>
    </row>
    <row r="17" spans="2:17" ht="24" customHeight="1">
      <c r="B17" s="164"/>
      <c r="C17" s="101" t="s">
        <v>49</v>
      </c>
      <c r="D17" s="105">
        <v>2000</v>
      </c>
      <c r="E17" s="12"/>
      <c r="F17" s="76">
        <f>IF(D17="","",(SUM($G$9)))</f>
        <v>992.33696600833116</v>
      </c>
      <c r="G17" s="77">
        <f>IF(D17="","",(SUM(E17)-F17))</f>
        <v>-992.33696600833116</v>
      </c>
      <c r="H17" s="78">
        <f>IF(D17="","",(D17*G17))</f>
        <v>-1984673.9320166623</v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1456.1976656259264</v>
      </c>
      <c r="O17" s="94">
        <f>IF(L17="","",(SUM(M17)-N17))</f>
        <v>-1456.1976656259264</v>
      </c>
      <c r="P17" s="95">
        <f>IF(L17="","",(L17*O17))</f>
        <v>-2912395.3312518527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49</v>
      </c>
      <c r="L18" s="105">
        <v>200</v>
      </c>
      <c r="M18" s="12"/>
      <c r="N18" s="93">
        <f t="shared" ref="N18:N22" si="3">IF(L18="","",($G$10))</f>
        <v>1456.1976656259264</v>
      </c>
      <c r="O18" s="94">
        <f t="shared" ref="O18:O22" si="4">IF(L18="","",(SUM(M18)-N18))</f>
        <v>-1456.1976656259264</v>
      </c>
      <c r="P18" s="95">
        <f t="shared" ref="P18:P22" si="5">IF(L18="","",(L18*O18))</f>
        <v>-291239.53312518529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3300</v>
      </c>
      <c r="E23" s="71"/>
      <c r="F23" s="71"/>
      <c r="G23" s="71"/>
      <c r="H23" s="72">
        <f>SUM(H16:H22)</f>
        <v>-3274711.9878274929</v>
      </c>
      <c r="I23" s="114"/>
      <c r="J23" s="85" t="s">
        <v>25</v>
      </c>
      <c r="K23" s="86"/>
      <c r="L23" s="87">
        <f>SUM(L16:L22)</f>
        <v>34200</v>
      </c>
      <c r="M23" s="88"/>
      <c r="N23" s="88"/>
      <c r="O23" s="88"/>
      <c r="P23" s="89">
        <f>SUM(P16:P22)</f>
        <v>-49801960.16440668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72336</v>
      </c>
      <c r="D29" s="187"/>
      <c r="E29" s="188">
        <f>$G$9</f>
        <v>992.33696600833116</v>
      </c>
      <c r="F29" s="188"/>
      <c r="G29" s="187">
        <f>C29*E29</f>
        <v>71781686.773178637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105900</v>
      </c>
      <c r="D30" s="184"/>
      <c r="E30" s="199">
        <f>$G$10</f>
        <v>1456.1976656259264</v>
      </c>
      <c r="F30" s="199"/>
      <c r="G30" s="184">
        <f>C30*E30</f>
        <v>154211332.78978562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72336</v>
      </c>
      <c r="D36" s="187"/>
      <c r="E36" s="187">
        <f>$G$29+$O$29-K36</f>
        <v>71781686.773178637</v>
      </c>
      <c r="F36" s="187"/>
      <c r="G36" s="188">
        <f>E36/C36</f>
        <v>992.33696600833105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105900</v>
      </c>
      <c r="D37" s="184"/>
      <c r="E37" s="184">
        <f>$G$30+$O$30</f>
        <v>154211332.78978562</v>
      </c>
      <c r="F37" s="184"/>
      <c r="G37" s="199">
        <f>E37/C37</f>
        <v>1456.1976656259267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75636</v>
      </c>
      <c r="D43" s="230"/>
      <c r="E43" s="58"/>
      <c r="F43" s="231">
        <f>$K$29</f>
        <v>0</v>
      </c>
      <c r="G43" s="232"/>
      <c r="H43" s="232">
        <f>$D$23</f>
        <v>3300</v>
      </c>
      <c r="I43" s="232"/>
      <c r="J43" s="232"/>
      <c r="K43" s="233">
        <f>$C$43-$H$43+$F$43+$O$43</f>
        <v>72336</v>
      </c>
      <c r="L43" s="233"/>
      <c r="M43" s="59">
        <f>SUM($K$43)/$D$9</f>
        <v>0.36168</v>
      </c>
      <c r="N43" s="60">
        <f>$G$36</f>
        <v>992.33696600833105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140100</v>
      </c>
      <c r="D44" s="235"/>
      <c r="E44" s="62"/>
      <c r="F44" s="236">
        <f>$K$30</f>
        <v>0</v>
      </c>
      <c r="G44" s="237"/>
      <c r="H44" s="237">
        <f>$L$23</f>
        <v>34200</v>
      </c>
      <c r="I44" s="237"/>
      <c r="J44" s="237"/>
      <c r="K44" s="238">
        <f>$C$44-$H$44+$F$44+$O$44</f>
        <v>105900</v>
      </c>
      <c r="L44" s="238"/>
      <c r="M44" s="63">
        <f>SUM($K$44)/D10</f>
        <v>0.21179999999999999</v>
      </c>
      <c r="N44" s="64">
        <f>$G$37</f>
        <v>1456.1976656259267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1:Y124"/>
  <sheetViews>
    <sheetView showGridLines="0" topLeftCell="A14" zoomScaleNormal="100" workbookViewId="0">
      <selection activeCell="Y23" sqref="Y2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SUM('0209'!K43:L43)</f>
        <v>72336</v>
      </c>
      <c r="F9" s="38">
        <f>E9/D9</f>
        <v>0.36168</v>
      </c>
      <c r="G9" s="103">
        <f>SUM('0209'!N43)</f>
        <v>992.33696600833105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SUM('0209'!K44:L44)</f>
        <v>105900</v>
      </c>
      <c r="F10" s="40">
        <f>E10/D10</f>
        <v>0.21179999999999999</v>
      </c>
      <c r="G10" s="103">
        <f>SUM('0209'!N44)</f>
        <v>1456.1976656259267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4400</v>
      </c>
      <c r="E16" s="33"/>
      <c r="F16" s="73">
        <f>IF(D16="","",(SUM($G$9)))</f>
        <v>992.33696600833105</v>
      </c>
      <c r="G16" s="74">
        <f>IF(D16="","",(SUM(E16)-F16))</f>
        <v>-992.33696600833105</v>
      </c>
      <c r="H16" s="75">
        <f>IF(D16="","",(D16*G16))</f>
        <v>-4366282.6504366565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1456.1976656259267</v>
      </c>
      <c r="O16" s="91">
        <f>IF(L16="","",(SUM(M16)-N16))</f>
        <v>-1456.1976656259267</v>
      </c>
      <c r="P16" s="92">
        <f>IF(L16="","",(L16*O16))</f>
        <v>-4368592.9968777802</v>
      </c>
    </row>
    <row r="17" spans="2:17" ht="24" customHeight="1">
      <c r="B17" s="164"/>
      <c r="C17" s="101" t="s">
        <v>49</v>
      </c>
      <c r="D17" s="105">
        <v>2000</v>
      </c>
      <c r="E17" s="12"/>
      <c r="F17" s="76">
        <f>IF(D17="","",(SUM($G$9)))</f>
        <v>992.33696600833105</v>
      </c>
      <c r="G17" s="77">
        <f>IF(D17="","",(SUM(E17)-F17))</f>
        <v>-992.33696600833105</v>
      </c>
      <c r="H17" s="78">
        <f>IF(D17="","",(D17*G17))</f>
        <v>-1984673.9320166621</v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1456.1976656259267</v>
      </c>
      <c r="O17" s="94">
        <f>IF(L17="","",(SUM(M17)-N17))</f>
        <v>-1456.1976656259267</v>
      </c>
      <c r="P17" s="95">
        <f>IF(L17="","",(L17*O17))</f>
        <v>-2912395.3312518531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6400</v>
      </c>
      <c r="E23" s="71"/>
      <c r="F23" s="71"/>
      <c r="G23" s="71"/>
      <c r="H23" s="72">
        <f>SUM(H16:H22)</f>
        <v>-6350956.5824533189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-7280988.3281296333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65936</v>
      </c>
      <c r="D29" s="187"/>
      <c r="E29" s="188">
        <f>$G$9</f>
        <v>992.33696600833105</v>
      </c>
      <c r="F29" s="188"/>
      <c r="G29" s="187">
        <f>C29*E29</f>
        <v>65430730.190725319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100900</v>
      </c>
      <c r="D30" s="184"/>
      <c r="E30" s="199">
        <f>$G$10</f>
        <v>1456.1976656259267</v>
      </c>
      <c r="F30" s="199"/>
      <c r="G30" s="184">
        <f>C30*E30</f>
        <v>146930344.461656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65936</v>
      </c>
      <c r="D36" s="187"/>
      <c r="E36" s="187">
        <f>$G$29+$O$29-K36</f>
        <v>65430730.190725319</v>
      </c>
      <c r="F36" s="187"/>
      <c r="G36" s="188">
        <f>E36/C36</f>
        <v>992.33696600833105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100900</v>
      </c>
      <c r="D37" s="184"/>
      <c r="E37" s="184">
        <f>$G$30+$O$30</f>
        <v>146930344.461656</v>
      </c>
      <c r="F37" s="184"/>
      <c r="G37" s="199">
        <f>E37/C37</f>
        <v>1456.1976656259267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72336</v>
      </c>
      <c r="D43" s="230"/>
      <c r="E43" s="58"/>
      <c r="F43" s="231">
        <f>$K$29</f>
        <v>0</v>
      </c>
      <c r="G43" s="232"/>
      <c r="H43" s="232">
        <f>$D$23</f>
        <v>6400</v>
      </c>
      <c r="I43" s="232"/>
      <c r="J43" s="232"/>
      <c r="K43" s="233">
        <f>$C$43-$H$43+$F$43+$O$43</f>
        <v>65936</v>
      </c>
      <c r="L43" s="233"/>
      <c r="M43" s="59">
        <f>SUM($K$43)/$D$9</f>
        <v>0.32967999999999997</v>
      </c>
      <c r="N43" s="60">
        <f>$G$36</f>
        <v>992.33696600833105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105900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100900</v>
      </c>
      <c r="L44" s="238"/>
      <c r="M44" s="63">
        <f>SUM($K$44)/D10</f>
        <v>0.20180000000000001</v>
      </c>
      <c r="N44" s="64">
        <f>$G$37</f>
        <v>1456.1976656259267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B1:Y124"/>
  <sheetViews>
    <sheetView showGridLines="0" topLeftCell="A23" zoomScaleNormal="100" workbookViewId="0">
      <selection activeCell="L36" sqref="L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SUM('0210'!K43:L43)</f>
        <v>65936</v>
      </c>
      <c r="F9" s="38">
        <f>E9/D9</f>
        <v>0.32967999999999997</v>
      </c>
      <c r="G9" s="103">
        <f>SUM('0210'!N43)</f>
        <v>992.33696600833105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SUM('0210'!K44:L44)</f>
        <v>100900</v>
      </c>
      <c r="F10" s="40">
        <f>E10/D10</f>
        <v>0.20180000000000001</v>
      </c>
      <c r="G10" s="103">
        <f>SUM('0210'!N44)</f>
        <v>1456.1976656259267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48</v>
      </c>
      <c r="D16" s="104">
        <v>3000</v>
      </c>
      <c r="E16" s="33"/>
      <c r="F16" s="73">
        <f>IF(D16="","",(SUM($G$9)))</f>
        <v>992.33696600833105</v>
      </c>
      <c r="G16" s="74">
        <f>IF(D16="","",(SUM(E16)-F16))</f>
        <v>-992.33696600833105</v>
      </c>
      <c r="H16" s="75">
        <f>IF(D16="","",(D16*G16))</f>
        <v>-2977010.898024993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1456.1976656259267</v>
      </c>
      <c r="O16" s="91">
        <f>IF(L16="","",(SUM(M16)-N16))</f>
        <v>-1456.1976656259267</v>
      </c>
      <c r="P16" s="92">
        <f>IF(L16="","",(L16*O16))</f>
        <v>-4368592.9968777802</v>
      </c>
    </row>
    <row r="17" spans="2:17" ht="24" customHeight="1">
      <c r="B17" s="164"/>
      <c r="C17" s="101" t="s">
        <v>55</v>
      </c>
      <c r="D17" s="105">
        <v>1000</v>
      </c>
      <c r="E17" s="12"/>
      <c r="F17" s="76">
        <f>IF(D17="","",(SUM($G$9)))</f>
        <v>992.33696600833105</v>
      </c>
      <c r="G17" s="77">
        <f>IF(D17="","",(SUM(E17)-F17))</f>
        <v>-992.33696600833105</v>
      </c>
      <c r="H17" s="78">
        <f>IF(D17="","",(D17*G17))</f>
        <v>-992336.96600833104</v>
      </c>
      <c r="I17" s="13"/>
      <c r="J17" s="165"/>
      <c r="K17" s="107" t="s">
        <v>48</v>
      </c>
      <c r="L17" s="105">
        <v>2700</v>
      </c>
      <c r="M17" s="12"/>
      <c r="N17" s="93">
        <f>IF(L17="","",($G$10))</f>
        <v>1456.1976656259267</v>
      </c>
      <c r="O17" s="94">
        <f>IF(L17="","",(SUM(M17)-N17))</f>
        <v>-1456.1976656259267</v>
      </c>
      <c r="P17" s="95">
        <f>IF(L17="","",(L17*O17))</f>
        <v>-3931733.6971900021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-3969347.8640333242</v>
      </c>
      <c r="I23" s="114"/>
      <c r="J23" s="85" t="s">
        <v>25</v>
      </c>
      <c r="K23" s="86"/>
      <c r="L23" s="87">
        <f>SUM(L16:L22)</f>
        <v>5700</v>
      </c>
      <c r="M23" s="88"/>
      <c r="N23" s="88"/>
      <c r="O23" s="88"/>
      <c r="P23" s="89">
        <f>SUM(P16:P22)</f>
        <v>-8300326.6940677818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61936</v>
      </c>
      <c r="D29" s="187"/>
      <c r="E29" s="188">
        <f>$G$9</f>
        <v>992.33696600833105</v>
      </c>
      <c r="F29" s="188"/>
      <c r="G29" s="187">
        <f>C29*E29</f>
        <v>61461382.326691993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95200</v>
      </c>
      <c r="D30" s="184"/>
      <c r="E30" s="199">
        <f>$G$10</f>
        <v>1456.1976656259267</v>
      </c>
      <c r="F30" s="199"/>
      <c r="G30" s="184">
        <f>C30*E30</f>
        <v>138630017.76758823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61936</v>
      </c>
      <c r="D36" s="187"/>
      <c r="E36" s="187">
        <f>$G$29+$O$29-K36</f>
        <v>61461382.326691993</v>
      </c>
      <c r="F36" s="187"/>
      <c r="G36" s="188">
        <f>E36/C36</f>
        <v>992.33696600833105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95200</v>
      </c>
      <c r="D37" s="184"/>
      <c r="E37" s="184">
        <f>$G$30+$O$30</f>
        <v>138630017.76758823</v>
      </c>
      <c r="F37" s="184"/>
      <c r="G37" s="199">
        <f>E37/C37</f>
        <v>1456.1976656259267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65936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61936</v>
      </c>
      <c r="L43" s="233"/>
      <c r="M43" s="59">
        <f>SUM($K$43)/$D$9</f>
        <v>0.30968000000000001</v>
      </c>
      <c r="N43" s="60">
        <f>$G$36</f>
        <v>992.33696600833105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100900</v>
      </c>
      <c r="D44" s="235"/>
      <c r="E44" s="62"/>
      <c r="F44" s="236">
        <f>$K$30</f>
        <v>0</v>
      </c>
      <c r="G44" s="237"/>
      <c r="H44" s="237">
        <f>$L$23</f>
        <v>5700</v>
      </c>
      <c r="I44" s="237"/>
      <c r="J44" s="237"/>
      <c r="K44" s="238">
        <f>$C$44-$H$44+$F$44+$O$44</f>
        <v>95200</v>
      </c>
      <c r="L44" s="238"/>
      <c r="M44" s="63">
        <f>SUM($K$44)/D10</f>
        <v>0.19040000000000001</v>
      </c>
      <c r="N44" s="64">
        <f>$G$37</f>
        <v>1456.1976656259267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FF00"/>
    <pageSetUpPr fitToPage="1"/>
  </sheetPr>
  <dimension ref="B1:Y124"/>
  <sheetViews>
    <sheetView showGridLines="0" zoomScaleNormal="100" workbookViewId="0">
      <selection activeCell="E9" sqref="E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SUM('0211'!K43:L43)</f>
        <v>61936</v>
      </c>
      <c r="F9" s="38">
        <f>E9/D9</f>
        <v>0.30968000000000001</v>
      </c>
      <c r="G9" s="103">
        <f>SUM('0211'!N43)</f>
        <v>992.33696600833105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SUM('0211'!K44:L44)</f>
        <v>95200</v>
      </c>
      <c r="F10" s="40">
        <f>E10/D10</f>
        <v>0.19040000000000001</v>
      </c>
      <c r="G10" s="103">
        <f>SUM('0211'!N44)</f>
        <v>1456.1976656259267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61936</v>
      </c>
      <c r="D29" s="187"/>
      <c r="E29" s="188">
        <f>$G$9</f>
        <v>992.33696600833105</v>
      </c>
      <c r="F29" s="188"/>
      <c r="G29" s="187">
        <f>C29*E29</f>
        <v>61461382.326691993</v>
      </c>
      <c r="H29" s="189"/>
      <c r="I29" s="13"/>
      <c r="J29" s="45" t="s">
        <v>9</v>
      </c>
      <c r="K29" s="190">
        <v>32000</v>
      </c>
      <c r="L29" s="191"/>
      <c r="M29" s="192">
        <v>1019.5</v>
      </c>
      <c r="N29" s="193"/>
      <c r="O29" s="187">
        <f>K29*M29</f>
        <v>32624000</v>
      </c>
      <c r="P29" s="189"/>
    </row>
    <row r="30" spans="2:17" ht="22.5" customHeight="1">
      <c r="B30" s="46" t="s">
        <v>10</v>
      </c>
      <c r="C30" s="198">
        <f>$E$10-$L$23</f>
        <v>95200</v>
      </c>
      <c r="D30" s="184"/>
      <c r="E30" s="199">
        <f>$G$10</f>
        <v>1456.1976656259267</v>
      </c>
      <c r="F30" s="199"/>
      <c r="G30" s="184">
        <f>C30*E30</f>
        <v>138630017.76758823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93936</v>
      </c>
      <c r="D36" s="187"/>
      <c r="E36" s="187">
        <f>$G$29+$O$29-K36</f>
        <v>94085382.326691985</v>
      </c>
      <c r="F36" s="187"/>
      <c r="G36" s="188">
        <f>E36/C36</f>
        <v>1001.5902564159852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95200</v>
      </c>
      <c r="D37" s="184"/>
      <c r="E37" s="184">
        <f>$G$30+$O$30</f>
        <v>138630017.76758823</v>
      </c>
      <c r="F37" s="184"/>
      <c r="G37" s="199">
        <f>E37/C37</f>
        <v>1456.1976656259267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61936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93936</v>
      </c>
      <c r="L43" s="233"/>
      <c r="M43" s="59">
        <f>SUM($K$43)/$D$9</f>
        <v>0.46967999999999999</v>
      </c>
      <c r="N43" s="60">
        <f>$G$36</f>
        <v>1001.5902564159852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95200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95200</v>
      </c>
      <c r="L44" s="238"/>
      <c r="M44" s="63">
        <f>SUM($K$44)/D10</f>
        <v>0.19040000000000001</v>
      </c>
      <c r="N44" s="64">
        <f>$G$37</f>
        <v>1456.1976656259267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B1:Y124"/>
  <sheetViews>
    <sheetView showGridLines="0" topLeftCell="A34" zoomScaleNormal="100" workbookViewId="0">
      <selection activeCell="K21" sqref="K2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SUM('0211 (입고)'!K43:L43)</f>
        <v>93936</v>
      </c>
      <c r="F9" s="38">
        <f>E9/D9</f>
        <v>0.46967999999999999</v>
      </c>
      <c r="G9" s="103">
        <f>SUM('0211 (입고)'!N43)</f>
        <v>1001.5902564159852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SUM('0211 (입고)'!K44:L44)</f>
        <v>95200</v>
      </c>
      <c r="F10" s="40">
        <f>E10/D10</f>
        <v>0.19040000000000001</v>
      </c>
      <c r="G10" s="103">
        <f>SUM('0211 (입고)'!N44)</f>
        <v>1456.1976656259267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54</v>
      </c>
      <c r="D16" s="104">
        <v>24000</v>
      </c>
      <c r="E16" s="33"/>
      <c r="F16" s="73">
        <f>IF(D16="","",(SUM($G$9)))</f>
        <v>1001.5902564159852</v>
      </c>
      <c r="G16" s="74">
        <f>IF(D16="","",(SUM(E16)-F16))</f>
        <v>-1001.5902564159852</v>
      </c>
      <c r="H16" s="75">
        <f>IF(D16="","",(D16*G16))</f>
        <v>-24038166.153983645</v>
      </c>
      <c r="I16" s="13"/>
      <c r="J16" s="165" t="s">
        <v>23</v>
      </c>
      <c r="K16" s="107" t="s">
        <v>73</v>
      </c>
      <c r="L16" s="105">
        <v>8000</v>
      </c>
      <c r="M16" s="33"/>
      <c r="N16" s="90">
        <f>IF(L16="","",($G$10))</f>
        <v>1456.1976656259267</v>
      </c>
      <c r="O16" s="91">
        <f>IF(L16="","",(SUM(M16)-N16))</f>
        <v>-1456.1976656259267</v>
      </c>
      <c r="P16" s="92">
        <f>IF(L16="","",(L16*O16))</f>
        <v>-11649581.325007413</v>
      </c>
    </row>
    <row r="17" spans="2:17" ht="24" customHeight="1">
      <c r="B17" s="164"/>
      <c r="C17" s="101" t="s">
        <v>49</v>
      </c>
      <c r="D17" s="105">
        <v>1900</v>
      </c>
      <c r="E17" s="12"/>
      <c r="F17" s="76">
        <f>IF(D17="","",(SUM($G$9)))</f>
        <v>1001.5902564159852</v>
      </c>
      <c r="G17" s="77">
        <f>IF(D17="","",(SUM(E17)-F17))</f>
        <v>-1001.5902564159852</v>
      </c>
      <c r="H17" s="78">
        <f>IF(D17="","",(D17*G17))</f>
        <v>-1903021.4871903718</v>
      </c>
      <c r="I17" s="13"/>
      <c r="J17" s="165"/>
      <c r="K17" s="107" t="s">
        <v>46</v>
      </c>
      <c r="L17" s="105">
        <v>6000</v>
      </c>
      <c r="M17" s="12"/>
      <c r="N17" s="93">
        <f>IF(L17="","",($G$10))</f>
        <v>1456.1976656259267</v>
      </c>
      <c r="O17" s="94">
        <f>IF(L17="","",(SUM(M17)-N17))</f>
        <v>-1456.1976656259267</v>
      </c>
      <c r="P17" s="95">
        <f>IF(L17="","",(L17*O17))</f>
        <v>-8737185.9937555604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2000</v>
      </c>
      <c r="M18" s="12"/>
      <c r="N18" s="93">
        <f t="shared" ref="N18:N22" si="3">IF(L18="","",($G$10))</f>
        <v>1456.1976656259267</v>
      </c>
      <c r="O18" s="94">
        <f t="shared" ref="O18:O22" si="4">IF(L18="","",(SUM(M18)-N18))</f>
        <v>-1456.1976656259267</v>
      </c>
      <c r="P18" s="95">
        <f t="shared" ref="P18:P22" si="5">IF(L18="","",(L18*O18))</f>
        <v>-2912395.3312518531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25900</v>
      </c>
      <c r="E23" s="71"/>
      <c r="F23" s="71"/>
      <c r="G23" s="71"/>
      <c r="H23" s="72">
        <f>SUM(H16:H22)</f>
        <v>-25941187.641174018</v>
      </c>
      <c r="I23" s="114"/>
      <c r="J23" s="85" t="s">
        <v>25</v>
      </c>
      <c r="K23" s="86"/>
      <c r="L23" s="87">
        <f>SUM(L16:L22)</f>
        <v>16000</v>
      </c>
      <c r="M23" s="88"/>
      <c r="N23" s="88"/>
      <c r="O23" s="88"/>
      <c r="P23" s="89">
        <f>SUM(P16:P22)</f>
        <v>-23299162.650014825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68036</v>
      </c>
      <c r="D29" s="187"/>
      <c r="E29" s="188">
        <f>$G$9</f>
        <v>1001.5902564159852</v>
      </c>
      <c r="F29" s="188"/>
      <c r="G29" s="187">
        <f>C29*E29</f>
        <v>68144194.685517967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79200</v>
      </c>
      <c r="D30" s="184"/>
      <c r="E30" s="199">
        <f>$G$10</f>
        <v>1456.1976656259267</v>
      </c>
      <c r="F30" s="199"/>
      <c r="G30" s="184">
        <f>C30*E30</f>
        <v>115330855.1175734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68036</v>
      </c>
      <c r="D36" s="187"/>
      <c r="E36" s="187">
        <f>$G$29+$O$29-K36</f>
        <v>68144194.685517967</v>
      </c>
      <c r="F36" s="187"/>
      <c r="G36" s="188">
        <f>E36/C36</f>
        <v>1001.5902564159852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79200</v>
      </c>
      <c r="D37" s="184"/>
      <c r="E37" s="184">
        <f>$G$30+$O$30</f>
        <v>115330855.1175734</v>
      </c>
      <c r="F37" s="184"/>
      <c r="G37" s="199">
        <f>E37/C37</f>
        <v>1456.1976656259267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93936</v>
      </c>
      <c r="D43" s="230"/>
      <c r="E43" s="58"/>
      <c r="F43" s="231">
        <f>$K$29</f>
        <v>0</v>
      </c>
      <c r="G43" s="232"/>
      <c r="H43" s="232">
        <f>$D$23</f>
        <v>25900</v>
      </c>
      <c r="I43" s="232"/>
      <c r="J43" s="232"/>
      <c r="K43" s="233">
        <f>$C$43-$H$43+$F$43+$O$43</f>
        <v>68036</v>
      </c>
      <c r="L43" s="233"/>
      <c r="M43" s="59">
        <f>SUM($K$43)/$D$9</f>
        <v>0.34017999999999998</v>
      </c>
      <c r="N43" s="60">
        <f>$G$36</f>
        <v>1001.5902564159852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95200</v>
      </c>
      <c r="D44" s="235"/>
      <c r="E44" s="62"/>
      <c r="F44" s="236">
        <f>$K$30</f>
        <v>0</v>
      </c>
      <c r="G44" s="237"/>
      <c r="H44" s="237">
        <f>$L$23</f>
        <v>16000</v>
      </c>
      <c r="I44" s="237"/>
      <c r="J44" s="237"/>
      <c r="K44" s="238">
        <f>$C$44-$H$44+$F$44+$O$44</f>
        <v>79200</v>
      </c>
      <c r="L44" s="238"/>
      <c r="M44" s="63">
        <f>SUM($K$44)/D10</f>
        <v>0.15840000000000001</v>
      </c>
      <c r="N44" s="64">
        <f>$G$37</f>
        <v>1456.1976656259267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FF00"/>
    <pageSetUpPr fitToPage="1"/>
  </sheetPr>
  <dimension ref="B1:Y124"/>
  <sheetViews>
    <sheetView showGridLines="0" topLeftCell="A25" zoomScaleNormal="100" workbookViewId="0">
      <selection activeCell="M18" sqref="M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SUM('0212'!K43:L43)</f>
        <v>68036</v>
      </c>
      <c r="F9" s="38">
        <f>E9/D9</f>
        <v>0.34017999999999998</v>
      </c>
      <c r="G9" s="103">
        <f>SUM('0212'!N43)</f>
        <v>1001.5902564159852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SUM('0212'!K44:L44)</f>
        <v>79200</v>
      </c>
      <c r="F10" s="40">
        <f>E10/D10</f>
        <v>0.15840000000000001</v>
      </c>
      <c r="G10" s="103">
        <f>SUM('0212'!N44)</f>
        <v>1456.1976656259267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68036</v>
      </c>
      <c r="D29" s="187"/>
      <c r="E29" s="188">
        <f>$G$9</f>
        <v>1001.5902564159852</v>
      </c>
      <c r="F29" s="188"/>
      <c r="G29" s="187">
        <f>C29*E29</f>
        <v>68144194.685517967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79200</v>
      </c>
      <c r="D30" s="184"/>
      <c r="E30" s="199">
        <f>$G$10</f>
        <v>1456.1976656259267</v>
      </c>
      <c r="F30" s="199"/>
      <c r="G30" s="184">
        <f>C30*E30</f>
        <v>115330855.1175734</v>
      </c>
      <c r="H30" s="185"/>
      <c r="I30" s="13"/>
      <c r="J30" s="46" t="s">
        <v>10</v>
      </c>
      <c r="K30" s="180">
        <v>32000</v>
      </c>
      <c r="L30" s="181"/>
      <c r="M30" s="182">
        <v>1506.1</v>
      </c>
      <c r="N30" s="183"/>
      <c r="O30" s="184">
        <f>K30*M30</f>
        <v>48195200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68036</v>
      </c>
      <c r="D36" s="187"/>
      <c r="E36" s="187">
        <f>$G$29+$O$29-K36</f>
        <v>68144194.685517967</v>
      </c>
      <c r="F36" s="187"/>
      <c r="G36" s="188">
        <f>E36/C36</f>
        <v>1001.5902564159852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111200</v>
      </c>
      <c r="D37" s="184"/>
      <c r="E37" s="184">
        <f>$G$30+$O$30</f>
        <v>163526055.11757338</v>
      </c>
      <c r="F37" s="184"/>
      <c r="G37" s="199">
        <f>E37/C37</f>
        <v>1470.5580496184657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68036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68036</v>
      </c>
      <c r="L43" s="233"/>
      <c r="M43" s="59">
        <f>SUM($K$43)/$D$9</f>
        <v>0.34017999999999998</v>
      </c>
      <c r="N43" s="60">
        <f>$G$36</f>
        <v>1001.5902564159852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79200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111200</v>
      </c>
      <c r="L44" s="238"/>
      <c r="M44" s="63">
        <f>SUM($K$44)/D10</f>
        <v>0.22239999999999999</v>
      </c>
      <c r="N44" s="64">
        <f>$G$37</f>
        <v>1470.5580496184657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B1:Y124"/>
  <sheetViews>
    <sheetView showGridLines="0" topLeftCell="A14" zoomScaleNormal="100" workbookViewId="0">
      <selection activeCell="M37" sqref="M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SUM('0212 (입고)'!K43:L43)</f>
        <v>68036</v>
      </c>
      <c r="F9" s="38">
        <f>E9/D9</f>
        <v>0.34017999999999998</v>
      </c>
      <c r="G9" s="103">
        <f>SUM('0212 (입고)'!N43)</f>
        <v>1001.5902564159852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SUM('0212 (입고)'!K44:L44)</f>
        <v>111200</v>
      </c>
      <c r="F10" s="40">
        <f>E10/D10</f>
        <v>0.22239999999999999</v>
      </c>
      <c r="G10" s="103">
        <f>SUM('0212 (입고)'!N44)</f>
        <v>1470.5580496184657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68</v>
      </c>
      <c r="L16" s="105">
        <v>32000</v>
      </c>
      <c r="M16" s="33"/>
      <c r="N16" s="90">
        <f>IF(L16="","",($G$10))</f>
        <v>1470.5580496184657</v>
      </c>
      <c r="O16" s="91">
        <f>IF(L16="","",(SUM(M16)-N16))</f>
        <v>-1470.5580496184657</v>
      </c>
      <c r="P16" s="92">
        <f>IF(L16="","",(L16*O16))</f>
        <v>-47057857.587790899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74</v>
      </c>
      <c r="L17" s="105">
        <v>32000</v>
      </c>
      <c r="M17" s="12"/>
      <c r="N17" s="93">
        <f>IF(L17="","",($G$10))</f>
        <v>1470.5580496184657</v>
      </c>
      <c r="O17" s="94">
        <f>IF(L17="","",(SUM(M17)-N17))</f>
        <v>-1470.5580496184657</v>
      </c>
      <c r="P17" s="95">
        <f>IF(L17="","",(L17*O17))</f>
        <v>-47057857.587790899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1470.5580496184657</v>
      </c>
      <c r="O18" s="94">
        <f t="shared" ref="O18:O22" si="4">IF(L18="","",(SUM(M18)-N18))</f>
        <v>-1470.5580496184657</v>
      </c>
      <c r="P18" s="95">
        <f t="shared" ref="P18:P22" si="5">IF(L18="","",(L18*O18))</f>
        <v>-4411674.1488553975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48</v>
      </c>
      <c r="L19" s="105">
        <v>2000</v>
      </c>
      <c r="M19" s="12"/>
      <c r="N19" s="93">
        <f t="shared" si="3"/>
        <v>1470.5580496184657</v>
      </c>
      <c r="O19" s="94">
        <f t="shared" si="4"/>
        <v>-1470.5580496184657</v>
      </c>
      <c r="P19" s="95">
        <f t="shared" si="5"/>
        <v>-2941116.0992369312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69000</v>
      </c>
      <c r="M23" s="88"/>
      <c r="N23" s="88"/>
      <c r="O23" s="88"/>
      <c r="P23" s="89">
        <f>SUM(P16:P22)</f>
        <v>-101468505.42367414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68036</v>
      </c>
      <c r="D29" s="187"/>
      <c r="E29" s="188">
        <f>$G$9</f>
        <v>1001.5902564159852</v>
      </c>
      <c r="F29" s="188"/>
      <c r="G29" s="187">
        <f>C29*E29</f>
        <v>68144194.685517967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42200</v>
      </c>
      <c r="D30" s="184"/>
      <c r="E30" s="199">
        <f>$G$10</f>
        <v>1470.5580496184657</v>
      </c>
      <c r="F30" s="199"/>
      <c r="G30" s="184">
        <f>C30*E30</f>
        <v>62057549.693899252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4"/>
      <c r="P35" s="15"/>
    </row>
    <row r="36" spans="2:25" ht="24" customHeight="1">
      <c r="B36" s="45" t="s">
        <v>9</v>
      </c>
      <c r="C36" s="186">
        <f>$C$29+$K$29</f>
        <v>68036</v>
      </c>
      <c r="D36" s="187"/>
      <c r="E36" s="187">
        <f>$G$29+$O$29-K36</f>
        <v>68144194.685517967</v>
      </c>
      <c r="F36" s="187"/>
      <c r="G36" s="188">
        <f>E36/C36</f>
        <v>1001.5902564159852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42200</v>
      </c>
      <c r="D37" s="184"/>
      <c r="E37" s="184">
        <f>$G$30+$O$30</f>
        <v>62057549.693899252</v>
      </c>
      <c r="F37" s="184"/>
      <c r="G37" s="199">
        <f>E37/C37</f>
        <v>1470.5580496184657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68036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68036</v>
      </c>
      <c r="L43" s="233"/>
      <c r="M43" s="59">
        <f>SUM($K$43)/$D$9</f>
        <v>0.34017999999999998</v>
      </c>
      <c r="N43" s="60">
        <f>$G$36</f>
        <v>1001.5902564159852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111200</v>
      </c>
      <c r="D44" s="235"/>
      <c r="E44" s="62"/>
      <c r="F44" s="236">
        <f>$K$30</f>
        <v>0</v>
      </c>
      <c r="G44" s="237"/>
      <c r="H44" s="237">
        <f>$L$23</f>
        <v>69000</v>
      </c>
      <c r="I44" s="237"/>
      <c r="J44" s="237"/>
      <c r="K44" s="238">
        <f>$C$44-$H$44+$F$44+$O$44</f>
        <v>42200</v>
      </c>
      <c r="L44" s="238"/>
      <c r="M44" s="63">
        <f>SUM($K$44)/D10</f>
        <v>8.4400000000000003E-2</v>
      </c>
      <c r="N44" s="64">
        <f>$G$37</f>
        <v>1470.5580496184657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FF00"/>
    <pageSetUpPr fitToPage="1"/>
  </sheetPr>
  <dimension ref="B1:Y124"/>
  <sheetViews>
    <sheetView showGridLines="0" topLeftCell="A23" zoomScaleNormal="100" workbookViewId="0">
      <selection activeCell="E9" sqref="E9:G1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SUM('0213'!K43:L43)</f>
        <v>68036</v>
      </c>
      <c r="F9" s="38">
        <f>E9/D9</f>
        <v>0.34017999999999998</v>
      </c>
      <c r="G9" s="103">
        <f>SUM('0213'!N43)</f>
        <v>1001.5902564159852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SUM('0213'!K44:L44)</f>
        <v>42200</v>
      </c>
      <c r="F10" s="40">
        <f>E10/D10</f>
        <v>8.4400000000000003E-2</v>
      </c>
      <c r="G10" s="103">
        <f>SUM('0213'!N44)</f>
        <v>1470.5580496184657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68036</v>
      </c>
      <c r="D29" s="187"/>
      <c r="E29" s="188">
        <f>$G$9</f>
        <v>1001.5902564159852</v>
      </c>
      <c r="F29" s="188"/>
      <c r="G29" s="187">
        <f>C29*E29</f>
        <v>68144194.685517967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42200</v>
      </c>
      <c r="D30" s="184"/>
      <c r="E30" s="199">
        <f>$G$10</f>
        <v>1470.5580496184657</v>
      </c>
      <c r="F30" s="199"/>
      <c r="G30" s="184">
        <f>C30*E30</f>
        <v>62057549.693899252</v>
      </c>
      <c r="H30" s="185"/>
      <c r="I30" s="13"/>
      <c r="J30" s="46" t="s">
        <v>10</v>
      </c>
      <c r="K30" s="180">
        <v>128000</v>
      </c>
      <c r="L30" s="181"/>
      <c r="M30" s="182">
        <v>1531.0805720706001</v>
      </c>
      <c r="N30" s="183"/>
      <c r="O30" s="184">
        <f>K30*M30</f>
        <v>195978313.2250368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4"/>
      <c r="P35" s="15"/>
    </row>
    <row r="36" spans="2:25" ht="24" customHeight="1">
      <c r="B36" s="45" t="s">
        <v>9</v>
      </c>
      <c r="C36" s="186">
        <f>$C$29+$K$29</f>
        <v>68036</v>
      </c>
      <c r="D36" s="187"/>
      <c r="E36" s="187">
        <f>$G$29+$O$29-K36</f>
        <v>68144194.685517967</v>
      </c>
      <c r="F36" s="187"/>
      <c r="G36" s="188">
        <f>E36/C36</f>
        <v>1001.5902564159852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170200</v>
      </c>
      <c r="D37" s="184"/>
      <c r="E37" s="184">
        <f>$G$30+$O$30</f>
        <v>258035862.91893604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68036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68036</v>
      </c>
      <c r="L43" s="233"/>
      <c r="M43" s="59">
        <f>SUM($K$43)/$D$9</f>
        <v>0.34017999999999998</v>
      </c>
      <c r="N43" s="60">
        <f>$G$36</f>
        <v>1001.5902564159852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42200</v>
      </c>
      <c r="D44" s="235"/>
      <c r="E44" s="62"/>
      <c r="F44" s="236">
        <f>$K$30</f>
        <v>128000</v>
      </c>
      <c r="G44" s="237"/>
      <c r="H44" s="237">
        <f>$L$23</f>
        <v>0</v>
      </c>
      <c r="I44" s="237"/>
      <c r="J44" s="237"/>
      <c r="K44" s="238">
        <f>$C$44-$H$44+$F$44+$O$44</f>
        <v>170200</v>
      </c>
      <c r="L44" s="238"/>
      <c r="M44" s="63">
        <f>SUM($K$44)/D10</f>
        <v>0.34039999999999998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B1:Y124"/>
  <sheetViews>
    <sheetView showGridLines="0" topLeftCell="A25" zoomScaleNormal="100" workbookViewId="0">
      <selection activeCell="N20" sqref="N2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SUM('0213 (입고)'!K43:L43)</f>
        <v>68036</v>
      </c>
      <c r="F9" s="38">
        <f>E9/D9</f>
        <v>0.34017999999999998</v>
      </c>
      <c r="G9" s="103">
        <f>SUM('0213 (입고)'!N43)</f>
        <v>1001.5902564159852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SUM('0213 (입고)'!K44:L44)</f>
        <v>170200</v>
      </c>
      <c r="F10" s="40">
        <f>E10/D10</f>
        <v>0.34039999999999998</v>
      </c>
      <c r="G10" s="103">
        <f>SUM('0213 (입고)'!N44)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49</v>
      </c>
      <c r="D16" s="104">
        <v>1500</v>
      </c>
      <c r="E16" s="33"/>
      <c r="F16" s="73">
        <f>IF(D16="","",(SUM($G$9)))</f>
        <v>1001.5902564159852</v>
      </c>
      <c r="G16" s="74">
        <f>IF(D16="","",(SUM(E16)-F16))</f>
        <v>-1001.5902564159852</v>
      </c>
      <c r="H16" s="75">
        <f>IF(D16="","",(D16*G16))</f>
        <v>-1502385.3846239778</v>
      </c>
      <c r="I16" s="13"/>
      <c r="J16" s="165" t="s">
        <v>23</v>
      </c>
      <c r="K16" s="107" t="s">
        <v>68</v>
      </c>
      <c r="L16" s="105">
        <v>32000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-48514380.80732052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1516.0744002287663</v>
      </c>
      <c r="O17" s="94">
        <f>IF(L17="","",(SUM(M17)-N17))</f>
        <v>-1516.0744002287663</v>
      </c>
      <c r="P17" s="95">
        <f>IF(L17="","",(L17*O17))</f>
        <v>-4548223.2006862992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1500</v>
      </c>
      <c r="E23" s="71"/>
      <c r="F23" s="71"/>
      <c r="G23" s="71"/>
      <c r="H23" s="72">
        <f>SUM(H16:H22)</f>
        <v>-1502385.3846239778</v>
      </c>
      <c r="I23" s="114"/>
      <c r="J23" s="85" t="s">
        <v>25</v>
      </c>
      <c r="K23" s="86"/>
      <c r="L23" s="87">
        <f>SUM(L16:L22)</f>
        <v>35000</v>
      </c>
      <c r="M23" s="88"/>
      <c r="N23" s="88"/>
      <c r="O23" s="88"/>
      <c r="P23" s="89">
        <f>SUM(P16:P22)</f>
        <v>-53062604.008006819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66536</v>
      </c>
      <c r="D29" s="187"/>
      <c r="E29" s="188">
        <f>$G$9</f>
        <v>1001.5902564159852</v>
      </c>
      <c r="F29" s="188"/>
      <c r="G29" s="187">
        <f>C29*E29</f>
        <v>66641809.300893992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135200</v>
      </c>
      <c r="D30" s="184"/>
      <c r="E30" s="199">
        <f>$G$10</f>
        <v>1516.0744002287663</v>
      </c>
      <c r="F30" s="199"/>
      <c r="G30" s="184">
        <f>C30*E30</f>
        <v>204973258.9109292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66536</v>
      </c>
      <c r="D36" s="187"/>
      <c r="E36" s="187">
        <f>$G$29+$O$29-K36</f>
        <v>66641809.300893992</v>
      </c>
      <c r="F36" s="187"/>
      <c r="G36" s="188">
        <f>E36/C36</f>
        <v>1001.5902564159852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135200</v>
      </c>
      <c r="D37" s="184"/>
      <c r="E37" s="184">
        <f>$G$30+$O$30</f>
        <v>204973258.9109292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68036</v>
      </c>
      <c r="D43" s="230"/>
      <c r="E43" s="58"/>
      <c r="F43" s="231">
        <f>$K$29</f>
        <v>0</v>
      </c>
      <c r="G43" s="232"/>
      <c r="H43" s="232">
        <f>$D$23</f>
        <v>1500</v>
      </c>
      <c r="I43" s="232"/>
      <c r="J43" s="232"/>
      <c r="K43" s="233">
        <f>$C$43-$H$43+$F$43+$O$43</f>
        <v>66536</v>
      </c>
      <c r="L43" s="233"/>
      <c r="M43" s="59">
        <f>SUM($K$43)/$D$9</f>
        <v>0.33267999999999998</v>
      </c>
      <c r="N43" s="60">
        <f>$G$36</f>
        <v>1001.5902564159852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170200</v>
      </c>
      <c r="D44" s="235"/>
      <c r="E44" s="62"/>
      <c r="F44" s="236">
        <f>$K$30</f>
        <v>0</v>
      </c>
      <c r="G44" s="237"/>
      <c r="H44" s="237">
        <f>$L$23</f>
        <v>35000</v>
      </c>
      <c r="I44" s="237"/>
      <c r="J44" s="237"/>
      <c r="K44" s="238">
        <f>$C$44-$H$44+$F$44+$O$44</f>
        <v>135200</v>
      </c>
      <c r="L44" s="238"/>
      <c r="M44" s="63">
        <f>SUM($K$44)/D10</f>
        <v>0.27039999999999997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FF00"/>
    <pageSetUpPr fitToPage="1"/>
  </sheetPr>
  <dimension ref="B1:Y124"/>
  <sheetViews>
    <sheetView showGridLines="0" topLeftCell="A4" zoomScaleNormal="100" workbookViewId="0">
      <selection activeCell="E9" sqref="E9:G1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SUM('0214'!K43:L43)</f>
        <v>66536</v>
      </c>
      <c r="F9" s="38">
        <f>E9/D9</f>
        <v>0.33267999999999998</v>
      </c>
      <c r="G9" s="103">
        <f>SUM('0214'!N43)</f>
        <v>1001.5902564159852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SUM('0214'!K44:L44)</f>
        <v>135200</v>
      </c>
      <c r="F10" s="40">
        <f>E10/D10</f>
        <v>0.27039999999999997</v>
      </c>
      <c r="G10" s="103">
        <f>SUM('0214'!N44)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66536</v>
      </c>
      <c r="D29" s="187"/>
      <c r="E29" s="188">
        <f>$G$9</f>
        <v>1001.5902564159852</v>
      </c>
      <c r="F29" s="188"/>
      <c r="G29" s="187">
        <f>C29*E29</f>
        <v>66641809.300893992</v>
      </c>
      <c r="H29" s="189"/>
      <c r="I29" s="13"/>
      <c r="J29" s="45" t="s">
        <v>9</v>
      </c>
      <c r="K29" s="190">
        <v>64000</v>
      </c>
      <c r="L29" s="191"/>
      <c r="M29" s="192">
        <v>1019.5</v>
      </c>
      <c r="N29" s="193"/>
      <c r="O29" s="187">
        <f>K29*M29</f>
        <v>65248000</v>
      </c>
      <c r="P29" s="189"/>
    </row>
    <row r="30" spans="2:17" ht="22.5" customHeight="1">
      <c r="B30" s="46" t="s">
        <v>10</v>
      </c>
      <c r="C30" s="198">
        <f>$E$10-$L$23</f>
        <v>135200</v>
      </c>
      <c r="D30" s="184"/>
      <c r="E30" s="199">
        <f>$G$10</f>
        <v>1516.0744002287663</v>
      </c>
      <c r="F30" s="199"/>
      <c r="G30" s="184">
        <f>C30*E30</f>
        <v>204973258.9109292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130536</v>
      </c>
      <c r="D36" s="187"/>
      <c r="E36" s="187">
        <f>$G$29+$O$29-K36</f>
        <v>131889809.30089399</v>
      </c>
      <c r="F36" s="187"/>
      <c r="G36" s="188">
        <f>E36/C36</f>
        <v>1010.3711566226481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135200</v>
      </c>
      <c r="D37" s="184"/>
      <c r="E37" s="184">
        <f>$G$30+$O$30</f>
        <v>204973258.9109292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66536</v>
      </c>
      <c r="D43" s="230"/>
      <c r="E43" s="58"/>
      <c r="F43" s="231">
        <f>$K$29</f>
        <v>64000</v>
      </c>
      <c r="G43" s="232"/>
      <c r="H43" s="232">
        <f>$D$23</f>
        <v>0</v>
      </c>
      <c r="I43" s="232"/>
      <c r="J43" s="232"/>
      <c r="K43" s="233">
        <f>$C$43-$H$43+$F$43+$O$43</f>
        <v>130536</v>
      </c>
      <c r="L43" s="233"/>
      <c r="M43" s="59">
        <f>SUM($K$43)/$D$9</f>
        <v>0.65268000000000004</v>
      </c>
      <c r="N43" s="60">
        <f>$G$36</f>
        <v>1010.3711566226481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135200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135200</v>
      </c>
      <c r="L44" s="238"/>
      <c r="M44" s="63">
        <f>SUM($K$44)/D10</f>
        <v>0.27039999999999997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1:Y124"/>
  <sheetViews>
    <sheetView showGridLines="0" topLeftCell="A4" zoomScaleNormal="100" workbookViewId="0">
      <selection activeCell="E9" sqref="E9:G1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SUM('0214 (입고)'!K43:L43)</f>
        <v>130536</v>
      </c>
      <c r="F9" s="38">
        <f>E9/D9</f>
        <v>0.65268000000000004</v>
      </c>
      <c r="G9" s="103">
        <f>SUM('0214 (입고)'!N43)</f>
        <v>1010.3711566226481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SUM('0214 (입고)'!K44:L44)</f>
        <v>135200</v>
      </c>
      <c r="F10" s="40">
        <f>E10/D10</f>
        <v>0.27039999999999997</v>
      </c>
      <c r="G10" s="103">
        <f>SUM('0214 (입고)'!N44)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48</v>
      </c>
      <c r="D16" s="104">
        <v>1500</v>
      </c>
      <c r="E16" s="33"/>
      <c r="F16" s="73">
        <f>IF(D16="","",(SUM($G$9)))</f>
        <v>1010.3711566226481</v>
      </c>
      <c r="G16" s="74">
        <f>IF(D16="","",(SUM(E16)-F16))</f>
        <v>-1010.3711566226481</v>
      </c>
      <c r="H16" s="75">
        <f>IF(D16="","",(D16*G16))</f>
        <v>-1515556.7349339721</v>
      </c>
      <c r="I16" s="13"/>
      <c r="J16" s="165" t="s">
        <v>23</v>
      </c>
      <c r="K16" s="107" t="s">
        <v>71</v>
      </c>
      <c r="L16" s="105">
        <v>1000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-1516074.4002287663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1516.0744002287663</v>
      </c>
      <c r="O17" s="94">
        <f>IF(L17="","",(SUM(M17)-N17))</f>
        <v>-1516.0744002287663</v>
      </c>
      <c r="P17" s="95">
        <f>IF(L17="","",(L17*O17))</f>
        <v>-4548223.2006862992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1500</v>
      </c>
      <c r="E23" s="71"/>
      <c r="F23" s="71"/>
      <c r="G23" s="71"/>
      <c r="H23" s="72">
        <f>SUM(H16:H22)</f>
        <v>-1515556.7349339721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-6064297.600915065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129036</v>
      </c>
      <c r="D29" s="187"/>
      <c r="E29" s="188">
        <f>$G$9</f>
        <v>1010.3711566226481</v>
      </c>
      <c r="F29" s="188"/>
      <c r="G29" s="187">
        <f>C29*E29</f>
        <v>130374252.56596002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131200</v>
      </c>
      <c r="D30" s="184"/>
      <c r="E30" s="199">
        <f>$G$10</f>
        <v>1516.0744002287663</v>
      </c>
      <c r="F30" s="199"/>
      <c r="G30" s="184">
        <f>C30*E30</f>
        <v>198908961.31001413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129036</v>
      </c>
      <c r="D36" s="187"/>
      <c r="E36" s="187">
        <f>$G$29+$O$29-K36</f>
        <v>130374252.56596002</v>
      </c>
      <c r="F36" s="187"/>
      <c r="G36" s="188">
        <f>E36/C36</f>
        <v>1010.3711566226481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131200</v>
      </c>
      <c r="D37" s="184"/>
      <c r="E37" s="184">
        <f>$G$30+$O$30</f>
        <v>198908961.31001413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130536</v>
      </c>
      <c r="D43" s="230"/>
      <c r="E43" s="58"/>
      <c r="F43" s="231">
        <f>$K$29</f>
        <v>0</v>
      </c>
      <c r="G43" s="232"/>
      <c r="H43" s="232">
        <f>$D$23</f>
        <v>1500</v>
      </c>
      <c r="I43" s="232"/>
      <c r="J43" s="232"/>
      <c r="K43" s="233">
        <f>$C$43-$H$43+$F$43+$O$43</f>
        <v>129036</v>
      </c>
      <c r="L43" s="233"/>
      <c r="M43" s="59">
        <f>SUM($K$43)/$D$9</f>
        <v>0.64517999999999998</v>
      </c>
      <c r="N43" s="60">
        <f>$G$36</f>
        <v>1010.3711566226481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135200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131200</v>
      </c>
      <c r="L44" s="238"/>
      <c r="M44" s="63">
        <f>SUM($K$44)/D10</f>
        <v>0.26240000000000002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B1:Y124"/>
  <sheetViews>
    <sheetView showGridLines="0" topLeftCell="A28" zoomScaleNormal="100" workbookViewId="0">
      <selection activeCell="H18" sqref="H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SUM('0219'!K43:L43)</f>
        <v>129036</v>
      </c>
      <c r="F9" s="38">
        <f>E9/D9</f>
        <v>0.64517999999999998</v>
      </c>
      <c r="G9" s="103">
        <f>SUM('0219'!N43)</f>
        <v>1010.3711566226481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SUM('0219'!K44:L44)</f>
        <v>131200</v>
      </c>
      <c r="F10" s="40">
        <f>E10/D10</f>
        <v>0.26240000000000002</v>
      </c>
      <c r="G10" s="103">
        <f>SUM('0219'!N44)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3000</v>
      </c>
      <c r="E16" s="33"/>
      <c r="F16" s="73">
        <f>IF(D16="","",(SUM($G$9)))</f>
        <v>1010.3711566226481</v>
      </c>
      <c r="G16" s="74">
        <f>IF(D16="","",(SUM(E16)-F16))</f>
        <v>-1010.3711566226481</v>
      </c>
      <c r="H16" s="75">
        <f>IF(D16="","",(D16*G16))</f>
        <v>-3031113.4698679443</v>
      </c>
      <c r="I16" s="13"/>
      <c r="J16" s="165" t="s">
        <v>23</v>
      </c>
      <c r="K16" s="107" t="s">
        <v>48</v>
      </c>
      <c r="L16" s="105">
        <v>1500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-2274111.6003431496</v>
      </c>
    </row>
    <row r="17" spans="2:17" ht="24" customHeight="1">
      <c r="B17" s="164"/>
      <c r="C17" s="101" t="s">
        <v>49</v>
      </c>
      <c r="D17" s="105">
        <v>1800</v>
      </c>
      <c r="E17" s="12"/>
      <c r="F17" s="76">
        <f>IF(D17="","",(SUM($G$9)))</f>
        <v>1010.3711566226481</v>
      </c>
      <c r="G17" s="77">
        <f>IF(D17="","",(SUM(E17)-F17))</f>
        <v>-1010.3711566226481</v>
      </c>
      <c r="H17" s="78">
        <f>IF(D17="","",(D17*G17))</f>
        <v>-1818668.0819207665</v>
      </c>
      <c r="I17" s="13"/>
      <c r="J17" s="165"/>
      <c r="K17" s="107" t="s">
        <v>49</v>
      </c>
      <c r="L17" s="105">
        <v>300</v>
      </c>
      <c r="M17" s="12"/>
      <c r="N17" s="93">
        <f>IF(L17="","",($G$10))</f>
        <v>1516.0744002287663</v>
      </c>
      <c r="O17" s="94">
        <f>IF(L17="","",(SUM(M17)-N17))</f>
        <v>-1516.0744002287663</v>
      </c>
      <c r="P17" s="95">
        <f>IF(L17="","",(L17*O17))</f>
        <v>-454822.32006862987</v>
      </c>
    </row>
    <row r="18" spans="2:17" ht="24" customHeight="1">
      <c r="B18" s="164"/>
      <c r="C18" s="101" t="s">
        <v>50</v>
      </c>
      <c r="D18" s="105">
        <v>1000</v>
      </c>
      <c r="E18" s="12"/>
      <c r="F18" s="76">
        <f t="shared" ref="F18:F22" si="0">IF(D18="","",(SUM($G$9)))</f>
        <v>1010.3711566226481</v>
      </c>
      <c r="G18" s="77">
        <f t="shared" ref="G18:G22" si="1">IF(D18="","",(SUM(E18)-F18))</f>
        <v>-1010.3711566226481</v>
      </c>
      <c r="H18" s="78">
        <f t="shared" ref="H18:H22" si="2">IF(D18="","",(D18*G18))</f>
        <v>-1010371.1566226481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5800</v>
      </c>
      <c r="E23" s="71"/>
      <c r="F23" s="71"/>
      <c r="G23" s="71"/>
      <c r="H23" s="72">
        <f>SUM(H16:H22)</f>
        <v>-5860152.7084113592</v>
      </c>
      <c r="I23" s="114"/>
      <c r="J23" s="85" t="s">
        <v>25</v>
      </c>
      <c r="K23" s="86"/>
      <c r="L23" s="87">
        <f>SUM(L16:L22)</f>
        <v>1800</v>
      </c>
      <c r="M23" s="88"/>
      <c r="N23" s="88"/>
      <c r="O23" s="88"/>
      <c r="P23" s="89">
        <f>SUM(P16:P22)</f>
        <v>-2728933.9204117795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123236</v>
      </c>
      <c r="D29" s="187"/>
      <c r="E29" s="188">
        <f>$G$9</f>
        <v>1010.3711566226481</v>
      </c>
      <c r="F29" s="188"/>
      <c r="G29" s="187">
        <f>C29*E29</f>
        <v>124514099.85754865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129400</v>
      </c>
      <c r="D30" s="184"/>
      <c r="E30" s="199">
        <f>$G$10</f>
        <v>1516.0744002287663</v>
      </c>
      <c r="F30" s="199"/>
      <c r="G30" s="184">
        <f>C30*E30</f>
        <v>196180027.38960236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123236</v>
      </c>
      <c r="D36" s="187"/>
      <c r="E36" s="187">
        <f>$G$29+$O$29-K36</f>
        <v>124514099.85754865</v>
      </c>
      <c r="F36" s="187"/>
      <c r="G36" s="188">
        <f>E36/C36</f>
        <v>1010.3711566226481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129400</v>
      </c>
      <c r="D37" s="184"/>
      <c r="E37" s="184">
        <f>$G$30+$O$30</f>
        <v>196180027.38960236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129036</v>
      </c>
      <c r="D43" s="230"/>
      <c r="E43" s="58"/>
      <c r="F43" s="231">
        <f>$K$29</f>
        <v>0</v>
      </c>
      <c r="G43" s="232"/>
      <c r="H43" s="232">
        <f>$D$23</f>
        <v>5800</v>
      </c>
      <c r="I43" s="232"/>
      <c r="J43" s="232"/>
      <c r="K43" s="233">
        <f>$C$43-$H$43+$F$43+$O$43</f>
        <v>123236</v>
      </c>
      <c r="L43" s="233"/>
      <c r="M43" s="59">
        <f>SUM($K$43)/$D$9</f>
        <v>0.61617999999999995</v>
      </c>
      <c r="N43" s="60">
        <f>$G$36</f>
        <v>1010.3711566226481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131200</v>
      </c>
      <c r="D44" s="235"/>
      <c r="E44" s="62"/>
      <c r="F44" s="236">
        <f>$K$30</f>
        <v>0</v>
      </c>
      <c r="G44" s="237"/>
      <c r="H44" s="237">
        <f>$L$23</f>
        <v>1800</v>
      </c>
      <c r="I44" s="237"/>
      <c r="J44" s="237"/>
      <c r="K44" s="238">
        <f>$C$44-$H$44+$F$44+$O$44</f>
        <v>129400</v>
      </c>
      <c r="L44" s="238"/>
      <c r="M44" s="63">
        <f>SUM($K$44)/D10</f>
        <v>0.25879999999999997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B1:Y124"/>
  <sheetViews>
    <sheetView showGridLines="0" topLeftCell="A31" zoomScaleNormal="100" workbookViewId="0">
      <selection activeCell="C51" sqref="C5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SUM('0220'!K43:L43)</f>
        <v>123236</v>
      </c>
      <c r="F9" s="38">
        <f>E9/D9</f>
        <v>0.61617999999999995</v>
      </c>
      <c r="G9" s="103">
        <f>SUM('0220'!N43)</f>
        <v>1010.3711566226481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SUM('0220'!K44:L44)</f>
        <v>129400</v>
      </c>
      <c r="F10" s="40">
        <f>E10/D10</f>
        <v>0.25879999999999997</v>
      </c>
      <c r="G10" s="103">
        <f>SUM('0220'!N44)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-4548223.2006862992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1516.0744002287663</v>
      </c>
      <c r="O17" s="94">
        <f>IF(L17="","",(SUM(M17)-N17))</f>
        <v>-1516.0744002287663</v>
      </c>
      <c r="P17" s="95">
        <f>IF(L17="","",(L17*O17))</f>
        <v>-4548223.2006862992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-9096446.4013725985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123236</v>
      </c>
      <c r="D29" s="187"/>
      <c r="E29" s="188">
        <f>$G$9</f>
        <v>1010.3711566226481</v>
      </c>
      <c r="F29" s="188"/>
      <c r="G29" s="187">
        <f>C29*E29</f>
        <v>124514099.85754865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123400</v>
      </c>
      <c r="D30" s="184"/>
      <c r="E30" s="199">
        <f>$G$10</f>
        <v>1516.0744002287663</v>
      </c>
      <c r="F30" s="199"/>
      <c r="G30" s="184">
        <f>C30*E30</f>
        <v>187083580.98822975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123236</v>
      </c>
      <c r="D36" s="187"/>
      <c r="E36" s="187">
        <f>$G$29+$O$29-K36</f>
        <v>124514099.85754865</v>
      </c>
      <c r="F36" s="187"/>
      <c r="G36" s="188">
        <f>E36/C36</f>
        <v>1010.3711566226481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123400</v>
      </c>
      <c r="D37" s="184"/>
      <c r="E37" s="184">
        <f>$G$30+$O$30</f>
        <v>187083580.98822975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123236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123236</v>
      </c>
      <c r="L43" s="233"/>
      <c r="M43" s="59">
        <f>SUM($K$43)/$D$9</f>
        <v>0.61617999999999995</v>
      </c>
      <c r="N43" s="60">
        <f>$G$36</f>
        <v>1010.3711566226481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129400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123400</v>
      </c>
      <c r="L44" s="238"/>
      <c r="M44" s="63">
        <f>SUM($K$44)/D10</f>
        <v>0.24679999999999999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B1:Y124"/>
  <sheetViews>
    <sheetView showGridLines="0" zoomScaleNormal="100" workbookViewId="0">
      <selection activeCell="T44" sqref="T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SUM('0221'!K43:L43)</f>
        <v>123236</v>
      </c>
      <c r="F9" s="38">
        <f>E9/D9</f>
        <v>0.61617999999999995</v>
      </c>
      <c r="G9" s="103">
        <f>SUM('0221'!N43)</f>
        <v>1010.3711566226481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SUM('0221'!K44:L44)</f>
        <v>123400</v>
      </c>
      <c r="F10" s="40">
        <f>E10/D10</f>
        <v>0.24679999999999999</v>
      </c>
      <c r="G10" s="103">
        <f>SUM('0221'!N44)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54</v>
      </c>
      <c r="D16" s="104">
        <v>16000</v>
      </c>
      <c r="E16" s="33"/>
      <c r="F16" s="73">
        <f>IF(D16="","",(SUM($G$9)))</f>
        <v>1010.3711566226481</v>
      </c>
      <c r="G16" s="74">
        <f>IF(D16="","",(SUM(E16)-F16))</f>
        <v>-1010.3711566226481</v>
      </c>
      <c r="H16" s="75">
        <f>IF(D16="","",(D16*G16))</f>
        <v>-16165938.50596237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53</v>
      </c>
      <c r="D17" s="105">
        <v>8000</v>
      </c>
      <c r="E17" s="12"/>
      <c r="F17" s="76">
        <f>IF(D17="","",(SUM($G$9)))</f>
        <v>1010.3711566226481</v>
      </c>
      <c r="G17" s="77">
        <f>IF(D17="","",(SUM(E17)-F17))</f>
        <v>-1010.3711566226481</v>
      </c>
      <c r="H17" s="78">
        <f>IF(D17="","",(D17*G17))</f>
        <v>-8082969.252981185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45</v>
      </c>
      <c r="D18" s="105">
        <v>3500</v>
      </c>
      <c r="E18" s="12"/>
      <c r="F18" s="76">
        <f t="shared" ref="F18:F22" si="0">IF(D18="","",(SUM($G$9)))</f>
        <v>1010.3711566226481</v>
      </c>
      <c r="G18" s="77">
        <f t="shared" ref="G18:G22" si="1">IF(D18="","",(SUM(E18)-F18))</f>
        <v>-1010.3711566226481</v>
      </c>
      <c r="H18" s="78">
        <f t="shared" ref="H18:H22" si="2">IF(D18="","",(D18*G18))</f>
        <v>-3536299.0481792684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48</v>
      </c>
      <c r="D19" s="105">
        <v>1500</v>
      </c>
      <c r="E19" s="12"/>
      <c r="F19" s="76">
        <f t="shared" si="0"/>
        <v>1010.3711566226481</v>
      </c>
      <c r="G19" s="77">
        <f t="shared" si="1"/>
        <v>-1010.3711566226481</v>
      </c>
      <c r="H19" s="78">
        <f t="shared" si="2"/>
        <v>-1515556.7349339721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 t="s">
        <v>75</v>
      </c>
      <c r="D20" s="105">
        <v>4000</v>
      </c>
      <c r="E20" s="12"/>
      <c r="F20" s="76">
        <f t="shared" si="0"/>
        <v>1010.3711566226481</v>
      </c>
      <c r="G20" s="77">
        <f t="shared" si="1"/>
        <v>-1010.3711566226481</v>
      </c>
      <c r="H20" s="78">
        <f t="shared" si="2"/>
        <v>-4041484.6264905925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33000</v>
      </c>
      <c r="E23" s="71"/>
      <c r="F23" s="71"/>
      <c r="G23" s="71"/>
      <c r="H23" s="72">
        <f>SUM(H16:H22)</f>
        <v>-33342248.168547388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90236</v>
      </c>
      <c r="D29" s="187"/>
      <c r="E29" s="188">
        <f>$G$9</f>
        <v>1010.3711566226481</v>
      </c>
      <c r="F29" s="188"/>
      <c r="G29" s="187">
        <f>C29*E29</f>
        <v>91171851.689001277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123400</v>
      </c>
      <c r="D30" s="184"/>
      <c r="E30" s="199">
        <f>$G$10</f>
        <v>1516.0744002287663</v>
      </c>
      <c r="F30" s="199"/>
      <c r="G30" s="184">
        <f>C30*E30</f>
        <v>187083580.98822975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90236</v>
      </c>
      <c r="D36" s="187"/>
      <c r="E36" s="187">
        <f>$G$29+$O$29-K36</f>
        <v>91171851.689001277</v>
      </c>
      <c r="F36" s="187"/>
      <c r="G36" s="188">
        <f>E36/C36</f>
        <v>1010.3711566226482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123400</v>
      </c>
      <c r="D37" s="184"/>
      <c r="E37" s="184">
        <f>$G$30+$O$30</f>
        <v>187083580.98822975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123236</v>
      </c>
      <c r="D43" s="230"/>
      <c r="E43" s="58"/>
      <c r="F43" s="231">
        <f>$K$29</f>
        <v>0</v>
      </c>
      <c r="G43" s="232"/>
      <c r="H43" s="232">
        <f>$D$23</f>
        <v>33000</v>
      </c>
      <c r="I43" s="232"/>
      <c r="J43" s="232"/>
      <c r="K43" s="233">
        <f>$C$43-$H$43+$F$43+$O$43</f>
        <v>90236</v>
      </c>
      <c r="L43" s="233"/>
      <c r="M43" s="59">
        <f>SUM($K$43)/$D$9</f>
        <v>0.45118000000000003</v>
      </c>
      <c r="N43" s="60">
        <f>$G$36</f>
        <v>1010.3711566226482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123400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123400</v>
      </c>
      <c r="L44" s="238"/>
      <c r="M44" s="63">
        <f>SUM($K$44)/D10</f>
        <v>0.24679999999999999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B1:Y124"/>
  <sheetViews>
    <sheetView showGridLines="0" zoomScaleNormal="100" workbookViewId="0">
      <selection activeCell="L34" sqref="L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SUM('0223'!K43:L43)</f>
        <v>90236</v>
      </c>
      <c r="F9" s="38">
        <f>E9/D9</f>
        <v>0.45118000000000003</v>
      </c>
      <c r="G9" s="103">
        <f>SUM('0223'!N43)</f>
        <v>1010.3711566226482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SUM('0223'!K44:L44)</f>
        <v>123400</v>
      </c>
      <c r="F10" s="40">
        <f>E10/D10</f>
        <v>0.24679999999999999</v>
      </c>
      <c r="G10" s="103">
        <f>SUM('0223'!N44)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60</v>
      </c>
      <c r="D16" s="104">
        <v>3000</v>
      </c>
      <c r="E16" s="33"/>
      <c r="F16" s="73">
        <f>IF(D16="","",(SUM($G$9)))</f>
        <v>1010.3711566226482</v>
      </c>
      <c r="G16" s="74">
        <f>IF(D16="","",(SUM(E16)-F16))</f>
        <v>-1010.3711566226482</v>
      </c>
      <c r="H16" s="75">
        <f>IF(D16="","",(D16*G16))</f>
        <v>-3031113.4698679447</v>
      </c>
      <c r="I16" s="13"/>
      <c r="J16" s="165" t="s">
        <v>23</v>
      </c>
      <c r="K16" s="107" t="s">
        <v>48</v>
      </c>
      <c r="L16" s="105">
        <v>3000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-4548223.2006862992</v>
      </c>
    </row>
    <row r="17" spans="2:17" ht="24" customHeight="1">
      <c r="B17" s="164"/>
      <c r="C17" s="101" t="s">
        <v>49</v>
      </c>
      <c r="D17" s="105">
        <v>2000</v>
      </c>
      <c r="E17" s="12"/>
      <c r="F17" s="76">
        <f>IF(D17="","",(SUM($G$9)))</f>
        <v>1010.3711566226482</v>
      </c>
      <c r="G17" s="77">
        <f>IF(D17="","",(SUM(E17)-F17))</f>
        <v>-1010.3711566226482</v>
      </c>
      <c r="H17" s="78">
        <f>IF(D17="","",(D17*G17))</f>
        <v>-2020742.3132452965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5000</v>
      </c>
      <c r="E23" s="71"/>
      <c r="F23" s="71"/>
      <c r="G23" s="71"/>
      <c r="H23" s="72">
        <f>SUM(H16:H22)</f>
        <v>-5051855.7831132412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-4548223.2006862992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85236</v>
      </c>
      <c r="D29" s="187"/>
      <c r="E29" s="188">
        <f>$G$9</f>
        <v>1010.3711566226482</v>
      </c>
      <c r="F29" s="188"/>
      <c r="G29" s="187">
        <f>C29*E29</f>
        <v>86119995.905888036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120400</v>
      </c>
      <c r="D30" s="184"/>
      <c r="E30" s="199">
        <f>$G$10</f>
        <v>1516.0744002287663</v>
      </c>
      <c r="F30" s="199"/>
      <c r="G30" s="184">
        <f>C30*E30</f>
        <v>182535357.78754348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85236</v>
      </c>
      <c r="D36" s="187"/>
      <c r="E36" s="187">
        <f>$G$29+$O$29-K36</f>
        <v>86119995.905888036</v>
      </c>
      <c r="F36" s="187"/>
      <c r="G36" s="188">
        <f>E36/C36</f>
        <v>1010.3711566226481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120400</v>
      </c>
      <c r="D37" s="184"/>
      <c r="E37" s="184">
        <f>$G$30+$O$30</f>
        <v>182535357.78754348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90236</v>
      </c>
      <c r="D43" s="230"/>
      <c r="E43" s="58"/>
      <c r="F43" s="231">
        <f>$K$29</f>
        <v>0</v>
      </c>
      <c r="G43" s="232"/>
      <c r="H43" s="232">
        <f>$D$23</f>
        <v>5000</v>
      </c>
      <c r="I43" s="232"/>
      <c r="J43" s="232"/>
      <c r="K43" s="233">
        <f>$C$43-$H$43+$F$43+$O$43</f>
        <v>85236</v>
      </c>
      <c r="L43" s="233"/>
      <c r="M43" s="59">
        <f>SUM($K$43)/$D$9</f>
        <v>0.42618</v>
      </c>
      <c r="N43" s="60">
        <f>$G$36</f>
        <v>1010.3711566226481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123400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120400</v>
      </c>
      <c r="L44" s="238"/>
      <c r="M44" s="63">
        <f>SUM($K$44)/D10</f>
        <v>0.24079999999999999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B1:Y124"/>
  <sheetViews>
    <sheetView showGridLines="0" topLeftCell="A31" zoomScaleNormal="100" workbookViewId="0">
      <selection activeCell="L32" sqref="L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SUM('0224'!K43:L43)</f>
        <v>85236</v>
      </c>
      <c r="F9" s="38">
        <f>E9/D9</f>
        <v>0.42618</v>
      </c>
      <c r="G9" s="103">
        <f>SUM('0224'!N43)</f>
        <v>1010.3711566226481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SUM('0224'!K44:L44)</f>
        <v>120400</v>
      </c>
      <c r="F10" s="40">
        <f>E10/D10</f>
        <v>0.24079999999999999</v>
      </c>
      <c r="G10" s="103">
        <f>SUM('0224'!N44)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4860</v>
      </c>
      <c r="E16" s="33"/>
      <c r="F16" s="73">
        <f>IF(D16="","",(SUM($G$9)))</f>
        <v>1010.3711566226481</v>
      </c>
      <c r="G16" s="74">
        <f>IF(D16="","",(SUM(E16)-F16))</f>
        <v>-1010.3711566226481</v>
      </c>
      <c r="H16" s="75">
        <f>IF(D16="","",(D16*G16))</f>
        <v>-4910403.8211860694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-4548223.2006862992</v>
      </c>
    </row>
    <row r="17" spans="2:17" ht="24" customHeight="1">
      <c r="B17" s="164"/>
      <c r="C17" s="101" t="s">
        <v>48</v>
      </c>
      <c r="D17" s="105">
        <v>1500</v>
      </c>
      <c r="E17" s="12"/>
      <c r="F17" s="76">
        <f>IF(D17="","",(SUM($G$9)))</f>
        <v>1010.3711566226481</v>
      </c>
      <c r="G17" s="77">
        <f>IF(D17="","",(SUM(E17)-F17))</f>
        <v>-1010.3711566226481</v>
      </c>
      <c r="H17" s="78">
        <f>IF(D17="","",(D17*G17))</f>
        <v>-1515556.7349339721</v>
      </c>
      <c r="I17" s="13"/>
      <c r="J17" s="165"/>
      <c r="K17" s="107" t="s">
        <v>48</v>
      </c>
      <c r="L17" s="105">
        <v>1500</v>
      </c>
      <c r="M17" s="12"/>
      <c r="N17" s="93">
        <f>IF(L17="","",($G$10))</f>
        <v>1516.0744002287663</v>
      </c>
      <c r="O17" s="94">
        <f>IF(L17="","",(SUM(M17)-N17))</f>
        <v>-1516.0744002287663</v>
      </c>
      <c r="P17" s="95">
        <f>IF(L17="","",(L17*O17))</f>
        <v>-2274111.6003431496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67</v>
      </c>
      <c r="L18" s="105">
        <v>500</v>
      </c>
      <c r="M18" s="12"/>
      <c r="N18" s="93">
        <f t="shared" ref="N18:N22" si="3">IF(L18="","",($G$10))</f>
        <v>1516.0744002287663</v>
      </c>
      <c r="O18" s="94">
        <f t="shared" ref="O18:O22" si="4">IF(L18="","",(SUM(M18)-N18))</f>
        <v>-1516.0744002287663</v>
      </c>
      <c r="P18" s="95">
        <f t="shared" ref="P18:P22" si="5">IF(L18="","",(L18*O18))</f>
        <v>-758037.20011438313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6360</v>
      </c>
      <c r="E23" s="71"/>
      <c r="F23" s="71"/>
      <c r="G23" s="71"/>
      <c r="H23" s="72">
        <f>SUM(H16:H22)</f>
        <v>-6425960.5561200418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-7580372.0011438327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78876</v>
      </c>
      <c r="D29" s="187"/>
      <c r="E29" s="188">
        <f>$G$9</f>
        <v>1010.3711566226481</v>
      </c>
      <c r="F29" s="188"/>
      <c r="G29" s="187">
        <f>C29*E29</f>
        <v>79694035.349767983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115400</v>
      </c>
      <c r="D30" s="184"/>
      <c r="E30" s="199">
        <f>$G$10</f>
        <v>1516.0744002287663</v>
      </c>
      <c r="F30" s="199"/>
      <c r="G30" s="184">
        <f>C30*E30</f>
        <v>174954985.78639963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78876</v>
      </c>
      <c r="D36" s="187"/>
      <c r="E36" s="187">
        <f>$G$29+$O$29-K36</f>
        <v>79694035.349767983</v>
      </c>
      <c r="F36" s="187"/>
      <c r="G36" s="188">
        <f>E36/C36</f>
        <v>1010.371156622648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115400</v>
      </c>
      <c r="D37" s="184"/>
      <c r="E37" s="184">
        <f>$G$30+$O$30</f>
        <v>174954985.78639963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85236</v>
      </c>
      <c r="D43" s="230"/>
      <c r="E43" s="58"/>
      <c r="F43" s="231">
        <f>$K$29</f>
        <v>0</v>
      </c>
      <c r="G43" s="232"/>
      <c r="H43" s="232">
        <f>$D$23</f>
        <v>6360</v>
      </c>
      <c r="I43" s="232"/>
      <c r="J43" s="232"/>
      <c r="K43" s="233">
        <f>$C$43-$H$43+$F$43+$O$43</f>
        <v>78876</v>
      </c>
      <c r="L43" s="233"/>
      <c r="M43" s="59">
        <f>SUM($K$43)/$D$9</f>
        <v>0.39438000000000001</v>
      </c>
      <c r="N43" s="60">
        <f>$G$36</f>
        <v>1010.371156622648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120400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115400</v>
      </c>
      <c r="L44" s="238"/>
      <c r="M44" s="63">
        <f>SUM($K$44)/D10</f>
        <v>0.23080000000000001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1:Y124"/>
  <sheetViews>
    <sheetView showGridLines="0" topLeftCell="A28" zoomScaleNormal="100" workbookViewId="0">
      <selection activeCell="J48" sqref="J4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SUM('0225'!K43:L43)</f>
        <v>78876</v>
      </c>
      <c r="F9" s="38">
        <f>E9/D9</f>
        <v>0.39438000000000001</v>
      </c>
      <c r="G9" s="103">
        <f>SUM('0225'!N43)</f>
        <v>1010.371156622648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SUM('0225'!K44:L44)</f>
        <v>115400</v>
      </c>
      <c r="F10" s="40">
        <f>E10/D10</f>
        <v>0.23080000000000001</v>
      </c>
      <c r="G10" s="103">
        <f>SUM('0225'!N44)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1010.371156622648</v>
      </c>
      <c r="G16" s="74">
        <f>IF(D16="","",(SUM(E16)-F16))</f>
        <v>-1010.371156622648</v>
      </c>
      <c r="H16" s="75">
        <f>IF(D16="","",(D16*G16))</f>
        <v>-2020742.313245296</v>
      </c>
      <c r="I16" s="13"/>
      <c r="J16" s="165" t="s">
        <v>23</v>
      </c>
      <c r="K16" s="107" t="s">
        <v>48</v>
      </c>
      <c r="L16" s="105">
        <v>2000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-3032148.8004575325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-2020742.313245296</v>
      </c>
      <c r="I23" s="114"/>
      <c r="J23" s="85" t="s">
        <v>25</v>
      </c>
      <c r="K23" s="86"/>
      <c r="L23" s="87">
        <f>SUM(L16:L22)</f>
        <v>2000</v>
      </c>
      <c r="M23" s="88"/>
      <c r="N23" s="88"/>
      <c r="O23" s="88"/>
      <c r="P23" s="89">
        <f>SUM(P16:P22)</f>
        <v>-3032148.8004575325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76876</v>
      </c>
      <c r="D29" s="187"/>
      <c r="E29" s="188">
        <f>$G$9</f>
        <v>1010.371156622648</v>
      </c>
      <c r="F29" s="188"/>
      <c r="G29" s="187">
        <f>C29*E29</f>
        <v>77673293.036522686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113400</v>
      </c>
      <c r="D30" s="184"/>
      <c r="E30" s="199">
        <f>$G$10</f>
        <v>1516.0744002287663</v>
      </c>
      <c r="F30" s="199"/>
      <c r="G30" s="184">
        <f>C30*E30</f>
        <v>171922836.9859421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76876</v>
      </c>
      <c r="D36" s="187"/>
      <c r="E36" s="187">
        <f>$G$29+$O$29-K36</f>
        <v>77673293.036522686</v>
      </c>
      <c r="F36" s="187"/>
      <c r="G36" s="188">
        <f>E36/C36</f>
        <v>1010.371156622648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113400</v>
      </c>
      <c r="D37" s="184"/>
      <c r="E37" s="184">
        <f>$G$30+$O$30</f>
        <v>171922836.9859421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78876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76876</v>
      </c>
      <c r="L43" s="233"/>
      <c r="M43" s="59">
        <f>SUM($K$43)/$D$9</f>
        <v>0.38438</v>
      </c>
      <c r="N43" s="60">
        <f>$G$36</f>
        <v>1010.371156622648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115400</v>
      </c>
      <c r="D44" s="235"/>
      <c r="E44" s="62"/>
      <c r="F44" s="236">
        <f>$K$30</f>
        <v>0</v>
      </c>
      <c r="G44" s="237"/>
      <c r="H44" s="237">
        <f>$L$23</f>
        <v>2000</v>
      </c>
      <c r="I44" s="237"/>
      <c r="J44" s="237"/>
      <c r="K44" s="238">
        <f>$C$44-$H$44+$F$44+$O$44</f>
        <v>113400</v>
      </c>
      <c r="L44" s="238"/>
      <c r="M44" s="63">
        <f>SUM($K$44)/D10</f>
        <v>0.2268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B1:Y124"/>
  <sheetViews>
    <sheetView showGridLines="0" topLeftCell="A10" zoomScaleNormal="100" workbookViewId="0">
      <selection activeCell="J33" sqref="J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SUM('0226'!K43:L43)</f>
        <v>76876</v>
      </c>
      <c r="F9" s="38">
        <f>E9/D9</f>
        <v>0.38438</v>
      </c>
      <c r="G9" s="103">
        <f>SUM('0226'!N43)</f>
        <v>1010.371156622648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SUM('0226'!K44:L44)</f>
        <v>113400</v>
      </c>
      <c r="F10" s="40">
        <f>E10/D10</f>
        <v>0.2268</v>
      </c>
      <c r="G10" s="103">
        <f>SUM('0226'!N44)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3800</v>
      </c>
      <c r="E16" s="33"/>
      <c r="F16" s="73">
        <f>IF(D16="","",(SUM($G$9)))</f>
        <v>1010.371156622648</v>
      </c>
      <c r="G16" s="74">
        <f>IF(D16="","",(SUM(E16)-F16))</f>
        <v>-1010.371156622648</v>
      </c>
      <c r="H16" s="75">
        <f>IF(D16="","",(D16*G16))</f>
        <v>-3839410.3951660623</v>
      </c>
      <c r="I16" s="13"/>
      <c r="J16" s="165" t="s">
        <v>23</v>
      </c>
      <c r="K16" s="107" t="s">
        <v>46</v>
      </c>
      <c r="L16" s="105">
        <v>6000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-9096446.4013725985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1516.0744002287663</v>
      </c>
      <c r="O17" s="94">
        <f>IF(L17="","",(SUM(M17)-N17))</f>
        <v>-1516.0744002287663</v>
      </c>
      <c r="P17" s="95">
        <f>IF(L17="","",(L17*O17))</f>
        <v>-3032148.8004575325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3800</v>
      </c>
      <c r="E23" s="71"/>
      <c r="F23" s="71"/>
      <c r="G23" s="71"/>
      <c r="H23" s="72">
        <f>SUM(H16:H22)</f>
        <v>-3839410.3951660623</v>
      </c>
      <c r="I23" s="114"/>
      <c r="J23" s="85" t="s">
        <v>25</v>
      </c>
      <c r="K23" s="86"/>
      <c r="L23" s="87">
        <f>SUM(L16:L22)</f>
        <v>8000</v>
      </c>
      <c r="M23" s="88"/>
      <c r="N23" s="88"/>
      <c r="O23" s="88"/>
      <c r="P23" s="89">
        <f>SUM(P16:P22)</f>
        <v>-12128595.20183013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73076</v>
      </c>
      <c r="D29" s="187"/>
      <c r="E29" s="188">
        <f>$G$9</f>
        <v>1010.371156622648</v>
      </c>
      <c r="F29" s="188"/>
      <c r="G29" s="187">
        <f>C29*E29</f>
        <v>73833882.641356617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105400</v>
      </c>
      <c r="D30" s="184"/>
      <c r="E30" s="199">
        <f>$G$10</f>
        <v>1516.0744002287663</v>
      </c>
      <c r="F30" s="199"/>
      <c r="G30" s="184">
        <f>C30*E30</f>
        <v>159794241.78411198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73076</v>
      </c>
      <c r="D36" s="187"/>
      <c r="E36" s="187">
        <f>$G$29+$O$29-K36</f>
        <v>73833882.641356617</v>
      </c>
      <c r="F36" s="187"/>
      <c r="G36" s="188">
        <f>E36/C36</f>
        <v>1010.3711566226478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105400</v>
      </c>
      <c r="D37" s="184"/>
      <c r="E37" s="184">
        <f>$G$30+$O$30</f>
        <v>159794241.78411198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76876</v>
      </c>
      <c r="D43" s="230"/>
      <c r="E43" s="58"/>
      <c r="F43" s="231">
        <f>$K$29</f>
        <v>0</v>
      </c>
      <c r="G43" s="232"/>
      <c r="H43" s="232">
        <f>$D$23</f>
        <v>3800</v>
      </c>
      <c r="I43" s="232"/>
      <c r="J43" s="232"/>
      <c r="K43" s="233">
        <f>$C$43-$H$43+$F$43+$O$43</f>
        <v>73076</v>
      </c>
      <c r="L43" s="233"/>
      <c r="M43" s="59">
        <f>SUM($K$43)/$D$9</f>
        <v>0.36537999999999998</v>
      </c>
      <c r="N43" s="60">
        <f>$G$36</f>
        <v>1010.3711566226478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113400</v>
      </c>
      <c r="D44" s="235"/>
      <c r="E44" s="62"/>
      <c r="F44" s="236">
        <f>$K$30</f>
        <v>0</v>
      </c>
      <c r="G44" s="237"/>
      <c r="H44" s="237">
        <f>$L$23</f>
        <v>8000</v>
      </c>
      <c r="I44" s="237"/>
      <c r="J44" s="237"/>
      <c r="K44" s="238">
        <f>$C$44-$H$44+$F$44+$O$44</f>
        <v>105400</v>
      </c>
      <c r="L44" s="238"/>
      <c r="M44" s="63">
        <f>SUM($K$44)/D10</f>
        <v>0.21079999999999999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FF00"/>
    <pageSetUpPr fitToPage="1"/>
  </sheetPr>
  <dimension ref="B1:Y124"/>
  <sheetViews>
    <sheetView showGridLines="0" topLeftCell="F31" zoomScaleNormal="100" workbookViewId="0">
      <selection activeCell="O43" sqref="O43:O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SUM('0227'!K43:L43)</f>
        <v>73076</v>
      </c>
      <c r="F9" s="38">
        <f>E9/D9</f>
        <v>0.36537999999999998</v>
      </c>
      <c r="G9" s="103">
        <f>SUM('0227'!N43)</f>
        <v>1010.3711566226478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SUM('0227'!K44:L44)</f>
        <v>105400</v>
      </c>
      <c r="F10" s="40">
        <f>E10/D10</f>
        <v>0.21079999999999999</v>
      </c>
      <c r="G10" s="103">
        <f>SUM('0227'!N44)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47</v>
      </c>
      <c r="D16" s="104">
        <v>900</v>
      </c>
      <c r="E16" s="33"/>
      <c r="F16" s="73">
        <f>IF(D16="","",(SUM($G$9)))</f>
        <v>1010.3711566226478</v>
      </c>
      <c r="G16" s="74">
        <f>IF(D16="","",(SUM(E16)-F16))</f>
        <v>-1010.3711566226478</v>
      </c>
      <c r="H16" s="75">
        <f>IF(D16="","",(D16*G16))</f>
        <v>-909334.04096038302</v>
      </c>
      <c r="I16" s="13"/>
      <c r="J16" s="165" t="s">
        <v>23</v>
      </c>
      <c r="K16" s="107" t="s">
        <v>48</v>
      </c>
      <c r="L16" s="105">
        <v>2000</v>
      </c>
      <c r="M16" s="33"/>
      <c r="N16" s="90">
        <f>IF(L16="","",($G$10))</f>
        <v>1516.0744002287663</v>
      </c>
      <c r="O16" s="91">
        <f>IF(L16="","",(SUM(M16)-N16))</f>
        <v>-1516.0744002287663</v>
      </c>
      <c r="P16" s="92">
        <f>IF(L16="","",(L16*O16))</f>
        <v>-3032148.8004575325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900</v>
      </c>
      <c r="E23" s="71"/>
      <c r="F23" s="71"/>
      <c r="G23" s="71"/>
      <c r="H23" s="72">
        <f>SUM(H16:H22)</f>
        <v>-909334.04096038302</v>
      </c>
      <c r="I23" s="114"/>
      <c r="J23" s="85" t="s">
        <v>25</v>
      </c>
      <c r="K23" s="86"/>
      <c r="L23" s="87">
        <f>SUM(L16:L22)</f>
        <v>2000</v>
      </c>
      <c r="M23" s="88"/>
      <c r="N23" s="88"/>
      <c r="O23" s="88"/>
      <c r="P23" s="89">
        <f>SUM(P16:P22)</f>
        <v>-3032148.8004575325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72176</v>
      </c>
      <c r="D29" s="187"/>
      <c r="E29" s="188">
        <f>$G$9</f>
        <v>1010.3711566226478</v>
      </c>
      <c r="F29" s="188"/>
      <c r="G29" s="187">
        <f>C29*E29</f>
        <v>72924548.600396231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103400</v>
      </c>
      <c r="D30" s="184"/>
      <c r="E30" s="199">
        <f>$G$10</f>
        <v>1516.0744002287663</v>
      </c>
      <c r="F30" s="199"/>
      <c r="G30" s="184">
        <f>C30*E30</f>
        <v>156762092.98365444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72176</v>
      </c>
      <c r="D36" s="187"/>
      <c r="E36" s="187">
        <f>$G$29+$O$29-K36</f>
        <v>72924548.600396231</v>
      </c>
      <c r="F36" s="187"/>
      <c r="G36" s="188">
        <f>E36/C36</f>
        <v>1010.3711566226478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103400</v>
      </c>
      <c r="D37" s="184"/>
      <c r="E37" s="184">
        <f>$G$30+$O$30</f>
        <v>156762092.98365444</v>
      </c>
      <c r="F37" s="184"/>
      <c r="G37" s="199">
        <f>E37/C37</f>
        <v>1516.0744002287663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73076</v>
      </c>
      <c r="D43" s="230"/>
      <c r="E43" s="58"/>
      <c r="F43" s="231">
        <f>$K$29</f>
        <v>0</v>
      </c>
      <c r="G43" s="232"/>
      <c r="H43" s="232">
        <f>$D$23</f>
        <v>900</v>
      </c>
      <c r="I43" s="232"/>
      <c r="J43" s="232"/>
      <c r="K43" s="233">
        <f>$C$43-$H$43+$F$43+$O$43</f>
        <v>72176</v>
      </c>
      <c r="L43" s="233"/>
      <c r="M43" s="59">
        <f>SUM($K$43)/$D$9</f>
        <v>0.36087999999999998</v>
      </c>
      <c r="N43" s="60">
        <f>$G$36</f>
        <v>1010.3711566226478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105400</v>
      </c>
      <c r="D44" s="235"/>
      <c r="E44" s="62"/>
      <c r="F44" s="236">
        <f>$K$30</f>
        <v>0</v>
      </c>
      <c r="G44" s="237"/>
      <c r="H44" s="237">
        <f>$L$23</f>
        <v>2000</v>
      </c>
      <c r="I44" s="237"/>
      <c r="J44" s="237"/>
      <c r="K44" s="238">
        <f>$C$44-$H$44+$F$44+$O$44</f>
        <v>103400</v>
      </c>
      <c r="L44" s="238"/>
      <c r="M44" s="63">
        <f>SUM($K$44)/D10</f>
        <v>0.20680000000000001</v>
      </c>
      <c r="N44" s="64">
        <f>$G$37</f>
        <v>1516.0744002287663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FF00"/>
    <pageSetUpPr fitToPage="1"/>
  </sheetPr>
  <dimension ref="B1:Y124"/>
  <sheetViews>
    <sheetView showGridLines="0" topLeftCell="D34" zoomScaleNormal="100" workbookViewId="0">
      <selection activeCell="K50" sqref="K50:L5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SUM('0228'!K43:L43)</f>
        <v>72176</v>
      </c>
      <c r="F9" s="38">
        <f>E9/D9</f>
        <v>0.36087999999999998</v>
      </c>
      <c r="G9" s="103">
        <f>SUM('0228'!N43)</f>
        <v>1010.3711566226478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SUM('0228'!K44:L44)</f>
        <v>103400</v>
      </c>
      <c r="F10" s="40">
        <f>E10/D10</f>
        <v>0.20680000000000001</v>
      </c>
      <c r="G10" s="103">
        <f>SUM('0228'!N44)</f>
        <v>1516.0744002287663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72176</v>
      </c>
      <c r="D29" s="187"/>
      <c r="E29" s="188">
        <f>$G$9</f>
        <v>1010.3711566226478</v>
      </c>
      <c r="F29" s="188"/>
      <c r="G29" s="187">
        <f>C29*E29</f>
        <v>72924548.600396231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103400</v>
      </c>
      <c r="D30" s="184"/>
      <c r="E30" s="199">
        <f>$G$10</f>
        <v>1516.0744002287663</v>
      </c>
      <c r="F30" s="199"/>
      <c r="G30" s="184">
        <f>C30*E30</f>
        <v>156762092.98365444</v>
      </c>
      <c r="H30" s="185"/>
      <c r="I30" s="13"/>
      <c r="J30" s="46" t="s">
        <v>10</v>
      </c>
      <c r="K30" s="180">
        <v>68000</v>
      </c>
      <c r="L30" s="181"/>
      <c r="M30" s="182">
        <v>1532.12352941176</v>
      </c>
      <c r="N30" s="183"/>
      <c r="O30" s="184">
        <f>K30*M30</f>
        <v>104184399.99999969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4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72176</v>
      </c>
      <c r="D36" s="187"/>
      <c r="E36" s="187">
        <f>$G$29+$O$29-K36</f>
        <v>72924548.600396231</v>
      </c>
      <c r="F36" s="187"/>
      <c r="G36" s="188">
        <f>E36/C36</f>
        <v>1010.3711566226478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171400</v>
      </c>
      <c r="D37" s="184"/>
      <c r="E37" s="184">
        <f>$G$30+$O$30</f>
        <v>260946492.98365414</v>
      </c>
      <c r="F37" s="184"/>
      <c r="G37" s="199">
        <f>E37/C37</f>
        <v>1522.441616007317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72176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72176</v>
      </c>
      <c r="L43" s="233"/>
      <c r="M43" s="59">
        <f>SUM($K$43)/$D$9</f>
        <v>0.36087999999999998</v>
      </c>
      <c r="N43" s="60">
        <f>$G$36</f>
        <v>1010.3711566226478</v>
      </c>
      <c r="O43" s="99"/>
      <c r="P43" s="19"/>
      <c r="S43" s="124"/>
    </row>
    <row r="44" spans="2:25" ht="24.75" customHeight="1">
      <c r="B44" s="61" t="s">
        <v>43</v>
      </c>
      <c r="C44" s="234">
        <f>SUM($E$10)</f>
        <v>103400</v>
      </c>
      <c r="D44" s="235"/>
      <c r="E44" s="62"/>
      <c r="F44" s="236">
        <f>$K$30</f>
        <v>68000</v>
      </c>
      <c r="G44" s="237"/>
      <c r="H44" s="237">
        <f>$L$23</f>
        <v>0</v>
      </c>
      <c r="I44" s="237"/>
      <c r="J44" s="237"/>
      <c r="K44" s="238">
        <f>$C$44-$H$44+$F$44+$O$44</f>
        <v>171400</v>
      </c>
      <c r="L44" s="238"/>
      <c r="M44" s="63">
        <f>SUM($K$44)/D10</f>
        <v>0.34279999999999999</v>
      </c>
      <c r="N44" s="64">
        <f>$G$37</f>
        <v>1522.441616007317</v>
      </c>
      <c r="O44" s="100"/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B1:Y124"/>
  <sheetViews>
    <sheetView showGridLines="0" topLeftCell="A25" zoomScaleNormal="100" workbookViewId="0">
      <selection activeCell="O37" sqref="O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SUM('0228 (입고)'!K43:L43)</f>
        <v>72176</v>
      </c>
      <c r="F9" s="38">
        <f>E9/D9</f>
        <v>0.36087999999999998</v>
      </c>
      <c r="G9" s="103">
        <f>SUM('0228 (입고)'!N43)</f>
        <v>1010.3711566226478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SUM('0228 (입고)'!K44:L44)</f>
        <v>171400</v>
      </c>
      <c r="F10" s="40">
        <f>E10/D10</f>
        <v>0.34279999999999999</v>
      </c>
      <c r="G10" s="103">
        <f>SUM('0228 (입고)'!N44)</f>
        <v>1522.441616007317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1800</v>
      </c>
      <c r="E16" s="33"/>
      <c r="F16" s="73">
        <f>IF(D16="","",(SUM($G$9)))</f>
        <v>1010.3711566226478</v>
      </c>
      <c r="G16" s="74">
        <f>IF(D16="","",(SUM(E16)-F16))</f>
        <v>-1010.3711566226478</v>
      </c>
      <c r="H16" s="75">
        <f>IF(D16="","",(D16*G16))</f>
        <v>-1818668.081920766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48</v>
      </c>
      <c r="D17" s="105">
        <v>3000</v>
      </c>
      <c r="E17" s="12"/>
      <c r="F17" s="76">
        <f>IF(D17="","",(SUM($G$9)))</f>
        <v>1010.3711566226478</v>
      </c>
      <c r="G17" s="77">
        <f>IF(D17="","",(SUM(E17)-F17))</f>
        <v>-1010.3711566226478</v>
      </c>
      <c r="H17" s="78">
        <f>IF(D17="","",(D17*G17))</f>
        <v>-3031113.4698679433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4800</v>
      </c>
      <c r="E23" s="71"/>
      <c r="F23" s="71"/>
      <c r="G23" s="71"/>
      <c r="H23" s="72">
        <f>SUM(H16:H22)</f>
        <v>-4849781.5517887091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67376</v>
      </c>
      <c r="D29" s="187"/>
      <c r="E29" s="188">
        <f>$G$9</f>
        <v>1010.3711566226478</v>
      </c>
      <c r="F29" s="188"/>
      <c r="G29" s="187">
        <f>C29*E29</f>
        <v>68074767.048607528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171400</v>
      </c>
      <c r="D30" s="184"/>
      <c r="E30" s="199">
        <f>$G$10</f>
        <v>1522.441616007317</v>
      </c>
      <c r="F30" s="199"/>
      <c r="G30" s="184">
        <f>C30*E30</f>
        <v>260946492.98365411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67376</v>
      </c>
      <c r="D36" s="187"/>
      <c r="E36" s="187">
        <f>$G$29+$O$29-K36</f>
        <v>65279218.048607528</v>
      </c>
      <c r="F36" s="187"/>
      <c r="G36" s="188">
        <f>E36/C36</f>
        <v>968.8793939771956</v>
      </c>
      <c r="H36" s="218"/>
      <c r="I36" s="13"/>
      <c r="J36" s="13"/>
      <c r="K36" s="129">
        <v>2795549</v>
      </c>
      <c r="L36" s="130" t="s">
        <v>76</v>
      </c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171400</v>
      </c>
      <c r="D37" s="184"/>
      <c r="E37" s="184">
        <f>$G$30+$O$30-K37</f>
        <v>256445807.98365411</v>
      </c>
      <c r="F37" s="184"/>
      <c r="G37" s="199">
        <f>E37/C37</f>
        <v>1496.183243778612</v>
      </c>
      <c r="H37" s="216"/>
      <c r="I37" s="13"/>
      <c r="J37" s="14"/>
      <c r="K37" s="129">
        <v>4500685</v>
      </c>
      <c r="L37" s="130" t="s">
        <v>76</v>
      </c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72176</v>
      </c>
      <c r="D43" s="230"/>
      <c r="E43" s="58"/>
      <c r="F43" s="231">
        <f>$K$29</f>
        <v>0</v>
      </c>
      <c r="G43" s="232"/>
      <c r="H43" s="232">
        <f>$D$23</f>
        <v>4800</v>
      </c>
      <c r="I43" s="232"/>
      <c r="J43" s="232"/>
      <c r="K43" s="233">
        <f>$C$43-$H$43+$F$43+$O$43</f>
        <v>67074</v>
      </c>
      <c r="L43" s="233"/>
      <c r="M43" s="59">
        <f>SUM($K$43)/$D$9</f>
        <v>0.33537</v>
      </c>
      <c r="N43" s="60">
        <f>$G$36</f>
        <v>968.8793939771956</v>
      </c>
      <c r="O43" s="99">
        <v>-302</v>
      </c>
      <c r="P43" s="19"/>
      <c r="S43" s="124"/>
    </row>
    <row r="44" spans="2:25" ht="24.75" customHeight="1">
      <c r="B44" s="61" t="s">
        <v>43</v>
      </c>
      <c r="C44" s="234">
        <f>SUM($E$10)</f>
        <v>171400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172494</v>
      </c>
      <c r="L44" s="238"/>
      <c r="M44" s="63">
        <f>SUM($K$44)/D10</f>
        <v>0.34498800000000002</v>
      </c>
      <c r="N44" s="64">
        <f>$G$37</f>
        <v>1496.183243778612</v>
      </c>
      <c r="O44" s="100">
        <v>1094</v>
      </c>
      <c r="P44" s="19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</row>
    <row r="49" spans="2:16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</row>
    <row r="50" spans="2:16" ht="26.25" customHeight="1">
      <c r="K50" s="228"/>
      <c r="L50" s="228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B1:Y124"/>
  <sheetViews>
    <sheetView showGridLines="0" topLeftCell="A19" zoomScaleNormal="100" workbookViewId="0">
      <selection activeCell="J28" sqref="J2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SUM('0302'!K43:L43)</f>
        <v>67074</v>
      </c>
      <c r="F9" s="38">
        <f>E9/D9</f>
        <v>0.33537</v>
      </c>
      <c r="G9" s="103">
        <f>SUM('0302'!N43)</f>
        <v>968.8793939771956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SUM('0302'!K44:L44)</f>
        <v>172494</v>
      </c>
      <c r="F10" s="40">
        <f>E10/D10</f>
        <v>0.34498800000000002</v>
      </c>
      <c r="G10" s="103">
        <f>SUM('0302'!N44)</f>
        <v>1496.183243778612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968.8793939771956</v>
      </c>
      <c r="G16" s="74">
        <f>IF(D16="","",(SUM(E16)-F16))</f>
        <v>-968.8793939771956</v>
      </c>
      <c r="H16" s="75">
        <f>IF(D16="","",(D16*G16))</f>
        <v>-1937758.7879543912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1496.183243778612</v>
      </c>
      <c r="O16" s="91">
        <f>IF(L16="","",(SUM(M16)-N16))</f>
        <v>-1496.183243778612</v>
      </c>
      <c r="P16" s="92">
        <f>IF(L16="","",(L16*O16))</f>
        <v>-4488549.7313358355</v>
      </c>
    </row>
    <row r="17" spans="2:17" ht="24" customHeight="1">
      <c r="B17" s="164"/>
      <c r="C17" s="101" t="s">
        <v>49</v>
      </c>
      <c r="D17" s="105">
        <v>1600</v>
      </c>
      <c r="E17" s="12"/>
      <c r="F17" s="76">
        <f>IF(D17="","",(SUM($G$9)))</f>
        <v>968.8793939771956</v>
      </c>
      <c r="G17" s="77">
        <f>IF(D17="","",(SUM(E17)-F17))</f>
        <v>-968.8793939771956</v>
      </c>
      <c r="H17" s="78">
        <f>IF(D17="","",(D17*G17))</f>
        <v>-1550207.0303635129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3600</v>
      </c>
      <c r="E23" s="71"/>
      <c r="F23" s="71"/>
      <c r="G23" s="71"/>
      <c r="H23" s="72">
        <f>SUM(H16:H22)</f>
        <v>-3487965.8183179041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-4488549.7313358355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63474</v>
      </c>
      <c r="D29" s="187"/>
      <c r="E29" s="188">
        <f>$G$9</f>
        <v>968.8793939771956</v>
      </c>
      <c r="F29" s="188"/>
      <c r="G29" s="187">
        <f>C29*E29</f>
        <v>61498650.653308511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169494</v>
      </c>
      <c r="D30" s="184"/>
      <c r="E30" s="199">
        <f>$G$10</f>
        <v>1496.183243778612</v>
      </c>
      <c r="F30" s="199"/>
      <c r="G30" s="184">
        <f>C30*E30</f>
        <v>253594082.72101206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63474</v>
      </c>
      <c r="D36" s="187"/>
      <c r="E36" s="187">
        <f>$G$29+$O$29-K36</f>
        <v>61498650.653308511</v>
      </c>
      <c r="F36" s="187"/>
      <c r="G36" s="188">
        <f>E36/C36</f>
        <v>968.8793939771956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169494</v>
      </c>
      <c r="D37" s="184"/>
      <c r="E37" s="184">
        <f>$G$30+$O$30</f>
        <v>253594082.72101206</v>
      </c>
      <c r="F37" s="184"/>
      <c r="G37" s="199">
        <f>E37/C37</f>
        <v>1496.183243778612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67074</v>
      </c>
      <c r="D43" s="230"/>
      <c r="E43" s="58"/>
      <c r="F43" s="231">
        <f>$K$29</f>
        <v>0</v>
      </c>
      <c r="G43" s="232"/>
      <c r="H43" s="232">
        <f>$D$23</f>
        <v>3600</v>
      </c>
      <c r="I43" s="232"/>
      <c r="J43" s="232"/>
      <c r="K43" s="233">
        <f>$C$43-$H$43+$F$43+$O$43</f>
        <v>63474</v>
      </c>
      <c r="L43" s="233"/>
      <c r="M43" s="59">
        <f>SUM($K$43)/$D$9</f>
        <v>0.31736999999999999</v>
      </c>
      <c r="N43" s="60">
        <f>$G$36</f>
        <v>968.8793939771956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172494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169494</v>
      </c>
      <c r="L44" s="238"/>
      <c r="M44" s="63">
        <f>SUM($K$44)/D10</f>
        <v>0.33898800000000001</v>
      </c>
      <c r="N44" s="64">
        <f>$G$37</f>
        <v>1496.183243778612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FF00"/>
    <pageSetUpPr fitToPage="1"/>
  </sheetPr>
  <dimension ref="B1:Y124"/>
  <sheetViews>
    <sheetView showGridLines="0" topLeftCell="A23" zoomScaleNormal="100" workbookViewId="0">
      <selection activeCell="P35" sqref="P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SUM('0303'!K43:L43)</f>
        <v>63474</v>
      </c>
      <c r="F9" s="38">
        <f>E9/D9</f>
        <v>0.31736999999999999</v>
      </c>
      <c r="G9" s="103">
        <f>SUM('0303'!N43)</f>
        <v>968.8793939771956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SUM('0303'!K44:L44)</f>
        <v>169494</v>
      </c>
      <c r="F10" s="40">
        <f>E10/D10</f>
        <v>0.33898800000000001</v>
      </c>
      <c r="G10" s="103">
        <f>SUM('0303'!N44)</f>
        <v>1496.183243778612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63474</v>
      </c>
      <c r="D29" s="187"/>
      <c r="E29" s="188">
        <f>$G$9</f>
        <v>968.8793939771956</v>
      </c>
      <c r="F29" s="188"/>
      <c r="G29" s="187">
        <f>C29*E29</f>
        <v>61498650.653308511</v>
      </c>
      <c r="H29" s="189"/>
      <c r="I29" s="13"/>
      <c r="J29" s="45" t="s">
        <v>9</v>
      </c>
      <c r="K29" s="190">
        <v>32192</v>
      </c>
      <c r="L29" s="191"/>
      <c r="M29" s="192">
        <v>1503.52742690892</v>
      </c>
      <c r="N29" s="193"/>
      <c r="O29" s="187">
        <f>K29*M29</f>
        <v>48401554.927051954</v>
      </c>
      <c r="P29" s="189"/>
    </row>
    <row r="30" spans="2:17" ht="22.5" customHeight="1">
      <c r="B30" s="46" t="s">
        <v>10</v>
      </c>
      <c r="C30" s="198">
        <f>$E$10-$L$23</f>
        <v>169494</v>
      </c>
      <c r="D30" s="184"/>
      <c r="E30" s="199">
        <f>$G$10</f>
        <v>1496.183243778612</v>
      </c>
      <c r="F30" s="199"/>
      <c r="G30" s="184">
        <f>C30*E30</f>
        <v>253594082.72101206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95666</v>
      </c>
      <c r="D36" s="187"/>
      <c r="E36" s="187">
        <f>$G$29+$O$29-K36</f>
        <v>109900205.58036047</v>
      </c>
      <c r="F36" s="187"/>
      <c r="G36" s="188">
        <f>E36/C36</f>
        <v>1148.7906422382086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169494</v>
      </c>
      <c r="D37" s="184"/>
      <c r="E37" s="184">
        <f>$G$30+$O$30</f>
        <v>253594082.72101206</v>
      </c>
      <c r="F37" s="184"/>
      <c r="G37" s="199">
        <f>E37/C37</f>
        <v>1496.183243778612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63474</v>
      </c>
      <c r="D43" s="230"/>
      <c r="E43" s="58"/>
      <c r="F43" s="231">
        <f>$K$29</f>
        <v>32192</v>
      </c>
      <c r="G43" s="232"/>
      <c r="H43" s="232">
        <f>$D$23</f>
        <v>0</v>
      </c>
      <c r="I43" s="232"/>
      <c r="J43" s="232"/>
      <c r="K43" s="233">
        <f>$C$43-$H$43+$F$43+$O$43</f>
        <v>95666</v>
      </c>
      <c r="L43" s="233"/>
      <c r="M43" s="59">
        <f>SUM($K$43)/$D$9</f>
        <v>0.47832999999999998</v>
      </c>
      <c r="N43" s="60">
        <f>$G$36</f>
        <v>1148.7906422382086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169494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169494</v>
      </c>
      <c r="L44" s="238"/>
      <c r="M44" s="63">
        <f>SUM($K$44)/D10</f>
        <v>0.33898800000000001</v>
      </c>
      <c r="N44" s="64">
        <f>$G$37</f>
        <v>1496.183243778612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B1:Y124"/>
  <sheetViews>
    <sheetView showGridLines="0" topLeftCell="A25" zoomScaleNormal="100" workbookViewId="0">
      <selection activeCell="O34" sqref="O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SUM('0304 (입고)'!K43:L43)</f>
        <v>95666</v>
      </c>
      <c r="F9" s="38">
        <f>E9/D9</f>
        <v>0.47832999999999998</v>
      </c>
      <c r="G9" s="103">
        <f>SUM('0304 (입고)'!N43)</f>
        <v>1148.7906422382086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SUM('0304 (입고)'!K44:L44)</f>
        <v>169494</v>
      </c>
      <c r="F10" s="40">
        <f>E10/D10</f>
        <v>0.33898800000000001</v>
      </c>
      <c r="G10" s="103">
        <f>SUM('0304 (입고)'!N44)</f>
        <v>1496.183243778612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77</v>
      </c>
      <c r="D16" s="104">
        <v>3000</v>
      </c>
      <c r="E16" s="33"/>
      <c r="F16" s="73">
        <f>IF(D16="","",(SUM($G$9)))</f>
        <v>1148.7906422382086</v>
      </c>
      <c r="G16" s="74">
        <f>IF(D16="","",(SUM(E16)-F16))</f>
        <v>-1148.7906422382086</v>
      </c>
      <c r="H16" s="75">
        <f>IF(D16="","",(D16*G16))</f>
        <v>-3446371.9267146261</v>
      </c>
      <c r="I16" s="13"/>
      <c r="J16" s="165" t="s">
        <v>23</v>
      </c>
      <c r="K16" s="107" t="s">
        <v>64</v>
      </c>
      <c r="L16" s="105">
        <v>1000</v>
      </c>
      <c r="M16" s="33"/>
      <c r="N16" s="90">
        <f>IF(L16="","",($G$10))</f>
        <v>1496.183243778612</v>
      </c>
      <c r="O16" s="91">
        <f>IF(L16="","",(SUM(M16)-N16))</f>
        <v>-1496.183243778612</v>
      </c>
      <c r="P16" s="92">
        <f>IF(L16="","",(L16*O16))</f>
        <v>-1496183.243778612</v>
      </c>
    </row>
    <row r="17" spans="2:17" ht="24" customHeight="1">
      <c r="B17" s="164"/>
      <c r="C17" s="101" t="s">
        <v>64</v>
      </c>
      <c r="D17" s="105">
        <v>1850</v>
      </c>
      <c r="E17" s="12"/>
      <c r="F17" s="76">
        <f>IF(D17="","",(SUM($G$9)))</f>
        <v>1148.7906422382086</v>
      </c>
      <c r="G17" s="77">
        <f>IF(D17="","",(SUM(E17)-F17))</f>
        <v>-1148.7906422382086</v>
      </c>
      <c r="H17" s="78">
        <f>IF(D17="","",(D17*G17))</f>
        <v>-2125262.6881406861</v>
      </c>
      <c r="I17" s="13"/>
      <c r="J17" s="165"/>
      <c r="K17" s="107" t="s">
        <v>78</v>
      </c>
      <c r="L17" s="105">
        <v>500</v>
      </c>
      <c r="M17" s="12"/>
      <c r="N17" s="93">
        <f>IF(L17="","",($G$10))</f>
        <v>1496.183243778612</v>
      </c>
      <c r="O17" s="94">
        <f>IF(L17="","",(SUM(M17)-N17))</f>
        <v>-1496.183243778612</v>
      </c>
      <c r="P17" s="95">
        <f>IF(L17="","",(L17*O17))</f>
        <v>-748091.621889306</v>
      </c>
    </row>
    <row r="18" spans="2:17" ht="24" customHeight="1">
      <c r="B18" s="164"/>
      <c r="C18" s="101" t="s">
        <v>79</v>
      </c>
      <c r="D18" s="105">
        <v>1000</v>
      </c>
      <c r="E18" s="12"/>
      <c r="F18" s="76">
        <f t="shared" ref="F18:F22" si="0">IF(D18="","",(SUM($G$9)))</f>
        <v>1148.7906422382086</v>
      </c>
      <c r="G18" s="77">
        <f t="shared" ref="G18:G22" si="1">IF(D18="","",(SUM(E18)-F18))</f>
        <v>-1148.7906422382086</v>
      </c>
      <c r="H18" s="78">
        <f t="shared" ref="H18:H22" si="2">IF(D18="","",(D18*G18))</f>
        <v>-1148790.6422382086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78</v>
      </c>
      <c r="D19" s="105">
        <v>2000</v>
      </c>
      <c r="E19" s="12"/>
      <c r="F19" s="76">
        <f t="shared" si="0"/>
        <v>1148.7906422382086</v>
      </c>
      <c r="G19" s="77">
        <f t="shared" si="1"/>
        <v>-1148.7906422382086</v>
      </c>
      <c r="H19" s="78">
        <f t="shared" si="2"/>
        <v>-2297581.2844764171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 t="s">
        <v>80</v>
      </c>
      <c r="D20" s="105">
        <v>3600</v>
      </c>
      <c r="E20" s="12"/>
      <c r="F20" s="76">
        <f t="shared" si="0"/>
        <v>1148.7906422382086</v>
      </c>
      <c r="G20" s="77">
        <f t="shared" si="1"/>
        <v>-1148.7906422382086</v>
      </c>
      <c r="H20" s="78">
        <f t="shared" si="2"/>
        <v>-4135646.312057551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11450</v>
      </c>
      <c r="E23" s="71"/>
      <c r="F23" s="71"/>
      <c r="G23" s="71"/>
      <c r="H23" s="72">
        <f>SUM(H16:H22)</f>
        <v>-13153652.853627488</v>
      </c>
      <c r="I23" s="114"/>
      <c r="J23" s="85" t="s">
        <v>25</v>
      </c>
      <c r="K23" s="86"/>
      <c r="L23" s="87">
        <f>SUM(L16:L22)</f>
        <v>1500</v>
      </c>
      <c r="M23" s="88"/>
      <c r="N23" s="88"/>
      <c r="O23" s="88"/>
      <c r="P23" s="89">
        <f>SUM(P16:P22)</f>
        <v>-2244274.8656679178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84216</v>
      </c>
      <c r="D29" s="187"/>
      <c r="E29" s="188">
        <f>$G$9</f>
        <v>1148.7906422382086</v>
      </c>
      <c r="F29" s="188"/>
      <c r="G29" s="187">
        <f>C29*E29</f>
        <v>96746552.726732984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167994</v>
      </c>
      <c r="D30" s="184"/>
      <c r="E30" s="199">
        <f>$G$10</f>
        <v>1496.183243778612</v>
      </c>
      <c r="F30" s="199"/>
      <c r="G30" s="184">
        <f>C30*E30</f>
        <v>251349807.85534415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84216</v>
      </c>
      <c r="D36" s="187"/>
      <c r="E36" s="187">
        <f>$G$29+$O$29-K36</f>
        <v>96746552.726732984</v>
      </c>
      <c r="F36" s="187"/>
      <c r="G36" s="188">
        <f>E36/C36</f>
        <v>1148.7906422382086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167994</v>
      </c>
      <c r="D37" s="184"/>
      <c r="E37" s="184">
        <f>$G$30+$O$30</f>
        <v>251349807.85534415</v>
      </c>
      <c r="F37" s="184"/>
      <c r="G37" s="199">
        <f>E37/C37</f>
        <v>1496.183243778612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95666</v>
      </c>
      <c r="D43" s="230"/>
      <c r="E43" s="58"/>
      <c r="F43" s="231">
        <f>$K$29</f>
        <v>0</v>
      </c>
      <c r="G43" s="232"/>
      <c r="H43" s="232">
        <f>$D$23</f>
        <v>11450</v>
      </c>
      <c r="I43" s="232"/>
      <c r="J43" s="232"/>
      <c r="K43" s="233">
        <f>$C$43-$H$43+$F$43+$O$43</f>
        <v>84216</v>
      </c>
      <c r="L43" s="233"/>
      <c r="M43" s="59">
        <f>SUM($K$43)/$D$9</f>
        <v>0.42108000000000001</v>
      </c>
      <c r="N43" s="60">
        <f>$G$36</f>
        <v>1148.7906422382086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169494</v>
      </c>
      <c r="D44" s="235"/>
      <c r="E44" s="62"/>
      <c r="F44" s="236">
        <f>$K$30</f>
        <v>0</v>
      </c>
      <c r="G44" s="237"/>
      <c r="H44" s="237">
        <f>$L$23</f>
        <v>1500</v>
      </c>
      <c r="I44" s="237"/>
      <c r="J44" s="237"/>
      <c r="K44" s="238">
        <f>$C$44-$H$44+$F$44+$O$44</f>
        <v>167994</v>
      </c>
      <c r="L44" s="238"/>
      <c r="M44" s="63">
        <f>SUM($K$44)/D10</f>
        <v>0.33598800000000001</v>
      </c>
      <c r="N44" s="64">
        <f>$G$37</f>
        <v>1496.183243778612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FFFF00"/>
    <pageSetUpPr fitToPage="1"/>
  </sheetPr>
  <dimension ref="B1:Y124"/>
  <sheetViews>
    <sheetView showGridLines="0" topLeftCell="A24" zoomScaleNormal="100" workbookViewId="0">
      <selection activeCell="N31" sqref="N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SUM('0304'!K43:L43)</f>
        <v>84216</v>
      </c>
      <c r="F9" s="38">
        <f>E9/D9</f>
        <v>0.42108000000000001</v>
      </c>
      <c r="G9" s="103">
        <f>SUM('0304'!N43)</f>
        <v>1148.7906422382086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SUM('0304'!K44:L44)</f>
        <v>167994</v>
      </c>
      <c r="F10" s="40">
        <f>E10/D10</f>
        <v>0.33598800000000001</v>
      </c>
      <c r="G10" s="103">
        <f>SUM('0304'!N44)</f>
        <v>1496.183243778612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84216</v>
      </c>
      <c r="D29" s="187"/>
      <c r="E29" s="188">
        <f>$G$9</f>
        <v>1148.7906422382086</v>
      </c>
      <c r="F29" s="188"/>
      <c r="G29" s="187">
        <f>C29*E29</f>
        <v>96746552.726732984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167994</v>
      </c>
      <c r="D30" s="184"/>
      <c r="E30" s="199">
        <f>$G$10</f>
        <v>1496.183243778612</v>
      </c>
      <c r="F30" s="199"/>
      <c r="G30" s="184">
        <f>C30*E30</f>
        <v>251349807.85534415</v>
      </c>
      <c r="H30" s="185"/>
      <c r="I30" s="13"/>
      <c r="J30" s="46" t="s">
        <v>10</v>
      </c>
      <c r="K30" s="180">
        <v>128461</v>
      </c>
      <c r="L30" s="181"/>
      <c r="M30" s="182">
        <v>1753.4673926202599</v>
      </c>
      <c r="N30" s="183"/>
      <c r="O30" s="184">
        <f>K30*M30</f>
        <v>225252174.72339121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84216</v>
      </c>
      <c r="D36" s="187"/>
      <c r="E36" s="187">
        <f>$G$29+$O$29-K36</f>
        <v>96746552.726732984</v>
      </c>
      <c r="F36" s="187"/>
      <c r="G36" s="188">
        <f>E36/C36</f>
        <v>1148.7906422382086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296455</v>
      </c>
      <c r="D37" s="184"/>
      <c r="E37" s="184">
        <f>$G$30+$O$30</f>
        <v>476601982.57873535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84216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84216</v>
      </c>
      <c r="L43" s="233"/>
      <c r="M43" s="59">
        <f>SUM($K$43)/$D$9</f>
        <v>0.42108000000000001</v>
      </c>
      <c r="N43" s="60">
        <f>$G$36</f>
        <v>1148.7906422382086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167994</v>
      </c>
      <c r="D44" s="235"/>
      <c r="E44" s="62"/>
      <c r="F44" s="236">
        <f>$K$30</f>
        <v>128461</v>
      </c>
      <c r="G44" s="237"/>
      <c r="H44" s="237">
        <f>$L$23</f>
        <v>0</v>
      </c>
      <c r="I44" s="237"/>
      <c r="J44" s="237"/>
      <c r="K44" s="238">
        <f>$C$44-$H$44+$F$44+$O$44</f>
        <v>296455</v>
      </c>
      <c r="L44" s="238"/>
      <c r="M44" s="63">
        <f>SUM($K$44)/D10</f>
        <v>0.59291000000000005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B1:Y124"/>
  <sheetViews>
    <sheetView showGridLines="0" topLeftCell="A19" zoomScaleNormal="100" workbookViewId="0">
      <selection activeCell="M35" sqref="M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SUM('0305 (입고)'!K43:L43)</f>
        <v>84216</v>
      </c>
      <c r="F9" s="38">
        <f>E9/D9</f>
        <v>0.42108000000000001</v>
      </c>
      <c r="G9" s="103">
        <f>SUM('0305 (입고)'!N43)</f>
        <v>1148.7906422382086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SUM('0305 (입고)'!K44:L44)</f>
        <v>296455</v>
      </c>
      <c r="F10" s="40">
        <f>E10/D10</f>
        <v>0.59291000000000005</v>
      </c>
      <c r="G10" s="103">
        <f>SUM('0305 (입고)'!N44)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81</v>
      </c>
      <c r="D16" s="104">
        <v>7800</v>
      </c>
      <c r="E16" s="33"/>
      <c r="F16" s="73">
        <f>IF(D16="","",(SUM($G$9)))</f>
        <v>1148.7906422382086</v>
      </c>
      <c r="G16" s="74">
        <f>IF(D16="","",(SUM(E16)-F16))</f>
        <v>-1148.7906422382086</v>
      </c>
      <c r="H16" s="75">
        <f>IF(D16="","",(D16*G16))</f>
        <v>-8960567.0094580278</v>
      </c>
      <c r="I16" s="13"/>
      <c r="J16" s="165" t="s">
        <v>23</v>
      </c>
      <c r="K16" s="107" t="s">
        <v>65</v>
      </c>
      <c r="L16" s="105">
        <v>9000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-14469035.243826611</v>
      </c>
    </row>
    <row r="17" spans="2:17" ht="24" customHeight="1">
      <c r="B17" s="164"/>
      <c r="C17" s="101" t="s">
        <v>64</v>
      </c>
      <c r="D17" s="105">
        <v>2900</v>
      </c>
      <c r="E17" s="12"/>
      <c r="F17" s="76">
        <f>IF(D17="","",(SUM($G$9)))</f>
        <v>1148.7906422382086</v>
      </c>
      <c r="G17" s="77">
        <f>IF(D17="","",(SUM(E17)-F17))</f>
        <v>-1148.7906422382086</v>
      </c>
      <c r="H17" s="78">
        <f>IF(D17="","",(D17*G17))</f>
        <v>-3331492.8624908049</v>
      </c>
      <c r="I17" s="13"/>
      <c r="J17" s="165"/>
      <c r="K17" s="107" t="s">
        <v>82</v>
      </c>
      <c r="L17" s="105">
        <v>3000</v>
      </c>
      <c r="M17" s="12"/>
      <c r="N17" s="93">
        <f>IF(L17="","",($G$10))</f>
        <v>1607.6705826474013</v>
      </c>
      <c r="O17" s="94">
        <f>IF(L17="","",(SUM(M17)-N17))</f>
        <v>-1607.6705826474013</v>
      </c>
      <c r="P17" s="95">
        <f>IF(L17="","",(L17*O17))</f>
        <v>-4823011.7479422037</v>
      </c>
    </row>
    <row r="18" spans="2:17" ht="24" customHeight="1">
      <c r="B18" s="164"/>
      <c r="C18" s="101" t="s">
        <v>65</v>
      </c>
      <c r="D18" s="105">
        <v>3000</v>
      </c>
      <c r="E18" s="12"/>
      <c r="F18" s="76">
        <f t="shared" ref="F18:F22" si="0">IF(D18="","",(SUM($G$9)))</f>
        <v>1148.7906422382086</v>
      </c>
      <c r="G18" s="77">
        <f t="shared" ref="G18:G22" si="1">IF(D18="","",(SUM(E18)-F18))</f>
        <v>-1148.7906422382086</v>
      </c>
      <c r="H18" s="78">
        <f t="shared" ref="H18:H22" si="2">IF(D18="","",(D18*G18))</f>
        <v>-3446371.9267146261</v>
      </c>
      <c r="I18" s="13"/>
      <c r="J18" s="165"/>
      <c r="K18" s="107" t="s">
        <v>83</v>
      </c>
      <c r="L18" s="105">
        <v>1000</v>
      </c>
      <c r="M18" s="12"/>
      <c r="N18" s="93">
        <f t="shared" ref="N18:N22" si="3">IF(L18="","",($G$10))</f>
        <v>1607.6705826474013</v>
      </c>
      <c r="O18" s="94">
        <f t="shared" ref="O18:O22" si="4">IF(L18="","",(SUM(M18)-N18))</f>
        <v>-1607.6705826474013</v>
      </c>
      <c r="P18" s="95">
        <f t="shared" ref="P18:P22" si="5">IF(L18="","",(L18*O18))</f>
        <v>-1607670.5826474014</v>
      </c>
    </row>
    <row r="19" spans="2:17" ht="24" customHeight="1">
      <c r="B19" s="164"/>
      <c r="C19" s="107" t="s">
        <v>82</v>
      </c>
      <c r="D19" s="105">
        <v>3000</v>
      </c>
      <c r="E19" s="12"/>
      <c r="F19" s="76">
        <f t="shared" si="0"/>
        <v>1148.7906422382086</v>
      </c>
      <c r="G19" s="77">
        <f t="shared" si="1"/>
        <v>-1148.7906422382086</v>
      </c>
      <c r="H19" s="78">
        <f t="shared" si="2"/>
        <v>-3446371.9267146261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16700</v>
      </c>
      <c r="E23" s="71"/>
      <c r="F23" s="71"/>
      <c r="G23" s="71"/>
      <c r="H23" s="72">
        <f>SUM(H16:H22)</f>
        <v>-19184803.725378085</v>
      </c>
      <c r="I23" s="114"/>
      <c r="J23" s="85" t="s">
        <v>25</v>
      </c>
      <c r="K23" s="86"/>
      <c r="L23" s="87">
        <f>SUM(L16:L22)</f>
        <v>13000</v>
      </c>
      <c r="M23" s="88"/>
      <c r="N23" s="88"/>
      <c r="O23" s="88"/>
      <c r="P23" s="89">
        <f>SUM(P16:P22)</f>
        <v>-20899717.574416216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67516</v>
      </c>
      <c r="D29" s="187"/>
      <c r="E29" s="188">
        <f>$G$9</f>
        <v>1148.7906422382086</v>
      </c>
      <c r="F29" s="188"/>
      <c r="G29" s="187">
        <f>C29*E29</f>
        <v>77561749.001354888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283455</v>
      </c>
      <c r="D30" s="184"/>
      <c r="E30" s="199">
        <f>$G$10</f>
        <v>1607.6705826474013</v>
      </c>
      <c r="F30" s="199"/>
      <c r="G30" s="184">
        <f>C30*E30</f>
        <v>455702265.00431913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67516</v>
      </c>
      <c r="D36" s="187"/>
      <c r="E36" s="187">
        <f>$G$29+$O$29-K36</f>
        <v>77561749.001354888</v>
      </c>
      <c r="F36" s="187"/>
      <c r="G36" s="188">
        <f>E36/C36</f>
        <v>1148.7906422382086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283455</v>
      </c>
      <c r="D37" s="184"/>
      <c r="E37" s="184">
        <f>$G$30+$O$30</f>
        <v>455702265.00431913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84216</v>
      </c>
      <c r="D43" s="230"/>
      <c r="E43" s="58"/>
      <c r="F43" s="231">
        <f>$K$29</f>
        <v>0</v>
      </c>
      <c r="G43" s="232"/>
      <c r="H43" s="232">
        <f>$D$23</f>
        <v>16700</v>
      </c>
      <c r="I43" s="232"/>
      <c r="J43" s="232"/>
      <c r="K43" s="233">
        <f>$C$43-$H$43+$F$43+$O$43</f>
        <v>67516</v>
      </c>
      <c r="L43" s="233"/>
      <c r="M43" s="59">
        <f>SUM($K$43)/$D$9</f>
        <v>0.33757999999999999</v>
      </c>
      <c r="N43" s="60">
        <f>$G$36</f>
        <v>1148.7906422382086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296455</v>
      </c>
      <c r="D44" s="235"/>
      <c r="E44" s="62"/>
      <c r="F44" s="236">
        <f>$K$30</f>
        <v>0</v>
      </c>
      <c r="G44" s="237"/>
      <c r="H44" s="237">
        <f>$L$23</f>
        <v>13000</v>
      </c>
      <c r="I44" s="237"/>
      <c r="J44" s="237"/>
      <c r="K44" s="238">
        <f>$C$44-$H$44+$F$44+$O$44</f>
        <v>283455</v>
      </c>
      <c r="L44" s="238"/>
      <c r="M44" s="63">
        <f>SUM($K$44)/D10</f>
        <v>0.56691000000000003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B1:Y124"/>
  <sheetViews>
    <sheetView showGridLines="0" topLeftCell="E14" zoomScaleNormal="100" workbookViewId="0">
      <selection activeCell="J35" sqref="J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SUM('0305'!K43:L43)</f>
        <v>67516</v>
      </c>
      <c r="F9" s="38">
        <f>E9/D9</f>
        <v>0.33757999999999999</v>
      </c>
      <c r="G9" s="103">
        <f>SUM('0305'!N43)</f>
        <v>1148.7906422382086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SUM('0305'!K44:L44)</f>
        <v>283455</v>
      </c>
      <c r="F10" s="40">
        <f>E10/D10</f>
        <v>0.56691000000000003</v>
      </c>
      <c r="G10" s="103">
        <f>SUM('0305'!N44)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64</v>
      </c>
      <c r="D16" s="104">
        <v>1900</v>
      </c>
      <c r="E16" s="33"/>
      <c r="F16" s="73">
        <f>IF(D16="","",(SUM($G$9)))</f>
        <v>1148.7906422382086</v>
      </c>
      <c r="G16" s="74">
        <f>IF(D16="","",(SUM(E16)-F16))</f>
        <v>-1148.7906422382086</v>
      </c>
      <c r="H16" s="75">
        <f>IF(D16="","",(D16*G16))</f>
        <v>-2182702.2202525963</v>
      </c>
      <c r="I16" s="13"/>
      <c r="J16" s="165" t="s">
        <v>23</v>
      </c>
      <c r="K16" s="107" t="s">
        <v>65</v>
      </c>
      <c r="L16" s="105">
        <v>3000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-4823011.7479422037</v>
      </c>
    </row>
    <row r="17" spans="2:17" ht="24" customHeight="1">
      <c r="B17" s="164"/>
      <c r="C17" s="101" t="s">
        <v>84</v>
      </c>
      <c r="D17" s="105">
        <v>2000</v>
      </c>
      <c r="E17" s="12"/>
      <c r="F17" s="76">
        <f>IF(D17="","",(SUM($G$9)))</f>
        <v>1148.7906422382086</v>
      </c>
      <c r="G17" s="77">
        <f>IF(D17="","",(SUM(E17)-F17))</f>
        <v>-1148.7906422382086</v>
      </c>
      <c r="H17" s="78">
        <f>IF(D17="","",(D17*G17))</f>
        <v>-2297581.2844764171</v>
      </c>
      <c r="I17" s="13"/>
      <c r="J17" s="165"/>
      <c r="K17" s="107" t="s">
        <v>82</v>
      </c>
      <c r="L17" s="105">
        <v>2500</v>
      </c>
      <c r="M17" s="12"/>
      <c r="N17" s="93">
        <f>IF(L17="","",($G$10))</f>
        <v>1607.6705826474013</v>
      </c>
      <c r="O17" s="94">
        <f>IF(L17="","",(SUM(M17)-N17))</f>
        <v>-1607.6705826474013</v>
      </c>
      <c r="P17" s="95">
        <f>IF(L17="","",(L17*O17))</f>
        <v>-4019176.4566185032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83</v>
      </c>
      <c r="L18" s="105">
        <v>1000</v>
      </c>
      <c r="M18" s="12"/>
      <c r="N18" s="93">
        <f t="shared" ref="N18:N22" si="3">IF(L18="","",($G$10))</f>
        <v>1607.6705826474013</v>
      </c>
      <c r="O18" s="94">
        <f t="shared" ref="O18:O22" si="4">IF(L18="","",(SUM(M18)-N18))</f>
        <v>-1607.6705826474013</v>
      </c>
      <c r="P18" s="95">
        <f t="shared" ref="P18:P22" si="5">IF(L18="","",(L18*O18))</f>
        <v>-1607670.5826474014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3900</v>
      </c>
      <c r="E23" s="71"/>
      <c r="F23" s="71"/>
      <c r="G23" s="71"/>
      <c r="H23" s="72">
        <f>SUM(H16:H22)</f>
        <v>-4480283.5047290139</v>
      </c>
      <c r="I23" s="114"/>
      <c r="J23" s="85" t="s">
        <v>25</v>
      </c>
      <c r="K23" s="86"/>
      <c r="L23" s="87">
        <f>SUM(L16:L22)</f>
        <v>6500</v>
      </c>
      <c r="M23" s="88"/>
      <c r="N23" s="88"/>
      <c r="O23" s="88"/>
      <c r="P23" s="89">
        <f>SUM(P16:P22)</f>
        <v>-10449858.787208108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63616</v>
      </c>
      <c r="D29" s="187"/>
      <c r="E29" s="188">
        <f>$G$9</f>
        <v>1148.7906422382086</v>
      </c>
      <c r="F29" s="188"/>
      <c r="G29" s="187">
        <f>C29*E29</f>
        <v>73081465.496625885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276955</v>
      </c>
      <c r="D30" s="184"/>
      <c r="E30" s="199">
        <f>$G$10</f>
        <v>1607.6705826474013</v>
      </c>
      <c r="F30" s="199"/>
      <c r="G30" s="184">
        <f>C30*E30</f>
        <v>445252406.21711099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63616</v>
      </c>
      <c r="D36" s="187"/>
      <c r="E36" s="187">
        <f>$G$29+$O$29-K36</f>
        <v>73081465.496625885</v>
      </c>
      <c r="F36" s="187"/>
      <c r="G36" s="188">
        <f>E36/C36</f>
        <v>1148.7906422382086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276955</v>
      </c>
      <c r="D37" s="184"/>
      <c r="E37" s="184">
        <f>$G$30+$O$30</f>
        <v>445252406.21711099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67516</v>
      </c>
      <c r="D43" s="230"/>
      <c r="E43" s="58"/>
      <c r="F43" s="231">
        <f>$K$29</f>
        <v>0</v>
      </c>
      <c r="G43" s="232"/>
      <c r="H43" s="232">
        <f>$D$23</f>
        <v>3900</v>
      </c>
      <c r="I43" s="232"/>
      <c r="J43" s="232"/>
      <c r="K43" s="233">
        <f>$C$43-$H$43+$F$43+$O$43</f>
        <v>63616</v>
      </c>
      <c r="L43" s="233"/>
      <c r="M43" s="59">
        <f>SUM($K$43)/$D$9</f>
        <v>0.31807999999999997</v>
      </c>
      <c r="N43" s="60">
        <f>$G$36</f>
        <v>1148.7906422382086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283455</v>
      </c>
      <c r="D44" s="235"/>
      <c r="E44" s="62"/>
      <c r="F44" s="236">
        <f>$K$30</f>
        <v>0</v>
      </c>
      <c r="G44" s="237"/>
      <c r="H44" s="237">
        <f>$L$23</f>
        <v>6500</v>
      </c>
      <c r="I44" s="237"/>
      <c r="J44" s="237"/>
      <c r="K44" s="238">
        <f>$C$44-$H$44+$F$44+$O$44</f>
        <v>276955</v>
      </c>
      <c r="L44" s="238"/>
      <c r="M44" s="63">
        <f>SUM($K$44)/D10</f>
        <v>0.55391000000000001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FFFF00"/>
    <pageSetUpPr fitToPage="1"/>
  </sheetPr>
  <dimension ref="B1:Y124"/>
  <sheetViews>
    <sheetView showGridLines="0" topLeftCell="A27" zoomScaleNormal="100" workbookViewId="0">
      <selection activeCell="R42" sqref="R4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SUM('0306'!K43:L43)</f>
        <v>63616</v>
      </c>
      <c r="F9" s="38">
        <f>E9/D9</f>
        <v>0.31807999999999997</v>
      </c>
      <c r="G9" s="103">
        <f>SUM('0306'!N43)</f>
        <v>1148.7906422382086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SUM('0306'!K44:L44)</f>
        <v>276955</v>
      </c>
      <c r="F10" s="40">
        <f>E10/D10</f>
        <v>0.55391000000000001</v>
      </c>
      <c r="G10" s="103">
        <f>SUM('0306'!N44)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63616</v>
      </c>
      <c r="D29" s="187"/>
      <c r="E29" s="188">
        <f>$G$9</f>
        <v>1148.7906422382086</v>
      </c>
      <c r="F29" s="188"/>
      <c r="G29" s="187">
        <f>C29*E29</f>
        <v>73081465.496625885</v>
      </c>
      <c r="H29" s="189"/>
      <c r="I29" s="13"/>
      <c r="J29" s="45" t="s">
        <v>9</v>
      </c>
      <c r="K29" s="190">
        <v>32000</v>
      </c>
      <c r="L29" s="191"/>
      <c r="M29" s="192">
        <v>1503.52742690892</v>
      </c>
      <c r="N29" s="193"/>
      <c r="O29" s="187">
        <f>K29*M29</f>
        <v>48112877.661085442</v>
      </c>
      <c r="P29" s="189"/>
    </row>
    <row r="30" spans="2:17" ht="22.5" customHeight="1">
      <c r="B30" s="46" t="s">
        <v>10</v>
      </c>
      <c r="C30" s="198">
        <f>$E$10-$L$23</f>
        <v>276955</v>
      </c>
      <c r="D30" s="184"/>
      <c r="E30" s="199">
        <f>$G$10</f>
        <v>1607.6705826474013</v>
      </c>
      <c r="F30" s="199"/>
      <c r="G30" s="184">
        <f>C30*E30</f>
        <v>445252406.21711099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95616</v>
      </c>
      <c r="D36" s="187"/>
      <c r="E36" s="187">
        <f>$G$29+$O$29-K36</f>
        <v>121194343.15771133</v>
      </c>
      <c r="F36" s="187"/>
      <c r="G36" s="188">
        <f>E36/C36</f>
        <v>1267.5111190356356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276955</v>
      </c>
      <c r="D37" s="184"/>
      <c r="E37" s="184">
        <f>$G$30+$O$30</f>
        <v>445252406.21711099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63616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95616</v>
      </c>
      <c r="L43" s="233"/>
      <c r="M43" s="59">
        <f>SUM($K$43)/$D$9</f>
        <v>0.47808</v>
      </c>
      <c r="N43" s="60">
        <f>$G$36</f>
        <v>1267.5111190356356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276955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276955</v>
      </c>
      <c r="L44" s="238"/>
      <c r="M44" s="63">
        <f>SUM($K$44)/D10</f>
        <v>0.55391000000000001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B1:Y124"/>
  <sheetViews>
    <sheetView showGridLines="0" topLeftCell="A37" zoomScaleNormal="100" workbookViewId="0">
      <selection activeCell="Q43" sqref="Q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SUM('0307 (입고)'!K43:L43)</f>
        <v>95616</v>
      </c>
      <c r="F9" s="38">
        <f>E9/D9</f>
        <v>0.47808</v>
      </c>
      <c r="G9" s="103">
        <f>SUM('0307 (입고)'!N43)</f>
        <v>1267.5111190356356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SUM('0307 (입고)'!K44:L44)</f>
        <v>276955</v>
      </c>
      <c r="F10" s="40">
        <f>E10/D10</f>
        <v>0.55391000000000001</v>
      </c>
      <c r="G10" s="103">
        <f>SUM('0307 (입고)'!N44)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65</v>
      </c>
      <c r="D16" s="104">
        <v>3000</v>
      </c>
      <c r="E16" s="33"/>
      <c r="F16" s="73">
        <f>IF(D16="","",(SUM($G$9)))</f>
        <v>1267.5111190356356</v>
      </c>
      <c r="G16" s="74">
        <f>IF(D16="","",(SUM(E16)-F16))</f>
        <v>-1267.5111190356356</v>
      </c>
      <c r="H16" s="75">
        <f>IF(D16="","",(D16*G16))</f>
        <v>-3802533.3571069068</v>
      </c>
      <c r="I16" s="13"/>
      <c r="J16" s="165" t="s">
        <v>23</v>
      </c>
      <c r="K16" s="107" t="s">
        <v>85</v>
      </c>
      <c r="L16" s="105">
        <v>32000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-51445458.644716844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65</v>
      </c>
      <c r="L17" s="105">
        <v>3000</v>
      </c>
      <c r="M17" s="12"/>
      <c r="N17" s="93">
        <f>IF(L17="","",($G$10))</f>
        <v>1607.6705826474013</v>
      </c>
      <c r="O17" s="94">
        <f>IF(L17="","",(SUM(M17)-N17))</f>
        <v>-1607.6705826474013</v>
      </c>
      <c r="P17" s="95">
        <f>IF(L17="","",(L17*O17))</f>
        <v>-4823011.7479422037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-3802533.3571069068</v>
      </c>
      <c r="I23" s="114"/>
      <c r="J23" s="85" t="s">
        <v>25</v>
      </c>
      <c r="K23" s="86"/>
      <c r="L23" s="87">
        <f>SUM(L16:L22)</f>
        <v>35000</v>
      </c>
      <c r="M23" s="88"/>
      <c r="N23" s="88"/>
      <c r="O23" s="88"/>
      <c r="P23" s="89">
        <f>SUM(P16:P22)</f>
        <v>-56268470.392659046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92616</v>
      </c>
      <c r="D29" s="187"/>
      <c r="E29" s="188">
        <f>$G$9</f>
        <v>1267.5111190356356</v>
      </c>
      <c r="F29" s="188"/>
      <c r="G29" s="187">
        <f>C29*E29</f>
        <v>117391809.80060443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241955</v>
      </c>
      <c r="D30" s="184"/>
      <c r="E30" s="199">
        <f>$G$10</f>
        <v>1607.6705826474013</v>
      </c>
      <c r="F30" s="199"/>
      <c r="G30" s="184">
        <f>C30*E30</f>
        <v>388983935.82445198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92616</v>
      </c>
      <c r="D36" s="187"/>
      <c r="E36" s="187">
        <f>$G$29+$O$29-K36</f>
        <v>117391809.80060443</v>
      </c>
      <c r="F36" s="187"/>
      <c r="G36" s="188">
        <f>E36/C36</f>
        <v>1267.5111190356356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241955</v>
      </c>
      <c r="D37" s="184"/>
      <c r="E37" s="184">
        <f>$G$30+$O$30</f>
        <v>388983935.82445198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95616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92616</v>
      </c>
      <c r="L43" s="233"/>
      <c r="M43" s="59">
        <f>SUM($K$43)/$D$9</f>
        <v>0.46307999999999999</v>
      </c>
      <c r="N43" s="60">
        <f>$G$36</f>
        <v>1267.5111190356356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276955</v>
      </c>
      <c r="D44" s="235"/>
      <c r="E44" s="62"/>
      <c r="F44" s="236">
        <f>$K$30</f>
        <v>0</v>
      </c>
      <c r="G44" s="237"/>
      <c r="H44" s="237">
        <f>$L$23</f>
        <v>35000</v>
      </c>
      <c r="I44" s="237"/>
      <c r="J44" s="237"/>
      <c r="K44" s="238">
        <f>$C$44-$H$44+$F$44+$O$44</f>
        <v>241955</v>
      </c>
      <c r="L44" s="238"/>
      <c r="M44" s="63">
        <f>SUM($K$44)/D10</f>
        <v>0.48391000000000001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B1:Y124"/>
  <sheetViews>
    <sheetView showGridLines="0" zoomScaleNormal="100" workbookViewId="0">
      <selection activeCell="M43" sqref="M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SUM('0307'!K43:L43)</f>
        <v>92616</v>
      </c>
      <c r="F9" s="38">
        <f>E9/D9</f>
        <v>0.46307999999999999</v>
      </c>
      <c r="G9" s="103">
        <f>SUM('0307'!N43)</f>
        <v>1267.5111190356356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SUM('0307'!K44:L44)</f>
        <v>241955</v>
      </c>
      <c r="F10" s="40">
        <f>E10/D10</f>
        <v>0.48391000000000001</v>
      </c>
      <c r="G10" s="103">
        <f>SUM('0307'!N44)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45</v>
      </c>
      <c r="L16" s="105">
        <v>500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-803835.29132370069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1607.6705826474013</v>
      </c>
      <c r="O17" s="94">
        <f>IF(L17="","",(SUM(M17)-N17))</f>
        <v>-1607.6705826474013</v>
      </c>
      <c r="P17" s="95">
        <f>IF(L17="","",(L17*O17))</f>
        <v>-4823011.7479422037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3500</v>
      </c>
      <c r="M23" s="88"/>
      <c r="N23" s="88"/>
      <c r="O23" s="88"/>
      <c r="P23" s="89">
        <f>SUM(P16:P22)</f>
        <v>-5626847.0392659046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92616</v>
      </c>
      <c r="D29" s="187"/>
      <c r="E29" s="188">
        <f>$G$9</f>
        <v>1267.5111190356356</v>
      </c>
      <c r="F29" s="188"/>
      <c r="G29" s="187">
        <f>C29*E29</f>
        <v>117391809.80060443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238455</v>
      </c>
      <c r="D30" s="184"/>
      <c r="E30" s="199">
        <f>$G$10</f>
        <v>1607.6705826474013</v>
      </c>
      <c r="F30" s="199"/>
      <c r="G30" s="184">
        <f>C30*E30</f>
        <v>383357088.78518605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92616</v>
      </c>
      <c r="D36" s="187"/>
      <c r="E36" s="187">
        <f>$G$29+$O$29-K36</f>
        <v>117391809.80060443</v>
      </c>
      <c r="F36" s="187"/>
      <c r="G36" s="188">
        <f>E36/C36</f>
        <v>1267.5111190356356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238455</v>
      </c>
      <c r="D37" s="184"/>
      <c r="E37" s="184">
        <f>$G$30+$O$30</f>
        <v>383357088.78518605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92616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92616</v>
      </c>
      <c r="L43" s="233"/>
      <c r="M43" s="59">
        <f>SUM($K$43)/$D$9</f>
        <v>0.46307999999999999</v>
      </c>
      <c r="N43" s="60">
        <f>$G$36</f>
        <v>1267.5111190356356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241955</v>
      </c>
      <c r="D44" s="235"/>
      <c r="E44" s="62"/>
      <c r="F44" s="236">
        <f>$K$30</f>
        <v>0</v>
      </c>
      <c r="G44" s="237"/>
      <c r="H44" s="237">
        <f>$L$23</f>
        <v>3500</v>
      </c>
      <c r="I44" s="237"/>
      <c r="J44" s="237"/>
      <c r="K44" s="238">
        <f>$C$44-$H$44+$F$44+$O$44</f>
        <v>238455</v>
      </c>
      <c r="L44" s="238"/>
      <c r="M44" s="63">
        <f>SUM($K$44)/D10</f>
        <v>0.47691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B1:Y124"/>
  <sheetViews>
    <sheetView showGridLines="0" topLeftCell="A31" zoomScaleNormal="100" workbookViewId="0">
      <selection activeCell="K17" sqref="K17: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SUM('0309'!K43:L43)</f>
        <v>92616</v>
      </c>
      <c r="F9" s="38">
        <f>E9/D9</f>
        <v>0.46307999999999999</v>
      </c>
      <c r="G9" s="103">
        <f>SUM('0309'!N43)</f>
        <v>1267.5111190356356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SUM('0309'!K44:L44)</f>
        <v>238455</v>
      </c>
      <c r="F10" s="40">
        <f>E10/D10</f>
        <v>0.47691</v>
      </c>
      <c r="G10" s="103">
        <f>SUM('0309'!N44)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45</v>
      </c>
      <c r="L16" s="105">
        <v>500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-803835.29132370069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500</v>
      </c>
      <c r="M23" s="88"/>
      <c r="N23" s="88"/>
      <c r="O23" s="88"/>
      <c r="P23" s="89">
        <f>SUM(P16:P22)</f>
        <v>-803835.29132370069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92616</v>
      </c>
      <c r="D29" s="187"/>
      <c r="E29" s="188">
        <f>$G$9</f>
        <v>1267.5111190356356</v>
      </c>
      <c r="F29" s="188"/>
      <c r="G29" s="187">
        <f>C29*E29</f>
        <v>117391809.80060443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237955</v>
      </c>
      <c r="D30" s="184"/>
      <c r="E30" s="199">
        <f>$G$10</f>
        <v>1607.6705826474013</v>
      </c>
      <c r="F30" s="199"/>
      <c r="G30" s="184">
        <f>C30*E30</f>
        <v>382553253.49386239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92616</v>
      </c>
      <c r="D36" s="187"/>
      <c r="E36" s="187">
        <f>$G$29+$O$29-K36</f>
        <v>117391809.80060443</v>
      </c>
      <c r="F36" s="187"/>
      <c r="G36" s="188">
        <f>E36/C36</f>
        <v>1267.5111190356356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237955</v>
      </c>
      <c r="D37" s="184"/>
      <c r="E37" s="184">
        <f>$G$30+$O$30</f>
        <v>382553253.49386239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92616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92616</v>
      </c>
      <c r="L43" s="233"/>
      <c r="M43" s="59">
        <f>SUM($K$43)/$D$9</f>
        <v>0.46307999999999999</v>
      </c>
      <c r="N43" s="60">
        <f>$G$36</f>
        <v>1267.5111190356356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238455</v>
      </c>
      <c r="D44" s="235"/>
      <c r="E44" s="62"/>
      <c r="F44" s="236">
        <f>$K$30</f>
        <v>0</v>
      </c>
      <c r="G44" s="237"/>
      <c r="H44" s="237">
        <f>$L$23</f>
        <v>500</v>
      </c>
      <c r="I44" s="237"/>
      <c r="J44" s="237"/>
      <c r="K44" s="238">
        <f>$C$44-$H$44+$F$44+$O$44</f>
        <v>237955</v>
      </c>
      <c r="L44" s="238"/>
      <c r="M44" s="63">
        <f>SUM($K$44)/D10</f>
        <v>0.47591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B1:Y124"/>
  <sheetViews>
    <sheetView showGridLines="0" topLeftCell="A36" zoomScaleNormal="100" workbookViewId="0">
      <selection activeCell="N43" sqref="N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SUM('0310'!K43:L43)</f>
        <v>92616</v>
      </c>
      <c r="F9" s="38">
        <f>E9/D9</f>
        <v>0.46307999999999999</v>
      </c>
      <c r="G9" s="103">
        <f>SUM('0310'!N43)</f>
        <v>1267.5111190356356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SUM('0310'!K44:L44)</f>
        <v>237955</v>
      </c>
      <c r="F10" s="40">
        <f>E10/D10</f>
        <v>0.47591</v>
      </c>
      <c r="G10" s="103">
        <f>SUM('0310'!N44)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2500</v>
      </c>
      <c r="E16" s="33"/>
      <c r="F16" s="73">
        <f>IF(D16="","",(SUM($G$9)))</f>
        <v>1267.5111190356356</v>
      </c>
      <c r="G16" s="74">
        <f>IF(D16="","",(SUM(E16)-F16))</f>
        <v>-1267.5111190356356</v>
      </c>
      <c r="H16" s="75">
        <f>IF(D16="","",(D16*G16))</f>
        <v>-3168777.7975890888</v>
      </c>
      <c r="I16" s="13"/>
      <c r="J16" s="165" t="s">
        <v>23</v>
      </c>
      <c r="K16" s="107" t="s">
        <v>68</v>
      </c>
      <c r="L16" s="105">
        <v>12000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-19292046.991768815</v>
      </c>
    </row>
    <row r="17" spans="2:17" ht="24" customHeight="1">
      <c r="B17" s="164"/>
      <c r="C17" s="101" t="s">
        <v>60</v>
      </c>
      <c r="D17" s="105">
        <v>3000</v>
      </c>
      <c r="E17" s="12"/>
      <c r="F17" s="76">
        <f>IF(D17="","",(SUM($G$9)))</f>
        <v>1267.5111190356356</v>
      </c>
      <c r="G17" s="77">
        <f>IF(D17="","",(SUM(E17)-F17))</f>
        <v>-1267.5111190356356</v>
      </c>
      <c r="H17" s="78">
        <f>IF(D17="","",(D17*G17))</f>
        <v>-3802533.3571069068</v>
      </c>
      <c r="I17" s="13"/>
      <c r="J17" s="165"/>
      <c r="K17" s="107" t="s">
        <v>74</v>
      </c>
      <c r="L17" s="105">
        <v>20000</v>
      </c>
      <c r="M17" s="12"/>
      <c r="N17" s="93">
        <f>IF(L17="","",($G$10))</f>
        <v>1607.6705826474013</v>
      </c>
      <c r="O17" s="94">
        <f>IF(L17="","",(SUM(M17)-N17))</f>
        <v>-1607.6705826474013</v>
      </c>
      <c r="P17" s="95">
        <f>IF(L17="","",(L17*O17))</f>
        <v>-32153411.652948026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3000</v>
      </c>
      <c r="M18" s="12"/>
      <c r="N18" s="93">
        <f t="shared" ref="N18:N22" si="3">IF(L18="","",($G$10))</f>
        <v>1607.6705826474013</v>
      </c>
      <c r="O18" s="94">
        <f t="shared" ref="O18:O22" si="4">IF(L18="","",(SUM(M18)-N18))</f>
        <v>-1607.6705826474013</v>
      </c>
      <c r="P18" s="95">
        <f t="shared" ref="P18:P22" si="5">IF(L18="","",(L18*O18))</f>
        <v>-4823011.7479422037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50</v>
      </c>
      <c r="L19" s="105">
        <v>1000</v>
      </c>
      <c r="M19" s="12"/>
      <c r="N19" s="93">
        <f t="shared" si="3"/>
        <v>1607.6705826474013</v>
      </c>
      <c r="O19" s="94">
        <f t="shared" si="4"/>
        <v>-1607.6705826474013</v>
      </c>
      <c r="P19" s="95">
        <f t="shared" si="5"/>
        <v>-1607670.5826474014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5500</v>
      </c>
      <c r="E23" s="71"/>
      <c r="F23" s="71"/>
      <c r="G23" s="71"/>
      <c r="H23" s="72">
        <f>SUM(H16:H22)</f>
        <v>-6971311.1546959952</v>
      </c>
      <c r="I23" s="114"/>
      <c r="J23" s="85" t="s">
        <v>25</v>
      </c>
      <c r="K23" s="86"/>
      <c r="L23" s="87">
        <f>SUM(L16:L22)</f>
        <v>36000</v>
      </c>
      <c r="M23" s="88"/>
      <c r="N23" s="88"/>
      <c r="O23" s="88"/>
      <c r="P23" s="89">
        <f>SUM(P16:P22)</f>
        <v>-57876140.975306444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87116</v>
      </c>
      <c r="D29" s="187"/>
      <c r="E29" s="188">
        <f>$G$9</f>
        <v>1267.5111190356356</v>
      </c>
      <c r="F29" s="188"/>
      <c r="G29" s="187">
        <f>C29*E29</f>
        <v>110420498.64590843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201955</v>
      </c>
      <c r="D30" s="184"/>
      <c r="E30" s="199">
        <f>$G$10</f>
        <v>1607.6705826474013</v>
      </c>
      <c r="F30" s="199"/>
      <c r="G30" s="184">
        <f>C30*E30</f>
        <v>324677112.51855594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87116</v>
      </c>
      <c r="D36" s="187"/>
      <c r="E36" s="187">
        <f>$G$29+$O$29-K36</f>
        <v>110420498.64590843</v>
      </c>
      <c r="F36" s="187"/>
      <c r="G36" s="188">
        <f>E36/C36</f>
        <v>1267.5111190356356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201955</v>
      </c>
      <c r="D37" s="184"/>
      <c r="E37" s="184">
        <f>$G$30+$O$30</f>
        <v>324677112.51855594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92616</v>
      </c>
      <c r="D43" s="230"/>
      <c r="E43" s="58"/>
      <c r="F43" s="231">
        <f>$K$29</f>
        <v>0</v>
      </c>
      <c r="G43" s="232"/>
      <c r="H43" s="232">
        <f>$D$23</f>
        <v>5500</v>
      </c>
      <c r="I43" s="232"/>
      <c r="J43" s="232"/>
      <c r="K43" s="233">
        <f>$C$43-$H$43+$F$43+$O$43</f>
        <v>87116</v>
      </c>
      <c r="L43" s="233"/>
      <c r="M43" s="59">
        <f>SUM($K$43)/$D$9</f>
        <v>0.43558000000000002</v>
      </c>
      <c r="N43" s="60">
        <f>$G$36</f>
        <v>1267.5111190356356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237955</v>
      </c>
      <c r="D44" s="235"/>
      <c r="E44" s="62"/>
      <c r="F44" s="236">
        <f>$K$30</f>
        <v>0</v>
      </c>
      <c r="G44" s="237"/>
      <c r="H44" s="237">
        <f>$L$23</f>
        <v>36000</v>
      </c>
      <c r="I44" s="237"/>
      <c r="J44" s="237"/>
      <c r="K44" s="238">
        <f>$C$44-$H$44+$F$44+$O$44</f>
        <v>201955</v>
      </c>
      <c r="L44" s="238"/>
      <c r="M44" s="63">
        <f>SUM($K$44)/D10</f>
        <v>0.40390999999999999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B1:Y124"/>
  <sheetViews>
    <sheetView showGridLines="0" topLeftCell="A28" zoomScaleNormal="100" workbookViewId="0">
      <selection activeCell="R46" sqref="R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SUM('0311'!K43:L43)</f>
        <v>87116</v>
      </c>
      <c r="F9" s="38">
        <f>E9/D9</f>
        <v>0.43558000000000002</v>
      </c>
      <c r="G9" s="103">
        <f>SUM('0311'!N43)</f>
        <v>1267.5111190356356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SUM('0311'!K44:L44)</f>
        <v>201955</v>
      </c>
      <c r="F10" s="40">
        <f>E10/D10</f>
        <v>0.40390999999999999</v>
      </c>
      <c r="G10" s="103">
        <f>SUM('0311'!N44)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86</v>
      </c>
      <c r="D16" s="104">
        <v>4000</v>
      </c>
      <c r="E16" s="33"/>
      <c r="F16" s="73">
        <f>IF(D16="","",(SUM($G$9)))</f>
        <v>1267.5111190356356</v>
      </c>
      <c r="G16" s="74">
        <f>IF(D16="","",(SUM(E16)-F16))</f>
        <v>-1267.5111190356356</v>
      </c>
      <c r="H16" s="75">
        <f>IF(D16="","",(D16*G16))</f>
        <v>-5070044.4761425424</v>
      </c>
      <c r="I16" s="13"/>
      <c r="J16" s="165" t="s">
        <v>23</v>
      </c>
      <c r="K16" s="107" t="s">
        <v>87</v>
      </c>
      <c r="L16" s="105">
        <v>12000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-19292046.991768815</v>
      </c>
    </row>
    <row r="17" spans="2:17" ht="24" customHeight="1">
      <c r="B17" s="164"/>
      <c r="C17" s="101" t="s">
        <v>45</v>
      </c>
      <c r="D17" s="105">
        <v>2000</v>
      </c>
      <c r="E17" s="12"/>
      <c r="F17" s="76">
        <f>IF(D17="","",(SUM($G$9)))</f>
        <v>1267.5111190356356</v>
      </c>
      <c r="G17" s="77">
        <f>IF(D17="","",(SUM(E17)-F17))</f>
        <v>-1267.5111190356356</v>
      </c>
      <c r="H17" s="78">
        <f>IF(D17="","",(D17*G17))</f>
        <v>-2535022.2380712712</v>
      </c>
      <c r="I17" s="13"/>
      <c r="J17" s="165"/>
      <c r="K17" s="107" t="s">
        <v>86</v>
      </c>
      <c r="L17" s="105">
        <v>16000</v>
      </c>
      <c r="M17" s="12"/>
      <c r="N17" s="93">
        <f>IF(L17="","",($G$10))</f>
        <v>1607.6705826474013</v>
      </c>
      <c r="O17" s="94">
        <f>IF(L17="","",(SUM(M17)-N17))</f>
        <v>-1607.6705826474013</v>
      </c>
      <c r="P17" s="95">
        <f>IF(L17="","",(L17*O17))</f>
        <v>-25722729.322358422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6000</v>
      </c>
      <c r="E23" s="71"/>
      <c r="F23" s="71"/>
      <c r="G23" s="71"/>
      <c r="H23" s="72">
        <f>SUM(H16:H22)</f>
        <v>-7605066.7142138137</v>
      </c>
      <c r="I23" s="114"/>
      <c r="J23" s="85" t="s">
        <v>25</v>
      </c>
      <c r="K23" s="86"/>
      <c r="L23" s="87">
        <f>SUM(L16:L22)</f>
        <v>28000</v>
      </c>
      <c r="M23" s="88"/>
      <c r="N23" s="88"/>
      <c r="O23" s="88"/>
      <c r="P23" s="89">
        <f>SUM(P16:P22)</f>
        <v>-45014776.314127237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81116</v>
      </c>
      <c r="D29" s="187"/>
      <c r="E29" s="188">
        <f>$G$9</f>
        <v>1267.5111190356356</v>
      </c>
      <c r="F29" s="188"/>
      <c r="G29" s="187">
        <f>C29*E29</f>
        <v>102815431.93169461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173955</v>
      </c>
      <c r="D30" s="184"/>
      <c r="E30" s="199">
        <f>$G$10</f>
        <v>1607.6705826474013</v>
      </c>
      <c r="F30" s="199"/>
      <c r="G30" s="184">
        <f>C30*E30</f>
        <v>279662336.20442867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81116</v>
      </c>
      <c r="D36" s="187"/>
      <c r="E36" s="187">
        <f>$G$29+$O$29-K36</f>
        <v>102815431.93169461</v>
      </c>
      <c r="F36" s="187"/>
      <c r="G36" s="188">
        <f>E36/C36</f>
        <v>1267.5111190356356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173955</v>
      </c>
      <c r="D37" s="184"/>
      <c r="E37" s="184">
        <f>$G$30+$O$30</f>
        <v>279662336.20442867</v>
      </c>
      <c r="F37" s="184"/>
      <c r="G37" s="199">
        <f>E37/C37</f>
        <v>1607.6705826474013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87116</v>
      </c>
      <c r="D43" s="230"/>
      <c r="E43" s="58"/>
      <c r="F43" s="231">
        <f>$K$29</f>
        <v>0</v>
      </c>
      <c r="G43" s="232"/>
      <c r="H43" s="232">
        <f>$D$23</f>
        <v>6000</v>
      </c>
      <c r="I43" s="232"/>
      <c r="J43" s="232"/>
      <c r="K43" s="233">
        <f>$C$43-$H$43+$F$43+$O$43</f>
        <v>81116</v>
      </c>
      <c r="L43" s="233"/>
      <c r="M43" s="59">
        <f>SUM($K$43)/$D$9</f>
        <v>0.40558</v>
      </c>
      <c r="N43" s="60">
        <f>$G$36</f>
        <v>1267.5111190356356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201955</v>
      </c>
      <c r="D44" s="235"/>
      <c r="E44" s="62"/>
      <c r="F44" s="236">
        <f>$K$30</f>
        <v>0</v>
      </c>
      <c r="G44" s="237"/>
      <c r="H44" s="237">
        <f>$L$23</f>
        <v>28000</v>
      </c>
      <c r="I44" s="237"/>
      <c r="J44" s="237"/>
      <c r="K44" s="238">
        <f>$C$44-$H$44+$F$44+$O$44</f>
        <v>173955</v>
      </c>
      <c r="L44" s="238"/>
      <c r="M44" s="63">
        <f>SUM($K$44)/D10</f>
        <v>0.34791</v>
      </c>
      <c r="N44" s="64">
        <f>$G$37</f>
        <v>1607.6705826474013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B1:Y124"/>
  <sheetViews>
    <sheetView showGridLines="0" topLeftCell="A34" zoomScaleNormal="100" workbookViewId="0">
      <selection activeCell="R53" sqref="R5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SUM('0312'!K43:L43)</f>
        <v>81116</v>
      </c>
      <c r="F9" s="38">
        <f>E9/D9</f>
        <v>0.40558</v>
      </c>
      <c r="G9" s="103">
        <f>SUM('0312'!N43)</f>
        <v>1267.5111190356356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SUM('0312'!K44:L44)</f>
        <v>173955</v>
      </c>
      <c r="F10" s="40">
        <f>E10/D10</f>
        <v>0.34791</v>
      </c>
      <c r="G10" s="103">
        <f>SUM('0312'!N44)</f>
        <v>1607.6705826474013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88</v>
      </c>
      <c r="D16" s="104">
        <v>3000</v>
      </c>
      <c r="E16" s="33"/>
      <c r="F16" s="73">
        <f>IF(D16="","",(SUM($G$9)))</f>
        <v>1267.5111190356356</v>
      </c>
      <c r="G16" s="74">
        <f>IF(D16="","",(SUM(E16)-F16))</f>
        <v>-1267.5111190356356</v>
      </c>
      <c r="H16" s="75">
        <f>IF(D16="","",(D16*G16))</f>
        <v>-3802533.3571069068</v>
      </c>
      <c r="I16" s="13"/>
      <c r="J16" s="165" t="s">
        <v>23</v>
      </c>
      <c r="K16" s="107" t="s">
        <v>48</v>
      </c>
      <c r="L16" s="105">
        <v>2000</v>
      </c>
      <c r="M16" s="33"/>
      <c r="N16" s="90">
        <f>IF(L16="","",($G$10))</f>
        <v>1607.6705826474013</v>
      </c>
      <c r="O16" s="91">
        <f>IF(L16="","",(SUM(M16)-N16))</f>
        <v>-1607.6705826474013</v>
      </c>
      <c r="P16" s="92">
        <f>IF(L16="","",(L16*O16))</f>
        <v>-3215341.1652948027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-3802533.3571069068</v>
      </c>
      <c r="I23" s="114"/>
      <c r="J23" s="85" t="s">
        <v>25</v>
      </c>
      <c r="K23" s="86"/>
      <c r="L23" s="87">
        <f>SUM(L16:L22)</f>
        <v>2000</v>
      </c>
      <c r="M23" s="88"/>
      <c r="N23" s="88"/>
      <c r="O23" s="88"/>
      <c r="P23" s="89">
        <f>SUM(P16:P22)</f>
        <v>-3215341.1652948027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78116</v>
      </c>
      <c r="D29" s="187"/>
      <c r="E29" s="188">
        <f>$G$9</f>
        <v>1267.5111190356356</v>
      </c>
      <c r="F29" s="188"/>
      <c r="G29" s="187">
        <f>C29*E29</f>
        <v>99012898.574587718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171955</v>
      </c>
      <c r="D30" s="184"/>
      <c r="E30" s="199">
        <f>$G$10</f>
        <v>1607.6705826474013</v>
      </c>
      <c r="F30" s="199"/>
      <c r="G30" s="184">
        <f>C30*E30</f>
        <v>276446995.03913391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78116</v>
      </c>
      <c r="D36" s="187"/>
      <c r="E36" s="187">
        <f>$G$29+$O$29-K36</f>
        <v>99012898.574587718</v>
      </c>
      <c r="F36" s="187"/>
      <c r="G36" s="188">
        <f>E36/C36</f>
        <v>1267.5111190356356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171955</v>
      </c>
      <c r="D37" s="184"/>
      <c r="E37" s="184">
        <f>$G$30+$O$30</f>
        <v>276446995.03913391</v>
      </c>
      <c r="F37" s="184"/>
      <c r="G37" s="199">
        <f>E37/C37</f>
        <v>1607.6705826474015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81116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78116</v>
      </c>
      <c r="L43" s="233"/>
      <c r="M43" s="59">
        <f>SUM($K$43)/$D$9</f>
        <v>0.39057999999999998</v>
      </c>
      <c r="N43" s="60">
        <f>$G$36</f>
        <v>1267.5111190356356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173955</v>
      </c>
      <c r="D44" s="235"/>
      <c r="E44" s="62"/>
      <c r="F44" s="236">
        <f>$K$30</f>
        <v>0</v>
      </c>
      <c r="G44" s="237"/>
      <c r="H44" s="237">
        <f>$L$23</f>
        <v>2000</v>
      </c>
      <c r="I44" s="237"/>
      <c r="J44" s="237"/>
      <c r="K44" s="238">
        <f>$C$44-$H$44+$F$44+$O$44</f>
        <v>171955</v>
      </c>
      <c r="L44" s="238"/>
      <c r="M44" s="63">
        <f>SUM($K$44)/D10</f>
        <v>0.34390999999999999</v>
      </c>
      <c r="N44" s="64">
        <f>$G$37</f>
        <v>1607.6705826474015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FFFF00"/>
    <pageSetUpPr fitToPage="1"/>
  </sheetPr>
  <dimension ref="B1:Y124"/>
  <sheetViews>
    <sheetView showGridLines="0" topLeftCell="A22" zoomScaleNormal="100" workbookViewId="0">
      <selection activeCell="O35" sqref="O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SUM('0313'!K43:L43)</f>
        <v>78116</v>
      </c>
      <c r="F9" s="38">
        <f>E9/D9</f>
        <v>0.39057999999999998</v>
      </c>
      <c r="G9" s="103">
        <f>SUM('0313'!N43)</f>
        <v>1267.5111190356356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SUM('0313'!K44:L44)</f>
        <v>171955</v>
      </c>
      <c r="F10" s="40">
        <f>E10/D10</f>
        <v>0.34390999999999999</v>
      </c>
      <c r="G10" s="103">
        <f>SUM('0313'!N44)</f>
        <v>1607.6705826474015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78116</v>
      </c>
      <c r="D29" s="187"/>
      <c r="E29" s="188">
        <f>$G$9</f>
        <v>1267.5111190356356</v>
      </c>
      <c r="F29" s="188"/>
      <c r="G29" s="187">
        <f>C29*E29</f>
        <v>99012898.574587718</v>
      </c>
      <c r="H29" s="189"/>
      <c r="I29" s="13"/>
      <c r="J29" s="45" t="s">
        <v>9</v>
      </c>
      <c r="K29" s="190">
        <v>32000</v>
      </c>
      <c r="L29" s="191"/>
      <c r="M29" s="192">
        <v>1320</v>
      </c>
      <c r="N29" s="193"/>
      <c r="O29" s="187">
        <f>K29*M29</f>
        <v>42240000</v>
      </c>
      <c r="P29" s="189"/>
    </row>
    <row r="30" spans="2:17" ht="22.5" customHeight="1">
      <c r="B30" s="46" t="s">
        <v>10</v>
      </c>
      <c r="C30" s="198">
        <f>$E$10-$L$23</f>
        <v>171955</v>
      </c>
      <c r="D30" s="184"/>
      <c r="E30" s="199">
        <f>$G$10</f>
        <v>1607.6705826474015</v>
      </c>
      <c r="F30" s="199"/>
      <c r="G30" s="184">
        <f>C30*E30</f>
        <v>276446995.03913391</v>
      </c>
      <c r="H30" s="185"/>
      <c r="I30" s="13"/>
      <c r="J30" s="46" t="s">
        <v>10</v>
      </c>
      <c r="K30" s="180">
        <v>64394</v>
      </c>
      <c r="L30" s="181"/>
      <c r="M30" s="182">
        <v>1713</v>
      </c>
      <c r="N30" s="183"/>
      <c r="O30" s="184">
        <f>K30*M30</f>
        <v>110306922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110116</v>
      </c>
      <c r="D36" s="187"/>
      <c r="E36" s="187">
        <f>$G$29+$O$29-K36</f>
        <v>141252898.5745877</v>
      </c>
      <c r="F36" s="187"/>
      <c r="G36" s="188">
        <f>E36/C36</f>
        <v>1282.7645262685505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236349</v>
      </c>
      <c r="D37" s="184"/>
      <c r="E37" s="184">
        <f>$G$30+$O$30</f>
        <v>386753917.03913391</v>
      </c>
      <c r="F37" s="184"/>
      <c r="G37" s="199">
        <f>E37/C37</f>
        <v>1636.367901024053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78116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110116</v>
      </c>
      <c r="L43" s="233"/>
      <c r="M43" s="59">
        <f>SUM($K$43)/$D$9</f>
        <v>0.55057999999999996</v>
      </c>
      <c r="N43" s="60">
        <f>$G$36</f>
        <v>1282.7645262685505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171955</v>
      </c>
      <c r="D44" s="235"/>
      <c r="E44" s="62"/>
      <c r="F44" s="236">
        <f>$K$30</f>
        <v>64394</v>
      </c>
      <c r="G44" s="237"/>
      <c r="H44" s="237">
        <f>$L$23</f>
        <v>0</v>
      </c>
      <c r="I44" s="237"/>
      <c r="J44" s="237"/>
      <c r="K44" s="238">
        <f>$C$44-$H$44+$F$44+$O$44</f>
        <v>236349</v>
      </c>
      <c r="L44" s="238"/>
      <c r="M44" s="63">
        <f>SUM($K$44)/D10</f>
        <v>0.47269800000000001</v>
      </c>
      <c r="N44" s="64">
        <f>$G$37</f>
        <v>1636.367901024053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B1:Y124"/>
  <sheetViews>
    <sheetView showGridLines="0" topLeftCell="A25" zoomScaleNormal="100" workbookViewId="0">
      <selection activeCell="Q42" sqref="Q4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SUM('0314 (입고)'!K43:L43)</f>
        <v>110116</v>
      </c>
      <c r="F9" s="38">
        <f>E9/D9</f>
        <v>0.55057999999999996</v>
      </c>
      <c r="G9" s="103">
        <f>SUM('0314 (입고)'!N43)</f>
        <v>1282.7645262685505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SUM('0314 (입고)'!K44:L44)</f>
        <v>236349</v>
      </c>
      <c r="F10" s="40">
        <f>E10/D10</f>
        <v>0.47269800000000001</v>
      </c>
      <c r="G10" s="103">
        <f>SUM('0314 (입고)'!N44)</f>
        <v>1636.367901024053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3800</v>
      </c>
      <c r="E16" s="33"/>
      <c r="F16" s="73">
        <f>IF(D16="","",(SUM($G$9)))</f>
        <v>1282.7645262685505</v>
      </c>
      <c r="G16" s="74">
        <f>IF(D16="","",(SUM(E16)-F16))</f>
        <v>-1282.7645262685505</v>
      </c>
      <c r="H16" s="75">
        <f>IF(D16="","",(D16*G16))</f>
        <v>-4874505.1998204924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49</v>
      </c>
      <c r="D17" s="105">
        <v>2000</v>
      </c>
      <c r="E17" s="12"/>
      <c r="F17" s="76">
        <f>IF(D17="","",(SUM($G$9)))</f>
        <v>1282.7645262685505</v>
      </c>
      <c r="G17" s="77">
        <f>IF(D17="","",(SUM(E17)-F17))</f>
        <v>-1282.7645262685505</v>
      </c>
      <c r="H17" s="78">
        <f>IF(D17="","",(D17*G17))</f>
        <v>-2565529.0525371009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89</v>
      </c>
      <c r="D18" s="105">
        <v>2000</v>
      </c>
      <c r="E18" s="12"/>
      <c r="F18" s="76">
        <f t="shared" ref="F18:F22" si="0">IF(D18="","",(SUM($G$9)))</f>
        <v>1282.7645262685505</v>
      </c>
      <c r="G18" s="77">
        <f t="shared" ref="G18:G22" si="1">IF(D18="","",(SUM(E18)-F18))</f>
        <v>-1282.7645262685505</v>
      </c>
      <c r="H18" s="78">
        <f t="shared" ref="H18:H22" si="2">IF(D18="","",(D18*G18))</f>
        <v>-2565529.0525371009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7800</v>
      </c>
      <c r="E23" s="71"/>
      <c r="F23" s="71"/>
      <c r="G23" s="71"/>
      <c r="H23" s="72">
        <f>SUM(H16:H22)</f>
        <v>-10005563.304894693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102316</v>
      </c>
      <c r="D29" s="187"/>
      <c r="E29" s="188">
        <f>$G$9</f>
        <v>1282.7645262685505</v>
      </c>
      <c r="F29" s="188"/>
      <c r="G29" s="187">
        <f>C29*E29</f>
        <v>131247335.26969302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236349</v>
      </c>
      <c r="D30" s="184"/>
      <c r="E30" s="199">
        <f>$G$10</f>
        <v>1636.367901024053</v>
      </c>
      <c r="F30" s="199"/>
      <c r="G30" s="184">
        <f>C30*E30</f>
        <v>386753917.03913391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102316</v>
      </c>
      <c r="D36" s="187"/>
      <c r="E36" s="187">
        <f>$G$29+$O$29-K36</f>
        <v>131247335.26969302</v>
      </c>
      <c r="F36" s="187"/>
      <c r="G36" s="188">
        <f>E36/C36</f>
        <v>1282.7645262685505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236349</v>
      </c>
      <c r="D37" s="184"/>
      <c r="E37" s="184">
        <f>$G$30+$O$30</f>
        <v>386753917.03913391</v>
      </c>
      <c r="F37" s="184"/>
      <c r="G37" s="199">
        <f>E37/C37</f>
        <v>1636.367901024053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110116</v>
      </c>
      <c r="D43" s="230"/>
      <c r="E43" s="58"/>
      <c r="F43" s="231">
        <f>$K$29</f>
        <v>0</v>
      </c>
      <c r="G43" s="232"/>
      <c r="H43" s="232">
        <f>$D$23</f>
        <v>7800</v>
      </c>
      <c r="I43" s="232"/>
      <c r="J43" s="232"/>
      <c r="K43" s="233">
        <f>$C$43-$H$43+$F$43+$O$43</f>
        <v>102316</v>
      </c>
      <c r="L43" s="233"/>
      <c r="M43" s="59">
        <f>SUM($K$43)/$D$9</f>
        <v>0.51158000000000003</v>
      </c>
      <c r="N43" s="60">
        <f>$G$36</f>
        <v>1282.7645262685505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236349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236349</v>
      </c>
      <c r="L44" s="238"/>
      <c r="M44" s="63">
        <f>SUM($K$44)/D10</f>
        <v>0.47269800000000001</v>
      </c>
      <c r="N44" s="64">
        <f>$G$37</f>
        <v>1636.367901024053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FFFF00"/>
    <pageSetUpPr fitToPage="1"/>
  </sheetPr>
  <dimension ref="B1:Y124"/>
  <sheetViews>
    <sheetView showGridLines="0" topLeftCell="A16" zoomScaleNormal="100" workbookViewId="0">
      <selection activeCell="N43" sqref="N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SUM('0314'!K43:L43)</f>
        <v>102316</v>
      </c>
      <c r="F9" s="38">
        <f>E9/D9</f>
        <v>0.51158000000000003</v>
      </c>
      <c r="G9" s="103">
        <f>SUM('0314'!N43)</f>
        <v>1282.7645262685505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SUM('0314'!K44:L44)</f>
        <v>236349</v>
      </c>
      <c r="F10" s="40">
        <f>E10/D10</f>
        <v>0.47269800000000001</v>
      </c>
      <c r="G10" s="103">
        <f>SUM('0314'!N44)</f>
        <v>1636.367901024053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102316</v>
      </c>
      <c r="D29" s="187"/>
      <c r="E29" s="188">
        <f>$G$9</f>
        <v>1282.7645262685505</v>
      </c>
      <c r="F29" s="188"/>
      <c r="G29" s="187">
        <f>C29*E29</f>
        <v>131247335.26969302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236349</v>
      </c>
      <c r="D30" s="184"/>
      <c r="E30" s="199">
        <f>$G$10</f>
        <v>1636.367901024053</v>
      </c>
      <c r="F30" s="199"/>
      <c r="G30" s="184">
        <f>C30*E30</f>
        <v>386753917.03913391</v>
      </c>
      <c r="H30" s="185"/>
      <c r="I30" s="13"/>
      <c r="J30" s="46" t="s">
        <v>10</v>
      </c>
      <c r="K30" s="180">
        <v>64368</v>
      </c>
      <c r="L30" s="181"/>
      <c r="M30" s="182">
        <v>1713</v>
      </c>
      <c r="N30" s="183"/>
      <c r="O30" s="184">
        <f>K30*M30</f>
        <v>110262384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102316</v>
      </c>
      <c r="D36" s="187"/>
      <c r="E36" s="187">
        <f>$G$29+$O$29-K36</f>
        <v>131247335.26969302</v>
      </c>
      <c r="F36" s="187"/>
      <c r="G36" s="188">
        <f>E36/C36</f>
        <v>1282.7645262685505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300717</v>
      </c>
      <c r="D37" s="184"/>
      <c r="E37" s="184">
        <f>$G$30+$O$30</f>
        <v>497016301.03913391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102316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102316</v>
      </c>
      <c r="L43" s="233"/>
      <c r="M43" s="59">
        <f>SUM($K$43)/$D$9</f>
        <v>0.51158000000000003</v>
      </c>
      <c r="N43" s="60">
        <f>$G$36</f>
        <v>1282.7645262685505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236349</v>
      </c>
      <c r="D44" s="235"/>
      <c r="E44" s="62"/>
      <c r="F44" s="236">
        <f>$K$30</f>
        <v>64368</v>
      </c>
      <c r="G44" s="237"/>
      <c r="H44" s="237">
        <f>$L$23</f>
        <v>0</v>
      </c>
      <c r="I44" s="237"/>
      <c r="J44" s="237"/>
      <c r="K44" s="238">
        <f>$C$44-$H$44+$F$44+$O$44</f>
        <v>300717</v>
      </c>
      <c r="L44" s="238"/>
      <c r="M44" s="63">
        <f>SUM($K$44)/D10</f>
        <v>0.60143400000000002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B1:Y124"/>
  <sheetViews>
    <sheetView showGridLines="0" topLeftCell="A15" zoomScaleNormal="100" workbookViewId="0">
      <selection activeCell="R18" sqref="R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SUM('0315 (입고)'!K43:L43)</f>
        <v>102316</v>
      </c>
      <c r="F9" s="38">
        <f>E9/D9</f>
        <v>0.51158000000000003</v>
      </c>
      <c r="G9" s="103">
        <f>SUM('0315 (입고)'!N43)</f>
        <v>1282.7645262685505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SUM('0315 (입고)'!K44:L44)</f>
        <v>300717</v>
      </c>
      <c r="F10" s="40">
        <f>E10/D10</f>
        <v>0.60143400000000002</v>
      </c>
      <c r="G10" s="103">
        <f>SUM('0315 (입고)'!N44)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90</v>
      </c>
      <c r="D16" s="104">
        <f>4000+16000</f>
        <v>20000</v>
      </c>
      <c r="E16" s="33"/>
      <c r="F16" s="73">
        <f>IF(D16="","",(SUM($G$9)))</f>
        <v>1282.7645262685505</v>
      </c>
      <c r="G16" s="74">
        <f>IF(D16="","",(SUM(E16)-F16))</f>
        <v>-1282.7645262685505</v>
      </c>
      <c r="H16" s="75">
        <f>IF(D16="","",(D16*G16))</f>
        <v>-25655290.525371011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45</v>
      </c>
      <c r="D17" s="105">
        <v>4000</v>
      </c>
      <c r="E17" s="12"/>
      <c r="F17" s="76">
        <f>IF(D17="","",(SUM($G$9)))</f>
        <v>1282.7645262685505</v>
      </c>
      <c r="G17" s="77">
        <f>IF(D17="","",(SUM(E17)-F17))</f>
        <v>-1282.7645262685505</v>
      </c>
      <c r="H17" s="78">
        <f>IF(D17="","",(D17*G17))</f>
        <v>-5131058.1050742017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46</v>
      </c>
      <c r="D18" s="105">
        <v>3000</v>
      </c>
      <c r="E18" s="12"/>
      <c r="F18" s="76">
        <f t="shared" ref="F18:F22" si="0">IF(D18="","",(SUM($G$9)))</f>
        <v>1282.7645262685505</v>
      </c>
      <c r="G18" s="77">
        <f t="shared" ref="G18:G22" si="1">IF(D18="","",(SUM(E18)-F18))</f>
        <v>-1282.7645262685505</v>
      </c>
      <c r="H18" s="78">
        <f t="shared" ref="H18:H22" si="2">IF(D18="","",(D18*G18))</f>
        <v>-3848293.5788056515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53</v>
      </c>
      <c r="D19" s="105">
        <v>8000</v>
      </c>
      <c r="E19" s="12"/>
      <c r="F19" s="76">
        <f t="shared" si="0"/>
        <v>1282.7645262685505</v>
      </c>
      <c r="G19" s="77">
        <f t="shared" si="1"/>
        <v>-1282.7645262685505</v>
      </c>
      <c r="H19" s="78">
        <f t="shared" si="2"/>
        <v>-10262116.210148403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 t="s">
        <v>89</v>
      </c>
      <c r="D20" s="105">
        <v>2000</v>
      </c>
      <c r="E20" s="12"/>
      <c r="F20" s="76">
        <f t="shared" si="0"/>
        <v>1282.7645262685505</v>
      </c>
      <c r="G20" s="77">
        <f t="shared" si="1"/>
        <v>-1282.7645262685505</v>
      </c>
      <c r="H20" s="78">
        <f t="shared" si="2"/>
        <v>-2565529.0525371009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 t="s">
        <v>91</v>
      </c>
      <c r="D21" s="105">
        <v>5400</v>
      </c>
      <c r="E21" s="12"/>
      <c r="F21" s="76">
        <f t="shared" si="0"/>
        <v>1282.7645262685505</v>
      </c>
      <c r="G21" s="77">
        <f t="shared" si="1"/>
        <v>-1282.7645262685505</v>
      </c>
      <c r="H21" s="78">
        <f t="shared" si="2"/>
        <v>-6926928.4418501733</v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 t="s">
        <v>88</v>
      </c>
      <c r="D22" s="106">
        <v>6000</v>
      </c>
      <c r="E22" s="42"/>
      <c r="F22" s="79">
        <f t="shared" si="0"/>
        <v>1282.7645262685505</v>
      </c>
      <c r="G22" s="80">
        <f t="shared" si="1"/>
        <v>-1282.7645262685505</v>
      </c>
      <c r="H22" s="81">
        <f t="shared" si="2"/>
        <v>-7696587.157611303</v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48400</v>
      </c>
      <c r="E23" s="71"/>
      <c r="F23" s="71"/>
      <c r="G23" s="71"/>
      <c r="H23" s="72">
        <f>SUM(H16:H22)</f>
        <v>-62085803.071397841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53916</v>
      </c>
      <c r="D29" s="187"/>
      <c r="E29" s="188">
        <f>$G$9</f>
        <v>1282.7645262685505</v>
      </c>
      <c r="F29" s="188"/>
      <c r="G29" s="187">
        <f>C29*E29</f>
        <v>69161532.198295176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300717</v>
      </c>
      <c r="D30" s="184"/>
      <c r="E30" s="199">
        <f>$G$10</f>
        <v>1652.7708810580509</v>
      </c>
      <c r="F30" s="199"/>
      <c r="G30" s="184">
        <f>C30*E30</f>
        <v>497016301.03913391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53916</v>
      </c>
      <c r="D36" s="187"/>
      <c r="E36" s="187">
        <f>$G$29+$O$29-K36</f>
        <v>69161532.198295176</v>
      </c>
      <c r="F36" s="187"/>
      <c r="G36" s="188">
        <f>E36/C36</f>
        <v>1282.7645262685505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300717</v>
      </c>
      <c r="D37" s="184"/>
      <c r="E37" s="184">
        <f>$G$30+$O$30</f>
        <v>497016301.03913391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102316</v>
      </c>
      <c r="D43" s="230"/>
      <c r="E43" s="58"/>
      <c r="F43" s="231">
        <f>$K$29</f>
        <v>0</v>
      </c>
      <c r="G43" s="232"/>
      <c r="H43" s="232">
        <f>$D$23</f>
        <v>48400</v>
      </c>
      <c r="I43" s="232"/>
      <c r="J43" s="232"/>
      <c r="K43" s="233">
        <f>$C$43-$H$43+$F$43+$O$43</f>
        <v>53916</v>
      </c>
      <c r="L43" s="233"/>
      <c r="M43" s="59">
        <f>SUM($K$43)/$D$9</f>
        <v>0.26957999999999999</v>
      </c>
      <c r="N43" s="60">
        <f>$G$36</f>
        <v>1282.7645262685505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300717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300717</v>
      </c>
      <c r="L44" s="238"/>
      <c r="M44" s="63">
        <f>SUM($K$44)/D10</f>
        <v>0.60143400000000002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B1:Y124"/>
  <sheetViews>
    <sheetView showGridLines="0" topLeftCell="A24" zoomScaleNormal="100" workbookViewId="0">
      <selection activeCell="K29" sqref="K29:N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SUM('0316'!K43:L43)</f>
        <v>53916</v>
      </c>
      <c r="F9" s="38">
        <f>E9/D9</f>
        <v>0.26957999999999999</v>
      </c>
      <c r="G9" s="103">
        <f>SUM('0316'!N43)</f>
        <v>1282.7645262685505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SUM('0316'!K44:L44)</f>
        <v>300717</v>
      </c>
      <c r="F10" s="40">
        <f>E10/D10</f>
        <v>0.60143400000000002</v>
      </c>
      <c r="G10" s="103">
        <f>SUM('0316'!N44)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91</v>
      </c>
      <c r="D16" s="104">
        <v>4600</v>
      </c>
      <c r="E16" s="33"/>
      <c r="F16" s="73">
        <f>IF(D16="","",(SUM($G$9)))</f>
        <v>1282.7645262685505</v>
      </c>
      <c r="G16" s="74">
        <f>IF(D16="","",(SUM(E16)-F16))</f>
        <v>-1282.7645262685505</v>
      </c>
      <c r="H16" s="75">
        <f>IF(D16="","",(D16*G16))</f>
        <v>-5900716.8208353324</v>
      </c>
      <c r="I16" s="13"/>
      <c r="J16" s="165" t="s">
        <v>23</v>
      </c>
      <c r="K16" s="107" t="s">
        <v>45</v>
      </c>
      <c r="L16" s="105">
        <v>500</v>
      </c>
      <c r="M16" s="33"/>
      <c r="N16" s="90">
        <f>IF(L16="","",($G$10))</f>
        <v>1652.7708810580509</v>
      </c>
      <c r="O16" s="91">
        <f>IF(L16="","",(SUM(M16)-N16))</f>
        <v>-1652.7708810580509</v>
      </c>
      <c r="P16" s="92">
        <f>IF(L16="","",(L16*O16))</f>
        <v>-826385.44052902551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1652.7708810580509</v>
      </c>
      <c r="O17" s="94">
        <f>IF(L17="","",(SUM(M17)-N17))</f>
        <v>-1652.7708810580509</v>
      </c>
      <c r="P17" s="95">
        <f>IF(L17="","",(L17*O17))</f>
        <v>-4958312.6431741528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2500</v>
      </c>
      <c r="M18" s="12"/>
      <c r="N18" s="93">
        <f t="shared" ref="N18:N22" si="3">IF(L18="","",($G$10))</f>
        <v>1652.7708810580509</v>
      </c>
      <c r="O18" s="94">
        <f t="shared" ref="O18:O22" si="4">IF(L18="","",(SUM(M18)-N18))</f>
        <v>-1652.7708810580509</v>
      </c>
      <c r="P18" s="95">
        <f t="shared" ref="P18:P22" si="5">IF(L18="","",(L18*O18))</f>
        <v>-4131927.2026451272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4600</v>
      </c>
      <c r="E23" s="71"/>
      <c r="F23" s="71"/>
      <c r="G23" s="71"/>
      <c r="H23" s="72">
        <f>SUM(H16:H22)</f>
        <v>-5900716.8208353324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-9916625.2863483056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49316</v>
      </c>
      <c r="D29" s="187"/>
      <c r="E29" s="188">
        <f>$G$9</f>
        <v>1282.7645262685505</v>
      </c>
      <c r="F29" s="188"/>
      <c r="G29" s="187">
        <f>C29*E29</f>
        <v>63260815.377459839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294717</v>
      </c>
      <c r="D30" s="184"/>
      <c r="E30" s="199">
        <f>$G$10</f>
        <v>1652.7708810580509</v>
      </c>
      <c r="F30" s="199"/>
      <c r="G30" s="184">
        <f>C30*E30</f>
        <v>487099675.75278556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49316</v>
      </c>
      <c r="D36" s="187"/>
      <c r="E36" s="187">
        <f>$G$29+$O$29-K36</f>
        <v>63260815.377459839</v>
      </c>
      <c r="F36" s="187"/>
      <c r="G36" s="188">
        <f>E36/C36</f>
        <v>1282.7645262685505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294717</v>
      </c>
      <c r="D37" s="184"/>
      <c r="E37" s="184">
        <f>$G$30+$O$30</f>
        <v>487099675.75278556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53916</v>
      </c>
      <c r="D43" s="230"/>
      <c r="E43" s="58"/>
      <c r="F43" s="231">
        <f>$K$29</f>
        <v>0</v>
      </c>
      <c r="G43" s="232"/>
      <c r="H43" s="232">
        <f>$D$23</f>
        <v>4600</v>
      </c>
      <c r="I43" s="232"/>
      <c r="J43" s="232"/>
      <c r="K43" s="233">
        <f>$C$43-$H$43+$F$43+$O$43</f>
        <v>49316</v>
      </c>
      <c r="L43" s="233"/>
      <c r="M43" s="59">
        <f>SUM($K$43)/$D$9</f>
        <v>0.24657999999999999</v>
      </c>
      <c r="N43" s="60">
        <f>$G$36</f>
        <v>1282.7645262685505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300717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294717</v>
      </c>
      <c r="L44" s="238"/>
      <c r="M44" s="63">
        <f>SUM($K$44)/D10</f>
        <v>0.58943400000000001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FF00"/>
    <pageSetUpPr fitToPage="1"/>
  </sheetPr>
  <dimension ref="B1:Y124"/>
  <sheetViews>
    <sheetView showGridLines="0" topLeftCell="A22" zoomScaleNormal="100" workbookViewId="0">
      <selection activeCell="P44" sqref="P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SUM('0317'!K43:L43)</f>
        <v>49316</v>
      </c>
      <c r="F9" s="38">
        <f>E9/D9</f>
        <v>0.24657999999999999</v>
      </c>
      <c r="G9" s="103">
        <f>SUM('0317'!N43)</f>
        <v>1282.7645262685505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SUM('0317'!K44:L44)</f>
        <v>294717</v>
      </c>
      <c r="F10" s="40">
        <f>E10/D10</f>
        <v>0.58943400000000001</v>
      </c>
      <c r="G10" s="103">
        <f>SUM('0317'!N44)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49316</v>
      </c>
      <c r="D29" s="187"/>
      <c r="E29" s="188">
        <f>$G$9</f>
        <v>1282.7645262685505</v>
      </c>
      <c r="F29" s="188"/>
      <c r="G29" s="187">
        <f>C29*E29</f>
        <v>63260815.377459839</v>
      </c>
      <c r="H29" s="189"/>
      <c r="I29" s="13"/>
      <c r="J29" s="45" t="s">
        <v>9</v>
      </c>
      <c r="K29" s="190">
        <v>32000</v>
      </c>
      <c r="L29" s="191"/>
      <c r="M29" s="192">
        <v>1320</v>
      </c>
      <c r="N29" s="193"/>
      <c r="O29" s="187">
        <f>K29*M29</f>
        <v>42240000</v>
      </c>
      <c r="P29" s="189"/>
    </row>
    <row r="30" spans="2:17" ht="22.5" customHeight="1">
      <c r="B30" s="46" t="s">
        <v>10</v>
      </c>
      <c r="C30" s="198">
        <f>$E$10-$L$23</f>
        <v>294717</v>
      </c>
      <c r="D30" s="184"/>
      <c r="E30" s="199">
        <f>$G$10</f>
        <v>1652.7708810580509</v>
      </c>
      <c r="F30" s="199"/>
      <c r="G30" s="184">
        <f>C30*E30</f>
        <v>487099675.75278556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81316</v>
      </c>
      <c r="D36" s="187"/>
      <c r="E36" s="187">
        <f>$G$29+$O$29-K36</f>
        <v>105500815.37745984</v>
      </c>
      <c r="F36" s="187"/>
      <c r="G36" s="188">
        <f>E36/C36</f>
        <v>1297.4176715217159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294717</v>
      </c>
      <c r="D37" s="184"/>
      <c r="E37" s="184">
        <f>$G$30+$O$30</f>
        <v>487099675.75278556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49316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81316</v>
      </c>
      <c r="L43" s="233"/>
      <c r="M43" s="59">
        <f>SUM($K$43)/$D$9</f>
        <v>0.40658</v>
      </c>
      <c r="N43" s="60">
        <f>$G$36</f>
        <v>1297.4176715217159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294717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294717</v>
      </c>
      <c r="L44" s="238"/>
      <c r="M44" s="63">
        <f>SUM($K$44)/D10</f>
        <v>0.58943400000000001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B1:Y124"/>
  <sheetViews>
    <sheetView showGridLines="0" topLeftCell="A9" zoomScaleNormal="100" workbookViewId="0">
      <selection activeCell="P11" sqref="P1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SUM('0318 (입고)'!K43:L43)</f>
        <v>81316</v>
      </c>
      <c r="F9" s="38">
        <f>E9/D9</f>
        <v>0.40658</v>
      </c>
      <c r="G9" s="103">
        <f>SUM('0318 (입고)'!N43)</f>
        <v>1297.4176715217159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SUM('0318 (입고)'!K44:L44)</f>
        <v>294717</v>
      </c>
      <c r="F10" s="40">
        <f>E10/D10</f>
        <v>0.58943400000000001</v>
      </c>
      <c r="G10" s="103">
        <f>SUM('0318 (입고)'!N44)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4000</v>
      </c>
      <c r="E16" s="33"/>
      <c r="F16" s="73">
        <f>IF(D16="","",(SUM($G$9)))</f>
        <v>1297.4176715217159</v>
      </c>
      <c r="G16" s="74">
        <f>IF(D16="","",(SUM(E16)-F16))</f>
        <v>-1297.4176715217159</v>
      </c>
      <c r="H16" s="75">
        <f>IF(D16="","",(D16*G16))</f>
        <v>-5189670.6860868633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67</v>
      </c>
      <c r="D17" s="105">
        <v>2000</v>
      </c>
      <c r="E17" s="12"/>
      <c r="F17" s="76">
        <f>IF(D17="","",(SUM($G$9)))</f>
        <v>1297.4176715217159</v>
      </c>
      <c r="G17" s="77">
        <f>IF(D17="","",(SUM(E17)-F17))</f>
        <v>-1297.4176715217159</v>
      </c>
      <c r="H17" s="78">
        <f>IF(D17="","",(D17*G17))</f>
        <v>-2594835.3430434316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6000</v>
      </c>
      <c r="E23" s="71"/>
      <c r="F23" s="71"/>
      <c r="G23" s="71"/>
      <c r="H23" s="72">
        <f>SUM(H16:H22)</f>
        <v>-7784506.0291302949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75316</v>
      </c>
      <c r="D29" s="187"/>
      <c r="E29" s="188">
        <f>$G$9</f>
        <v>1297.4176715217159</v>
      </c>
      <c r="F29" s="188"/>
      <c r="G29" s="187">
        <f>C29*E29</f>
        <v>97716309.348329559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294717</v>
      </c>
      <c r="D30" s="184"/>
      <c r="E30" s="199">
        <f>$G$10</f>
        <v>1652.7708810580509</v>
      </c>
      <c r="F30" s="199"/>
      <c r="G30" s="184">
        <f>C30*E30</f>
        <v>487099675.75278556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75316</v>
      </c>
      <c r="D36" s="187"/>
      <c r="E36" s="187">
        <f>$G$29+$O$29-K36</f>
        <v>97716309.348329559</v>
      </c>
      <c r="F36" s="187"/>
      <c r="G36" s="188">
        <f>E36/C36</f>
        <v>1297.4176715217159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294717</v>
      </c>
      <c r="D37" s="184"/>
      <c r="E37" s="184">
        <f>$G$30+$O$30</f>
        <v>487099675.75278556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81316</v>
      </c>
      <c r="D43" s="230"/>
      <c r="E43" s="58"/>
      <c r="F43" s="231">
        <f>$K$29</f>
        <v>0</v>
      </c>
      <c r="G43" s="232"/>
      <c r="H43" s="232">
        <f>$D$23</f>
        <v>6000</v>
      </c>
      <c r="I43" s="232"/>
      <c r="J43" s="232"/>
      <c r="K43" s="233">
        <f>$C$43-$H$43+$F$43+$O$43</f>
        <v>75316</v>
      </c>
      <c r="L43" s="233"/>
      <c r="M43" s="59">
        <f>SUM($K$43)/$D$9</f>
        <v>0.37658000000000003</v>
      </c>
      <c r="N43" s="60">
        <f>$G$36</f>
        <v>1297.4176715217159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294717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294717</v>
      </c>
      <c r="L44" s="238"/>
      <c r="M44" s="63">
        <f>SUM($K$44)/D10</f>
        <v>0.58943400000000001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FF00"/>
    <pageSetUpPr fitToPage="1"/>
  </sheetPr>
  <dimension ref="B1:Y124"/>
  <sheetViews>
    <sheetView showGridLines="0" topLeftCell="A22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SUM('0318'!K43:L43)</f>
        <v>75316</v>
      </c>
      <c r="F9" s="38">
        <f>E9/D9</f>
        <v>0.37658000000000003</v>
      </c>
      <c r="G9" s="103">
        <f>SUM('0318'!N43)</f>
        <v>1297.4176715217159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SUM('0318'!K44:L44)</f>
        <v>294717</v>
      </c>
      <c r="F10" s="40">
        <f>E10/D10</f>
        <v>0.58943400000000001</v>
      </c>
      <c r="G10" s="103">
        <f>SUM('0318'!N44)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75316</v>
      </c>
      <c r="D29" s="187"/>
      <c r="E29" s="188">
        <f>$G$9</f>
        <v>1297.4176715217159</v>
      </c>
      <c r="F29" s="188"/>
      <c r="G29" s="187">
        <f>C29*E29</f>
        <v>97716309.348329559</v>
      </c>
      <c r="H29" s="189"/>
      <c r="I29" s="13"/>
      <c r="J29" s="45" t="s">
        <v>9</v>
      </c>
      <c r="K29" s="190">
        <v>32000</v>
      </c>
      <c r="L29" s="191"/>
      <c r="M29" s="192">
        <v>1320</v>
      </c>
      <c r="N29" s="193"/>
      <c r="O29" s="187">
        <f>K29*M29</f>
        <v>42240000</v>
      </c>
      <c r="P29" s="189"/>
    </row>
    <row r="30" spans="2:17" ht="22.5" customHeight="1">
      <c r="B30" s="46" t="s">
        <v>10</v>
      </c>
      <c r="C30" s="198">
        <f>$E$10-$L$23</f>
        <v>294717</v>
      </c>
      <c r="D30" s="184"/>
      <c r="E30" s="199">
        <f>$G$10</f>
        <v>1652.7708810580509</v>
      </c>
      <c r="F30" s="199"/>
      <c r="G30" s="184">
        <f>C30*E30</f>
        <v>487099675.75278556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107316</v>
      </c>
      <c r="D36" s="187"/>
      <c r="E36" s="187">
        <f>$G$29+$O$29-K36</f>
        <v>139956309.34832954</v>
      </c>
      <c r="F36" s="187"/>
      <c r="G36" s="188">
        <f>E36/C36</f>
        <v>1304.1513786232206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294717</v>
      </c>
      <c r="D37" s="184"/>
      <c r="E37" s="184">
        <f>$G$30+$O$30</f>
        <v>487099675.75278556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75316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107316</v>
      </c>
      <c r="L43" s="233"/>
      <c r="M43" s="59">
        <f>SUM($K$43)/$D$9</f>
        <v>0.53657999999999995</v>
      </c>
      <c r="N43" s="60">
        <f>$G$36</f>
        <v>1304.1513786232206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294717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294717</v>
      </c>
      <c r="L44" s="238"/>
      <c r="M44" s="63">
        <f>SUM($K$44)/D10</f>
        <v>0.58943400000000001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B1:Y124"/>
  <sheetViews>
    <sheetView showGridLines="0" topLeftCell="A28" zoomScaleNormal="100" workbookViewId="0">
      <selection activeCell="P46" sqref="P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SUM('0319 (입고)'!K43:L43)</f>
        <v>107316</v>
      </c>
      <c r="F9" s="38">
        <f>E9/D9</f>
        <v>0.53657999999999995</v>
      </c>
      <c r="G9" s="103">
        <f>SUM('0319 (입고)'!N43)</f>
        <v>1304.1513786232206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SUM('0319 (입고)'!K44:L44)</f>
        <v>294717</v>
      </c>
      <c r="F10" s="40">
        <f>E10/D10</f>
        <v>0.58943400000000001</v>
      </c>
      <c r="G10" s="103">
        <f>SUM('0319 (입고)'!N44)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2300</v>
      </c>
      <c r="E16" s="33"/>
      <c r="F16" s="73">
        <f>IF(D16="","",(SUM($G$9)))</f>
        <v>1304.1513786232206</v>
      </c>
      <c r="G16" s="74">
        <f>IF(D16="","",(SUM(E16)-F16))</f>
        <v>-1304.1513786232206</v>
      </c>
      <c r="H16" s="75">
        <f>IF(D16="","",(D16*G16))</f>
        <v>-2999548.1708334074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1652.7708810580509</v>
      </c>
      <c r="O16" s="91">
        <f>IF(L16="","",(SUM(M16)-N16))</f>
        <v>-1652.7708810580509</v>
      </c>
      <c r="P16" s="92">
        <f>IF(L16="","",(L16*O16))</f>
        <v>-4958312.6431741528</v>
      </c>
    </row>
    <row r="17" spans="2:17" ht="24" customHeight="1">
      <c r="B17" s="164"/>
      <c r="C17" s="101" t="s">
        <v>92</v>
      </c>
      <c r="D17" s="105">
        <v>1600</v>
      </c>
      <c r="E17" s="12"/>
      <c r="F17" s="76">
        <f>IF(D17="","",(SUM($G$9)))</f>
        <v>1304.1513786232206</v>
      </c>
      <c r="G17" s="77">
        <f>IF(D17="","",(SUM(E17)-F17))</f>
        <v>-1304.1513786232206</v>
      </c>
      <c r="H17" s="78">
        <f>IF(D17="","",(D17*G17))</f>
        <v>-2086642.2057971528</v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1652.7708810580509</v>
      </c>
      <c r="O17" s="94">
        <f>IF(L17="","",(SUM(M17)-N17))</f>
        <v>-1652.7708810580509</v>
      </c>
      <c r="P17" s="95">
        <f>IF(L17="","",(L17*O17))</f>
        <v>-3305541.762116102</v>
      </c>
    </row>
    <row r="18" spans="2:17" ht="24" customHeight="1">
      <c r="B18" s="164"/>
      <c r="C18" s="101" t="s">
        <v>91</v>
      </c>
      <c r="D18" s="105">
        <v>1300</v>
      </c>
      <c r="E18" s="12"/>
      <c r="F18" s="76">
        <f t="shared" ref="F18:F22" si="0">IF(D18="","",(SUM($G$9)))</f>
        <v>1304.1513786232206</v>
      </c>
      <c r="G18" s="77">
        <f t="shared" ref="G18:G22" si="1">IF(D18="","",(SUM(E18)-F18))</f>
        <v>-1304.1513786232206</v>
      </c>
      <c r="H18" s="78">
        <f t="shared" ref="H18:H22" si="2">IF(D18="","",(D18*G18))</f>
        <v>-1695396.7922101868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88</v>
      </c>
      <c r="D19" s="105">
        <v>3000</v>
      </c>
      <c r="E19" s="12"/>
      <c r="F19" s="76">
        <f t="shared" si="0"/>
        <v>1304.1513786232206</v>
      </c>
      <c r="G19" s="77">
        <f t="shared" si="1"/>
        <v>-1304.1513786232206</v>
      </c>
      <c r="H19" s="78">
        <f t="shared" si="2"/>
        <v>-3912454.1358696618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8200</v>
      </c>
      <c r="E23" s="71"/>
      <c r="F23" s="71"/>
      <c r="G23" s="71"/>
      <c r="H23" s="72">
        <f>SUM(H16:H22)</f>
        <v>-10694041.304710409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-8263854.4052902553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99116</v>
      </c>
      <c r="D29" s="187"/>
      <c r="E29" s="188">
        <f>$G$9</f>
        <v>1304.1513786232206</v>
      </c>
      <c r="F29" s="188"/>
      <c r="G29" s="187">
        <f>C29*E29</f>
        <v>129262268.04361913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289717</v>
      </c>
      <c r="D30" s="184"/>
      <c r="E30" s="199">
        <f>$G$10</f>
        <v>1652.7708810580509</v>
      </c>
      <c r="F30" s="199"/>
      <c r="G30" s="184">
        <f>C30*E30</f>
        <v>478835821.34749532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99116</v>
      </c>
      <c r="D36" s="187"/>
      <c r="E36" s="187">
        <f>$G$29+$O$29-K36</f>
        <v>129262268.04361913</v>
      </c>
      <c r="F36" s="187"/>
      <c r="G36" s="188">
        <f>E36/C36</f>
        <v>1304.1513786232206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289717</v>
      </c>
      <c r="D37" s="184"/>
      <c r="E37" s="184">
        <f>$G$30+$O$30</f>
        <v>478835821.34749532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107316</v>
      </c>
      <c r="D43" s="230"/>
      <c r="E43" s="58"/>
      <c r="F43" s="231">
        <f>$K$29</f>
        <v>0</v>
      </c>
      <c r="G43" s="232"/>
      <c r="H43" s="232">
        <f>$D$23</f>
        <v>8200</v>
      </c>
      <c r="I43" s="232"/>
      <c r="J43" s="232"/>
      <c r="K43" s="233">
        <f>$C$43-$H$43+$F$43+$O$43</f>
        <v>99116</v>
      </c>
      <c r="L43" s="233"/>
      <c r="M43" s="59">
        <f>SUM($K$43)/$D$9</f>
        <v>0.49558000000000002</v>
      </c>
      <c r="N43" s="60">
        <f>$G$36</f>
        <v>1304.1513786232206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294717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289717</v>
      </c>
      <c r="L44" s="238"/>
      <c r="M44" s="63">
        <f>SUM($K$44)/D10</f>
        <v>0.579434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B1:Y124"/>
  <sheetViews>
    <sheetView showGridLines="0" topLeftCell="A31" zoomScaleNormal="100" workbookViewId="0">
      <selection activeCell="Q47" sqref="Q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SUM('0319'!K43:L43)</f>
        <v>99116</v>
      </c>
      <c r="F9" s="38">
        <f>E9/D9</f>
        <v>0.49558000000000002</v>
      </c>
      <c r="G9" s="103">
        <f>SUM('0319'!N43)</f>
        <v>1304.1513786232206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SUM('0319'!K44:L44)</f>
        <v>289717</v>
      </c>
      <c r="F10" s="40">
        <f>E10/D10</f>
        <v>0.579434</v>
      </c>
      <c r="G10" s="103">
        <f>SUM('0319'!N44)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93</v>
      </c>
      <c r="D16" s="104">
        <v>3000</v>
      </c>
      <c r="E16" s="33"/>
      <c r="F16" s="73">
        <f>IF(D16="","",(SUM($G$9)))</f>
        <v>1304.1513786232206</v>
      </c>
      <c r="G16" s="74">
        <f>IF(D16="","",(SUM(E16)-F16))</f>
        <v>-1304.1513786232206</v>
      </c>
      <c r="H16" s="75">
        <f>IF(D16="","",(D16*G16))</f>
        <v>-3912454.1358696618</v>
      </c>
      <c r="I16" s="13"/>
      <c r="J16" s="165" t="s">
        <v>23</v>
      </c>
      <c r="K16" s="107" t="s">
        <v>45</v>
      </c>
      <c r="L16" s="105">
        <v>700</v>
      </c>
      <c r="M16" s="33"/>
      <c r="N16" s="90">
        <f>IF(L16="","",($G$10))</f>
        <v>1652.7708810580509</v>
      </c>
      <c r="O16" s="91">
        <f>IF(L16="","",(SUM(M16)-N16))</f>
        <v>-1652.7708810580509</v>
      </c>
      <c r="P16" s="92">
        <f>IF(L16="","",(L16*O16))</f>
        <v>-1156939.6167406356</v>
      </c>
    </row>
    <row r="17" spans="2:17" ht="24" customHeight="1">
      <c r="B17" s="164"/>
      <c r="C17" s="101" t="s">
        <v>45</v>
      </c>
      <c r="D17" s="105">
        <v>4290</v>
      </c>
      <c r="E17" s="12"/>
      <c r="F17" s="76">
        <f>IF(D17="","",(SUM($G$9)))</f>
        <v>1304.1513786232206</v>
      </c>
      <c r="G17" s="77">
        <f>IF(D17="","",(SUM(E17)-F17))</f>
        <v>-1304.1513786232206</v>
      </c>
      <c r="H17" s="78">
        <f>IF(D17="","",(D17*G17))</f>
        <v>-5594809.4142936161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1652.7708810580509</v>
      </c>
      <c r="O17" s="94">
        <f>IF(L17="","",(SUM(M17)-N17))</f>
        <v>-1652.7708810580509</v>
      </c>
      <c r="P17" s="95">
        <f>IF(L17="","",(L17*O17))</f>
        <v>-4958312.6431741528</v>
      </c>
    </row>
    <row r="18" spans="2:17" ht="24" customHeight="1">
      <c r="B18" s="164"/>
      <c r="C18" s="101" t="s">
        <v>48</v>
      </c>
      <c r="D18" s="105">
        <v>1500</v>
      </c>
      <c r="E18" s="12"/>
      <c r="F18" s="76">
        <f t="shared" ref="F18:F22" si="0">IF(D18="","",(SUM($G$9)))</f>
        <v>1304.1513786232206</v>
      </c>
      <c r="G18" s="77">
        <f t="shared" ref="G18:G22" si="1">IF(D18="","",(SUM(E18)-F18))</f>
        <v>-1304.1513786232206</v>
      </c>
      <c r="H18" s="78">
        <f t="shared" ref="H18:H22" si="2">IF(D18="","",(D18*G18))</f>
        <v>-1956227.0679348309</v>
      </c>
      <c r="I18" s="13"/>
      <c r="J18" s="165"/>
      <c r="K18" s="107" t="s">
        <v>48</v>
      </c>
      <c r="L18" s="105">
        <v>2500</v>
      </c>
      <c r="M18" s="12"/>
      <c r="N18" s="93">
        <f t="shared" ref="N18:N22" si="3">IF(L18="","",($G$10))</f>
        <v>1652.7708810580509</v>
      </c>
      <c r="O18" s="94">
        <f t="shared" ref="O18:O22" si="4">IF(L18="","",(SUM(M18)-N18))</f>
        <v>-1652.7708810580509</v>
      </c>
      <c r="P18" s="95">
        <f t="shared" ref="P18:P22" si="5">IF(L18="","",(L18*O18))</f>
        <v>-4131927.2026451272</v>
      </c>
    </row>
    <row r="19" spans="2:17" ht="24" customHeight="1">
      <c r="B19" s="164"/>
      <c r="C19" s="107" t="s">
        <v>94</v>
      </c>
      <c r="D19" s="105">
        <v>4700</v>
      </c>
      <c r="E19" s="12"/>
      <c r="F19" s="76">
        <f t="shared" si="0"/>
        <v>1304.1513786232206</v>
      </c>
      <c r="G19" s="77">
        <f t="shared" si="1"/>
        <v>-1304.1513786232206</v>
      </c>
      <c r="H19" s="78">
        <f t="shared" si="2"/>
        <v>-6129511.4795291368</v>
      </c>
      <c r="I19" s="13"/>
      <c r="J19" s="165"/>
      <c r="K19" s="107" t="s">
        <v>94</v>
      </c>
      <c r="L19" s="105">
        <v>3000</v>
      </c>
      <c r="M19" s="12"/>
      <c r="N19" s="93">
        <f t="shared" si="3"/>
        <v>1652.7708810580509</v>
      </c>
      <c r="O19" s="94">
        <f t="shared" si="4"/>
        <v>-1652.7708810580509</v>
      </c>
      <c r="P19" s="95">
        <f t="shared" si="5"/>
        <v>-4958312.6431741528</v>
      </c>
    </row>
    <row r="20" spans="2:17" ht="24" customHeight="1">
      <c r="B20" s="164"/>
      <c r="C20" s="107" t="s">
        <v>95</v>
      </c>
      <c r="D20" s="105">
        <v>1600</v>
      </c>
      <c r="E20" s="12"/>
      <c r="F20" s="76">
        <f t="shared" si="0"/>
        <v>1304.1513786232206</v>
      </c>
      <c r="G20" s="77">
        <f t="shared" si="1"/>
        <v>-1304.1513786232206</v>
      </c>
      <c r="H20" s="78">
        <f t="shared" si="2"/>
        <v>-2086642.2057971528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 t="s">
        <v>67</v>
      </c>
      <c r="D21" s="105">
        <v>1500</v>
      </c>
      <c r="E21" s="12"/>
      <c r="F21" s="76">
        <f t="shared" si="0"/>
        <v>1304.1513786232206</v>
      </c>
      <c r="G21" s="77">
        <f t="shared" si="1"/>
        <v>-1304.1513786232206</v>
      </c>
      <c r="H21" s="78">
        <f t="shared" si="2"/>
        <v>-1956227.0679348309</v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16590</v>
      </c>
      <c r="E23" s="71"/>
      <c r="F23" s="71"/>
      <c r="G23" s="71"/>
      <c r="H23" s="72">
        <f>SUM(H16:H22)</f>
        <v>-21635871.371359229</v>
      </c>
      <c r="I23" s="114"/>
      <c r="J23" s="85" t="s">
        <v>25</v>
      </c>
      <c r="K23" s="86"/>
      <c r="L23" s="87">
        <f>SUM(L16:L22)</f>
        <v>9200</v>
      </c>
      <c r="M23" s="88"/>
      <c r="N23" s="88"/>
      <c r="O23" s="88"/>
      <c r="P23" s="89">
        <f>SUM(P16:P22)</f>
        <v>-15205492.105734069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82526</v>
      </c>
      <c r="D29" s="187"/>
      <c r="E29" s="188">
        <f>$G$9</f>
        <v>1304.1513786232206</v>
      </c>
      <c r="F29" s="188"/>
      <c r="G29" s="187">
        <f>C29*E29</f>
        <v>107626396.6722599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280517</v>
      </c>
      <c r="D30" s="184"/>
      <c r="E30" s="199">
        <f>$G$10</f>
        <v>1652.7708810580509</v>
      </c>
      <c r="F30" s="199"/>
      <c r="G30" s="184">
        <f>C30*E30</f>
        <v>463630329.24176127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82526</v>
      </c>
      <c r="D36" s="187"/>
      <c r="E36" s="187">
        <f>$G$29+$O$29-K36</f>
        <v>107626396.6722599</v>
      </c>
      <c r="F36" s="187"/>
      <c r="G36" s="188">
        <f>E36/C36</f>
        <v>1304.1513786232206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280517</v>
      </c>
      <c r="D37" s="184"/>
      <c r="E37" s="184">
        <f>$G$30+$O$30</f>
        <v>463630329.24176127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99116</v>
      </c>
      <c r="D43" s="230"/>
      <c r="E43" s="58"/>
      <c r="F43" s="231">
        <f>$K$29</f>
        <v>0</v>
      </c>
      <c r="G43" s="232"/>
      <c r="H43" s="232">
        <f>$D$23</f>
        <v>16590</v>
      </c>
      <c r="I43" s="232"/>
      <c r="J43" s="232"/>
      <c r="K43" s="233">
        <f>$C$43-$H$43+$F$43+$O$43</f>
        <v>82526</v>
      </c>
      <c r="L43" s="233"/>
      <c r="M43" s="59">
        <f>SUM($K$43)/$D$9</f>
        <v>0.41263</v>
      </c>
      <c r="N43" s="60">
        <f>$G$36</f>
        <v>1304.1513786232206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289717</v>
      </c>
      <c r="D44" s="235"/>
      <c r="E44" s="62"/>
      <c r="F44" s="236">
        <f>$K$30</f>
        <v>0</v>
      </c>
      <c r="G44" s="237"/>
      <c r="H44" s="237">
        <f>$L$23</f>
        <v>9200</v>
      </c>
      <c r="I44" s="237"/>
      <c r="J44" s="237"/>
      <c r="K44" s="238">
        <f>$C$44-$H$44+$F$44+$O$44</f>
        <v>280517</v>
      </c>
      <c r="L44" s="238"/>
      <c r="M44" s="63">
        <f>SUM($K$44)/D10</f>
        <v>0.56103400000000003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B1:Y124"/>
  <sheetViews>
    <sheetView showGridLines="0" topLeftCell="A31" zoomScaleNormal="100" workbookViewId="0">
      <selection activeCell="R19" sqref="R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SUM('0320'!K43:L43)</f>
        <v>82526</v>
      </c>
      <c r="F9" s="38">
        <f>E9/D9</f>
        <v>0.41263</v>
      </c>
      <c r="G9" s="103">
        <f>SUM('0320'!N43)</f>
        <v>1304.1513786232206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SUM('0320'!K44:L44)</f>
        <v>280517</v>
      </c>
      <c r="F10" s="40">
        <f>E10/D10</f>
        <v>0.56103400000000003</v>
      </c>
      <c r="G10" s="103">
        <f>SUM('0320'!N44)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55</v>
      </c>
      <c r="D16" s="104">
        <v>600</v>
      </c>
      <c r="E16" s="33"/>
      <c r="F16" s="73">
        <f>IF(D16="","",(SUM($G$9)))</f>
        <v>1304.1513786232206</v>
      </c>
      <c r="G16" s="74">
        <f>IF(D16="","",(SUM(E16)-F16))</f>
        <v>-1304.1513786232206</v>
      </c>
      <c r="H16" s="75">
        <f>IF(D16="","",(D16*G16))</f>
        <v>-782490.82717393234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47</v>
      </c>
      <c r="D17" s="105">
        <v>1300</v>
      </c>
      <c r="E17" s="12"/>
      <c r="F17" s="76">
        <f>IF(D17="","",(SUM($G$9)))</f>
        <v>1304.1513786232206</v>
      </c>
      <c r="G17" s="77">
        <f>IF(D17="","",(SUM(E17)-F17))</f>
        <v>-1304.1513786232206</v>
      </c>
      <c r="H17" s="78">
        <f>IF(D17="","",(D17*G17))</f>
        <v>-1695396.7922101868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45</v>
      </c>
      <c r="D18" s="105">
        <v>3000</v>
      </c>
      <c r="E18" s="12"/>
      <c r="F18" s="76">
        <f t="shared" ref="F18:F22" si="0">IF(D18="","",(SUM($G$9)))</f>
        <v>1304.1513786232206</v>
      </c>
      <c r="G18" s="77">
        <f t="shared" ref="G18:G22" si="1">IF(D18="","",(SUM(E18)-F18))</f>
        <v>-1304.1513786232206</v>
      </c>
      <c r="H18" s="78">
        <f t="shared" ref="H18:H22" si="2">IF(D18="","",(D18*G18))</f>
        <v>-3912454.1358696618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4900</v>
      </c>
      <c r="E23" s="71"/>
      <c r="F23" s="71"/>
      <c r="G23" s="71"/>
      <c r="H23" s="72">
        <f>SUM(H16:H22)</f>
        <v>-6390341.7552537806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77626</v>
      </c>
      <c r="D29" s="187"/>
      <c r="E29" s="188">
        <f>$G$9</f>
        <v>1304.1513786232206</v>
      </c>
      <c r="F29" s="188"/>
      <c r="G29" s="187">
        <f>C29*E29</f>
        <v>101236054.91700612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280517</v>
      </c>
      <c r="D30" s="184"/>
      <c r="E30" s="199">
        <f>$G$10</f>
        <v>1652.7708810580509</v>
      </c>
      <c r="F30" s="199"/>
      <c r="G30" s="184">
        <f>C30*E30</f>
        <v>463630329.24176127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77626</v>
      </c>
      <c r="D36" s="187"/>
      <c r="E36" s="187">
        <f>$G$29+$O$29-K36</f>
        <v>101236054.91700612</v>
      </c>
      <c r="F36" s="187"/>
      <c r="G36" s="188">
        <f>E36/C36</f>
        <v>1304.1513786232206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280517</v>
      </c>
      <c r="D37" s="184"/>
      <c r="E37" s="184">
        <f>$G$30+$O$30</f>
        <v>463630329.24176127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82526</v>
      </c>
      <c r="D43" s="230"/>
      <c r="E43" s="58"/>
      <c r="F43" s="231">
        <f>$K$29</f>
        <v>0</v>
      </c>
      <c r="G43" s="232"/>
      <c r="H43" s="232">
        <f>$D$23</f>
        <v>4900</v>
      </c>
      <c r="I43" s="232"/>
      <c r="J43" s="232"/>
      <c r="K43" s="233">
        <f>$C$43-$H$43+$F$43+$O$43</f>
        <v>77626</v>
      </c>
      <c r="L43" s="233"/>
      <c r="M43" s="59">
        <f>SUM($K$43)/$D$9</f>
        <v>0.38812999999999998</v>
      </c>
      <c r="N43" s="60">
        <f>$G$36</f>
        <v>1304.1513786232206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280517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280517</v>
      </c>
      <c r="L44" s="238"/>
      <c r="M44" s="63">
        <f>SUM($K$44)/D10</f>
        <v>0.56103400000000003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B1:Y124"/>
  <sheetViews>
    <sheetView showGridLines="0" topLeftCell="A31" zoomScaleNormal="100" workbookViewId="0">
      <selection activeCell="K29" sqref="K29:L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SUM('0321'!K43:L43)</f>
        <v>77626</v>
      </c>
      <c r="F9" s="38">
        <f>E9/D9</f>
        <v>0.38812999999999998</v>
      </c>
      <c r="G9" s="103">
        <f>SUM('0321'!N43)</f>
        <v>1304.1513786232206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SUM('0321'!K44:L44)</f>
        <v>280517</v>
      </c>
      <c r="F10" s="40">
        <f>E10/D10</f>
        <v>0.56103400000000003</v>
      </c>
      <c r="G10" s="103">
        <f>SUM('0321'!N44)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1304.1513786232206</v>
      </c>
      <c r="G16" s="74">
        <f>IF(D16="","",(SUM(E16)-F16))</f>
        <v>-1304.1513786232206</v>
      </c>
      <c r="H16" s="75">
        <f>IF(D16="","",(D16*G16))</f>
        <v>-2608302.7572464412</v>
      </c>
      <c r="I16" s="13"/>
      <c r="J16" s="165" t="s">
        <v>23</v>
      </c>
      <c r="K16" s="107" t="s">
        <v>45</v>
      </c>
      <c r="L16" s="105">
        <v>1000</v>
      </c>
      <c r="M16" s="33"/>
      <c r="N16" s="90">
        <f>IF(L16="","",($G$10))</f>
        <v>1652.7708810580509</v>
      </c>
      <c r="O16" s="91">
        <f>IF(L16="","",(SUM(M16)-N16))</f>
        <v>-1652.7708810580509</v>
      </c>
      <c r="P16" s="92">
        <f>IF(L16="","",(L16*O16))</f>
        <v>-1652770.881058051</v>
      </c>
    </row>
    <row r="17" spans="2:17" ht="24" customHeight="1">
      <c r="B17" s="164"/>
      <c r="C17" s="101" t="s">
        <v>94</v>
      </c>
      <c r="D17" s="105">
        <v>4000</v>
      </c>
      <c r="E17" s="12"/>
      <c r="F17" s="76">
        <f>IF(D17="","",(SUM($G$9)))</f>
        <v>1304.1513786232206</v>
      </c>
      <c r="G17" s="77">
        <f>IF(D17="","",(SUM(E17)-F17))</f>
        <v>-1304.1513786232206</v>
      </c>
      <c r="H17" s="78">
        <f>IF(D17="","",(D17*G17))</f>
        <v>-5216605.5144928824</v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1652.7708810580509</v>
      </c>
      <c r="O17" s="94">
        <f>IF(L17="","",(SUM(M17)-N17))</f>
        <v>-1652.7708810580509</v>
      </c>
      <c r="P17" s="95">
        <f>IF(L17="","",(L17*O17))</f>
        <v>-3305541.762116102</v>
      </c>
    </row>
    <row r="18" spans="2:17" ht="24" customHeight="1">
      <c r="B18" s="164"/>
      <c r="C18" s="101" t="s">
        <v>92</v>
      </c>
      <c r="D18" s="105">
        <v>3200</v>
      </c>
      <c r="E18" s="12"/>
      <c r="F18" s="76">
        <f t="shared" ref="F18:F22" si="0">IF(D18="","",(SUM($G$9)))</f>
        <v>1304.1513786232206</v>
      </c>
      <c r="G18" s="77">
        <f t="shared" ref="G18:G22" si="1">IF(D18="","",(SUM(E18)-F18))</f>
        <v>-1304.1513786232206</v>
      </c>
      <c r="H18" s="78">
        <f t="shared" ref="H18:H22" si="2">IF(D18="","",(D18*G18))</f>
        <v>-4173284.4115943057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9200</v>
      </c>
      <c r="E23" s="71"/>
      <c r="F23" s="71"/>
      <c r="G23" s="71"/>
      <c r="H23" s="72">
        <f>SUM(H16:H22)</f>
        <v>-11998192.68333363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-4958312.6431741528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68426</v>
      </c>
      <c r="D29" s="187"/>
      <c r="E29" s="188">
        <f>$G$9</f>
        <v>1304.1513786232206</v>
      </c>
      <c r="F29" s="188"/>
      <c r="G29" s="187">
        <f>C29*E29</f>
        <v>89237862.233672485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277517</v>
      </c>
      <c r="D30" s="184"/>
      <c r="E30" s="199">
        <f>$G$10</f>
        <v>1652.7708810580509</v>
      </c>
      <c r="F30" s="199"/>
      <c r="G30" s="184">
        <f>C30*E30</f>
        <v>458672016.5985871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68426</v>
      </c>
      <c r="D36" s="187"/>
      <c r="E36" s="187">
        <f>$G$29+$O$29-K36</f>
        <v>89237862.233672485</v>
      </c>
      <c r="F36" s="187"/>
      <c r="G36" s="188">
        <f>E36/C36</f>
        <v>1304.1513786232206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277517</v>
      </c>
      <c r="D37" s="184"/>
      <c r="E37" s="184">
        <f>$G$30+$O$30</f>
        <v>458672016.5985871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77626</v>
      </c>
      <c r="D43" s="230"/>
      <c r="E43" s="58"/>
      <c r="F43" s="231">
        <f>$K$29</f>
        <v>0</v>
      </c>
      <c r="G43" s="232"/>
      <c r="H43" s="232">
        <f>$D$23</f>
        <v>9200</v>
      </c>
      <c r="I43" s="232"/>
      <c r="J43" s="232"/>
      <c r="K43" s="233">
        <f>$C$43-$H$43+$F$43+$O$43</f>
        <v>68426</v>
      </c>
      <c r="L43" s="233"/>
      <c r="M43" s="59">
        <f>SUM($K$43)/$D$9</f>
        <v>0.34212999999999999</v>
      </c>
      <c r="N43" s="60">
        <f>$G$36</f>
        <v>1304.1513786232206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280517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277517</v>
      </c>
      <c r="L44" s="238"/>
      <c r="M44" s="63">
        <f>SUM($K$44)/D10</f>
        <v>0.55503400000000003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B1:Y124"/>
  <sheetViews>
    <sheetView showGridLines="0" topLeftCell="A9" zoomScaleNormal="100" workbookViewId="0">
      <selection activeCell="L35" sqref="L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SUM('0323'!K43:L43)</f>
        <v>68426</v>
      </c>
      <c r="F9" s="38">
        <f>E9/D9</f>
        <v>0.34212999999999999</v>
      </c>
      <c r="G9" s="103">
        <f>SUM('0323'!N43)</f>
        <v>1304.1513786232206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SUM('0323'!K44:L44)</f>
        <v>277517</v>
      </c>
      <c r="F10" s="40">
        <f>E10/D10</f>
        <v>0.55503400000000003</v>
      </c>
      <c r="G10" s="103">
        <f>SUM('0323'!N44)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3000</v>
      </c>
      <c r="E16" s="33"/>
      <c r="F16" s="73">
        <f>IF(D16="","",(SUM($G$9)))</f>
        <v>1304.1513786232206</v>
      </c>
      <c r="G16" s="74">
        <f>IF(D16="","",(SUM(E16)-F16))</f>
        <v>-1304.1513786232206</v>
      </c>
      <c r="H16" s="75">
        <f>IF(D16="","",(D16*G16))</f>
        <v>-3912454.1358696618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1652.7708810580509</v>
      </c>
      <c r="O16" s="91">
        <f>IF(L16="","",(SUM(M16)-N16))</f>
        <v>-1652.7708810580509</v>
      </c>
      <c r="P16" s="92">
        <f>IF(L16="","",(L16*O16))</f>
        <v>-4958312.6431741528</v>
      </c>
    </row>
    <row r="17" spans="2:17" ht="24" customHeight="1">
      <c r="B17" s="164"/>
      <c r="C17" s="101" t="s">
        <v>45</v>
      </c>
      <c r="D17" s="105">
        <v>1900</v>
      </c>
      <c r="E17" s="12"/>
      <c r="F17" s="76">
        <f>IF(D17="","",(SUM($G$9)))</f>
        <v>1304.1513786232206</v>
      </c>
      <c r="G17" s="77">
        <f>IF(D17="","",(SUM(E17)-F17))</f>
        <v>-1304.1513786232206</v>
      </c>
      <c r="H17" s="78">
        <f>IF(D17="","",(D17*G17))</f>
        <v>-2477887.6193841193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89</v>
      </c>
      <c r="D18" s="105">
        <v>2000</v>
      </c>
      <c r="E18" s="12"/>
      <c r="F18" s="76">
        <f t="shared" ref="F18:F22" si="0">IF(D18="","",(SUM($G$9)))</f>
        <v>1304.1513786232206</v>
      </c>
      <c r="G18" s="77">
        <f t="shared" ref="G18:G22" si="1">IF(D18="","",(SUM(E18)-F18))</f>
        <v>-1304.1513786232206</v>
      </c>
      <c r="H18" s="78">
        <f t="shared" ref="H18:H22" si="2">IF(D18="","",(D18*G18))</f>
        <v>-2608302.7572464412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49</v>
      </c>
      <c r="D19" s="105">
        <v>1800</v>
      </c>
      <c r="E19" s="12"/>
      <c r="F19" s="76">
        <f t="shared" si="0"/>
        <v>1304.1513786232206</v>
      </c>
      <c r="G19" s="77">
        <f t="shared" si="1"/>
        <v>-1304.1513786232206</v>
      </c>
      <c r="H19" s="78">
        <f t="shared" si="2"/>
        <v>-2347472.4815217969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 t="s">
        <v>92</v>
      </c>
      <c r="D20" s="105">
        <v>3200</v>
      </c>
      <c r="E20" s="12"/>
      <c r="F20" s="76">
        <f t="shared" si="0"/>
        <v>1304.1513786232206</v>
      </c>
      <c r="G20" s="77">
        <f t="shared" si="1"/>
        <v>-1304.1513786232206</v>
      </c>
      <c r="H20" s="78">
        <f t="shared" si="2"/>
        <v>-4173284.4115943057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 t="s">
        <v>91</v>
      </c>
      <c r="D21" s="105">
        <v>1800</v>
      </c>
      <c r="E21" s="12"/>
      <c r="F21" s="76">
        <f t="shared" si="0"/>
        <v>1304.1513786232206</v>
      </c>
      <c r="G21" s="77">
        <f t="shared" si="1"/>
        <v>-1304.1513786232206</v>
      </c>
      <c r="H21" s="78">
        <f t="shared" si="2"/>
        <v>-2347472.4815217969</v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13700</v>
      </c>
      <c r="E23" s="71"/>
      <c r="F23" s="71"/>
      <c r="G23" s="71"/>
      <c r="H23" s="72">
        <f>SUM(H16:H22)</f>
        <v>-17866873.887138121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-4958312.6431741528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54726</v>
      </c>
      <c r="D29" s="187"/>
      <c r="E29" s="188">
        <f>$G$9</f>
        <v>1304.1513786232206</v>
      </c>
      <c r="F29" s="188"/>
      <c r="G29" s="187">
        <f>C29*E29</f>
        <v>71370988.346534371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274517</v>
      </c>
      <c r="D30" s="184"/>
      <c r="E30" s="199">
        <f>$G$10</f>
        <v>1652.7708810580509</v>
      </c>
      <c r="F30" s="199"/>
      <c r="G30" s="184">
        <f>C30*E30</f>
        <v>453713703.95541298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54726</v>
      </c>
      <c r="D36" s="187"/>
      <c r="E36" s="187">
        <f>$G$29+$O$29-K36</f>
        <v>71370988.346534371</v>
      </c>
      <c r="F36" s="187"/>
      <c r="G36" s="188">
        <f>E36/C36</f>
        <v>1304.1513786232206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274517</v>
      </c>
      <c r="D37" s="184"/>
      <c r="E37" s="184">
        <f>$G$30+$O$30</f>
        <v>453713703.95541298</v>
      </c>
      <c r="F37" s="184"/>
      <c r="G37" s="199">
        <f>E37/C37</f>
        <v>1652.7708810580509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68426</v>
      </c>
      <c r="D43" s="230"/>
      <c r="E43" s="58"/>
      <c r="F43" s="231">
        <f>$K$29</f>
        <v>0</v>
      </c>
      <c r="G43" s="232"/>
      <c r="H43" s="232">
        <f>$D$23</f>
        <v>13700</v>
      </c>
      <c r="I43" s="232"/>
      <c r="J43" s="232"/>
      <c r="K43" s="233">
        <f>$C$43-$H$43+$F$43+$O$43</f>
        <v>54726</v>
      </c>
      <c r="L43" s="233"/>
      <c r="M43" s="59">
        <f>SUM($K$43)/$D$9</f>
        <v>0.27362999999999998</v>
      </c>
      <c r="N43" s="60">
        <f>$G$36</f>
        <v>1304.1513786232206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277517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274517</v>
      </c>
      <c r="L44" s="238"/>
      <c r="M44" s="63">
        <f>SUM($K$44)/D10</f>
        <v>0.54903400000000002</v>
      </c>
      <c r="N44" s="64">
        <f>$G$37</f>
        <v>1652.7708810580509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FFFF00"/>
    <pageSetUpPr fitToPage="1"/>
  </sheetPr>
  <dimension ref="B1:Y124"/>
  <sheetViews>
    <sheetView showGridLines="0" topLeftCell="A18" zoomScaleNormal="100" workbookViewId="0">
      <selection activeCell="S24" sqref="S2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SUM('0324'!K43:L43)</f>
        <v>54726</v>
      </c>
      <c r="F9" s="38">
        <f>E9/D9</f>
        <v>0.27362999999999998</v>
      </c>
      <c r="G9" s="103">
        <f>SUM('0324'!N43)</f>
        <v>1304.1513786232206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SUM('0324'!K44:L44)</f>
        <v>274517</v>
      </c>
      <c r="F10" s="40">
        <f>E10/D10</f>
        <v>0.54903400000000002</v>
      </c>
      <c r="G10" s="103">
        <f>SUM('0324'!N44)</f>
        <v>1652.7708810580509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54726</v>
      </c>
      <c r="D29" s="187"/>
      <c r="E29" s="188">
        <f>$G$9</f>
        <v>1304.1513786232206</v>
      </c>
      <c r="F29" s="188"/>
      <c r="G29" s="187">
        <f>C29*E29</f>
        <v>71370988.346534371</v>
      </c>
      <c r="H29" s="189"/>
      <c r="I29" s="13"/>
      <c r="J29" s="45" t="s">
        <v>9</v>
      </c>
      <c r="K29" s="190">
        <v>64000</v>
      </c>
      <c r="L29" s="191"/>
      <c r="M29" s="192">
        <v>1320</v>
      </c>
      <c r="N29" s="193"/>
      <c r="O29" s="187">
        <f>K29*M29</f>
        <v>84480000</v>
      </c>
      <c r="P29" s="189"/>
    </row>
    <row r="30" spans="2:17" ht="22.5" customHeight="1">
      <c r="B30" s="46" t="s">
        <v>10</v>
      </c>
      <c r="C30" s="198">
        <f>$E$10-$L$23</f>
        <v>274517</v>
      </c>
      <c r="D30" s="184"/>
      <c r="E30" s="199">
        <f>$G$10</f>
        <v>1652.7708810580509</v>
      </c>
      <c r="F30" s="199"/>
      <c r="G30" s="184">
        <f>C30*E30</f>
        <v>453713703.95541298</v>
      </c>
      <c r="H30" s="185"/>
      <c r="I30" s="13"/>
      <c r="J30" s="46" t="s">
        <v>10</v>
      </c>
      <c r="K30" s="180">
        <v>32000</v>
      </c>
      <c r="L30" s="181"/>
      <c r="M30" s="182">
        <v>1713</v>
      </c>
      <c r="N30" s="183"/>
      <c r="O30" s="184">
        <f>K30*M30</f>
        <v>54816000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118726</v>
      </c>
      <c r="D36" s="187"/>
      <c r="E36" s="187">
        <f>$G$29+$O$29-K36</f>
        <v>155850988.34653437</v>
      </c>
      <c r="F36" s="187"/>
      <c r="G36" s="188">
        <f>E36/C36</f>
        <v>1312.6946780531171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306517</v>
      </c>
      <c r="D37" s="184"/>
      <c r="E37" s="184">
        <f>$G$30+$O$30</f>
        <v>508529703.95541298</v>
      </c>
      <c r="F37" s="184"/>
      <c r="G37" s="199">
        <f>E37/C37</f>
        <v>1659.05872742919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54726</v>
      </c>
      <c r="D43" s="230"/>
      <c r="E43" s="58"/>
      <c r="F43" s="231">
        <f>$K$29</f>
        <v>64000</v>
      </c>
      <c r="G43" s="232"/>
      <c r="H43" s="232">
        <f>$D$23</f>
        <v>0</v>
      </c>
      <c r="I43" s="232"/>
      <c r="J43" s="232"/>
      <c r="K43" s="233">
        <f>$C$43-$H$43+$F$43+$O$43</f>
        <v>118726</v>
      </c>
      <c r="L43" s="233"/>
      <c r="M43" s="59">
        <f>SUM($K$43)/$D$9</f>
        <v>0.59362999999999999</v>
      </c>
      <c r="N43" s="60">
        <f>$G$36</f>
        <v>1312.6946780531171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274517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306517</v>
      </c>
      <c r="L44" s="238"/>
      <c r="M44" s="63">
        <f>SUM($K$44)/D10</f>
        <v>0.61303399999999997</v>
      </c>
      <c r="N44" s="64">
        <f>$G$37</f>
        <v>1659.05872742919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B1:Y124"/>
  <sheetViews>
    <sheetView showGridLines="0" topLeftCell="A28" zoomScaleNormal="100" workbookViewId="0">
      <selection activeCell="L37" sqref="L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SUM('0325 (입고)'!K43:L43)</f>
        <v>118726</v>
      </c>
      <c r="F9" s="38">
        <f>E9/D9</f>
        <v>0.59362999999999999</v>
      </c>
      <c r="G9" s="103">
        <f>SUM('0325 (입고)'!N43)</f>
        <v>1312.6946780531171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SUM('0325 (입고)'!K44:L44)</f>
        <v>306517</v>
      </c>
      <c r="F10" s="40">
        <f>E10/D10</f>
        <v>0.61303399999999997</v>
      </c>
      <c r="G10" s="103">
        <f>SUM('0325 (입고)'!N44)</f>
        <v>1659.05872742919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1312.6946780531171</v>
      </c>
      <c r="G16" s="74">
        <f>IF(D16="","",(SUM(E16)-F16))</f>
        <v>-1312.6946780531171</v>
      </c>
      <c r="H16" s="75">
        <f>IF(D16="","",(D16*G16))</f>
        <v>-2625389.3561062342</v>
      </c>
      <c r="I16" s="13"/>
      <c r="J16" s="165" t="s">
        <v>23</v>
      </c>
      <c r="K16" s="107" t="s">
        <v>45</v>
      </c>
      <c r="L16" s="105">
        <v>900</v>
      </c>
      <c r="M16" s="33"/>
      <c r="N16" s="90">
        <f>IF(L16="","",($G$10))</f>
        <v>1659.05872742919</v>
      </c>
      <c r="O16" s="91">
        <f>IF(L16="","",(SUM(M16)-N16))</f>
        <v>-1659.05872742919</v>
      </c>
      <c r="P16" s="92">
        <f>IF(L16="","",(L16*O16))</f>
        <v>-1493152.8546862709</v>
      </c>
    </row>
    <row r="17" spans="2:17" ht="24" customHeight="1">
      <c r="B17" s="164"/>
      <c r="C17" s="101" t="s">
        <v>95</v>
      </c>
      <c r="D17" s="105">
        <v>2800</v>
      </c>
      <c r="E17" s="12"/>
      <c r="F17" s="76">
        <f>IF(D17="","",(SUM($G$9)))</f>
        <v>1312.6946780531171</v>
      </c>
      <c r="G17" s="77">
        <f>IF(D17="","",(SUM(E17)-F17))</f>
        <v>-1312.6946780531171</v>
      </c>
      <c r="H17" s="78">
        <f>IF(D17="","",(D17*G17))</f>
        <v>-3675545.0985487276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1659.05872742919</v>
      </c>
      <c r="O17" s="94">
        <f>IF(L17="","",(SUM(M17)-N17))</f>
        <v>-1659.05872742919</v>
      </c>
      <c r="P17" s="95">
        <f>IF(L17="","",(L17*O17))</f>
        <v>-4977176.1822875701</v>
      </c>
    </row>
    <row r="18" spans="2:17" ht="24" customHeight="1">
      <c r="B18" s="164"/>
      <c r="C18" s="101" t="s">
        <v>93</v>
      </c>
      <c r="D18" s="105">
        <v>2000</v>
      </c>
      <c r="E18" s="12"/>
      <c r="F18" s="76">
        <f t="shared" ref="F18:F22" si="0">IF(D18="","",(SUM($G$9)))</f>
        <v>1312.6946780531171</v>
      </c>
      <c r="G18" s="77">
        <f t="shared" ref="G18:G22" si="1">IF(D18="","",(SUM(E18)-F18))</f>
        <v>-1312.6946780531171</v>
      </c>
      <c r="H18" s="78">
        <f t="shared" ref="H18:H22" si="2">IF(D18="","",(D18*G18))</f>
        <v>-2625389.3561062342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 t="s">
        <v>88</v>
      </c>
      <c r="D19" s="105">
        <v>3000</v>
      </c>
      <c r="E19" s="12"/>
      <c r="F19" s="76">
        <f t="shared" si="0"/>
        <v>1312.6946780531171</v>
      </c>
      <c r="G19" s="77">
        <f t="shared" si="1"/>
        <v>-1312.6946780531171</v>
      </c>
      <c r="H19" s="78">
        <f t="shared" si="2"/>
        <v>-3938084.0341593511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9800</v>
      </c>
      <c r="E23" s="71"/>
      <c r="F23" s="71"/>
      <c r="G23" s="71"/>
      <c r="H23" s="72">
        <f>SUM(H16:H22)</f>
        <v>-12864407.844920548</v>
      </c>
      <c r="I23" s="114"/>
      <c r="J23" s="85" t="s">
        <v>25</v>
      </c>
      <c r="K23" s="86"/>
      <c r="L23" s="87">
        <f>SUM(L16:L22)</f>
        <v>3900</v>
      </c>
      <c r="M23" s="88"/>
      <c r="N23" s="88"/>
      <c r="O23" s="88"/>
      <c r="P23" s="89">
        <f>SUM(P16:P22)</f>
        <v>-6470329.0369738415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108926</v>
      </c>
      <c r="D29" s="187"/>
      <c r="E29" s="188">
        <f>$G$9</f>
        <v>1312.6946780531171</v>
      </c>
      <c r="F29" s="188"/>
      <c r="G29" s="187">
        <f>C29*E29</f>
        <v>142986580.50161383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302617</v>
      </c>
      <c r="D30" s="184"/>
      <c r="E30" s="199">
        <f>$G$10</f>
        <v>1659.05872742919</v>
      </c>
      <c r="F30" s="199"/>
      <c r="G30" s="184">
        <f>C30*E30</f>
        <v>502059374.91843915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108926</v>
      </c>
      <c r="D36" s="187"/>
      <c r="E36" s="187">
        <f>$G$29+$O$29-K36</f>
        <v>142986580.50161383</v>
      </c>
      <c r="F36" s="187"/>
      <c r="G36" s="188">
        <f>E36/C36</f>
        <v>1312.6946780531171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302617</v>
      </c>
      <c r="D37" s="184"/>
      <c r="E37" s="184">
        <f>$G$30+$O$30</f>
        <v>502059374.91843915</v>
      </c>
      <c r="F37" s="184"/>
      <c r="G37" s="199">
        <f>E37/C37</f>
        <v>1659.05872742919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118726</v>
      </c>
      <c r="D43" s="230"/>
      <c r="E43" s="58"/>
      <c r="F43" s="231">
        <f>$K$29</f>
        <v>0</v>
      </c>
      <c r="G43" s="232"/>
      <c r="H43" s="232">
        <f>$D$23</f>
        <v>9800</v>
      </c>
      <c r="I43" s="232"/>
      <c r="J43" s="232"/>
      <c r="K43" s="233">
        <f>$C$43-$H$43+$F$43+$O$43</f>
        <v>108926</v>
      </c>
      <c r="L43" s="233"/>
      <c r="M43" s="59">
        <f>SUM($K$43)/$D$9</f>
        <v>0.54462999999999995</v>
      </c>
      <c r="N43" s="60">
        <f>$G$36</f>
        <v>1312.6946780531171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306517</v>
      </c>
      <c r="D44" s="235"/>
      <c r="E44" s="62"/>
      <c r="F44" s="236">
        <f>$K$30</f>
        <v>0</v>
      </c>
      <c r="G44" s="237"/>
      <c r="H44" s="237">
        <f>$L$23</f>
        <v>3900</v>
      </c>
      <c r="I44" s="237"/>
      <c r="J44" s="237"/>
      <c r="K44" s="238">
        <f>$C$44-$H$44+$F$44+$O$44</f>
        <v>302617</v>
      </c>
      <c r="L44" s="238"/>
      <c r="M44" s="63">
        <f>SUM($K$44)/D10</f>
        <v>0.60523400000000005</v>
      </c>
      <c r="N44" s="64">
        <f>$G$37</f>
        <v>1659.05872742919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FFFF00"/>
    <pageSetUpPr fitToPage="1"/>
  </sheetPr>
  <dimension ref="B1:Y124"/>
  <sheetViews>
    <sheetView showGridLines="0" topLeftCell="A28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SUM('0325'!K43:L43)</f>
        <v>108926</v>
      </c>
      <c r="F9" s="38">
        <f>E9/D9</f>
        <v>0.54462999999999995</v>
      </c>
      <c r="G9" s="103">
        <f>SUM('0325'!N43)</f>
        <v>1312.6946780531171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SUM('0325'!K44:L44)</f>
        <v>302617</v>
      </c>
      <c r="F10" s="40">
        <f>E10/D10</f>
        <v>0.60523400000000005</v>
      </c>
      <c r="G10" s="103">
        <f>SUM('0325'!N44)</f>
        <v>1659.05872742919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108926</v>
      </c>
      <c r="D29" s="187"/>
      <c r="E29" s="188">
        <f>$G$9</f>
        <v>1312.6946780531171</v>
      </c>
      <c r="F29" s="188"/>
      <c r="G29" s="187">
        <f>C29*E29</f>
        <v>142986580.50161383</v>
      </c>
      <c r="H29" s="189"/>
      <c r="I29" s="13"/>
      <c r="J29" s="45" t="s">
        <v>9</v>
      </c>
      <c r="K29" s="190">
        <v>16000</v>
      </c>
      <c r="L29" s="191"/>
      <c r="M29" s="192">
        <v>1320</v>
      </c>
      <c r="N29" s="193"/>
      <c r="O29" s="187">
        <f>K29*M29</f>
        <v>21120000</v>
      </c>
      <c r="P29" s="189"/>
    </row>
    <row r="30" spans="2:17" ht="22.5" customHeight="1">
      <c r="B30" s="46" t="s">
        <v>10</v>
      </c>
      <c r="C30" s="198">
        <f>$E$10-$L$23</f>
        <v>302617</v>
      </c>
      <c r="D30" s="184"/>
      <c r="E30" s="199">
        <f>$G$10</f>
        <v>1659.05872742919</v>
      </c>
      <c r="F30" s="199"/>
      <c r="G30" s="184">
        <f>C30*E30</f>
        <v>502059374.91843915</v>
      </c>
      <c r="H30" s="185"/>
      <c r="I30" s="13"/>
      <c r="J30" s="46" t="s">
        <v>10</v>
      </c>
      <c r="K30" s="180">
        <v>48000</v>
      </c>
      <c r="L30" s="181"/>
      <c r="M30" s="182">
        <v>1713</v>
      </c>
      <c r="N30" s="183"/>
      <c r="O30" s="184">
        <f>K30*M30</f>
        <v>82224000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124926</v>
      </c>
      <c r="D36" s="187"/>
      <c r="E36" s="187">
        <f>$G$29+$O$29-K36</f>
        <v>164106580.50161383</v>
      </c>
      <c r="F36" s="187"/>
      <c r="G36" s="188">
        <f>E36/C36</f>
        <v>1313.6303131583004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350617</v>
      </c>
      <c r="D37" s="184"/>
      <c r="E37" s="184">
        <f>$G$30+$O$30</f>
        <v>584283374.91843915</v>
      </c>
      <c r="F37" s="184"/>
      <c r="G37" s="199">
        <f>E37/C37</f>
        <v>1666.4433695982773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108926</v>
      </c>
      <c r="D43" s="230"/>
      <c r="E43" s="58"/>
      <c r="F43" s="231">
        <f>$K$29</f>
        <v>16000</v>
      </c>
      <c r="G43" s="232"/>
      <c r="H43" s="232">
        <f>$D$23</f>
        <v>0</v>
      </c>
      <c r="I43" s="232"/>
      <c r="J43" s="232"/>
      <c r="K43" s="233">
        <f>$C$43-$H$43+$F$43+$O$43</f>
        <v>124926</v>
      </c>
      <c r="L43" s="233"/>
      <c r="M43" s="59">
        <f>SUM($K$43)/$D$9</f>
        <v>0.62463000000000002</v>
      </c>
      <c r="N43" s="60">
        <f>$G$36</f>
        <v>1313.6303131583004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302617</v>
      </c>
      <c r="D44" s="235"/>
      <c r="E44" s="62"/>
      <c r="F44" s="236">
        <f>$K$30</f>
        <v>48000</v>
      </c>
      <c r="G44" s="237"/>
      <c r="H44" s="237">
        <f>$L$23</f>
        <v>0</v>
      </c>
      <c r="I44" s="237"/>
      <c r="J44" s="237"/>
      <c r="K44" s="238">
        <f>$C$44-$H$44+$F$44+$O$44</f>
        <v>350617</v>
      </c>
      <c r="L44" s="238"/>
      <c r="M44" s="63">
        <f>SUM($K$44)/D10</f>
        <v>0.70123400000000002</v>
      </c>
      <c r="N44" s="64">
        <f>$G$37</f>
        <v>1666.4433695982773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B1:Y124"/>
  <sheetViews>
    <sheetView showGridLines="0" topLeftCell="A28" zoomScaleNormal="100" workbookViewId="0">
      <selection activeCell="Q44" sqref="Q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SUM('0326 (입고)'!K43:L43)</f>
        <v>124926</v>
      </c>
      <c r="F9" s="38">
        <f>E9/D9</f>
        <v>0.62463000000000002</v>
      </c>
      <c r="G9" s="103">
        <f>SUM('0326 (입고)'!N43)</f>
        <v>1313.6303131583004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SUM('0326 (입고)'!K44:L44)</f>
        <v>350617</v>
      </c>
      <c r="F10" s="40">
        <f>E10/D10</f>
        <v>0.70123400000000002</v>
      </c>
      <c r="G10" s="103">
        <f>SUM('0326 (입고)'!N44)</f>
        <v>1666.4433695982773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91</v>
      </c>
      <c r="D16" s="104">
        <v>2900</v>
      </c>
      <c r="E16" s="33"/>
      <c r="F16" s="73">
        <f>IF(D16="","",(SUM($G$9)))</f>
        <v>1313.6303131583004</v>
      </c>
      <c r="G16" s="74">
        <f>IF(D16="","",(SUM(E16)-F16))</f>
        <v>-1313.6303131583004</v>
      </c>
      <c r="H16" s="75">
        <f>IF(D16="","",(D16*G16))</f>
        <v>-3809527.9081590711</v>
      </c>
      <c r="I16" s="13"/>
      <c r="J16" s="165" t="s">
        <v>23</v>
      </c>
      <c r="K16" s="107" t="s">
        <v>45</v>
      </c>
      <c r="L16" s="105">
        <v>1050</v>
      </c>
      <c r="M16" s="33"/>
      <c r="N16" s="90">
        <f>IF(L16="","",($G$10))</f>
        <v>1666.4433695982773</v>
      </c>
      <c r="O16" s="91">
        <f>IF(L16="","",(SUM(M16)-N16))</f>
        <v>-1666.4433695982773</v>
      </c>
      <c r="P16" s="92">
        <f>IF(L16="","",(L16*O16))</f>
        <v>-1749765.5380781912</v>
      </c>
    </row>
    <row r="17" spans="2:17" ht="24" customHeight="1">
      <c r="B17" s="164"/>
      <c r="C17" s="101" t="s">
        <v>45</v>
      </c>
      <c r="D17" s="105">
        <v>2500</v>
      </c>
      <c r="E17" s="12"/>
      <c r="F17" s="76">
        <f>IF(D17="","",(SUM($G$9)))</f>
        <v>1313.6303131583004</v>
      </c>
      <c r="G17" s="77">
        <f>IF(D17="","",(SUM(E17)-F17))</f>
        <v>-1313.6303131583004</v>
      </c>
      <c r="H17" s="78">
        <f>IF(D17="","",(D17*G17))</f>
        <v>-3284075.7828957508</v>
      </c>
      <c r="I17" s="13"/>
      <c r="J17" s="165"/>
      <c r="K17" s="107" t="s">
        <v>46</v>
      </c>
      <c r="L17" s="105">
        <v>2000</v>
      </c>
      <c r="M17" s="12"/>
      <c r="N17" s="93">
        <f>IF(L17="","",($G$10))</f>
        <v>1666.4433695982773</v>
      </c>
      <c r="O17" s="94">
        <f>IF(L17="","",(SUM(M17)-N17))</f>
        <v>-1666.4433695982773</v>
      </c>
      <c r="P17" s="95">
        <f>IF(L17="","",(L17*O17))</f>
        <v>-3332886.7391965548</v>
      </c>
    </row>
    <row r="18" spans="2:17" ht="24" customHeight="1">
      <c r="B18" s="164"/>
      <c r="C18" s="101" t="s">
        <v>46</v>
      </c>
      <c r="D18" s="105">
        <v>1000</v>
      </c>
      <c r="E18" s="12"/>
      <c r="F18" s="76">
        <f t="shared" ref="F18:F22" si="0">IF(D18="","",(SUM($G$9)))</f>
        <v>1313.6303131583004</v>
      </c>
      <c r="G18" s="77">
        <f t="shared" ref="G18:G22" si="1">IF(D18="","",(SUM(E18)-F18))</f>
        <v>-1313.6303131583004</v>
      </c>
      <c r="H18" s="78">
        <f t="shared" ref="H18:H22" si="2">IF(D18="","",(D18*G18))</f>
        <v>-1313630.3131583005</v>
      </c>
      <c r="I18" s="13"/>
      <c r="J18" s="165"/>
      <c r="K18" s="107" t="s">
        <v>48</v>
      </c>
      <c r="L18" s="105">
        <v>3000</v>
      </c>
      <c r="M18" s="12"/>
      <c r="N18" s="93">
        <f t="shared" ref="N18:N22" si="3">IF(L18="","",($G$10))</f>
        <v>1666.4433695982773</v>
      </c>
      <c r="O18" s="94">
        <f t="shared" ref="O18:O22" si="4">IF(L18="","",(SUM(M18)-N18))</f>
        <v>-1666.4433695982773</v>
      </c>
      <c r="P18" s="95">
        <f t="shared" ref="P18:P22" si="5">IF(L18="","",(L18*O18))</f>
        <v>-4999330.1087948317</v>
      </c>
    </row>
    <row r="19" spans="2:17" ht="24" customHeight="1">
      <c r="B19" s="164"/>
      <c r="C19" s="107" t="s">
        <v>89</v>
      </c>
      <c r="D19" s="105">
        <v>2500</v>
      </c>
      <c r="E19" s="12"/>
      <c r="F19" s="76">
        <f t="shared" si="0"/>
        <v>1313.6303131583004</v>
      </c>
      <c r="G19" s="77">
        <f t="shared" si="1"/>
        <v>-1313.6303131583004</v>
      </c>
      <c r="H19" s="78">
        <f t="shared" si="2"/>
        <v>-3284075.7828957508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 t="s">
        <v>67</v>
      </c>
      <c r="D20" s="105">
        <v>1000</v>
      </c>
      <c r="E20" s="12"/>
      <c r="F20" s="76">
        <f t="shared" si="0"/>
        <v>1313.6303131583004</v>
      </c>
      <c r="G20" s="77">
        <f t="shared" si="1"/>
        <v>-1313.6303131583004</v>
      </c>
      <c r="H20" s="78">
        <f t="shared" si="2"/>
        <v>-1313630.3131583005</v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 t="s">
        <v>95</v>
      </c>
      <c r="D21" s="105">
        <v>3900</v>
      </c>
      <c r="E21" s="12"/>
      <c r="F21" s="76">
        <f t="shared" si="0"/>
        <v>1313.6303131583004</v>
      </c>
      <c r="G21" s="77">
        <f t="shared" si="1"/>
        <v>-1313.6303131583004</v>
      </c>
      <c r="H21" s="78">
        <f t="shared" si="2"/>
        <v>-5123158.2213173714</v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 t="s">
        <v>93</v>
      </c>
      <c r="D22" s="106">
        <v>4500</v>
      </c>
      <c r="E22" s="42"/>
      <c r="F22" s="79">
        <f t="shared" si="0"/>
        <v>1313.6303131583004</v>
      </c>
      <c r="G22" s="80">
        <f t="shared" si="1"/>
        <v>-1313.6303131583004</v>
      </c>
      <c r="H22" s="81">
        <f t="shared" si="2"/>
        <v>-5911336.4092123518</v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18300</v>
      </c>
      <c r="E23" s="71"/>
      <c r="F23" s="71"/>
      <c r="G23" s="71"/>
      <c r="H23" s="72">
        <f>SUM(H16:H22)</f>
        <v>-24039434.730796896</v>
      </c>
      <c r="I23" s="114"/>
      <c r="J23" s="85" t="s">
        <v>25</v>
      </c>
      <c r="K23" s="86"/>
      <c r="L23" s="87">
        <f>SUM(L16:L22)</f>
        <v>6050</v>
      </c>
      <c r="M23" s="88"/>
      <c r="N23" s="88"/>
      <c r="O23" s="88"/>
      <c r="P23" s="89">
        <f>SUM(P16:P22)</f>
        <v>-10081982.386069577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106626</v>
      </c>
      <c r="D29" s="187"/>
      <c r="E29" s="188">
        <f>$G$9</f>
        <v>1313.6303131583004</v>
      </c>
      <c r="F29" s="188"/>
      <c r="G29" s="187">
        <f>C29*E29</f>
        <v>140067145.77081695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344567</v>
      </c>
      <c r="D30" s="184"/>
      <c r="E30" s="199">
        <f>$G$10</f>
        <v>1666.4433695982773</v>
      </c>
      <c r="F30" s="199"/>
      <c r="G30" s="184">
        <f>C30*E30</f>
        <v>574201392.53236961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106626</v>
      </c>
      <c r="D36" s="187"/>
      <c r="E36" s="187">
        <f>$G$29+$O$29-K36</f>
        <v>140067145.77081695</v>
      </c>
      <c r="F36" s="187"/>
      <c r="G36" s="188">
        <f>E36/C36</f>
        <v>1313.6303131583006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344567</v>
      </c>
      <c r="D37" s="184"/>
      <c r="E37" s="184">
        <f>$G$30+$O$30</f>
        <v>574201392.53236961</v>
      </c>
      <c r="F37" s="184"/>
      <c r="G37" s="199">
        <f>E37/C37</f>
        <v>1666.4433695982773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124926</v>
      </c>
      <c r="D43" s="230"/>
      <c r="E43" s="58"/>
      <c r="F43" s="231">
        <f>$K$29</f>
        <v>0</v>
      </c>
      <c r="G43" s="232"/>
      <c r="H43" s="232">
        <f>$D$23</f>
        <v>18300</v>
      </c>
      <c r="I43" s="232"/>
      <c r="J43" s="232"/>
      <c r="K43" s="233">
        <f>$C$43-$H$43+$F$43+$O$43</f>
        <v>106626</v>
      </c>
      <c r="L43" s="233"/>
      <c r="M43" s="59">
        <f>SUM($K$43)/$D$9</f>
        <v>0.53312999999999999</v>
      </c>
      <c r="N43" s="60">
        <f>$G$36</f>
        <v>1313.6303131583006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350617</v>
      </c>
      <c r="D44" s="235"/>
      <c r="E44" s="62"/>
      <c r="F44" s="236">
        <f>$K$30</f>
        <v>0</v>
      </c>
      <c r="G44" s="237"/>
      <c r="H44" s="237">
        <f>$L$23</f>
        <v>6050</v>
      </c>
      <c r="I44" s="237"/>
      <c r="J44" s="237"/>
      <c r="K44" s="238">
        <f>$C$44-$H$44+$F$44+$O$44</f>
        <v>344567</v>
      </c>
      <c r="L44" s="238"/>
      <c r="M44" s="63">
        <f>SUM($K$44)/D10</f>
        <v>0.68913400000000002</v>
      </c>
      <c r="N44" s="64">
        <f>$G$37</f>
        <v>1666.4433695982773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B1:Y124"/>
  <sheetViews>
    <sheetView showGridLines="0" topLeftCell="A28" zoomScaleNormal="100" workbookViewId="0">
      <selection activeCell="R44" sqref="R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SUM('0326'!K43:L43)</f>
        <v>106626</v>
      </c>
      <c r="F9" s="38">
        <f>E9/D9</f>
        <v>0.53312999999999999</v>
      </c>
      <c r="G9" s="103">
        <f>SUM('0326'!N43)</f>
        <v>1313.6303131583006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SUM('0326'!K44:L44)</f>
        <v>344567</v>
      </c>
      <c r="F10" s="40">
        <f>E10/D10</f>
        <v>0.68913400000000002</v>
      </c>
      <c r="G10" s="103">
        <f>SUM('0326'!N44)</f>
        <v>1666.4433695982773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1666.4433695982773</v>
      </c>
      <c r="O16" s="91">
        <f>IF(L16="","",(SUM(M16)-N16))</f>
        <v>-1666.4433695982773</v>
      </c>
      <c r="P16" s="92">
        <f>IF(L16="","",(L16*O16))</f>
        <v>-4999330.1087948317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1666.4433695982773</v>
      </c>
      <c r="O17" s="94">
        <f>IF(L17="","",(SUM(M17)-N17))</f>
        <v>-1666.4433695982773</v>
      </c>
      <c r="P17" s="95">
        <f>IF(L17="","",(L17*O17))</f>
        <v>-3332886.7391965548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-8332216.8479913864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106626</v>
      </c>
      <c r="D29" s="187"/>
      <c r="E29" s="188">
        <f>$G$9</f>
        <v>1313.6303131583006</v>
      </c>
      <c r="F29" s="188"/>
      <c r="G29" s="187">
        <f>C29*E29</f>
        <v>140067145.77081695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339567</v>
      </c>
      <c r="D30" s="184"/>
      <c r="E30" s="199">
        <f>$G$10</f>
        <v>1666.4433695982773</v>
      </c>
      <c r="F30" s="199"/>
      <c r="G30" s="184">
        <f>C30*E30</f>
        <v>565869175.68437827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106626</v>
      </c>
      <c r="D36" s="187"/>
      <c r="E36" s="187">
        <f>$G$29+$O$29-K36</f>
        <v>140067145.77081695</v>
      </c>
      <c r="F36" s="187"/>
      <c r="G36" s="188">
        <f>E36/C36</f>
        <v>1313.6303131583006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339567</v>
      </c>
      <c r="D37" s="184"/>
      <c r="E37" s="184">
        <f>$G$30+$O$30</f>
        <v>565869175.68437827</v>
      </c>
      <c r="F37" s="184"/>
      <c r="G37" s="199">
        <f>E37/C37</f>
        <v>1666.4433695982775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106626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106626</v>
      </c>
      <c r="L43" s="233"/>
      <c r="M43" s="59">
        <f>SUM($K$43)/$D$9</f>
        <v>0.53312999999999999</v>
      </c>
      <c r="N43" s="60">
        <f>$G$36</f>
        <v>1313.6303131583006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344567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339567</v>
      </c>
      <c r="L44" s="238"/>
      <c r="M44" s="63">
        <f>SUM($K$44)/D10</f>
        <v>0.67913400000000002</v>
      </c>
      <c r="N44" s="64">
        <f>$G$37</f>
        <v>1666.4433695982775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B1:Y124"/>
  <sheetViews>
    <sheetView showGridLines="0" topLeftCell="A28" zoomScaleNormal="100" workbookViewId="0">
      <selection activeCell="N44" sqref="N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SUM('0327'!K43:L43)</f>
        <v>106626</v>
      </c>
      <c r="F9" s="38">
        <f>E9/D9</f>
        <v>0.53312999999999999</v>
      </c>
      <c r="G9" s="103">
        <f>SUM('0327'!N43)</f>
        <v>1313.6303131583006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SUM('0327'!K44:L44)</f>
        <v>339567</v>
      </c>
      <c r="F10" s="40">
        <f>E10/D10</f>
        <v>0.67913400000000002</v>
      </c>
      <c r="G10" s="103">
        <f>SUM('0327'!N44)</f>
        <v>1666.4433695982775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97</v>
      </c>
      <c r="D16" s="104">
        <v>2000</v>
      </c>
      <c r="E16" s="33"/>
      <c r="F16" s="73">
        <f>IF(D16="","",(SUM($G$9)))</f>
        <v>1313.6303131583006</v>
      </c>
      <c r="G16" s="74">
        <f>IF(D16="","",(SUM(E16)-F16))</f>
        <v>-1313.6303131583006</v>
      </c>
      <c r="H16" s="75">
        <f>IF(D16="","",(D16*G16))</f>
        <v>-2627260.6263166014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-2627260.6263166014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104626</v>
      </c>
      <c r="D29" s="187"/>
      <c r="E29" s="188">
        <f>$G$9</f>
        <v>1313.6303131583006</v>
      </c>
      <c r="F29" s="188"/>
      <c r="G29" s="187">
        <f>C29*E29</f>
        <v>137439885.14450037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339567</v>
      </c>
      <c r="D30" s="184"/>
      <c r="E30" s="199">
        <f>$G$10</f>
        <v>1666.4433695982775</v>
      </c>
      <c r="F30" s="199"/>
      <c r="G30" s="184">
        <f>C30*E30</f>
        <v>565869175.68437827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104626</v>
      </c>
      <c r="D36" s="187"/>
      <c r="E36" s="187">
        <f>$G$29+$O$29-K36</f>
        <v>137439885.14450037</v>
      </c>
      <c r="F36" s="187"/>
      <c r="G36" s="188">
        <f>E36/C36</f>
        <v>1313.6303131583009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339567</v>
      </c>
      <c r="D37" s="184"/>
      <c r="E37" s="184">
        <f>$G$30+$O$30</f>
        <v>565869175.68437827</v>
      </c>
      <c r="F37" s="184"/>
      <c r="G37" s="199">
        <f>E37/C37</f>
        <v>1666.4433695982775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106626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104626</v>
      </c>
      <c r="L43" s="233"/>
      <c r="M43" s="59">
        <f>SUM($K$43)/$D$9</f>
        <v>0.52312999999999998</v>
      </c>
      <c r="N43" s="60">
        <f>$G$36</f>
        <v>1313.6303131583009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339567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339567</v>
      </c>
      <c r="L44" s="238"/>
      <c r="M44" s="63">
        <f>SUM($K$44)/D10</f>
        <v>0.67913400000000002</v>
      </c>
      <c r="N44" s="64">
        <f>$G$37</f>
        <v>1666.4433695982775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B1:Y124"/>
  <sheetViews>
    <sheetView showGridLines="0" topLeftCell="A31" zoomScaleNormal="100" workbookViewId="0">
      <selection activeCell="L17" sqref="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SUM('0328'!K43:L43)</f>
        <v>104626</v>
      </c>
      <c r="F9" s="38">
        <f>E9/D9</f>
        <v>0.52312999999999998</v>
      </c>
      <c r="G9" s="103">
        <f>SUM('0328'!N43)</f>
        <v>1313.6303131583009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SUM('0328'!K44:L44)</f>
        <v>339567</v>
      </c>
      <c r="F10" s="40">
        <f>E10/D10</f>
        <v>0.67913400000000002</v>
      </c>
      <c r="G10" s="103">
        <f>SUM('0328'!N44)</f>
        <v>1666.4433695982775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91</v>
      </c>
      <c r="D16" s="104">
        <v>1900</v>
      </c>
      <c r="E16" s="33"/>
      <c r="F16" s="73">
        <f>IF(D16="","",(SUM($G$9)))</f>
        <v>1313.6303131583009</v>
      </c>
      <c r="G16" s="74">
        <f>IF(D16="","",(SUM(E16)-F16))</f>
        <v>-1313.6303131583009</v>
      </c>
      <c r="H16" s="75">
        <f>IF(D16="","",(D16*G16))</f>
        <v>-2495897.5950007718</v>
      </c>
      <c r="I16" s="13"/>
      <c r="J16" s="165" t="s">
        <v>23</v>
      </c>
      <c r="K16" s="107" t="s">
        <v>48</v>
      </c>
      <c r="L16" s="105">
        <v>2500</v>
      </c>
      <c r="M16" s="33"/>
      <c r="N16" s="90">
        <f>IF(L16="","",($G$10))</f>
        <v>1666.4433695982775</v>
      </c>
      <c r="O16" s="91">
        <f>IF(L16="","",(SUM(M16)-N16))</f>
        <v>-1666.4433695982775</v>
      </c>
      <c r="P16" s="92">
        <f>IF(L16="","",(L16*O16))</f>
        <v>-4166108.4239956937</v>
      </c>
    </row>
    <row r="17" spans="2:17" ht="24" customHeight="1">
      <c r="B17" s="164"/>
      <c r="C17" s="101" t="s">
        <v>45</v>
      </c>
      <c r="D17" s="105">
        <v>2000</v>
      </c>
      <c r="E17" s="12"/>
      <c r="F17" s="76">
        <f>IF(D17="","",(SUM($G$9)))</f>
        <v>1313.6303131583009</v>
      </c>
      <c r="G17" s="77">
        <f>IF(D17="","",(SUM(E17)-F17))</f>
        <v>-1313.6303131583009</v>
      </c>
      <c r="H17" s="78">
        <f>IF(D17="","",(D17*G17))</f>
        <v>-2627260.6263166019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98</v>
      </c>
      <c r="D18" s="105">
        <v>1000</v>
      </c>
      <c r="E18" s="12"/>
      <c r="F18" s="76">
        <f t="shared" ref="F18:F22" si="0">IF(D18="","",(SUM($G$9)))</f>
        <v>1313.6303131583009</v>
      </c>
      <c r="G18" s="77">
        <f t="shared" ref="G18:G22" si="1">IF(D18="","",(SUM(E18)-F18))</f>
        <v>-1313.6303131583009</v>
      </c>
      <c r="H18" s="78">
        <f t="shared" ref="H18:H22" si="2">IF(D18="","",(D18*G18))</f>
        <v>-1313630.3131583009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4900</v>
      </c>
      <c r="E23" s="71"/>
      <c r="F23" s="71"/>
      <c r="G23" s="71"/>
      <c r="H23" s="72">
        <f>SUM(H16:H22)</f>
        <v>-6436788.5344756739</v>
      </c>
      <c r="I23" s="114"/>
      <c r="J23" s="85" t="s">
        <v>25</v>
      </c>
      <c r="K23" s="86"/>
      <c r="L23" s="87">
        <f>SUM(L16:L22)</f>
        <v>2500</v>
      </c>
      <c r="M23" s="88"/>
      <c r="N23" s="88"/>
      <c r="O23" s="88"/>
      <c r="P23" s="89">
        <f>SUM(P16:P22)</f>
        <v>-4166108.4239956937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99726</v>
      </c>
      <c r="D29" s="187"/>
      <c r="E29" s="188">
        <f>$G$9</f>
        <v>1313.6303131583009</v>
      </c>
      <c r="F29" s="188"/>
      <c r="G29" s="187">
        <f>C29*E29</f>
        <v>131003096.61002471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337067</v>
      </c>
      <c r="D30" s="184"/>
      <c r="E30" s="199">
        <f>$G$10</f>
        <v>1666.4433695982775</v>
      </c>
      <c r="F30" s="199"/>
      <c r="G30" s="184">
        <f>C30*E30</f>
        <v>561703067.26038265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99726</v>
      </c>
      <c r="D36" s="187"/>
      <c r="E36" s="187">
        <f>$G$29+$O$29-K36</f>
        <v>131003096.61002471</v>
      </c>
      <c r="F36" s="187"/>
      <c r="G36" s="188">
        <f>E36/C36</f>
        <v>1313.6303131583009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337067</v>
      </c>
      <c r="D37" s="184"/>
      <c r="E37" s="184">
        <f>$G$30+$O$30</f>
        <v>561703067.26038265</v>
      </c>
      <c r="F37" s="184"/>
      <c r="G37" s="199">
        <f>E37/C37</f>
        <v>1666.4433695982777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104626</v>
      </c>
      <c r="D43" s="230"/>
      <c r="E43" s="58"/>
      <c r="F43" s="231">
        <f>$K$29</f>
        <v>0</v>
      </c>
      <c r="G43" s="232"/>
      <c r="H43" s="232">
        <f>$D$23</f>
        <v>4900</v>
      </c>
      <c r="I43" s="232"/>
      <c r="J43" s="232"/>
      <c r="K43" s="233">
        <f>$C$43-$H$43+$F$43+$O$43</f>
        <v>99726</v>
      </c>
      <c r="L43" s="233"/>
      <c r="M43" s="59">
        <f>SUM($K$43)/$D$9</f>
        <v>0.49863000000000002</v>
      </c>
      <c r="N43" s="60">
        <f>$G$36</f>
        <v>1313.6303131583009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339567</v>
      </c>
      <c r="D44" s="235"/>
      <c r="E44" s="62"/>
      <c r="F44" s="236">
        <f>$K$30</f>
        <v>0</v>
      </c>
      <c r="G44" s="237"/>
      <c r="H44" s="237">
        <f>$L$23</f>
        <v>2500</v>
      </c>
      <c r="I44" s="237"/>
      <c r="J44" s="237"/>
      <c r="K44" s="238">
        <f>$C$44-$H$44+$F$44+$O$44</f>
        <v>337067</v>
      </c>
      <c r="L44" s="238"/>
      <c r="M44" s="63">
        <f>SUM($K$44)/D10</f>
        <v>0.67413400000000001</v>
      </c>
      <c r="N44" s="64">
        <f>$G$37</f>
        <v>1666.4433695982777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B1:Y124"/>
  <sheetViews>
    <sheetView showGridLines="0" topLeftCell="A28" zoomScaleNormal="100" workbookViewId="0">
      <selection activeCell="O44" sqref="O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SUM('0330'!K43:L43)</f>
        <v>99726</v>
      </c>
      <c r="F9" s="38">
        <f>E9/D9</f>
        <v>0.49863000000000002</v>
      </c>
      <c r="G9" s="103">
        <f>SUM('0330'!N43)</f>
        <v>1313.6303131583009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SUM('0330'!K44:L44)</f>
        <v>337067</v>
      </c>
      <c r="F10" s="40">
        <f>E10/D10</f>
        <v>0.67413400000000001</v>
      </c>
      <c r="G10" s="103">
        <f>SUM('0330'!N44)</f>
        <v>1666.4433695982777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91</v>
      </c>
      <c r="D16" s="104">
        <v>1900</v>
      </c>
      <c r="E16" s="33"/>
      <c r="F16" s="73">
        <f>IF(D16="","",(SUM($G$9)))</f>
        <v>1313.6303131583009</v>
      </c>
      <c r="G16" s="74">
        <f>IF(D16="","",(SUM(E16)-F16))</f>
        <v>-1313.6303131583009</v>
      </c>
      <c r="H16" s="75">
        <f>IF(D16="","",(D16*G16))</f>
        <v>-2495897.5950007718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1666.4433695982777</v>
      </c>
      <c r="O16" s="91">
        <f>IF(L16="","",(SUM(M16)-N16))</f>
        <v>-1666.4433695982777</v>
      </c>
      <c r="P16" s="92">
        <f>IF(L16="","",(L16*O16))</f>
        <v>-4999330.1087948335</v>
      </c>
    </row>
    <row r="17" spans="2:17" ht="24" customHeight="1">
      <c r="B17" s="164"/>
      <c r="C17" s="101" t="s">
        <v>45</v>
      </c>
      <c r="D17" s="105">
        <v>2000</v>
      </c>
      <c r="E17" s="12"/>
      <c r="F17" s="76">
        <f>IF(D17="","",(SUM($G$9)))</f>
        <v>1313.6303131583009</v>
      </c>
      <c r="G17" s="77">
        <f>IF(D17="","",(SUM(E17)-F17))</f>
        <v>-1313.6303131583009</v>
      </c>
      <c r="H17" s="78">
        <f>IF(D17="","",(D17*G17))</f>
        <v>-2627260.6263166019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46</v>
      </c>
      <c r="D18" s="105">
        <v>3000</v>
      </c>
      <c r="E18" s="12"/>
      <c r="F18" s="76">
        <f t="shared" ref="F18:F22" si="0">IF(D18="","",(SUM($G$9)))</f>
        <v>1313.6303131583009</v>
      </c>
      <c r="G18" s="77">
        <f t="shared" ref="G18:G22" si="1">IF(D18="","",(SUM(E18)-F18))</f>
        <v>-1313.6303131583009</v>
      </c>
      <c r="H18" s="78">
        <f t="shared" ref="H18:H22" si="2">IF(D18="","",(D18*G18))</f>
        <v>-3940890.9394749026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6900</v>
      </c>
      <c r="E23" s="71"/>
      <c r="F23" s="71"/>
      <c r="G23" s="71"/>
      <c r="H23" s="72">
        <f>SUM(H16:H22)</f>
        <v>-9064049.1607922763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-4999330.1087948335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92826</v>
      </c>
      <c r="D29" s="187"/>
      <c r="E29" s="188">
        <f>$G$9</f>
        <v>1313.6303131583009</v>
      </c>
      <c r="F29" s="188"/>
      <c r="G29" s="187">
        <f>C29*E29</f>
        <v>121939047.44923243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334067</v>
      </c>
      <c r="D30" s="184"/>
      <c r="E30" s="199">
        <f>$G$10</f>
        <v>1666.4433695982777</v>
      </c>
      <c r="F30" s="199"/>
      <c r="G30" s="184">
        <f>C30*E30</f>
        <v>556703737.15158784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92826</v>
      </c>
      <c r="D36" s="187"/>
      <c r="E36" s="187">
        <f>$G$29+$O$29-K36</f>
        <v>121939047.44923243</v>
      </c>
      <c r="F36" s="187"/>
      <c r="G36" s="188">
        <f>E36/C36</f>
        <v>1313.6303131583009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334067</v>
      </c>
      <c r="D37" s="184"/>
      <c r="E37" s="184">
        <f>$G$30+$O$30</f>
        <v>556703737.15158784</v>
      </c>
      <c r="F37" s="184"/>
      <c r="G37" s="199">
        <f>E37/C37</f>
        <v>1666.4433695982777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99726</v>
      </c>
      <c r="D43" s="230"/>
      <c r="E43" s="58"/>
      <c r="F43" s="231">
        <f>$K$29</f>
        <v>0</v>
      </c>
      <c r="G43" s="232"/>
      <c r="H43" s="232">
        <f>$D$23</f>
        <v>6900</v>
      </c>
      <c r="I43" s="232"/>
      <c r="J43" s="232"/>
      <c r="K43" s="233">
        <f>$C$43-$H$43+$F$43+$O$43</f>
        <v>92826</v>
      </c>
      <c r="L43" s="233"/>
      <c r="M43" s="59">
        <f>SUM($K$43)/$D$9</f>
        <v>0.46412999999999999</v>
      </c>
      <c r="N43" s="60">
        <f>$G$36</f>
        <v>1313.6303131583009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337067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334067</v>
      </c>
      <c r="L44" s="238"/>
      <c r="M44" s="63">
        <f>SUM($K$44)/D10</f>
        <v>0.66813400000000001</v>
      </c>
      <c r="N44" s="64">
        <f>$G$37</f>
        <v>1666.4433695982777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B1:Y124"/>
  <sheetViews>
    <sheetView showGridLines="0" topLeftCell="A26" zoomScaleNormal="100" workbookViewId="0">
      <selection activeCell="O43" sqref="O43:O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SUM('0331'!K43:L43)</f>
        <v>92826</v>
      </c>
      <c r="F9" s="38">
        <f>E9/D9</f>
        <v>0.46412999999999999</v>
      </c>
      <c r="G9" s="103">
        <f>SUM('0331'!N43)</f>
        <v>1313.6303131583009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SUM('0331'!K44:L44)</f>
        <v>334067</v>
      </c>
      <c r="F10" s="40">
        <f>E10/D10</f>
        <v>0.66813400000000001</v>
      </c>
      <c r="G10" s="103">
        <f>SUM('0331'!N44)</f>
        <v>1666.4433695982777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1200</v>
      </c>
      <c r="E16" s="33"/>
      <c r="F16" s="73">
        <f>IF(D16="","",(SUM($G$9)))</f>
        <v>1313.6303131583009</v>
      </c>
      <c r="G16" s="74">
        <f>IF(D16="","",(SUM(E16)-F16))</f>
        <v>-1313.6303131583009</v>
      </c>
      <c r="H16" s="75">
        <f>IF(D16="","",(D16*G16))</f>
        <v>-1576356.3757899611</v>
      </c>
      <c r="I16" s="13"/>
      <c r="J16" s="165" t="s">
        <v>23</v>
      </c>
      <c r="K16" s="107" t="s">
        <v>74</v>
      </c>
      <c r="L16" s="105">
        <v>12000</v>
      </c>
      <c r="M16" s="33"/>
      <c r="N16" s="90">
        <f>IF(L16="","",($G$10))</f>
        <v>1666.4433695982777</v>
      </c>
      <c r="O16" s="91">
        <f>IF(L16="","",(SUM(M16)-N16))</f>
        <v>-1666.4433695982777</v>
      </c>
      <c r="P16" s="92">
        <f>IF(L16="","",(L16*O16))</f>
        <v>-19997320.435179334</v>
      </c>
    </row>
    <row r="17" spans="2:17" ht="24" customHeight="1">
      <c r="B17" s="164"/>
      <c r="C17" s="101" t="s">
        <v>70</v>
      </c>
      <c r="D17" s="105">
        <v>8000</v>
      </c>
      <c r="E17" s="12"/>
      <c r="F17" s="76">
        <f>IF(D17="","",(SUM($G$9)))</f>
        <v>1313.6303131583009</v>
      </c>
      <c r="G17" s="77">
        <f>IF(D17="","",(SUM(E17)-F17))</f>
        <v>-1313.6303131583009</v>
      </c>
      <c r="H17" s="78">
        <f>IF(D17="","",(D17*G17))</f>
        <v>-10509042.505266408</v>
      </c>
      <c r="I17" s="13"/>
      <c r="J17" s="165"/>
      <c r="K17" s="107" t="s">
        <v>45</v>
      </c>
      <c r="L17" s="105">
        <v>1050</v>
      </c>
      <c r="M17" s="12"/>
      <c r="N17" s="93">
        <f>IF(L17="","",($G$10))</f>
        <v>1666.4433695982777</v>
      </c>
      <c r="O17" s="94">
        <f>IF(L17="","",(SUM(M17)-N17))</f>
        <v>-1666.4433695982777</v>
      </c>
      <c r="P17" s="95">
        <f>IF(L17="","",(L17*O17))</f>
        <v>-1749765.5380781917</v>
      </c>
    </row>
    <row r="18" spans="2:17" ht="24" customHeight="1">
      <c r="B18" s="164"/>
      <c r="C18" s="101" t="s">
        <v>95</v>
      </c>
      <c r="D18" s="105">
        <v>2700</v>
      </c>
      <c r="E18" s="12"/>
      <c r="F18" s="76">
        <f t="shared" ref="F18:F22" si="0">IF(D18="","",(SUM($G$9)))</f>
        <v>1313.6303131583009</v>
      </c>
      <c r="G18" s="77">
        <f t="shared" ref="G18:G22" si="1">IF(D18="","",(SUM(E18)-F18))</f>
        <v>-1313.6303131583009</v>
      </c>
      <c r="H18" s="78">
        <f t="shared" ref="H18:H22" si="2">IF(D18="","",(D18*G18))</f>
        <v>-3546801.8455274124</v>
      </c>
      <c r="I18" s="13"/>
      <c r="J18" s="165"/>
      <c r="K18" s="107" t="s">
        <v>70</v>
      </c>
      <c r="L18" s="105">
        <v>12000</v>
      </c>
      <c r="M18" s="12"/>
      <c r="N18" s="93">
        <f t="shared" ref="N18:N22" si="3">IF(L18="","",($G$10))</f>
        <v>1666.4433695982777</v>
      </c>
      <c r="O18" s="94">
        <f t="shared" ref="O18:O22" si="4">IF(L18="","",(SUM(M18)-N18))</f>
        <v>-1666.4433695982777</v>
      </c>
      <c r="P18" s="95">
        <f t="shared" ref="P18:P22" si="5">IF(L18="","",(L18*O18))</f>
        <v>-19997320.435179334</v>
      </c>
    </row>
    <row r="19" spans="2:17" ht="24" customHeight="1">
      <c r="B19" s="164"/>
      <c r="C19" s="107" t="s">
        <v>60</v>
      </c>
      <c r="D19" s="105">
        <v>3000</v>
      </c>
      <c r="E19" s="12"/>
      <c r="F19" s="76">
        <f t="shared" si="0"/>
        <v>1313.6303131583009</v>
      </c>
      <c r="G19" s="77">
        <f t="shared" si="1"/>
        <v>-1313.6303131583009</v>
      </c>
      <c r="H19" s="78">
        <f t="shared" si="2"/>
        <v>-3940890.9394749026</v>
      </c>
      <c r="I19" s="13"/>
      <c r="J19" s="165"/>
      <c r="K19" s="107" t="s">
        <v>50</v>
      </c>
      <c r="L19" s="105">
        <v>1000</v>
      </c>
      <c r="M19" s="12"/>
      <c r="N19" s="93">
        <f t="shared" si="3"/>
        <v>1666.4433695982777</v>
      </c>
      <c r="O19" s="94">
        <f t="shared" si="4"/>
        <v>-1666.4433695982777</v>
      </c>
      <c r="P19" s="95">
        <f t="shared" si="5"/>
        <v>-1666443.3695982778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14900</v>
      </c>
      <c r="E23" s="71"/>
      <c r="F23" s="71"/>
      <c r="G23" s="71"/>
      <c r="H23" s="72">
        <f>SUM(H16:H22)</f>
        <v>-19573091.666058682</v>
      </c>
      <c r="I23" s="114"/>
      <c r="J23" s="85" t="s">
        <v>25</v>
      </c>
      <c r="K23" s="86"/>
      <c r="L23" s="87">
        <f>SUM(L16:L22)</f>
        <v>26050</v>
      </c>
      <c r="M23" s="88"/>
      <c r="N23" s="88"/>
      <c r="O23" s="88"/>
      <c r="P23" s="89">
        <f>SUM(P16:P22)</f>
        <v>-43410849.778035142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77926</v>
      </c>
      <c r="D29" s="187"/>
      <c r="E29" s="188">
        <f>$G$9</f>
        <v>1313.6303131583009</v>
      </c>
      <c r="F29" s="188"/>
      <c r="G29" s="187">
        <f>C29*E29</f>
        <v>102365955.78317375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308017</v>
      </c>
      <c r="D30" s="184"/>
      <c r="E30" s="199">
        <f>$G$10</f>
        <v>1666.4433695982777</v>
      </c>
      <c r="F30" s="199"/>
      <c r="G30" s="184">
        <f>C30*E30</f>
        <v>513292887.37355274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77926</v>
      </c>
      <c r="D36" s="187"/>
      <c r="E36" s="187">
        <f>$G$29+$O$29-K36</f>
        <v>102365955.78317375</v>
      </c>
      <c r="F36" s="187"/>
      <c r="G36" s="188">
        <f>E36/C36</f>
        <v>1313.6303131583009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308017</v>
      </c>
      <c r="D37" s="184"/>
      <c r="E37" s="184">
        <f>$G$30+$O$30</f>
        <v>513292887.37355274</v>
      </c>
      <c r="F37" s="184"/>
      <c r="G37" s="199">
        <f>E37/C37</f>
        <v>1666.4433695982777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92826</v>
      </c>
      <c r="D43" s="230"/>
      <c r="E43" s="58"/>
      <c r="F43" s="231">
        <f>$K$29</f>
        <v>0</v>
      </c>
      <c r="G43" s="232"/>
      <c r="H43" s="232">
        <f>$D$23</f>
        <v>14900</v>
      </c>
      <c r="I43" s="232"/>
      <c r="J43" s="232"/>
      <c r="K43" s="233">
        <f>$C$43-$H$43+$F$43+$O$43</f>
        <v>79035</v>
      </c>
      <c r="L43" s="233"/>
      <c r="M43" s="59">
        <f>SUM($K$43)/$D$9</f>
        <v>0.395175</v>
      </c>
      <c r="N43" s="60">
        <f>$G$36</f>
        <v>1313.6303131583009</v>
      </c>
      <c r="O43" s="99">
        <v>1109</v>
      </c>
      <c r="P43" s="19"/>
      <c r="Q43" s="124"/>
      <c r="S43" s="124"/>
    </row>
    <row r="44" spans="2:25" ht="24.75" customHeight="1">
      <c r="B44" s="61" t="s">
        <v>43</v>
      </c>
      <c r="C44" s="234">
        <f>SUM($E$10)</f>
        <v>334067</v>
      </c>
      <c r="D44" s="235"/>
      <c r="E44" s="62"/>
      <c r="F44" s="236">
        <f>$K$30</f>
        <v>0</v>
      </c>
      <c r="G44" s="237"/>
      <c r="H44" s="237">
        <f>$L$23</f>
        <v>26050</v>
      </c>
      <c r="I44" s="237"/>
      <c r="J44" s="237"/>
      <c r="K44" s="238">
        <f>$C$44-$H$44+$F$44+$O$44</f>
        <v>310240</v>
      </c>
      <c r="L44" s="238"/>
      <c r="M44" s="63">
        <f>SUM($K$44)/D10</f>
        <v>0.62048000000000003</v>
      </c>
      <c r="N44" s="64">
        <f>$G$37</f>
        <v>1666.4433695982777</v>
      </c>
      <c r="O44" s="100">
        <v>2223</v>
      </c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FFFF00"/>
    <pageSetUpPr fitToPage="1"/>
  </sheetPr>
  <dimension ref="B1:Y124"/>
  <sheetViews>
    <sheetView showGridLines="0" topLeftCell="A18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SUM('0401'!K43:L43)</f>
        <v>79035</v>
      </c>
      <c r="F9" s="38">
        <f>E9/D9</f>
        <v>0.395175</v>
      </c>
      <c r="G9" s="103">
        <f>SUM('0401'!N43)</f>
        <v>1313.6303131583009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SUM('0401'!K44:L44)</f>
        <v>310240</v>
      </c>
      <c r="F10" s="40">
        <f>E10/D10</f>
        <v>0.62048000000000003</v>
      </c>
      <c r="G10" s="103">
        <f>SUM('0401'!N44)</f>
        <v>1666.4433695982777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79035</v>
      </c>
      <c r="D29" s="187"/>
      <c r="E29" s="188">
        <f>$G$9</f>
        <v>1313.6303131583009</v>
      </c>
      <c r="F29" s="188"/>
      <c r="G29" s="187">
        <f>C29*E29</f>
        <v>103822771.80046631</v>
      </c>
      <c r="H29" s="189"/>
      <c r="I29" s="13"/>
      <c r="J29" s="45" t="s">
        <v>9</v>
      </c>
      <c r="K29" s="190">
        <v>32000</v>
      </c>
      <c r="L29" s="191"/>
      <c r="M29" s="192">
        <v>1496.0135177380901</v>
      </c>
      <c r="N29" s="193"/>
      <c r="O29" s="187">
        <f>K29*M29</f>
        <v>47872432.567618884</v>
      </c>
      <c r="P29" s="189"/>
    </row>
    <row r="30" spans="2:17" ht="22.5" customHeight="1">
      <c r="B30" s="46" t="s">
        <v>10</v>
      </c>
      <c r="C30" s="198">
        <f>$E$10-$L$23</f>
        <v>310240</v>
      </c>
      <c r="D30" s="184"/>
      <c r="E30" s="199">
        <f>$G$10</f>
        <v>1666.4433695982777</v>
      </c>
      <c r="F30" s="199"/>
      <c r="G30" s="184">
        <f>C30*E30</f>
        <v>516997390.98416966</v>
      </c>
      <c r="H30" s="185"/>
      <c r="I30" s="13"/>
      <c r="J30" s="46" t="s">
        <v>10</v>
      </c>
      <c r="K30" s="180">
        <v>32000</v>
      </c>
      <c r="L30" s="181"/>
      <c r="M30" s="182">
        <v>1889.0135177380901</v>
      </c>
      <c r="N30" s="183"/>
      <c r="O30" s="184">
        <f>K30*M30</f>
        <v>60448432.567618884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111035</v>
      </c>
      <c r="D36" s="187"/>
      <c r="E36" s="187">
        <f>$G$29+$O$29-K36</f>
        <v>151695204.36808521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342240</v>
      </c>
      <c r="D37" s="184"/>
      <c r="E37" s="184">
        <f>$G$30+$O$30</f>
        <v>577445823.55178857</v>
      </c>
      <c r="F37" s="184"/>
      <c r="G37" s="199">
        <f>E37/C37</f>
        <v>1687.2540426361284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79035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111035</v>
      </c>
      <c r="L43" s="233"/>
      <c r="M43" s="59">
        <f>SUM($K$43)/$D$9</f>
        <v>0.55517499999999997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310240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342240</v>
      </c>
      <c r="L44" s="238"/>
      <c r="M44" s="63">
        <f>SUM($K$44)/D10</f>
        <v>0.68447999999999998</v>
      </c>
      <c r="N44" s="64">
        <f>$G$37</f>
        <v>1687.2540426361284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B1:Y124"/>
  <sheetViews>
    <sheetView showGridLines="0" topLeftCell="A31" zoomScaleNormal="100" workbookViewId="0">
      <selection activeCell="K16" sqref="K16: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SUM('0402 (입고)'!K43:L43)</f>
        <v>111035</v>
      </c>
      <c r="F9" s="38">
        <f>E9/D9</f>
        <v>0.55517499999999997</v>
      </c>
      <c r="G9" s="103">
        <f>SUM('0402 (입고)'!N43)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SUM('0402 (입고)'!K44:L44)</f>
        <v>342240</v>
      </c>
      <c r="F10" s="40">
        <f>E10/D10</f>
        <v>0.68447999999999998</v>
      </c>
      <c r="G10" s="103">
        <f>SUM('0402 (입고)'!N44)</f>
        <v>1687.2540426361284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3500</v>
      </c>
      <c r="E16" s="33"/>
      <c r="F16" s="73">
        <f>IF(D16="","",(SUM($G$9)))</f>
        <v>1366.192681299457</v>
      </c>
      <c r="G16" s="74">
        <f>IF(D16="","",(SUM(E16)-F16))</f>
        <v>-1366.192681299457</v>
      </c>
      <c r="H16" s="75">
        <f>IF(D16="","",(D16*G16))</f>
        <v>-4781674.3845480997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91</v>
      </c>
      <c r="D17" s="105">
        <v>1900</v>
      </c>
      <c r="E17" s="12"/>
      <c r="F17" s="76">
        <f>IF(D17="","",(SUM($G$9)))</f>
        <v>1366.192681299457</v>
      </c>
      <c r="G17" s="77">
        <f>IF(D17="","",(SUM(E17)-F17))</f>
        <v>-1366.192681299457</v>
      </c>
      <c r="H17" s="78">
        <f>IF(D17="","",(D17*G17))</f>
        <v>-2595766.0944689685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95</v>
      </c>
      <c r="D18" s="105">
        <v>2900</v>
      </c>
      <c r="E18" s="12"/>
      <c r="F18" s="76">
        <f t="shared" ref="F18:F22" si="0">IF(D18="","",(SUM($G$9)))</f>
        <v>1366.192681299457</v>
      </c>
      <c r="G18" s="77">
        <f t="shared" ref="G18:G22" si="1">IF(D18="","",(SUM(E18)-F18))</f>
        <v>-1366.192681299457</v>
      </c>
      <c r="H18" s="78">
        <f t="shared" ref="H18:H22" si="2">IF(D18="","",(D18*G18))</f>
        <v>-3961958.7757684253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8300</v>
      </c>
      <c r="E23" s="71"/>
      <c r="F23" s="71"/>
      <c r="G23" s="71"/>
      <c r="H23" s="72">
        <f>SUM(H16:H22)</f>
        <v>-11339399.254785493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102735</v>
      </c>
      <c r="D29" s="187"/>
      <c r="E29" s="188">
        <f>$G$9</f>
        <v>1366.192681299457</v>
      </c>
      <c r="F29" s="188"/>
      <c r="G29" s="187">
        <f>C29*E29</f>
        <v>140355805.11329973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342240</v>
      </c>
      <c r="D30" s="184"/>
      <c r="E30" s="199">
        <f>$G$10</f>
        <v>1687.2540426361284</v>
      </c>
      <c r="F30" s="199"/>
      <c r="G30" s="184">
        <f>C30*E30</f>
        <v>577445823.55178857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102735</v>
      </c>
      <c r="D36" s="187"/>
      <c r="E36" s="187">
        <f>$G$29+$O$29-K36</f>
        <v>140355805.11329973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342240</v>
      </c>
      <c r="D37" s="184"/>
      <c r="E37" s="184">
        <f>$G$30+$O$30</f>
        <v>577445823.55178857</v>
      </c>
      <c r="F37" s="184"/>
      <c r="G37" s="199">
        <f>E37/C37</f>
        <v>1687.2540426361284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111035</v>
      </c>
      <c r="D43" s="230"/>
      <c r="E43" s="58"/>
      <c r="F43" s="231">
        <f>$K$29</f>
        <v>0</v>
      </c>
      <c r="G43" s="232"/>
      <c r="H43" s="232">
        <f>$D$23</f>
        <v>8300</v>
      </c>
      <c r="I43" s="232"/>
      <c r="J43" s="232"/>
      <c r="K43" s="233">
        <f>$C$43-$H$43+$F$43+$O$43</f>
        <v>102735</v>
      </c>
      <c r="L43" s="233"/>
      <c r="M43" s="59">
        <f>SUM($K$43)/$D$9</f>
        <v>0.51367499999999999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342240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342240</v>
      </c>
      <c r="L44" s="238"/>
      <c r="M44" s="63">
        <f>SUM($K$44)/D10</f>
        <v>0.68447999999999998</v>
      </c>
      <c r="N44" s="64">
        <f>$G$37</f>
        <v>1687.2540426361284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FFFF00"/>
    <pageSetUpPr fitToPage="1"/>
  </sheetPr>
  <dimension ref="B1:Y124"/>
  <sheetViews>
    <sheetView showGridLines="0" topLeftCell="A12" zoomScaleNormal="100" workbookViewId="0">
      <selection activeCell="N32" sqref="N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SUM('0402'!K43:L43)</f>
        <v>102735</v>
      </c>
      <c r="F9" s="38">
        <f>E9/D9</f>
        <v>0.51367499999999999</v>
      </c>
      <c r="G9" s="103">
        <f>SUM('0402'!N43)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SUM('0402'!K44:L44)</f>
        <v>342240</v>
      </c>
      <c r="F10" s="40">
        <f>E10/D10</f>
        <v>0.68447999999999998</v>
      </c>
      <c r="G10" s="103">
        <f>SUM('0402'!N44)</f>
        <v>1687.2540426361284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102735</v>
      </c>
      <c r="D29" s="187"/>
      <c r="E29" s="188">
        <f>$G$9</f>
        <v>1366.192681299457</v>
      </c>
      <c r="F29" s="188"/>
      <c r="G29" s="187">
        <f>C29*E29</f>
        <v>140355805.11329973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342240</v>
      </c>
      <c r="D30" s="184"/>
      <c r="E30" s="199">
        <f>$G$10</f>
        <v>1687.2540426361284</v>
      </c>
      <c r="F30" s="199"/>
      <c r="G30" s="184">
        <f>C30*E30</f>
        <v>577445823.55178857</v>
      </c>
      <c r="H30" s="185"/>
      <c r="I30" s="13"/>
      <c r="J30" s="46" t="s">
        <v>10</v>
      </c>
      <c r="K30" s="180">
        <v>32000</v>
      </c>
      <c r="L30" s="181"/>
      <c r="M30" s="182">
        <v>1889.0135177380901</v>
      </c>
      <c r="N30" s="183"/>
      <c r="O30" s="184">
        <f>K30*M30</f>
        <v>60448432.567618884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102735</v>
      </c>
      <c r="D36" s="187"/>
      <c r="E36" s="187">
        <f>$G$29+$O$29-K36</f>
        <v>140355805.11329973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374240</v>
      </c>
      <c r="D37" s="184"/>
      <c r="E37" s="184">
        <f>$G$30+$O$30</f>
        <v>637894256.11940742</v>
      </c>
      <c r="F37" s="184"/>
      <c r="G37" s="199">
        <f>E37/C37</f>
        <v>1704.5058147696864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102735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102735</v>
      </c>
      <c r="L43" s="233"/>
      <c r="M43" s="59">
        <f>SUM($K$43)/$D$9</f>
        <v>0.51367499999999999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342240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374240</v>
      </c>
      <c r="L44" s="238"/>
      <c r="M44" s="63">
        <f>SUM($K$44)/D10</f>
        <v>0.74848000000000003</v>
      </c>
      <c r="N44" s="64">
        <f>$G$37</f>
        <v>1704.5058147696864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B1:Y124"/>
  <sheetViews>
    <sheetView showGridLines="0" topLeftCell="A28" zoomScaleNormal="100" workbookViewId="0">
      <selection activeCell="S46" sqref="S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SUM('0403 (입고)'!K43:L43)</f>
        <v>102735</v>
      </c>
      <c r="F9" s="38">
        <f>E9/D9</f>
        <v>0.51367499999999999</v>
      </c>
      <c r="G9" s="103">
        <f>SUM('0403 (입고)'!N43)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SUM('0403 (입고)'!K44:L44)</f>
        <v>374240</v>
      </c>
      <c r="F10" s="40">
        <f>E10/D10</f>
        <v>0.74848000000000003</v>
      </c>
      <c r="G10" s="103">
        <f>SUM('0403 (입고)'!N44)</f>
        <v>1704.5058147696864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1700</v>
      </c>
      <c r="E16" s="33"/>
      <c r="F16" s="73">
        <f>IF(D16="","",(SUM($G$9)))</f>
        <v>1366.192681299457</v>
      </c>
      <c r="G16" s="74">
        <f>IF(D16="","",(SUM(E16)-F16))</f>
        <v>-1366.192681299457</v>
      </c>
      <c r="H16" s="75">
        <f>IF(D16="","",(D16*G16))</f>
        <v>-2322527.558209077</v>
      </c>
      <c r="I16" s="13"/>
      <c r="J16" s="165" t="s">
        <v>23</v>
      </c>
      <c r="K16" s="107" t="s">
        <v>45</v>
      </c>
      <c r="L16" s="105">
        <v>400</v>
      </c>
      <c r="M16" s="33"/>
      <c r="N16" s="90">
        <f>IF(L16="","",($G$10))</f>
        <v>1704.5058147696864</v>
      </c>
      <c r="O16" s="91">
        <f>IF(L16="","",(SUM(M16)-N16))</f>
        <v>-1704.5058147696864</v>
      </c>
      <c r="P16" s="92">
        <f>IF(L16="","",(L16*O16))</f>
        <v>-681802.3259078745</v>
      </c>
    </row>
    <row r="17" spans="2:17" ht="24" customHeight="1">
      <c r="B17" s="164"/>
      <c r="C17" s="101" t="s">
        <v>91</v>
      </c>
      <c r="D17" s="105">
        <v>3800</v>
      </c>
      <c r="E17" s="12"/>
      <c r="F17" s="76">
        <f>IF(D17="","",(SUM($G$9)))</f>
        <v>1366.192681299457</v>
      </c>
      <c r="G17" s="77">
        <f>IF(D17="","",(SUM(E17)-F17))</f>
        <v>-1366.192681299457</v>
      </c>
      <c r="H17" s="78">
        <f>IF(D17="","",(D17*G17))</f>
        <v>-5191532.1889379369</v>
      </c>
      <c r="I17" s="13"/>
      <c r="J17" s="165"/>
      <c r="K17" s="107" t="s">
        <v>48</v>
      </c>
      <c r="L17" s="105">
        <v>3500</v>
      </c>
      <c r="M17" s="12"/>
      <c r="N17" s="93">
        <f>IF(L17="","",($G$10))</f>
        <v>1704.5058147696864</v>
      </c>
      <c r="O17" s="94">
        <f>IF(L17="","",(SUM(M17)-N17))</f>
        <v>-1704.5058147696864</v>
      </c>
      <c r="P17" s="95">
        <f>IF(L17="","",(L17*O17))</f>
        <v>-5965770.3516939022</v>
      </c>
    </row>
    <row r="18" spans="2:17" ht="24" customHeight="1">
      <c r="B18" s="164"/>
      <c r="C18" s="101" t="s">
        <v>95</v>
      </c>
      <c r="D18" s="105">
        <v>3200</v>
      </c>
      <c r="E18" s="12"/>
      <c r="F18" s="76">
        <f t="shared" ref="F18:F22" si="0">IF(D18="","",(SUM($G$9)))</f>
        <v>1366.192681299457</v>
      </c>
      <c r="G18" s="77">
        <f t="shared" ref="G18:G22" si="1">IF(D18="","",(SUM(E18)-F18))</f>
        <v>-1366.192681299457</v>
      </c>
      <c r="H18" s="78">
        <f t="shared" ref="H18:H22" si="2">IF(D18="","",(D18*G18))</f>
        <v>-4371816.5801582625</v>
      </c>
      <c r="I18" s="13"/>
      <c r="J18" s="165"/>
      <c r="K18" s="107" t="s">
        <v>50</v>
      </c>
      <c r="L18" s="105">
        <v>1000</v>
      </c>
      <c r="M18" s="12"/>
      <c r="N18" s="93">
        <f t="shared" ref="N18:N22" si="3">IF(L18="","",($G$10))</f>
        <v>1704.5058147696864</v>
      </c>
      <c r="O18" s="94">
        <f t="shared" ref="O18:O22" si="4">IF(L18="","",(SUM(M18)-N18))</f>
        <v>-1704.5058147696864</v>
      </c>
      <c r="P18" s="95">
        <f t="shared" ref="P18:P22" si="5">IF(L18="","",(L18*O18))</f>
        <v>-1704505.8147696864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8700</v>
      </c>
      <c r="E23" s="71"/>
      <c r="F23" s="71"/>
      <c r="G23" s="71"/>
      <c r="H23" s="72">
        <f>SUM(H16:H22)</f>
        <v>-11885876.327305276</v>
      </c>
      <c r="I23" s="114"/>
      <c r="J23" s="85" t="s">
        <v>25</v>
      </c>
      <c r="K23" s="86"/>
      <c r="L23" s="87">
        <f>SUM(L16:L22)</f>
        <v>4900</v>
      </c>
      <c r="M23" s="88"/>
      <c r="N23" s="88"/>
      <c r="O23" s="88"/>
      <c r="P23" s="89">
        <f>SUM(P16:P22)</f>
        <v>-8352078.4923714632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94035</v>
      </c>
      <c r="D29" s="187"/>
      <c r="E29" s="188">
        <f>$G$9</f>
        <v>1366.192681299457</v>
      </c>
      <c r="F29" s="188"/>
      <c r="G29" s="187">
        <f>C29*E29</f>
        <v>128469928.78599444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369340</v>
      </c>
      <c r="D30" s="184"/>
      <c r="E30" s="199">
        <f>$G$10</f>
        <v>1704.5058147696864</v>
      </c>
      <c r="F30" s="199"/>
      <c r="G30" s="184">
        <f>C30*E30</f>
        <v>629542177.62703598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94035</v>
      </c>
      <c r="D36" s="187"/>
      <c r="E36" s="187">
        <f>$G$29+$O$29-K36</f>
        <v>128469928.78599444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369340</v>
      </c>
      <c r="D37" s="184"/>
      <c r="E37" s="184">
        <f>$G$30+$O$30</f>
        <v>629542177.62703598</v>
      </c>
      <c r="F37" s="184"/>
      <c r="G37" s="199">
        <f>E37/C37</f>
        <v>1704.5058147696864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102735</v>
      </c>
      <c r="D43" s="230"/>
      <c r="E43" s="58"/>
      <c r="F43" s="231">
        <f>$K$29</f>
        <v>0</v>
      </c>
      <c r="G43" s="232"/>
      <c r="H43" s="232">
        <f>$D$23</f>
        <v>8700</v>
      </c>
      <c r="I43" s="232"/>
      <c r="J43" s="232"/>
      <c r="K43" s="233">
        <f>$C$43-$H$43+$F$43+$O$43</f>
        <v>94035</v>
      </c>
      <c r="L43" s="233"/>
      <c r="M43" s="59">
        <f>SUM($K$43)/$D$9</f>
        <v>0.47017500000000001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374240</v>
      </c>
      <c r="D44" s="235"/>
      <c r="E44" s="62"/>
      <c r="F44" s="236">
        <f>$K$30</f>
        <v>0</v>
      </c>
      <c r="G44" s="237"/>
      <c r="H44" s="237">
        <f>$L$23</f>
        <v>4900</v>
      </c>
      <c r="I44" s="237"/>
      <c r="J44" s="237"/>
      <c r="K44" s="238">
        <f>$C$44-$H$44+$F$44+$O$44</f>
        <v>369340</v>
      </c>
      <c r="L44" s="238"/>
      <c r="M44" s="63">
        <f>SUM($K$44)/D10</f>
        <v>0.73868</v>
      </c>
      <c r="N44" s="64">
        <f>$G$37</f>
        <v>1704.5058147696864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B1:Y124"/>
  <sheetViews>
    <sheetView showGridLines="0" topLeftCell="A35" zoomScaleNormal="100" workbookViewId="0">
      <selection activeCell="G47" sqref="G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SUM('0403'!K43:L43)</f>
        <v>94035</v>
      </c>
      <c r="F9" s="38">
        <f>E9/D9</f>
        <v>0.47017500000000001</v>
      </c>
      <c r="G9" s="103">
        <f>SUM('0403'!N43)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SUM('0403'!K44:L44)</f>
        <v>369340</v>
      </c>
      <c r="F10" s="40">
        <f>E10/D10</f>
        <v>0.73868</v>
      </c>
      <c r="G10" s="103">
        <f>SUM('0403'!N44)</f>
        <v>1704.5058147696864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1704.5058147696864</v>
      </c>
      <c r="O16" s="91">
        <f>IF(L16="","",(SUM(M16)-N16))</f>
        <v>-1704.5058147696864</v>
      </c>
      <c r="P16" s="92">
        <f>IF(L16="","",(L16*O16))</f>
        <v>-5113517.4443090595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-5113517.4443090595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94035</v>
      </c>
      <c r="D29" s="187"/>
      <c r="E29" s="188">
        <f>$G$9</f>
        <v>1366.192681299457</v>
      </c>
      <c r="F29" s="188"/>
      <c r="G29" s="187">
        <f>C29*E29</f>
        <v>128469928.78599444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366340</v>
      </c>
      <c r="D30" s="184"/>
      <c r="E30" s="199">
        <f>$G$10</f>
        <v>1704.5058147696864</v>
      </c>
      <c r="F30" s="199"/>
      <c r="G30" s="184">
        <f>C30*E30</f>
        <v>624428660.18272686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94035</v>
      </c>
      <c r="D36" s="187"/>
      <c r="E36" s="187">
        <f>$G$29+$O$29-K36</f>
        <v>128469928.78599444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366340</v>
      </c>
      <c r="D37" s="184"/>
      <c r="E37" s="184">
        <f>$G$30+$O$30</f>
        <v>624428660.18272686</v>
      </c>
      <c r="F37" s="184"/>
      <c r="G37" s="199">
        <f>E37/C37</f>
        <v>1704.5058147696861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94035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94035</v>
      </c>
      <c r="L43" s="233"/>
      <c r="M43" s="59">
        <f>SUM($K$43)/$D$9</f>
        <v>0.47017500000000001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369340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366340</v>
      </c>
      <c r="L44" s="238"/>
      <c r="M44" s="63">
        <f>SUM($K$44)/D10</f>
        <v>0.73268</v>
      </c>
      <c r="N44" s="64">
        <f>$G$37</f>
        <v>1704.5058147696861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B1:Y124"/>
  <sheetViews>
    <sheetView showGridLines="0" topLeftCell="A31" zoomScaleNormal="100" workbookViewId="0">
      <selection activeCell="D18" sqref="D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SUM('0404'!K43:L43)</f>
        <v>94035</v>
      </c>
      <c r="F9" s="38">
        <f>E9/D9</f>
        <v>0.47017500000000001</v>
      </c>
      <c r="G9" s="103">
        <f>SUM('0404'!N43)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SUM('0404'!K44:L44)</f>
        <v>366340</v>
      </c>
      <c r="F10" s="40">
        <f>E10/D10</f>
        <v>0.73268</v>
      </c>
      <c r="G10" s="103">
        <f>SUM('0404'!N44)</f>
        <v>1704.5058147696861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2900</v>
      </c>
      <c r="E16" s="33"/>
      <c r="F16" s="73">
        <f>IF(D16="","",(SUM($G$9)))</f>
        <v>1366.192681299457</v>
      </c>
      <c r="G16" s="74">
        <f>IF(D16="","",(SUM(E16)-F16))</f>
        <v>-1366.192681299457</v>
      </c>
      <c r="H16" s="75">
        <f>IF(D16="","",(D16*G16))</f>
        <v>-3961958.7757684253</v>
      </c>
      <c r="I16" s="13"/>
      <c r="J16" s="165" t="s">
        <v>23</v>
      </c>
      <c r="K16" s="107" t="s">
        <v>99</v>
      </c>
      <c r="L16" s="105">
        <v>28000</v>
      </c>
      <c r="M16" s="33"/>
      <c r="N16" s="90">
        <f>IF(L16="","",($G$10))</f>
        <v>1704.5058147696861</v>
      </c>
      <c r="O16" s="91">
        <f>IF(L16="","",(SUM(M16)-N16))</f>
        <v>-1704.5058147696861</v>
      </c>
      <c r="P16" s="92">
        <f>IF(L16="","",(L16*O16))</f>
        <v>-47726162.81355121</v>
      </c>
    </row>
    <row r="17" spans="2:17" ht="24" customHeight="1">
      <c r="B17" s="164"/>
      <c r="C17" s="101" t="s">
        <v>94</v>
      </c>
      <c r="D17" s="105">
        <v>1400</v>
      </c>
      <c r="E17" s="12"/>
      <c r="F17" s="76">
        <f>IF(D17="","",(SUM($G$9)))</f>
        <v>1366.192681299457</v>
      </c>
      <c r="G17" s="77">
        <f>IF(D17="","",(SUM(E17)-F17))</f>
        <v>-1366.192681299457</v>
      </c>
      <c r="H17" s="78">
        <f>IF(D17="","",(D17*G17))</f>
        <v>-1912669.7538192398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4300</v>
      </c>
      <c r="E23" s="71"/>
      <c r="F23" s="71"/>
      <c r="G23" s="71"/>
      <c r="H23" s="72">
        <f>SUM(H16:H22)</f>
        <v>-5874628.5295876656</v>
      </c>
      <c r="I23" s="114"/>
      <c r="J23" s="85" t="s">
        <v>25</v>
      </c>
      <c r="K23" s="86"/>
      <c r="L23" s="87">
        <f>SUM(L16:L22)</f>
        <v>28000</v>
      </c>
      <c r="M23" s="88"/>
      <c r="N23" s="88"/>
      <c r="O23" s="88"/>
      <c r="P23" s="89">
        <f>SUM(P16:P22)</f>
        <v>-47726162.81355121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89735</v>
      </c>
      <c r="D29" s="187"/>
      <c r="E29" s="188">
        <f>$G$9</f>
        <v>1366.192681299457</v>
      </c>
      <c r="F29" s="188"/>
      <c r="G29" s="187">
        <f>C29*E29</f>
        <v>122595300.25640678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338340</v>
      </c>
      <c r="D30" s="184"/>
      <c r="E30" s="199">
        <f>$G$10</f>
        <v>1704.5058147696861</v>
      </c>
      <c r="F30" s="199"/>
      <c r="G30" s="184">
        <f>C30*E30</f>
        <v>576702497.36917555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89735</v>
      </c>
      <c r="D36" s="187"/>
      <c r="E36" s="187">
        <f>$G$29+$O$29-K36</f>
        <v>122595300.25640678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338340</v>
      </c>
      <c r="D37" s="184"/>
      <c r="E37" s="184">
        <f>$G$30+$O$30</f>
        <v>576702497.36917555</v>
      </c>
      <c r="F37" s="184"/>
      <c r="G37" s="199">
        <f>E37/C37</f>
        <v>1704.5058147696859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94035</v>
      </c>
      <c r="D43" s="230"/>
      <c r="E43" s="58"/>
      <c r="F43" s="231">
        <f>$K$29</f>
        <v>0</v>
      </c>
      <c r="G43" s="232"/>
      <c r="H43" s="232">
        <f>$D$23</f>
        <v>4300</v>
      </c>
      <c r="I43" s="232"/>
      <c r="J43" s="232"/>
      <c r="K43" s="233">
        <f>$C$43-$H$43+$F$43+$O$43</f>
        <v>89735</v>
      </c>
      <c r="L43" s="233"/>
      <c r="M43" s="59">
        <f>SUM($K$43)/$D$9</f>
        <v>0.44867499999999999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366340</v>
      </c>
      <c r="D44" s="235"/>
      <c r="E44" s="62"/>
      <c r="F44" s="236">
        <f>$K$30</f>
        <v>0</v>
      </c>
      <c r="G44" s="237"/>
      <c r="H44" s="237">
        <f>$L$23</f>
        <v>28000</v>
      </c>
      <c r="I44" s="237"/>
      <c r="J44" s="237"/>
      <c r="K44" s="238">
        <f>$C$44-$H$44+$F$44+$O$44</f>
        <v>338340</v>
      </c>
      <c r="L44" s="238"/>
      <c r="M44" s="63">
        <f>SUM($K$44)/D10</f>
        <v>0.67667999999999995</v>
      </c>
      <c r="N44" s="64">
        <f>$G$37</f>
        <v>1704.5058147696859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B1:Y124"/>
  <sheetViews>
    <sheetView showGridLines="0" topLeftCell="A28" zoomScaleNormal="100" workbookViewId="0">
      <selection activeCell="M30" sqref="K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SUM('0406'!K43:L43)</f>
        <v>89735</v>
      </c>
      <c r="F9" s="38">
        <f>E9/D9</f>
        <v>0.44867499999999999</v>
      </c>
      <c r="G9" s="103">
        <f>SUM('0406'!N43)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SUM('0406'!K44:L44)</f>
        <v>338340</v>
      </c>
      <c r="F10" s="40">
        <f>E10/D10</f>
        <v>0.67667999999999995</v>
      </c>
      <c r="G10" s="103">
        <f>SUM('0406'!N44)</f>
        <v>1704.5058147696859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75</v>
      </c>
      <c r="D16" s="104">
        <v>4000</v>
      </c>
      <c r="E16" s="33"/>
      <c r="F16" s="73">
        <f>IF(D16="","",(SUM($G$9)))</f>
        <v>1366.192681299457</v>
      </c>
      <c r="G16" s="74">
        <f>IF(D16="","",(SUM(E16)-F16))</f>
        <v>-1366.192681299457</v>
      </c>
      <c r="H16" s="75">
        <f>IF(D16="","",(D16*G16))</f>
        <v>-5464770.7251978284</v>
      </c>
      <c r="I16" s="13"/>
      <c r="J16" s="165" t="s">
        <v>23</v>
      </c>
      <c r="K16" s="107" t="s">
        <v>45</v>
      </c>
      <c r="L16" s="105">
        <v>1050</v>
      </c>
      <c r="M16" s="33"/>
      <c r="N16" s="90">
        <f>IF(L16="","",($G$10))</f>
        <v>1704.5058147696859</v>
      </c>
      <c r="O16" s="91">
        <f>IF(L16="","",(SUM(M16)-N16))</f>
        <v>-1704.5058147696859</v>
      </c>
      <c r="P16" s="92">
        <f>IF(L16="","",(L16*O16))</f>
        <v>-1789731.1055081703</v>
      </c>
    </row>
    <row r="17" spans="2:17" ht="24" customHeight="1">
      <c r="B17" s="164"/>
      <c r="C17" s="101" t="s">
        <v>45</v>
      </c>
      <c r="D17" s="105">
        <v>1900</v>
      </c>
      <c r="E17" s="12"/>
      <c r="F17" s="76">
        <f>IF(D17="","",(SUM($G$9)))</f>
        <v>1366.192681299457</v>
      </c>
      <c r="G17" s="77">
        <f>IF(D17="","",(SUM(E17)-F17))</f>
        <v>-1366.192681299457</v>
      </c>
      <c r="H17" s="78">
        <f>IF(D17="","",(D17*G17))</f>
        <v>-2595766.0944689685</v>
      </c>
      <c r="I17" s="13"/>
      <c r="J17" s="165"/>
      <c r="K17" s="107" t="s">
        <v>100</v>
      </c>
      <c r="L17" s="105">
        <v>3000</v>
      </c>
      <c r="M17" s="12"/>
      <c r="N17" s="93">
        <f>IF(L17="","",($G$10))</f>
        <v>1704.5058147696859</v>
      </c>
      <c r="O17" s="94">
        <f>IF(L17="","",(SUM(M17)-N17))</f>
        <v>-1704.5058147696859</v>
      </c>
      <c r="P17" s="95">
        <f>IF(L17="","",(L17*O17))</f>
        <v>-5113517.4443090577</v>
      </c>
    </row>
    <row r="18" spans="2:17" ht="24" customHeight="1">
      <c r="B18" s="164"/>
      <c r="C18" s="101" t="s">
        <v>55</v>
      </c>
      <c r="D18" s="105">
        <v>400</v>
      </c>
      <c r="E18" s="12"/>
      <c r="F18" s="76">
        <f t="shared" ref="F18:F22" si="0">IF(D18="","",(SUM($G$9)))</f>
        <v>1366.192681299457</v>
      </c>
      <c r="G18" s="77">
        <f t="shared" ref="G18:G22" si="1">IF(D18="","",(SUM(E18)-F18))</f>
        <v>-1366.192681299457</v>
      </c>
      <c r="H18" s="78">
        <f t="shared" ref="H18:H22" si="2">IF(D18="","",(D18*G18))</f>
        <v>-546477.07251978281</v>
      </c>
      <c r="I18" s="13"/>
      <c r="J18" s="165"/>
      <c r="K18" s="107" t="s">
        <v>50</v>
      </c>
      <c r="L18" s="105">
        <v>1000</v>
      </c>
      <c r="M18" s="12"/>
      <c r="N18" s="93">
        <f t="shared" ref="N18:N22" si="3">IF(L18="","",($G$10))</f>
        <v>1704.5058147696859</v>
      </c>
      <c r="O18" s="94">
        <f t="shared" ref="O18:O22" si="4">IF(L18="","",(SUM(M18)-N18))</f>
        <v>-1704.5058147696859</v>
      </c>
      <c r="P18" s="95">
        <f t="shared" ref="P18:P22" si="5">IF(L18="","",(L18*O18))</f>
        <v>-1704505.814769686</v>
      </c>
    </row>
    <row r="19" spans="2:17" ht="24" customHeight="1">
      <c r="B19" s="164"/>
      <c r="C19" s="107" t="s">
        <v>95</v>
      </c>
      <c r="D19" s="105">
        <v>6000</v>
      </c>
      <c r="E19" s="12"/>
      <c r="F19" s="76">
        <f t="shared" si="0"/>
        <v>1366.192681299457</v>
      </c>
      <c r="G19" s="77">
        <f t="shared" si="1"/>
        <v>-1366.192681299457</v>
      </c>
      <c r="H19" s="78">
        <f t="shared" si="2"/>
        <v>-8197156.0877967421</v>
      </c>
      <c r="I19" s="13"/>
      <c r="J19" s="165"/>
      <c r="K19" s="107" t="s">
        <v>74</v>
      </c>
      <c r="L19" s="105">
        <v>24000</v>
      </c>
      <c r="M19" s="12"/>
      <c r="N19" s="93">
        <f t="shared" si="3"/>
        <v>1704.5058147696859</v>
      </c>
      <c r="O19" s="94">
        <f t="shared" si="4"/>
        <v>-1704.5058147696859</v>
      </c>
      <c r="P19" s="95">
        <f t="shared" si="5"/>
        <v>-40908139.554472461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12300</v>
      </c>
      <c r="E23" s="71"/>
      <c r="F23" s="71"/>
      <c r="G23" s="71"/>
      <c r="H23" s="72">
        <f>SUM(H16:H22)</f>
        <v>-16804169.979983322</v>
      </c>
      <c r="I23" s="114"/>
      <c r="J23" s="85" t="s">
        <v>25</v>
      </c>
      <c r="K23" s="86"/>
      <c r="L23" s="87">
        <f>SUM(L16:L22)</f>
        <v>29050</v>
      </c>
      <c r="M23" s="88"/>
      <c r="N23" s="88"/>
      <c r="O23" s="88"/>
      <c r="P23" s="89">
        <f>SUM(P16:P22)</f>
        <v>-49515893.919059373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77435</v>
      </c>
      <c r="D29" s="187"/>
      <c r="E29" s="188">
        <f>$G$9</f>
        <v>1366.192681299457</v>
      </c>
      <c r="F29" s="188"/>
      <c r="G29" s="187">
        <f>C29*E29</f>
        <v>105791130.27642345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309290</v>
      </c>
      <c r="D30" s="184"/>
      <c r="E30" s="199">
        <f>$G$10</f>
        <v>1704.5058147696859</v>
      </c>
      <c r="F30" s="199"/>
      <c r="G30" s="184">
        <f>C30*E30</f>
        <v>527186603.45011616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77435</v>
      </c>
      <c r="D36" s="187"/>
      <c r="E36" s="187">
        <f>$G$29+$O$29-K36</f>
        <v>105791130.27642345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309290</v>
      </c>
      <c r="D37" s="184"/>
      <c r="E37" s="184">
        <f>$G$30+$O$30</f>
        <v>527186603.45011616</v>
      </c>
      <c r="F37" s="184"/>
      <c r="G37" s="199">
        <f>E37/C37</f>
        <v>1704.5058147696859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89735</v>
      </c>
      <c r="D43" s="230"/>
      <c r="E43" s="58"/>
      <c r="F43" s="231">
        <f>$K$29</f>
        <v>0</v>
      </c>
      <c r="G43" s="232"/>
      <c r="H43" s="232">
        <f>$D$23</f>
        <v>12300</v>
      </c>
      <c r="I43" s="232"/>
      <c r="J43" s="232"/>
      <c r="K43" s="233">
        <f>$C$43-$H$43+$F$43+$O$43</f>
        <v>77435</v>
      </c>
      <c r="L43" s="233"/>
      <c r="M43" s="59">
        <f>SUM($K$43)/$D$9</f>
        <v>0.38717499999999999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338340</v>
      </c>
      <c r="D44" s="235"/>
      <c r="E44" s="62"/>
      <c r="F44" s="236">
        <f>$K$30</f>
        <v>0</v>
      </c>
      <c r="G44" s="237"/>
      <c r="H44" s="237">
        <f>$L$23</f>
        <v>29050</v>
      </c>
      <c r="I44" s="237"/>
      <c r="J44" s="237"/>
      <c r="K44" s="238">
        <f>$C$44-$H$44+$F$44+$O$44</f>
        <v>309290</v>
      </c>
      <c r="L44" s="238"/>
      <c r="M44" s="63">
        <f>SUM($K$44)/D10</f>
        <v>0.61858000000000002</v>
      </c>
      <c r="N44" s="64">
        <f>$G$37</f>
        <v>1704.5058147696859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FFFF00"/>
    <pageSetUpPr fitToPage="1"/>
  </sheetPr>
  <dimension ref="B1:Y124"/>
  <sheetViews>
    <sheetView showGridLines="0" topLeftCell="A13" zoomScaleNormal="100" workbookViewId="0">
      <selection activeCell="K30" sqref="K30:L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SUM('0407'!K43:L43)</f>
        <v>77435</v>
      </c>
      <c r="F9" s="38">
        <f>E9/D9</f>
        <v>0.38717499999999999</v>
      </c>
      <c r="G9" s="103">
        <f>SUM('0407'!N43)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SUM('0407'!K44:L44)</f>
        <v>309290</v>
      </c>
      <c r="F10" s="40">
        <f>E10/D10</f>
        <v>0.61858000000000002</v>
      </c>
      <c r="G10" s="103">
        <f>SUM('0407'!N44)</f>
        <v>1704.5058147696859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77435</v>
      </c>
      <c r="D29" s="187"/>
      <c r="E29" s="188">
        <f>$G$9</f>
        <v>1366.192681299457</v>
      </c>
      <c r="F29" s="188"/>
      <c r="G29" s="187">
        <f>C29*E29</f>
        <v>105791130.27642345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309290</v>
      </c>
      <c r="D30" s="184"/>
      <c r="E30" s="199">
        <f>$G$10</f>
        <v>1704.5058147696859</v>
      </c>
      <c r="F30" s="199"/>
      <c r="G30" s="184">
        <f>C30*E30</f>
        <v>527186603.45011616</v>
      </c>
      <c r="H30" s="185"/>
      <c r="I30" s="13"/>
      <c r="J30" s="46" t="s">
        <v>10</v>
      </c>
      <c r="K30" s="180">
        <v>32000</v>
      </c>
      <c r="L30" s="181"/>
      <c r="M30" s="182">
        <v>1889.0135177380901</v>
      </c>
      <c r="N30" s="183"/>
      <c r="O30" s="184">
        <f>K30*M30</f>
        <v>60448432.567618884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77435</v>
      </c>
      <c r="D36" s="187"/>
      <c r="E36" s="187">
        <f>$G$29+$O$29-K36</f>
        <v>105791130.27642345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341290</v>
      </c>
      <c r="D37" s="184"/>
      <c r="E37" s="184">
        <f>$G$30+$O$30</f>
        <v>587635036.017735</v>
      </c>
      <c r="F37" s="184"/>
      <c r="G37" s="199">
        <f>E37/C37</f>
        <v>1721.8056081858097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77435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77435</v>
      </c>
      <c r="L43" s="233"/>
      <c r="M43" s="59">
        <f>SUM($K$43)/$D$9</f>
        <v>0.38717499999999999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309290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341290</v>
      </c>
      <c r="L44" s="238"/>
      <c r="M44" s="63">
        <f>SUM($K$44)/D10</f>
        <v>0.68257999999999996</v>
      </c>
      <c r="N44" s="64">
        <f>$G$37</f>
        <v>1721.8056081858097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B1:Y124"/>
  <sheetViews>
    <sheetView showGridLines="0" topLeftCell="A10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SUM('0408 (입고)'!K43:L43)</f>
        <v>77435</v>
      </c>
      <c r="F9" s="38">
        <f>E9/D9</f>
        <v>0.38717499999999999</v>
      </c>
      <c r="G9" s="103">
        <f>SUM('0408 (입고)'!N43)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SUM('0408 (입고)'!K44:L44)</f>
        <v>341290</v>
      </c>
      <c r="F10" s="40">
        <f>E10/D10</f>
        <v>0.68257999999999996</v>
      </c>
      <c r="G10" s="103">
        <f>SUM('0408 (입고)'!N44)</f>
        <v>1721.8056081858097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3000</v>
      </c>
      <c r="E16" s="33"/>
      <c r="F16" s="73">
        <f>IF(D16="","",(SUM($G$9)))</f>
        <v>1366.192681299457</v>
      </c>
      <c r="G16" s="74">
        <f>IF(D16="","",(SUM(E16)-F16))</f>
        <v>-1366.192681299457</v>
      </c>
      <c r="H16" s="75">
        <f>IF(D16="","",(D16*G16))</f>
        <v>-4098578.043898371</v>
      </c>
      <c r="I16" s="13"/>
      <c r="J16" s="165" t="s">
        <v>23</v>
      </c>
      <c r="K16" s="107" t="s">
        <v>87</v>
      </c>
      <c r="L16" s="105">
        <v>32000</v>
      </c>
      <c r="M16" s="33"/>
      <c r="N16" s="90">
        <f>IF(L16="","",($G$10))</f>
        <v>1721.8056081858097</v>
      </c>
      <c r="O16" s="91">
        <f>IF(L16="","",(SUM(M16)-N16))</f>
        <v>-1721.8056081858097</v>
      </c>
      <c r="P16" s="92">
        <f>IF(L16="","",(L16*O16))</f>
        <v>-55097779.461945906</v>
      </c>
    </row>
    <row r="17" spans="2:17" ht="24" customHeight="1">
      <c r="B17" s="164"/>
      <c r="C17" s="101" t="s">
        <v>45</v>
      </c>
      <c r="D17" s="105">
        <v>3000</v>
      </c>
      <c r="E17" s="12"/>
      <c r="F17" s="76">
        <f>IF(D17="","",(SUM($G$9)))</f>
        <v>1366.192681299457</v>
      </c>
      <c r="G17" s="77">
        <f>IF(D17="","",(SUM(E17)-F17))</f>
        <v>-1366.192681299457</v>
      </c>
      <c r="H17" s="78">
        <f>IF(D17="","",(D17*G17))</f>
        <v>-4098578.043898371</v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1721.8056081858097</v>
      </c>
      <c r="O17" s="94">
        <f>IF(L17="","",(SUM(M17)-N17))</f>
        <v>-1721.8056081858097</v>
      </c>
      <c r="P17" s="95">
        <f>IF(L17="","",(L17*O17))</f>
        <v>-3443611.2163716191</v>
      </c>
    </row>
    <row r="18" spans="2:17" ht="24" customHeight="1">
      <c r="B18" s="164"/>
      <c r="C18" s="101" t="s">
        <v>95</v>
      </c>
      <c r="D18" s="105">
        <v>6000</v>
      </c>
      <c r="E18" s="12"/>
      <c r="F18" s="76">
        <f t="shared" ref="F18:F22" si="0">IF(D18="","",(SUM($G$9)))</f>
        <v>1366.192681299457</v>
      </c>
      <c r="G18" s="77">
        <f t="shared" ref="G18:G22" si="1">IF(D18="","",(SUM(E18)-F18))</f>
        <v>-1366.192681299457</v>
      </c>
      <c r="H18" s="78">
        <f t="shared" ref="H18:H22" si="2">IF(D18="","",(D18*G18))</f>
        <v>-8197156.0877967421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12000</v>
      </c>
      <c r="E23" s="71"/>
      <c r="F23" s="71"/>
      <c r="G23" s="71"/>
      <c r="H23" s="72">
        <f>SUM(H16:H22)</f>
        <v>-16394312.175593484</v>
      </c>
      <c r="I23" s="114"/>
      <c r="J23" s="85" t="s">
        <v>25</v>
      </c>
      <c r="K23" s="86"/>
      <c r="L23" s="87">
        <f>SUM(L16:L22)</f>
        <v>34000</v>
      </c>
      <c r="M23" s="88"/>
      <c r="N23" s="88"/>
      <c r="O23" s="88"/>
      <c r="P23" s="89">
        <f>SUM(P16:P22)</f>
        <v>-58541390.678317524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65435</v>
      </c>
      <c r="D29" s="187"/>
      <c r="E29" s="188">
        <f>$G$9</f>
        <v>1366.192681299457</v>
      </c>
      <c r="F29" s="188"/>
      <c r="G29" s="187">
        <f>C29*E29</f>
        <v>89396818.100829974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307290</v>
      </c>
      <c r="D30" s="184"/>
      <c r="E30" s="199">
        <f>$G$10</f>
        <v>1721.8056081858097</v>
      </c>
      <c r="F30" s="199"/>
      <c r="G30" s="184">
        <f>C30*E30</f>
        <v>529093645.33941746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65435</v>
      </c>
      <c r="D36" s="187"/>
      <c r="E36" s="187">
        <f>$G$29+$O$29-K36</f>
        <v>89396818.100829974</v>
      </c>
      <c r="F36" s="187"/>
      <c r="G36" s="188">
        <f>E36/C36</f>
        <v>1366.192681299457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307290</v>
      </c>
      <c r="D37" s="184"/>
      <c r="E37" s="184">
        <f>$G$30+$O$30</f>
        <v>529093645.33941746</v>
      </c>
      <c r="F37" s="184"/>
      <c r="G37" s="199">
        <f>E37/C37</f>
        <v>1721.8056081858097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77435</v>
      </c>
      <c r="D43" s="230"/>
      <c r="E43" s="58"/>
      <c r="F43" s="231">
        <f>$K$29</f>
        <v>0</v>
      </c>
      <c r="G43" s="232"/>
      <c r="H43" s="232">
        <f>$D$23</f>
        <v>12000</v>
      </c>
      <c r="I43" s="232"/>
      <c r="J43" s="232"/>
      <c r="K43" s="233">
        <f>$C$43-$H$43+$F$43+$O$43</f>
        <v>65435</v>
      </c>
      <c r="L43" s="233"/>
      <c r="M43" s="59">
        <f>SUM($K$43)/$D$9</f>
        <v>0.32717499999999999</v>
      </c>
      <c r="N43" s="60">
        <f>$G$36</f>
        <v>1366.192681299457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341290</v>
      </c>
      <c r="D44" s="235"/>
      <c r="E44" s="62"/>
      <c r="F44" s="236">
        <f>$K$30</f>
        <v>0</v>
      </c>
      <c r="G44" s="237"/>
      <c r="H44" s="237">
        <f>$L$23</f>
        <v>34000</v>
      </c>
      <c r="I44" s="237"/>
      <c r="J44" s="237"/>
      <c r="K44" s="238">
        <f>$C$44-$H$44+$F$44+$O$44</f>
        <v>307290</v>
      </c>
      <c r="L44" s="238"/>
      <c r="M44" s="63">
        <f>SUM($K$44)/D10</f>
        <v>0.61458000000000002</v>
      </c>
      <c r="N44" s="64">
        <f>$G$37</f>
        <v>1721.8056081858097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FFFF00"/>
    <pageSetUpPr fitToPage="1"/>
  </sheetPr>
  <dimension ref="B1:Y124"/>
  <sheetViews>
    <sheetView showGridLines="0" topLeftCell="A20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SUM('0408'!K43:L43)</f>
        <v>65435</v>
      </c>
      <c r="F9" s="38">
        <f>E9/D9</f>
        <v>0.32717499999999999</v>
      </c>
      <c r="G9" s="103">
        <f>SUM('0408'!N43)</f>
        <v>1366.192681299457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SUM('0408'!K44:L44)</f>
        <v>307290</v>
      </c>
      <c r="F10" s="40">
        <f>E10/D10</f>
        <v>0.61458000000000002</v>
      </c>
      <c r="G10" s="103">
        <f>SUM('0408'!N44)</f>
        <v>1721.8056081858097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65435</v>
      </c>
      <c r="D29" s="187"/>
      <c r="E29" s="188">
        <f>$G$9</f>
        <v>1366.192681299457</v>
      </c>
      <c r="F29" s="188"/>
      <c r="G29" s="187">
        <f>C29*E29</f>
        <v>89396818.100829974</v>
      </c>
      <c r="H29" s="189"/>
      <c r="I29" s="13"/>
      <c r="J29" s="45" t="s">
        <v>9</v>
      </c>
      <c r="K29" s="190">
        <v>32000</v>
      </c>
      <c r="L29" s="191"/>
      <c r="M29" s="192">
        <v>1496.0135177380901</v>
      </c>
      <c r="N29" s="193"/>
      <c r="O29" s="187">
        <f>K29*M29</f>
        <v>47872432.567618884</v>
      </c>
      <c r="P29" s="189"/>
    </row>
    <row r="30" spans="2:17" ht="22.5" customHeight="1">
      <c r="B30" s="46" t="s">
        <v>10</v>
      </c>
      <c r="C30" s="198">
        <f>$E$10-$L$23</f>
        <v>307290</v>
      </c>
      <c r="D30" s="184"/>
      <c r="E30" s="199">
        <f>$G$10</f>
        <v>1721.8056081858097</v>
      </c>
      <c r="F30" s="199"/>
      <c r="G30" s="184">
        <f>C30*E30</f>
        <v>529093645.33941746</v>
      </c>
      <c r="H30" s="185"/>
      <c r="I30" s="13"/>
      <c r="J30" s="46" t="s">
        <v>10</v>
      </c>
      <c r="K30" s="180">
        <v>36048</v>
      </c>
      <c r="L30" s="181"/>
      <c r="M30" s="182">
        <v>1919.22875252309</v>
      </c>
      <c r="N30" s="183"/>
      <c r="O30" s="184">
        <f>K30*M30</f>
        <v>69184358.070952341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97435</v>
      </c>
      <c r="D36" s="187"/>
      <c r="E36" s="187">
        <f>$G$29+$O$29-K36</f>
        <v>137269250.66844887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343338</v>
      </c>
      <c r="D37" s="184"/>
      <c r="E37" s="184">
        <f>$G$30+$O$30</f>
        <v>598278003.41036975</v>
      </c>
      <c r="F37" s="184"/>
      <c r="G37" s="199">
        <f>E37/C37</f>
        <v>1742.5336065637061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65435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97435</v>
      </c>
      <c r="L43" s="233"/>
      <c r="M43" s="59">
        <f>SUM($K$43)/$D$9</f>
        <v>0.48717500000000002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307290</v>
      </c>
      <c r="D44" s="235"/>
      <c r="E44" s="62"/>
      <c r="F44" s="236">
        <f>$K$30</f>
        <v>36048</v>
      </c>
      <c r="G44" s="237"/>
      <c r="H44" s="237">
        <f>$L$23</f>
        <v>0</v>
      </c>
      <c r="I44" s="237"/>
      <c r="J44" s="237"/>
      <c r="K44" s="238">
        <f>$C$44-$H$44+$F$44+$O$44</f>
        <v>343338</v>
      </c>
      <c r="L44" s="238"/>
      <c r="M44" s="63">
        <f>SUM($K$44)/D10</f>
        <v>0.68667599999999995</v>
      </c>
      <c r="N44" s="64">
        <f>$G$37</f>
        <v>1742.5336065637061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B1:Y124"/>
  <sheetViews>
    <sheetView showGridLines="0" zoomScaleNormal="100" workbookViewId="0">
      <selection activeCell="Q44" sqref="Q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SUM('0409 (입고)'!K43:L43)</f>
        <v>97435</v>
      </c>
      <c r="F9" s="38">
        <f>E9/D9</f>
        <v>0.48717500000000002</v>
      </c>
      <c r="G9" s="103">
        <f>SUM('0409 (입고)'!N43)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SUM('0409 (입고)'!K44:L44)</f>
        <v>343338</v>
      </c>
      <c r="F10" s="40">
        <f>E10/D10</f>
        <v>0.68667599999999995</v>
      </c>
      <c r="G10" s="103">
        <f>SUM('0409 (입고)'!N44)</f>
        <v>1742.5336065637061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2100</v>
      </c>
      <c r="E16" s="33"/>
      <c r="F16" s="73">
        <f>IF(D16="","",(SUM($G$9)))</f>
        <v>1408.828969758802</v>
      </c>
      <c r="G16" s="74">
        <f>IF(D16="","",(SUM(E16)-F16))</f>
        <v>-1408.828969758802</v>
      </c>
      <c r="H16" s="75">
        <f>IF(D16="","",(D16*G16))</f>
        <v>-2958540.8364934842</v>
      </c>
      <c r="I16" s="13"/>
      <c r="J16" s="165" t="s">
        <v>23</v>
      </c>
      <c r="K16" s="107" t="s">
        <v>45</v>
      </c>
      <c r="L16" s="105">
        <v>1050</v>
      </c>
      <c r="M16" s="33"/>
      <c r="N16" s="90">
        <f>IF(L16="","",($G$10))</f>
        <v>1742.5336065637061</v>
      </c>
      <c r="O16" s="91">
        <f>IF(L16="","",(SUM(M16)-N16))</f>
        <v>-1742.5336065637061</v>
      </c>
      <c r="P16" s="92">
        <f>IF(L16="","",(L16*O16))</f>
        <v>-1829660.2868918914</v>
      </c>
    </row>
    <row r="17" spans="2:17" ht="24" customHeight="1">
      <c r="B17" s="164"/>
      <c r="C17" s="101" t="s">
        <v>91</v>
      </c>
      <c r="D17" s="105">
        <v>1900</v>
      </c>
      <c r="E17" s="12"/>
      <c r="F17" s="76">
        <f>IF(D17="","",(SUM($G$9)))</f>
        <v>1408.828969758802</v>
      </c>
      <c r="G17" s="77">
        <f>IF(D17="","",(SUM(E17)-F17))</f>
        <v>-1408.828969758802</v>
      </c>
      <c r="H17" s="78">
        <f>IF(D17="","",(D17*G17))</f>
        <v>-2676775.0425417237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1742.5336065637061</v>
      </c>
      <c r="O17" s="94">
        <f>IF(L17="","",(SUM(M17)-N17))</f>
        <v>-1742.5336065637061</v>
      </c>
      <c r="P17" s="95">
        <f>IF(L17="","",(L17*O17))</f>
        <v>-5227600.8196911188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-5635315.8790352084</v>
      </c>
      <c r="I23" s="114"/>
      <c r="J23" s="85" t="s">
        <v>25</v>
      </c>
      <c r="K23" s="86"/>
      <c r="L23" s="87">
        <f>SUM(L16:L22)</f>
        <v>4050</v>
      </c>
      <c r="M23" s="88"/>
      <c r="N23" s="88"/>
      <c r="O23" s="88"/>
      <c r="P23" s="89">
        <f>SUM(P16:P22)</f>
        <v>-7057261.1065830104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93435</v>
      </c>
      <c r="D29" s="187"/>
      <c r="E29" s="188">
        <f>$G$9</f>
        <v>1408.828969758802</v>
      </c>
      <c r="F29" s="188"/>
      <c r="G29" s="187">
        <f>C29*E29</f>
        <v>131633934.78941366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339288</v>
      </c>
      <c r="D30" s="184"/>
      <c r="E30" s="199">
        <f>$G$10</f>
        <v>1742.5336065637061</v>
      </c>
      <c r="F30" s="199"/>
      <c r="G30" s="184">
        <f>C30*E30</f>
        <v>591220742.30378675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93435</v>
      </c>
      <c r="D36" s="187"/>
      <c r="E36" s="187">
        <f>$G$29+$O$29-K36</f>
        <v>131633934.78941366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339288</v>
      </c>
      <c r="D37" s="184"/>
      <c r="E37" s="184">
        <f>$G$30+$O$30</f>
        <v>591220742.30378675</v>
      </c>
      <c r="F37" s="184"/>
      <c r="G37" s="199">
        <f>E37/C37</f>
        <v>1742.5336065637061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97435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93435</v>
      </c>
      <c r="L43" s="233"/>
      <c r="M43" s="59">
        <f>SUM($K$43)/$D$9</f>
        <v>0.46717500000000001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343338</v>
      </c>
      <c r="D44" s="235"/>
      <c r="E44" s="62"/>
      <c r="F44" s="236">
        <f>$K$30</f>
        <v>0</v>
      </c>
      <c r="G44" s="237"/>
      <c r="H44" s="237">
        <f>$L$23</f>
        <v>4050</v>
      </c>
      <c r="I44" s="237"/>
      <c r="J44" s="237"/>
      <c r="K44" s="238">
        <f>$C$44-$H$44+$F$44+$O$44</f>
        <v>339288</v>
      </c>
      <c r="L44" s="238"/>
      <c r="M44" s="63">
        <f>SUM($K$44)/D10</f>
        <v>0.67857599999999996</v>
      </c>
      <c r="N44" s="64">
        <f>$G$37</f>
        <v>1742.5336065637061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B1:Y124"/>
  <sheetViews>
    <sheetView showGridLines="0" topLeftCell="A31" zoomScaleNormal="100" workbookViewId="0">
      <selection activeCell="Q40" sqref="Q4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SUM('0409'!K43:L43)</f>
        <v>93435</v>
      </c>
      <c r="F9" s="38">
        <f>E9/D9</f>
        <v>0.46717500000000001</v>
      </c>
      <c r="G9" s="103">
        <f>SUM('0409'!N43)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SUM('0409'!K44:L44)</f>
        <v>339288</v>
      </c>
      <c r="F10" s="40">
        <f>E10/D10</f>
        <v>0.67857599999999996</v>
      </c>
      <c r="G10" s="103">
        <f>SUM('0409'!N44)</f>
        <v>1742.5336065637061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93</v>
      </c>
      <c r="D16" s="104">
        <v>2800</v>
      </c>
      <c r="E16" s="33"/>
      <c r="F16" s="73">
        <f>IF(D16="","",(SUM($G$9)))</f>
        <v>1408.828969758802</v>
      </c>
      <c r="G16" s="74">
        <f>IF(D16="","",(SUM(E16)-F16))</f>
        <v>-1408.828969758802</v>
      </c>
      <c r="H16" s="75">
        <f>IF(D16="","",(D16*G16))</f>
        <v>-3944721.1153246458</v>
      </c>
      <c r="I16" s="13"/>
      <c r="J16" s="165" t="s">
        <v>23</v>
      </c>
      <c r="K16" s="107" t="s">
        <v>72</v>
      </c>
      <c r="L16" s="105">
        <v>32000</v>
      </c>
      <c r="M16" s="33"/>
      <c r="N16" s="90">
        <f>IF(L16="","",($G$10))</f>
        <v>1742.5336065637061</v>
      </c>
      <c r="O16" s="91">
        <f>IF(L16="","",(SUM(M16)-N16))</f>
        <v>-1742.5336065637061</v>
      </c>
      <c r="P16" s="92">
        <f>IF(L16="","",(L16*O16))</f>
        <v>-55761075.410038598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2800</v>
      </c>
      <c r="E23" s="71"/>
      <c r="F23" s="71"/>
      <c r="G23" s="71"/>
      <c r="H23" s="72">
        <f>SUM(H16:H22)</f>
        <v>-3944721.1153246458</v>
      </c>
      <c r="I23" s="114"/>
      <c r="J23" s="85" t="s">
        <v>25</v>
      </c>
      <c r="K23" s="86"/>
      <c r="L23" s="87">
        <f>SUM(L16:L22)</f>
        <v>32000</v>
      </c>
      <c r="M23" s="88"/>
      <c r="N23" s="88"/>
      <c r="O23" s="88"/>
      <c r="P23" s="89">
        <f>SUM(P16:P22)</f>
        <v>-55761075.410038598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90635</v>
      </c>
      <c r="D29" s="187"/>
      <c r="E29" s="188">
        <f>$G$9</f>
        <v>1408.828969758802</v>
      </c>
      <c r="F29" s="188"/>
      <c r="G29" s="187">
        <f>C29*E29</f>
        <v>127689213.67408903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307288</v>
      </c>
      <c r="D30" s="184"/>
      <c r="E30" s="199">
        <f>$G$10</f>
        <v>1742.5336065637061</v>
      </c>
      <c r="F30" s="199"/>
      <c r="G30" s="184">
        <f>C30*E30</f>
        <v>535459666.8937481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90635</v>
      </c>
      <c r="D36" s="187"/>
      <c r="E36" s="187">
        <f>$G$29+$O$29-K36</f>
        <v>127689213.67408903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307288</v>
      </c>
      <c r="D37" s="184"/>
      <c r="E37" s="184">
        <f>$G$30+$O$30</f>
        <v>535459666.8937481</v>
      </c>
      <c r="F37" s="184"/>
      <c r="G37" s="199">
        <f>E37/C37</f>
        <v>1742.5336065637061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93435</v>
      </c>
      <c r="D43" s="230"/>
      <c r="E43" s="58"/>
      <c r="F43" s="231">
        <f>$K$29</f>
        <v>0</v>
      </c>
      <c r="G43" s="232"/>
      <c r="H43" s="232">
        <f>$D$23</f>
        <v>2800</v>
      </c>
      <c r="I43" s="232"/>
      <c r="J43" s="232"/>
      <c r="K43" s="233">
        <f>$C$43-$H$43+$F$43+$O$43</f>
        <v>90635</v>
      </c>
      <c r="L43" s="233"/>
      <c r="M43" s="59">
        <f>SUM($K$43)/$D$9</f>
        <v>0.45317499999999999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339288</v>
      </c>
      <c r="D44" s="235"/>
      <c r="E44" s="62"/>
      <c r="F44" s="236">
        <f>$K$30</f>
        <v>0</v>
      </c>
      <c r="G44" s="237"/>
      <c r="H44" s="237">
        <f>$L$23</f>
        <v>32000</v>
      </c>
      <c r="I44" s="237"/>
      <c r="J44" s="237"/>
      <c r="K44" s="238">
        <f>$C$44-$H$44+$F$44+$O$44</f>
        <v>307288</v>
      </c>
      <c r="L44" s="238"/>
      <c r="M44" s="63">
        <f>SUM($K$44)/D10</f>
        <v>0.61457600000000001</v>
      </c>
      <c r="N44" s="64">
        <f>$G$37</f>
        <v>1742.5336065637061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B1:Y124"/>
  <sheetViews>
    <sheetView showGridLines="0" topLeftCell="A40" zoomScaleNormal="100" workbookViewId="0">
      <selection activeCell="P45" sqref="P4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SUM('0410'!K43:L43)</f>
        <v>90635</v>
      </c>
      <c r="F9" s="38">
        <f>E9/D9</f>
        <v>0.45317499999999999</v>
      </c>
      <c r="G9" s="103">
        <f>SUM('0410'!N43)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SUM('0410'!K44:L44)</f>
        <v>307288</v>
      </c>
      <c r="F10" s="40">
        <f>E10/D10</f>
        <v>0.61457600000000001</v>
      </c>
      <c r="G10" s="103">
        <f>SUM('0410'!N44)</f>
        <v>1742.5336065637061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48</v>
      </c>
      <c r="L16" s="105">
        <v>1500</v>
      </c>
      <c r="M16" s="33"/>
      <c r="N16" s="90">
        <f>IF(L16="","",($G$10))</f>
        <v>1742.5336065637061</v>
      </c>
      <c r="O16" s="91">
        <f>IF(L16="","",(SUM(M16)-N16))</f>
        <v>-1742.5336065637061</v>
      </c>
      <c r="P16" s="92">
        <f>IF(L16="","",(L16*O16))</f>
        <v>-2613800.4098455594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1500</v>
      </c>
      <c r="M23" s="88"/>
      <c r="N23" s="88"/>
      <c r="O23" s="88"/>
      <c r="P23" s="89">
        <f>SUM(P16:P22)</f>
        <v>-2613800.4098455594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90635</v>
      </c>
      <c r="D29" s="187"/>
      <c r="E29" s="188">
        <f>$G$9</f>
        <v>1408.828969758802</v>
      </c>
      <c r="F29" s="188"/>
      <c r="G29" s="187">
        <f>C29*E29</f>
        <v>127689213.67408903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305788</v>
      </c>
      <c r="D30" s="184"/>
      <c r="E30" s="199">
        <f>$G$10</f>
        <v>1742.5336065637061</v>
      </c>
      <c r="F30" s="199"/>
      <c r="G30" s="184">
        <f>C30*E30</f>
        <v>532845866.48390257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90635</v>
      </c>
      <c r="D36" s="187"/>
      <c r="E36" s="187">
        <f>$G$29+$O$29-K36</f>
        <v>127689213.67408903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305788</v>
      </c>
      <c r="D37" s="184"/>
      <c r="E37" s="184">
        <f>$G$30+$O$30</f>
        <v>532845866.48390257</v>
      </c>
      <c r="F37" s="184"/>
      <c r="G37" s="199">
        <f>E37/C37</f>
        <v>1742.5336065637061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90635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90635</v>
      </c>
      <c r="L43" s="233"/>
      <c r="M43" s="59">
        <f>SUM($K$43)/$D$9</f>
        <v>0.45317499999999999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307288</v>
      </c>
      <c r="D44" s="235"/>
      <c r="E44" s="62"/>
      <c r="F44" s="236">
        <f>$K$30</f>
        <v>0</v>
      </c>
      <c r="G44" s="237"/>
      <c r="H44" s="237">
        <f>$L$23</f>
        <v>1500</v>
      </c>
      <c r="I44" s="237"/>
      <c r="J44" s="237"/>
      <c r="K44" s="238">
        <f>$C$44-$H$44+$F$44+$O$44</f>
        <v>305788</v>
      </c>
      <c r="L44" s="238"/>
      <c r="M44" s="63">
        <f>SUM($K$44)/D10</f>
        <v>0.61157600000000001</v>
      </c>
      <c r="N44" s="64">
        <f>$G$37</f>
        <v>1742.5336065637061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B1:Y124"/>
  <sheetViews>
    <sheetView showGridLines="0" topLeftCell="A31" zoomScaleNormal="100" workbookViewId="0">
      <selection activeCell="P31" sqref="P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SUM('0411'!K43:L43)</f>
        <v>90635</v>
      </c>
      <c r="F9" s="38">
        <f>E9/D9</f>
        <v>0.45317499999999999</v>
      </c>
      <c r="G9" s="103">
        <f>SUM('0411'!N43)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SUM('0411'!K44:L44)</f>
        <v>305788</v>
      </c>
      <c r="F10" s="40">
        <f>E10/D10</f>
        <v>0.61157600000000001</v>
      </c>
      <c r="G10" s="103">
        <f>SUM('0411'!N44)</f>
        <v>1742.5336065637061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3000</v>
      </c>
      <c r="E16" s="33"/>
      <c r="F16" s="73">
        <f>IF(D16="","",(SUM($G$9)))</f>
        <v>1408.828969758802</v>
      </c>
      <c r="G16" s="74">
        <f>IF(D16="","",(SUM(E16)-F16))</f>
        <v>-1408.828969758802</v>
      </c>
      <c r="H16" s="75">
        <f>IF(D16="","",(D16*G16))</f>
        <v>-4226486.9092764063</v>
      </c>
      <c r="I16" s="13"/>
      <c r="J16" s="165" t="s">
        <v>23</v>
      </c>
      <c r="K16" s="107" t="s">
        <v>45</v>
      </c>
      <c r="L16" s="105">
        <v>1000</v>
      </c>
      <c r="M16" s="33"/>
      <c r="N16" s="90">
        <f>IF(L16="","",($G$10))</f>
        <v>1742.5336065637061</v>
      </c>
      <c r="O16" s="91">
        <f>IF(L16="","",(SUM(M16)-N16))</f>
        <v>-1742.5336065637061</v>
      </c>
      <c r="P16" s="92">
        <f>IF(L16="","",(L16*O16))</f>
        <v>-1742533.6065637062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1742.5336065637061</v>
      </c>
      <c r="O17" s="94">
        <f>IF(L17="","",(SUM(M17)-N17))</f>
        <v>-1742.5336065637061</v>
      </c>
      <c r="P17" s="95">
        <f>IF(L17="","",(L17*O17))</f>
        <v>-5227600.8196911188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1500</v>
      </c>
      <c r="M18" s="12"/>
      <c r="N18" s="93">
        <f t="shared" ref="N18:N22" si="3">IF(L18="","",($G$10))</f>
        <v>1742.5336065637061</v>
      </c>
      <c r="O18" s="94">
        <f t="shared" ref="O18:O22" si="4">IF(L18="","",(SUM(M18)-N18))</f>
        <v>-1742.5336065637061</v>
      </c>
      <c r="P18" s="95">
        <f t="shared" ref="P18:P22" si="5">IF(L18="","",(L18*O18))</f>
        <v>-2613800.4098455594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-4226486.9092764063</v>
      </c>
      <c r="I23" s="114"/>
      <c r="J23" s="85" t="s">
        <v>25</v>
      </c>
      <c r="K23" s="86"/>
      <c r="L23" s="87">
        <f>SUM(L16:L22)</f>
        <v>5500</v>
      </c>
      <c r="M23" s="88"/>
      <c r="N23" s="88"/>
      <c r="O23" s="88"/>
      <c r="P23" s="89">
        <f>SUM(P16:P22)</f>
        <v>-9583934.8361003846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87635</v>
      </c>
      <c r="D29" s="187"/>
      <c r="E29" s="188">
        <f>$G$9</f>
        <v>1408.828969758802</v>
      </c>
      <c r="F29" s="188"/>
      <c r="G29" s="187">
        <f>C29*E29</f>
        <v>123462726.76481262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300288</v>
      </c>
      <c r="D30" s="184"/>
      <c r="E30" s="199">
        <f>$G$10</f>
        <v>1742.5336065637061</v>
      </c>
      <c r="F30" s="199"/>
      <c r="G30" s="184">
        <f>C30*E30</f>
        <v>523261931.64780217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87635</v>
      </c>
      <c r="D36" s="187"/>
      <c r="E36" s="187">
        <f>$G$29+$O$29-K36</f>
        <v>123462726.76481262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300288</v>
      </c>
      <c r="D37" s="184"/>
      <c r="E37" s="184">
        <f>$G$30+$O$30</f>
        <v>523261931.64780217</v>
      </c>
      <c r="F37" s="184"/>
      <c r="G37" s="199">
        <f>E37/C37</f>
        <v>1742.5336065637061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90635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87635</v>
      </c>
      <c r="L43" s="233"/>
      <c r="M43" s="59">
        <f>SUM($K$43)/$D$9</f>
        <v>0.43817499999999998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305788</v>
      </c>
      <c r="D44" s="235"/>
      <c r="E44" s="62"/>
      <c r="F44" s="236">
        <f>$K$30</f>
        <v>0</v>
      </c>
      <c r="G44" s="237"/>
      <c r="H44" s="237">
        <f>$L$23</f>
        <v>5500</v>
      </c>
      <c r="I44" s="237"/>
      <c r="J44" s="237"/>
      <c r="K44" s="238">
        <f>$C$44-$H$44+$F$44+$O$44</f>
        <v>300288</v>
      </c>
      <c r="L44" s="238"/>
      <c r="M44" s="63">
        <f>SUM($K$44)/D10</f>
        <v>0.600576</v>
      </c>
      <c r="N44" s="64">
        <f>$G$37</f>
        <v>1742.5336065637061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B1:Y124"/>
  <sheetViews>
    <sheetView showGridLines="0" zoomScaleNormal="100" workbookViewId="0">
      <selection activeCell="W26" sqref="W2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SUM('0413'!K43:L43)</f>
        <v>87635</v>
      </c>
      <c r="F9" s="38">
        <f>E9/D9</f>
        <v>0.43817499999999998</v>
      </c>
      <c r="G9" s="103">
        <f>SUM('0413'!N43)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SUM('0413'!K44:L44)</f>
        <v>300288</v>
      </c>
      <c r="F10" s="40">
        <f>E10/D10</f>
        <v>0.600576</v>
      </c>
      <c r="G10" s="103">
        <f>SUM('0413'!N44)</f>
        <v>1742.5336065637061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51</v>
      </c>
      <c r="D16" s="104">
        <v>2000</v>
      </c>
      <c r="E16" s="33"/>
      <c r="F16" s="73">
        <f>IF(D16="","",(SUM($G$9)))</f>
        <v>1408.828969758802</v>
      </c>
      <c r="G16" s="74">
        <f>IF(D16="","",(SUM(E16)-F16))</f>
        <v>-1408.828969758802</v>
      </c>
      <c r="H16" s="75">
        <f>IF(D16="","",(D16*G16))</f>
        <v>-2817657.9395176042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-2817657.9395176042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85635</v>
      </c>
      <c r="D29" s="187"/>
      <c r="E29" s="188">
        <f>$G$9</f>
        <v>1408.828969758802</v>
      </c>
      <c r="F29" s="188"/>
      <c r="G29" s="187">
        <f>C29*E29</f>
        <v>120645068.82529502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300288</v>
      </c>
      <c r="D30" s="184"/>
      <c r="E30" s="199">
        <f>$G$10</f>
        <v>1742.5336065637061</v>
      </c>
      <c r="F30" s="199"/>
      <c r="G30" s="184">
        <f>C30*E30</f>
        <v>523261931.64780217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85635</v>
      </c>
      <c r="D36" s="187"/>
      <c r="E36" s="187">
        <f>$G$29+$O$29-K36</f>
        <v>120645068.82529502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300288</v>
      </c>
      <c r="D37" s="184"/>
      <c r="E37" s="184">
        <f>$G$30+$O$30</f>
        <v>523261931.64780217</v>
      </c>
      <c r="F37" s="184"/>
      <c r="G37" s="199">
        <f>E37/C37</f>
        <v>1742.5336065637061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87635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85635</v>
      </c>
      <c r="L43" s="233"/>
      <c r="M43" s="59">
        <f>SUM($K$43)/$D$9</f>
        <v>0.42817499999999997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300288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300288</v>
      </c>
      <c r="L44" s="238"/>
      <c r="M44" s="63">
        <f>SUM($K$44)/D10</f>
        <v>0.600576</v>
      </c>
      <c r="N44" s="64">
        <f>$G$37</f>
        <v>1742.5336065637061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B1:Y124"/>
  <sheetViews>
    <sheetView showGridLines="0" topLeftCell="A15" zoomScaleNormal="100" workbookViewId="0">
      <selection activeCell="S45" sqref="S4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SUM('0414'!K43:L43)</f>
        <v>85635</v>
      </c>
      <c r="F9" s="38">
        <f>E9/D9</f>
        <v>0.42817499999999997</v>
      </c>
      <c r="G9" s="103">
        <f>SUM('0414'!N43)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SUM('0414'!K44:L44)</f>
        <v>300288</v>
      </c>
      <c r="F10" s="40">
        <f>E10/D10</f>
        <v>0.600576</v>
      </c>
      <c r="G10" s="103">
        <f>SUM('0414'!N44)</f>
        <v>1742.5336065637061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48</v>
      </c>
      <c r="D16" s="104">
        <v>1500</v>
      </c>
      <c r="E16" s="33"/>
      <c r="F16" s="73">
        <f>IF(D16="","",(SUM($G$9)))</f>
        <v>1408.828969758802</v>
      </c>
      <c r="G16" s="74">
        <f>IF(D16="","",(SUM(E16)-F16))</f>
        <v>-1408.828969758802</v>
      </c>
      <c r="H16" s="75">
        <f>IF(D16="","",(D16*G16))</f>
        <v>-2113243.4546382031</v>
      </c>
      <c r="I16" s="13"/>
      <c r="J16" s="165" t="s">
        <v>23</v>
      </c>
      <c r="K16" s="107" t="s">
        <v>68</v>
      </c>
      <c r="L16" s="105">
        <v>32000</v>
      </c>
      <c r="M16" s="33"/>
      <c r="N16" s="90">
        <f>IF(L16="","",($G$10))</f>
        <v>1742.5336065637061</v>
      </c>
      <c r="O16" s="91">
        <f>IF(L16="","",(SUM(M16)-N16))</f>
        <v>-1742.5336065637061</v>
      </c>
      <c r="P16" s="92">
        <f>IF(L16="","",(L16*O16))</f>
        <v>-55761075.410038598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60</v>
      </c>
      <c r="L17" s="105">
        <v>28000</v>
      </c>
      <c r="M17" s="12"/>
      <c r="N17" s="93">
        <f>IF(L17="","",($G$10))</f>
        <v>1742.5336065637061</v>
      </c>
      <c r="O17" s="94">
        <f>IF(L17="","",(SUM(M17)-N17))</f>
        <v>-1742.5336065637061</v>
      </c>
      <c r="P17" s="95">
        <f>IF(L17="","",(L17*O17))</f>
        <v>-48790940.983783774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74</v>
      </c>
      <c r="L18" s="105">
        <v>32000</v>
      </c>
      <c r="M18" s="12"/>
      <c r="N18" s="93">
        <f t="shared" ref="N18:N22" si="3">IF(L18="","",($G$10))</f>
        <v>1742.5336065637061</v>
      </c>
      <c r="O18" s="94">
        <f t="shared" ref="O18:O22" si="4">IF(L18="","",(SUM(M18)-N18))</f>
        <v>-1742.5336065637061</v>
      </c>
      <c r="P18" s="95">
        <f t="shared" ref="P18:P22" si="5">IF(L18="","",(L18*O18))</f>
        <v>-55761075.410038598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1500</v>
      </c>
      <c r="E23" s="71"/>
      <c r="F23" s="71"/>
      <c r="G23" s="71"/>
      <c r="H23" s="72">
        <f>SUM(H16:H22)</f>
        <v>-2113243.4546382031</v>
      </c>
      <c r="I23" s="114"/>
      <c r="J23" s="85" t="s">
        <v>25</v>
      </c>
      <c r="K23" s="86"/>
      <c r="L23" s="87">
        <f>SUM(L16:L22)</f>
        <v>92000</v>
      </c>
      <c r="M23" s="88"/>
      <c r="N23" s="88"/>
      <c r="O23" s="88"/>
      <c r="P23" s="89">
        <f>SUM(P16:P22)</f>
        <v>-160313091.80386096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84135</v>
      </c>
      <c r="D29" s="187"/>
      <c r="E29" s="188">
        <f>$G$9</f>
        <v>1408.828969758802</v>
      </c>
      <c r="F29" s="188"/>
      <c r="G29" s="187">
        <f>C29*E29</f>
        <v>118531825.3706568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208288</v>
      </c>
      <c r="D30" s="184"/>
      <c r="E30" s="199">
        <f>$G$10</f>
        <v>1742.5336065637061</v>
      </c>
      <c r="F30" s="199"/>
      <c r="G30" s="184">
        <f>C30*E30</f>
        <v>362948839.84394121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84135</v>
      </c>
      <c r="D36" s="187"/>
      <c r="E36" s="187">
        <f>$G$29+$O$29-K36</f>
        <v>118531825.3706568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208288</v>
      </c>
      <c r="D37" s="184"/>
      <c r="E37" s="184">
        <f>$G$30+$O$30</f>
        <v>362948839.84394121</v>
      </c>
      <c r="F37" s="184"/>
      <c r="G37" s="199">
        <f>E37/C37</f>
        <v>1742.5336065637061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85635</v>
      </c>
      <c r="D43" s="230"/>
      <c r="E43" s="58"/>
      <c r="F43" s="231">
        <f>$K$29</f>
        <v>0</v>
      </c>
      <c r="G43" s="232"/>
      <c r="H43" s="232">
        <f>$D$23</f>
        <v>1500</v>
      </c>
      <c r="I43" s="232"/>
      <c r="J43" s="232"/>
      <c r="K43" s="233">
        <f>$C$43-$H$43+$F$43+$O$43</f>
        <v>84135</v>
      </c>
      <c r="L43" s="233"/>
      <c r="M43" s="59">
        <f>SUM($K$43)/$D$9</f>
        <v>0.42067500000000002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300288</v>
      </c>
      <c r="D44" s="235"/>
      <c r="E44" s="62"/>
      <c r="F44" s="236">
        <f>$K$30</f>
        <v>0</v>
      </c>
      <c r="G44" s="237"/>
      <c r="H44" s="237">
        <f>$L$23</f>
        <v>92000</v>
      </c>
      <c r="I44" s="237"/>
      <c r="J44" s="237"/>
      <c r="K44" s="238">
        <f>$C$44-$H$44+$F$44+$O$44</f>
        <v>208288</v>
      </c>
      <c r="L44" s="238"/>
      <c r="M44" s="63">
        <f>SUM($K$44)/D10</f>
        <v>0.416576</v>
      </c>
      <c r="N44" s="64">
        <f>$G$37</f>
        <v>1742.5336065637061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B1:Y124"/>
  <sheetViews>
    <sheetView showGridLines="0" topLeftCell="G31" zoomScaleNormal="100" workbookViewId="0">
      <selection activeCell="R33" sqref="R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SUM('0415'!K43:L43)</f>
        <v>84135</v>
      </c>
      <c r="F9" s="38">
        <f>E9/D9</f>
        <v>0.42067500000000002</v>
      </c>
      <c r="G9" s="103">
        <f>SUM('0415'!N43)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SUM('0415'!K44:L44)</f>
        <v>208288</v>
      </c>
      <c r="F10" s="40">
        <f>E10/D10</f>
        <v>0.416576</v>
      </c>
      <c r="G10" s="103">
        <f>SUM('0415'!N44)</f>
        <v>1742.5336065637061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95</v>
      </c>
      <c r="D16" s="104">
        <v>3000</v>
      </c>
      <c r="E16" s="33"/>
      <c r="F16" s="73">
        <f>IF(D16="","",(SUM($G$9)))</f>
        <v>1408.828969758802</v>
      </c>
      <c r="G16" s="74">
        <f>IF(D16="","",(SUM(E16)-F16))</f>
        <v>-1408.828969758802</v>
      </c>
      <c r="H16" s="75">
        <f>IF(D16="","",(D16*G16))</f>
        <v>-4226486.9092764063</v>
      </c>
      <c r="I16" s="13"/>
      <c r="J16" s="165" t="s">
        <v>23</v>
      </c>
      <c r="K16" s="107" t="s">
        <v>101</v>
      </c>
      <c r="L16" s="105">
        <v>3000</v>
      </c>
      <c r="M16" s="33"/>
      <c r="N16" s="90">
        <f>IF(L16="","",($G$10))</f>
        <v>1742.5336065637061</v>
      </c>
      <c r="O16" s="91">
        <f>IF(L16="","",(SUM(M16)-N16))</f>
        <v>-1742.5336065637061</v>
      </c>
      <c r="P16" s="92">
        <f>IF(L16="","",(L16*O16))</f>
        <v>-5227600.8196911188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2500</v>
      </c>
      <c r="M17" s="12"/>
      <c r="N17" s="93">
        <f>IF(L17="","",($G$10))</f>
        <v>1742.5336065637061</v>
      </c>
      <c r="O17" s="94">
        <f>IF(L17="","",(SUM(M17)-N17))</f>
        <v>-1742.5336065637061</v>
      </c>
      <c r="P17" s="95">
        <f>IF(L17="","",(L17*O17))</f>
        <v>-4356334.0164092658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-4226486.9092764063</v>
      </c>
      <c r="I23" s="114"/>
      <c r="J23" s="85" t="s">
        <v>25</v>
      </c>
      <c r="K23" s="86"/>
      <c r="L23" s="87">
        <f>SUM(L16:L22)</f>
        <v>5500</v>
      </c>
      <c r="M23" s="88"/>
      <c r="N23" s="88"/>
      <c r="O23" s="88"/>
      <c r="P23" s="89">
        <f>SUM(P16:P22)</f>
        <v>-9583934.8361003846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81135</v>
      </c>
      <c r="D29" s="187"/>
      <c r="E29" s="188">
        <f>$G$9</f>
        <v>1408.828969758802</v>
      </c>
      <c r="F29" s="188"/>
      <c r="G29" s="187">
        <f>C29*E29</f>
        <v>114305338.46138041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202788</v>
      </c>
      <c r="D30" s="184"/>
      <c r="E30" s="199">
        <f>$G$10</f>
        <v>1742.5336065637061</v>
      </c>
      <c r="F30" s="199"/>
      <c r="G30" s="184">
        <f>C30*E30</f>
        <v>353364905.00784081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81135</v>
      </c>
      <c r="D36" s="187"/>
      <c r="E36" s="187">
        <f>$G$29+$O$29-K36</f>
        <v>114305338.46138041</v>
      </c>
      <c r="F36" s="187"/>
      <c r="G36" s="188">
        <f>E36/C36</f>
        <v>1408.828969758802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202788</v>
      </c>
      <c r="D37" s="184"/>
      <c r="E37" s="184">
        <f>$G$30+$O$30</f>
        <v>353364905.00784081</v>
      </c>
      <c r="F37" s="184"/>
      <c r="G37" s="199">
        <f>E37/C37</f>
        <v>1742.5336065637059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84135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81135</v>
      </c>
      <c r="L43" s="233"/>
      <c r="M43" s="59">
        <f>SUM($K$43)/$D$9</f>
        <v>0.40567500000000001</v>
      </c>
      <c r="N43" s="60">
        <f>$G$36</f>
        <v>1408.828969758802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208288</v>
      </c>
      <c r="D44" s="235"/>
      <c r="E44" s="62"/>
      <c r="F44" s="236">
        <f>$K$30</f>
        <v>0</v>
      </c>
      <c r="G44" s="237"/>
      <c r="H44" s="237">
        <f>$L$23</f>
        <v>5500</v>
      </c>
      <c r="I44" s="237"/>
      <c r="J44" s="237"/>
      <c r="K44" s="238">
        <f>$C$44-$H$44+$F$44+$O$44</f>
        <v>202788</v>
      </c>
      <c r="L44" s="238"/>
      <c r="M44" s="63">
        <f>SUM($K$44)/D10</f>
        <v>0.40557599999999999</v>
      </c>
      <c r="N44" s="64">
        <f>$G$37</f>
        <v>1742.5336065637059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B1:Y124"/>
  <sheetViews>
    <sheetView showGridLines="0" topLeftCell="A28" zoomScaleNormal="100" workbookViewId="0">
      <selection activeCell="O17" sqref="O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SUM('0417 (입고)'!K43:L43)</f>
        <v>93135</v>
      </c>
      <c r="F9" s="38">
        <f>E9/D9</f>
        <v>0.46567500000000001</v>
      </c>
      <c r="G9" s="103">
        <f>SUM('0417 (입고)'!N43)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SUM('0417 (입고)'!K44:L44)</f>
        <v>218788</v>
      </c>
      <c r="F10" s="40">
        <f>E10/D10</f>
        <v>0.43757600000000002</v>
      </c>
      <c r="G10" s="103">
        <f>SUM('0417 (입고)'!N44)</f>
        <v>1755.7311415975319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54</v>
      </c>
      <c r="D16" s="104">
        <v>12000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-17093295.340490308</v>
      </c>
      <c r="I16" s="13"/>
      <c r="J16" s="165" t="s">
        <v>23</v>
      </c>
      <c r="K16" s="107" t="s">
        <v>102</v>
      </c>
      <c r="L16" s="105">
        <v>28000</v>
      </c>
      <c r="M16" s="33"/>
      <c r="N16" s="90">
        <f>IF(L16="","",($G$10))</f>
        <v>1755.7311415975319</v>
      </c>
      <c r="O16" s="91">
        <f>IF(L16="","",(SUM(M16)-N16))</f>
        <v>-1755.7311415975319</v>
      </c>
      <c r="P16" s="92">
        <f>IF(L16="","",(L16*O16))</f>
        <v>-49160471.964730889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1755.7311415975319</v>
      </c>
      <c r="O17" s="94">
        <f>IF(L17="","",(SUM(M17)-N17))</f>
        <v>-1755.7311415975319</v>
      </c>
      <c r="P17" s="95">
        <f>IF(L17="","",(L17*O17))</f>
        <v>-5267193.4247925952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74</v>
      </c>
      <c r="L18" s="105">
        <v>16000</v>
      </c>
      <c r="M18" s="12"/>
      <c r="N18" s="93">
        <f t="shared" ref="N18:N22" si="3">IF(L18="","",($G$10))</f>
        <v>1755.7311415975319</v>
      </c>
      <c r="O18" s="94">
        <f t="shared" ref="O18:O22" si="4">IF(L18="","",(SUM(M18)-N18))</f>
        <v>-1755.7311415975319</v>
      </c>
      <c r="P18" s="95">
        <f t="shared" ref="P18:P22" si="5">IF(L18="","",(L18*O18))</f>
        <v>-28091698.265560511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12000</v>
      </c>
      <c r="E23" s="71"/>
      <c r="F23" s="71"/>
      <c r="G23" s="71"/>
      <c r="H23" s="72">
        <f>SUM(H16:H22)</f>
        <v>-17093295.340490308</v>
      </c>
      <c r="I23" s="114"/>
      <c r="J23" s="85" t="s">
        <v>25</v>
      </c>
      <c r="K23" s="86"/>
      <c r="L23" s="87">
        <f>SUM(L16:L22)</f>
        <v>47000</v>
      </c>
      <c r="M23" s="88"/>
      <c r="N23" s="88"/>
      <c r="O23" s="88"/>
      <c r="P23" s="89">
        <f>SUM(P16:P22)</f>
        <v>-82519363.655083999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81135</v>
      </c>
      <c r="D29" s="187"/>
      <c r="E29" s="188">
        <f>$G$9</f>
        <v>1424.4412783741923</v>
      </c>
      <c r="F29" s="188"/>
      <c r="G29" s="187">
        <f>C29*E29</f>
        <v>115572043.1208901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171788</v>
      </c>
      <c r="D30" s="184"/>
      <c r="E30" s="199">
        <f>$G$10</f>
        <v>1755.7311415975319</v>
      </c>
      <c r="F30" s="199"/>
      <c r="G30" s="184">
        <f>C30*E30</f>
        <v>301613541.3527568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81135</v>
      </c>
      <c r="D36" s="187"/>
      <c r="E36" s="187">
        <f>$G$29+$O$29-K36</f>
        <v>115572043.1208901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171788</v>
      </c>
      <c r="D37" s="184"/>
      <c r="E37" s="184">
        <f>$G$30+$O$30</f>
        <v>301613541.3527568</v>
      </c>
      <c r="F37" s="184"/>
      <c r="G37" s="199">
        <f>E37/C37</f>
        <v>1755.7311415975319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93135</v>
      </c>
      <c r="D43" s="230"/>
      <c r="E43" s="58"/>
      <c r="F43" s="231">
        <f>$K$29</f>
        <v>0</v>
      </c>
      <c r="G43" s="232"/>
      <c r="H43" s="232">
        <f>$D$23</f>
        <v>12000</v>
      </c>
      <c r="I43" s="232"/>
      <c r="J43" s="232"/>
      <c r="K43" s="233">
        <f>$C$43-$H$43+$F$43+$O$43</f>
        <v>81135</v>
      </c>
      <c r="L43" s="233"/>
      <c r="M43" s="59">
        <f>SUM($K$43)/$D$9</f>
        <v>0.40567500000000001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218788</v>
      </c>
      <c r="D44" s="235"/>
      <c r="E44" s="62"/>
      <c r="F44" s="236">
        <f>$K$30</f>
        <v>0</v>
      </c>
      <c r="G44" s="237"/>
      <c r="H44" s="237">
        <f>$L$23</f>
        <v>47000</v>
      </c>
      <c r="I44" s="237"/>
      <c r="J44" s="237"/>
      <c r="K44" s="238">
        <f>$C$44-$H$44+$F$44+$O$44</f>
        <v>171788</v>
      </c>
      <c r="L44" s="238"/>
      <c r="M44" s="63">
        <f>SUM($K$44)/D10</f>
        <v>0.34357599999999999</v>
      </c>
      <c r="N44" s="64">
        <f>$G$37</f>
        <v>1755.7311415975319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FFFF00"/>
    <pageSetUpPr fitToPage="1"/>
  </sheetPr>
  <dimension ref="B1:Y124"/>
  <sheetViews>
    <sheetView showGridLines="0" topLeftCell="A22" zoomScaleNormal="100" workbookViewId="0">
      <selection activeCell="M31" sqref="M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SUM('0416'!K43:L43)</f>
        <v>81135</v>
      </c>
      <c r="F9" s="38">
        <f>E9/D9</f>
        <v>0.40567500000000001</v>
      </c>
      <c r="G9" s="103">
        <f>SUM('0416'!N43)</f>
        <v>1408.828969758802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SUM('0416'!K44:L44)</f>
        <v>202788</v>
      </c>
      <c r="F10" s="40">
        <f>E10/D10</f>
        <v>0.40557599999999999</v>
      </c>
      <c r="G10" s="103">
        <f>SUM('0416'!N44)</f>
        <v>1742.5336065637059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81135</v>
      </c>
      <c r="D29" s="187"/>
      <c r="E29" s="188">
        <f>$G$9</f>
        <v>1408.828969758802</v>
      </c>
      <c r="F29" s="188"/>
      <c r="G29" s="187">
        <f>C29*E29</f>
        <v>114305338.46138041</v>
      </c>
      <c r="H29" s="189"/>
      <c r="I29" s="13"/>
      <c r="J29" s="45" t="s">
        <v>9</v>
      </c>
      <c r="K29" s="190">
        <v>12000</v>
      </c>
      <c r="L29" s="191"/>
      <c r="M29" s="192">
        <v>1530</v>
      </c>
      <c r="N29" s="193"/>
      <c r="O29" s="187">
        <f>K29*M29</f>
        <v>18360000</v>
      </c>
      <c r="P29" s="189"/>
    </row>
    <row r="30" spans="2:17" ht="22.5" customHeight="1">
      <c r="B30" s="46" t="s">
        <v>10</v>
      </c>
      <c r="C30" s="198">
        <f>$E$10-$L$23</f>
        <v>202788</v>
      </c>
      <c r="D30" s="184"/>
      <c r="E30" s="199">
        <f>$G$10</f>
        <v>1742.5336065637059</v>
      </c>
      <c r="F30" s="199"/>
      <c r="G30" s="184">
        <f>C30*E30</f>
        <v>353364905.00784081</v>
      </c>
      <c r="H30" s="185"/>
      <c r="I30" s="13"/>
      <c r="J30" s="46" t="s">
        <v>10</v>
      </c>
      <c r="K30" s="180">
        <v>16000</v>
      </c>
      <c r="L30" s="181"/>
      <c r="M30" s="182">
        <v>1923</v>
      </c>
      <c r="N30" s="183"/>
      <c r="O30" s="184">
        <f>K30*M30</f>
        <v>30768000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93135</v>
      </c>
      <c r="D36" s="187"/>
      <c r="E36" s="187">
        <f>$G$29+$O$29-K36</f>
        <v>132665338.46138041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218788</v>
      </c>
      <c r="D37" s="184"/>
      <c r="E37" s="184">
        <f>$G$30+$O$30</f>
        <v>384132905.00784081</v>
      </c>
      <c r="F37" s="184"/>
      <c r="G37" s="199">
        <f>E37/C37</f>
        <v>1755.7311415975319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81135</v>
      </c>
      <c r="D43" s="230"/>
      <c r="E43" s="58"/>
      <c r="F43" s="231">
        <f>$K$29</f>
        <v>12000</v>
      </c>
      <c r="G43" s="232"/>
      <c r="H43" s="232">
        <f>$D$23</f>
        <v>0</v>
      </c>
      <c r="I43" s="232"/>
      <c r="J43" s="232"/>
      <c r="K43" s="233">
        <f>$C$43-$H$43+$F$43+$O$43</f>
        <v>93135</v>
      </c>
      <c r="L43" s="233"/>
      <c r="M43" s="59">
        <f>SUM($K$43)/$D$9</f>
        <v>0.46567500000000001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202788</v>
      </c>
      <c r="D44" s="235"/>
      <c r="E44" s="62"/>
      <c r="F44" s="236">
        <f>$K$30</f>
        <v>16000</v>
      </c>
      <c r="G44" s="237"/>
      <c r="H44" s="237">
        <f>$L$23</f>
        <v>0</v>
      </c>
      <c r="I44" s="237"/>
      <c r="J44" s="237"/>
      <c r="K44" s="238">
        <f>$C$44-$H$44+$F$44+$O$44</f>
        <v>218788</v>
      </c>
      <c r="L44" s="238"/>
      <c r="M44" s="63">
        <f>SUM($K$44)/D10</f>
        <v>0.43757600000000002</v>
      </c>
      <c r="N44" s="64">
        <f>$G$37</f>
        <v>1755.7311415975319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FFFF00"/>
    <pageSetUpPr fitToPage="1"/>
  </sheetPr>
  <dimension ref="B1:Y124"/>
  <sheetViews>
    <sheetView showGridLines="0" topLeftCell="A27" zoomScaleNormal="100" workbookViewId="0">
      <selection activeCell="M33" sqref="M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SUM('0417'!K43:L43)</f>
        <v>81135</v>
      </c>
      <c r="F9" s="38">
        <f>E9/D9</f>
        <v>0.40567500000000001</v>
      </c>
      <c r="G9" s="103">
        <f>SUM('0417'!N43)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SUM('0417'!K44:L44)</f>
        <v>171788</v>
      </c>
      <c r="F10" s="40">
        <f>E10/D10</f>
        <v>0.34357599999999999</v>
      </c>
      <c r="G10" s="103">
        <f>SUM('0417'!N44)</f>
        <v>1755.7311415975319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81135</v>
      </c>
      <c r="D29" s="187"/>
      <c r="E29" s="188">
        <f>$G$9</f>
        <v>1424.4412783741923</v>
      </c>
      <c r="F29" s="188"/>
      <c r="G29" s="187">
        <f>C29*E29</f>
        <v>115572043.1208901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171788</v>
      </c>
      <c r="D30" s="184"/>
      <c r="E30" s="199">
        <f>$G$10</f>
        <v>1755.7311415975319</v>
      </c>
      <c r="F30" s="199"/>
      <c r="G30" s="184">
        <f>C30*E30</f>
        <v>301613541.3527568</v>
      </c>
      <c r="H30" s="185"/>
      <c r="I30" s="13"/>
      <c r="J30" s="46" t="s">
        <v>10</v>
      </c>
      <c r="K30" s="180">
        <v>28000</v>
      </c>
      <c r="L30" s="181"/>
      <c r="M30" s="182">
        <v>1889.0135177380901</v>
      </c>
      <c r="N30" s="183"/>
      <c r="O30" s="184">
        <f>K30*M30</f>
        <v>52892378.496666521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81135</v>
      </c>
      <c r="D36" s="187"/>
      <c r="E36" s="187">
        <f>$G$29+$O$29-K36</f>
        <v>115572043.1208901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199788</v>
      </c>
      <c r="D37" s="184"/>
      <c r="E37" s="184">
        <f>$G$30+$O$30</f>
        <v>354505919.84942329</v>
      </c>
      <c r="F37" s="184"/>
      <c r="G37" s="199">
        <f>E37/C37</f>
        <v>1774.4104743499274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81135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81135</v>
      </c>
      <c r="L43" s="233"/>
      <c r="M43" s="59">
        <f>SUM($K$43)/$D$9</f>
        <v>0.40567500000000001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171788</v>
      </c>
      <c r="D44" s="235"/>
      <c r="E44" s="62"/>
      <c r="F44" s="236">
        <f>$K$30</f>
        <v>28000</v>
      </c>
      <c r="G44" s="237"/>
      <c r="H44" s="237">
        <f>$L$23</f>
        <v>0</v>
      </c>
      <c r="I44" s="237"/>
      <c r="J44" s="237"/>
      <c r="K44" s="238">
        <f>$C$44-$H$44+$F$44+$O$44</f>
        <v>199788</v>
      </c>
      <c r="L44" s="238"/>
      <c r="M44" s="63">
        <f>SUM($K$44)/D10</f>
        <v>0.39957599999999999</v>
      </c>
      <c r="N44" s="64">
        <f>$G$37</f>
        <v>1774.4104743499274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B1:Y124"/>
  <sheetViews>
    <sheetView showGridLines="0" topLeftCell="A28" zoomScaleNormal="100" workbookViewId="0">
      <selection activeCell="H43" sqref="H43:J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SUM('0418 (입고)'!K43:L43)</f>
        <v>81135</v>
      </c>
      <c r="F9" s="38">
        <f>E9/D9</f>
        <v>0.40567500000000001</v>
      </c>
      <c r="G9" s="103">
        <f>SUM('0418 (입고)'!N43)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SUM('0418 (입고)'!K44:L44)</f>
        <v>199788</v>
      </c>
      <c r="F10" s="40">
        <f>E10/D10</f>
        <v>0.39957599999999999</v>
      </c>
      <c r="G10" s="103">
        <f>SUM('0418 (입고)'!N44)</f>
        <v>1774.4104743499274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93</v>
      </c>
      <c r="D16" s="104">
        <v>2000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-2848882.5567483846</v>
      </c>
      <c r="I16" s="13"/>
      <c r="J16" s="165" t="s">
        <v>23</v>
      </c>
      <c r="K16" s="107" t="s">
        <v>48</v>
      </c>
      <c r="L16" s="105">
        <v>2500</v>
      </c>
      <c r="M16" s="33"/>
      <c r="N16" s="90">
        <f>IF(L16="","",($G$10))</f>
        <v>1774.4104743499274</v>
      </c>
      <c r="O16" s="91">
        <f>IF(L16="","",(SUM(M16)-N16))</f>
        <v>-1774.4104743499274</v>
      </c>
      <c r="P16" s="92">
        <f>IF(L16="","",(L16*O16))</f>
        <v>-4436026.1858748188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-2848882.5567483846</v>
      </c>
      <c r="I23" s="114"/>
      <c r="J23" s="85" t="s">
        <v>25</v>
      </c>
      <c r="K23" s="86"/>
      <c r="L23" s="87">
        <f>SUM(L16:L22)</f>
        <v>2500</v>
      </c>
      <c r="M23" s="88"/>
      <c r="N23" s="88"/>
      <c r="O23" s="88"/>
      <c r="P23" s="89">
        <f>SUM(P16:P22)</f>
        <v>-4436026.1858748188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79135</v>
      </c>
      <c r="D29" s="187"/>
      <c r="E29" s="188">
        <f>$G$9</f>
        <v>1424.4412783741923</v>
      </c>
      <c r="F29" s="188"/>
      <c r="G29" s="187">
        <f>C29*E29</f>
        <v>112723160.56414171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197288</v>
      </c>
      <c r="D30" s="184"/>
      <c r="E30" s="199">
        <f>$G$10</f>
        <v>1774.4104743499274</v>
      </c>
      <c r="F30" s="199"/>
      <c r="G30" s="184">
        <f>C30*E30</f>
        <v>350069893.66354847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79135</v>
      </c>
      <c r="D36" s="187"/>
      <c r="E36" s="187">
        <f>$G$29+$O$29-K36</f>
        <v>112723160.56414171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197288</v>
      </c>
      <c r="D37" s="184"/>
      <c r="E37" s="184">
        <f>$G$30+$O$30</f>
        <v>350069893.66354847</v>
      </c>
      <c r="F37" s="184"/>
      <c r="G37" s="199">
        <f>E37/C37</f>
        <v>1774.4104743499274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81135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79135</v>
      </c>
      <c r="L43" s="233"/>
      <c r="M43" s="59">
        <f>SUM($K$43)/$D$9</f>
        <v>0.395675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199788</v>
      </c>
      <c r="D44" s="235"/>
      <c r="E44" s="62"/>
      <c r="F44" s="236">
        <f>$K$30</f>
        <v>0</v>
      </c>
      <c r="G44" s="237"/>
      <c r="H44" s="237">
        <f>$L$23</f>
        <v>2500</v>
      </c>
      <c r="I44" s="237"/>
      <c r="J44" s="237"/>
      <c r="K44" s="238">
        <f>$C$44-$H$44+$F$44+$O$44</f>
        <v>197288</v>
      </c>
      <c r="L44" s="238"/>
      <c r="M44" s="63">
        <f>SUM($K$44)/D10</f>
        <v>0.39457599999999998</v>
      </c>
      <c r="N44" s="64">
        <f>$G$37</f>
        <v>1774.4104743499274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92D050"/>
    <pageSetUpPr fitToPage="1"/>
  </sheetPr>
  <dimension ref="B1:Y124"/>
  <sheetViews>
    <sheetView showGridLines="0" topLeftCell="A17" zoomScaleNormal="100" workbookViewId="0">
      <selection activeCell="M31" sqref="M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SUM('0418'!K43:L43)</f>
        <v>79135</v>
      </c>
      <c r="F9" s="38">
        <f>E9/D9</f>
        <v>0.395675</v>
      </c>
      <c r="G9" s="103">
        <f>SUM('0418'!N43)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SUM('0418'!K44:L44)</f>
        <v>197288</v>
      </c>
      <c r="F10" s="40">
        <f>E10/D10</f>
        <v>0.39457599999999998</v>
      </c>
      <c r="G10" s="103">
        <f>SUM('0418'!N44)</f>
        <v>1774.4104743499274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79135</v>
      </c>
      <c r="D29" s="187"/>
      <c r="E29" s="188">
        <f>$G$9</f>
        <v>1424.4412783741923</v>
      </c>
      <c r="F29" s="188"/>
      <c r="G29" s="187">
        <f>C29*E29</f>
        <v>112723160.56414171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197288</v>
      </c>
      <c r="D30" s="184"/>
      <c r="E30" s="199">
        <f>$G$10</f>
        <v>1774.4104743499274</v>
      </c>
      <c r="F30" s="199"/>
      <c r="G30" s="184">
        <f>C30*E30</f>
        <v>350069893.66354847</v>
      </c>
      <c r="H30" s="185"/>
      <c r="I30" s="13"/>
      <c r="J30" s="46" t="s">
        <v>10</v>
      </c>
      <c r="K30" s="180">
        <v>31978</v>
      </c>
      <c r="L30" s="181"/>
      <c r="M30" s="182">
        <v>1923</v>
      </c>
      <c r="N30" s="183"/>
      <c r="O30" s="184">
        <f>K30*M30</f>
        <v>61493694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 t="s">
        <v>103</v>
      </c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79135</v>
      </c>
      <c r="D36" s="187"/>
      <c r="E36" s="187">
        <f>$G$29+$O$29-K36</f>
        <v>112723160.56414171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229266</v>
      </c>
      <c r="D37" s="184"/>
      <c r="E37" s="184">
        <f>$G$30+$O$30</f>
        <v>411563587.66354847</v>
      </c>
      <c r="F37" s="184"/>
      <c r="G37" s="199">
        <f>E37/C37</f>
        <v>1795.1357273365804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79135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79135</v>
      </c>
      <c r="L43" s="233"/>
      <c r="M43" s="59">
        <f>SUM($K$43)/$D$9</f>
        <v>0.395675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197288</v>
      </c>
      <c r="D44" s="235"/>
      <c r="E44" s="62"/>
      <c r="F44" s="236">
        <f>$K$30</f>
        <v>31978</v>
      </c>
      <c r="G44" s="237"/>
      <c r="H44" s="237">
        <f>$L$23</f>
        <v>0</v>
      </c>
      <c r="I44" s="237"/>
      <c r="J44" s="237"/>
      <c r="K44" s="238">
        <f>$C$44-$H$44+$F$44+$O$44</f>
        <v>229266</v>
      </c>
      <c r="L44" s="238"/>
      <c r="M44" s="63">
        <f>SUM($K$44)/D10</f>
        <v>0.458532</v>
      </c>
      <c r="N44" s="64">
        <f>$G$37</f>
        <v>1795.1357273365804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B1:Y124"/>
  <sheetViews>
    <sheetView showGridLines="0" topLeftCell="A34" zoomScaleNormal="100" workbookViewId="0">
      <selection activeCell="K21" sqref="K21:L2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SUM('0420 (입고)'!K43:L43)</f>
        <v>79135</v>
      </c>
      <c r="F9" s="38">
        <f>E9/D9</f>
        <v>0.395675</v>
      </c>
      <c r="G9" s="103">
        <f>SUM('0420 (입고)'!N43)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SUM('0420 (입고)'!K44:L44)</f>
        <v>229266</v>
      </c>
      <c r="F10" s="40">
        <f>E10/D10</f>
        <v>0.458532</v>
      </c>
      <c r="G10" s="103">
        <f>SUM('0420 (입고)'!N44)</f>
        <v>1795.1357273365804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53</v>
      </c>
      <c r="D16" s="104">
        <v>8000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-11395530.226993538</v>
      </c>
      <c r="I16" s="13"/>
      <c r="J16" s="165" t="s">
        <v>23</v>
      </c>
      <c r="K16" s="107" t="s">
        <v>104</v>
      </c>
      <c r="L16" s="105">
        <v>8000</v>
      </c>
      <c r="M16" s="33"/>
      <c r="N16" s="90">
        <f>IF(L16="","",($G$10))</f>
        <v>1795.1357273365804</v>
      </c>
      <c r="O16" s="91">
        <f>IF(L16="","",(SUM(M16)-N16))</f>
        <v>-1795.1357273365804</v>
      </c>
      <c r="P16" s="92">
        <f>IF(L16="","",(L16*O16))</f>
        <v>-14361085.818692643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45</v>
      </c>
      <c r="L17" s="105">
        <v>500</v>
      </c>
      <c r="M17" s="12"/>
      <c r="N17" s="93">
        <f>IF(L17="","",($G$10))</f>
        <v>1795.1357273365804</v>
      </c>
      <c r="O17" s="94">
        <f>IF(L17="","",(SUM(M17)-N17))</f>
        <v>-1795.1357273365804</v>
      </c>
      <c r="P17" s="95">
        <f>IF(L17="","",(L17*O17))</f>
        <v>-897567.8636682902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1795.1357273365804</v>
      </c>
      <c r="O18" s="94">
        <f t="shared" ref="O18:O22" si="4">IF(L18="","",(SUM(M18)-N18))</f>
        <v>-1795.1357273365804</v>
      </c>
      <c r="P18" s="95">
        <f t="shared" ref="P18:P22" si="5">IF(L18="","",(L18*O18))</f>
        <v>-5385407.1820097417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68</v>
      </c>
      <c r="L19" s="105">
        <v>32000</v>
      </c>
      <c r="M19" s="12"/>
      <c r="N19" s="93">
        <f t="shared" si="3"/>
        <v>1795.1357273365804</v>
      </c>
      <c r="O19" s="94">
        <f t="shared" si="4"/>
        <v>-1795.1357273365804</v>
      </c>
      <c r="P19" s="95">
        <f t="shared" si="5"/>
        <v>-57444343.274770573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 t="s">
        <v>54</v>
      </c>
      <c r="L20" s="105">
        <v>12000</v>
      </c>
      <c r="M20" s="12"/>
      <c r="N20" s="93">
        <f t="shared" si="3"/>
        <v>1795.1357273365804</v>
      </c>
      <c r="O20" s="94">
        <f t="shared" si="4"/>
        <v>-1795.1357273365804</v>
      </c>
      <c r="P20" s="95">
        <f t="shared" si="5"/>
        <v>-21541628.728038967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8000</v>
      </c>
      <c r="E23" s="71"/>
      <c r="F23" s="71"/>
      <c r="G23" s="71"/>
      <c r="H23" s="72">
        <f>SUM(H16:H22)</f>
        <v>-11395530.226993538</v>
      </c>
      <c r="I23" s="114"/>
      <c r="J23" s="85" t="s">
        <v>25</v>
      </c>
      <c r="K23" s="86"/>
      <c r="L23" s="87">
        <f>SUM(L16:L22)</f>
        <v>55500</v>
      </c>
      <c r="M23" s="88"/>
      <c r="N23" s="88"/>
      <c r="O23" s="88"/>
      <c r="P23" s="89">
        <f>SUM(P16:P22)</f>
        <v>-99630032.867180213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71135</v>
      </c>
      <c r="D29" s="187"/>
      <c r="E29" s="188">
        <f>$G$9</f>
        <v>1424.4412783741923</v>
      </c>
      <c r="F29" s="188"/>
      <c r="G29" s="187">
        <f>C29*E29</f>
        <v>101327630.33714817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173766</v>
      </c>
      <c r="D30" s="184"/>
      <c r="E30" s="199">
        <f>$G$10</f>
        <v>1795.1357273365804</v>
      </c>
      <c r="F30" s="199"/>
      <c r="G30" s="184">
        <f>C30*E30</f>
        <v>311933554.79636824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71135</v>
      </c>
      <c r="D36" s="187"/>
      <c r="E36" s="187">
        <f>$G$29+$O$29-K36</f>
        <v>101327630.33714817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173766</v>
      </c>
      <c r="D37" s="184"/>
      <c r="E37" s="184">
        <f>$G$30+$O$30</f>
        <v>311933554.79636824</v>
      </c>
      <c r="F37" s="184"/>
      <c r="G37" s="199">
        <f>E37/C37</f>
        <v>1795.1357273365804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79135</v>
      </c>
      <c r="D43" s="230"/>
      <c r="E43" s="58"/>
      <c r="F43" s="231">
        <f>$K$29</f>
        <v>0</v>
      </c>
      <c r="G43" s="232"/>
      <c r="H43" s="232">
        <f>$D$23</f>
        <v>8000</v>
      </c>
      <c r="I43" s="232"/>
      <c r="J43" s="232"/>
      <c r="K43" s="233">
        <f>$C$43-$H$43+$F$43+$O$43</f>
        <v>71135</v>
      </c>
      <c r="L43" s="233"/>
      <c r="M43" s="59">
        <f>SUM($K$43)/$D$9</f>
        <v>0.35567500000000002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229266</v>
      </c>
      <c r="D44" s="235"/>
      <c r="E44" s="62"/>
      <c r="F44" s="236">
        <f>$K$30</f>
        <v>0</v>
      </c>
      <c r="G44" s="237"/>
      <c r="H44" s="237">
        <f>$L$23</f>
        <v>55500</v>
      </c>
      <c r="I44" s="237"/>
      <c r="J44" s="237"/>
      <c r="K44" s="238">
        <f>$C$44-$H$44+$F$44+$O$44</f>
        <v>173766</v>
      </c>
      <c r="L44" s="238"/>
      <c r="M44" s="63">
        <f>SUM($K$44)/D10</f>
        <v>0.34753200000000001</v>
      </c>
      <c r="N44" s="64">
        <f>$G$37</f>
        <v>1795.1357273365804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FFFF00"/>
    <pageSetUpPr fitToPage="1"/>
  </sheetPr>
  <dimension ref="B1:Y124"/>
  <sheetViews>
    <sheetView showGridLines="0" topLeftCell="A14" zoomScaleNormal="100" workbookViewId="0">
      <selection activeCell="N38" sqref="N3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SUM('0420'!K43:L43)</f>
        <v>71135</v>
      </c>
      <c r="F9" s="38">
        <f>E9/D9</f>
        <v>0.35567500000000002</v>
      </c>
      <c r="G9" s="103">
        <f>SUM('0420'!N43)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SUM('0420'!K44:L44)</f>
        <v>173766</v>
      </c>
      <c r="F10" s="40">
        <f>E10/D10</f>
        <v>0.34753200000000001</v>
      </c>
      <c r="G10" s="103">
        <f>SUM('0420'!N44)</f>
        <v>1795.1357273365804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71135</v>
      </c>
      <c r="D29" s="187"/>
      <c r="E29" s="188">
        <f>$G$9</f>
        <v>1424.4412783741923</v>
      </c>
      <c r="F29" s="188"/>
      <c r="G29" s="187">
        <f>C29*E29</f>
        <v>101327630.33714817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173766</v>
      </c>
      <c r="D30" s="184"/>
      <c r="E30" s="199">
        <f>$G$10</f>
        <v>1795.1357273365804</v>
      </c>
      <c r="F30" s="199"/>
      <c r="G30" s="184">
        <f>C30*E30</f>
        <v>311933554.79636824</v>
      </c>
      <c r="H30" s="185"/>
      <c r="I30" s="13"/>
      <c r="J30" s="46" t="s">
        <v>10</v>
      </c>
      <c r="K30" s="180">
        <v>63901</v>
      </c>
      <c r="L30" s="181"/>
      <c r="M30" s="182">
        <v>1923</v>
      </c>
      <c r="N30" s="183"/>
      <c r="O30" s="184">
        <f>K30*M30</f>
        <v>122881623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71135</v>
      </c>
      <c r="D36" s="187"/>
      <c r="E36" s="187">
        <f>$G$29+$O$29-K36</f>
        <v>101327630.33714817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237667</v>
      </c>
      <c r="D37" s="184"/>
      <c r="E37" s="184">
        <f>$G$30+$O$30</f>
        <v>434815177.79636824</v>
      </c>
      <c r="F37" s="184"/>
      <c r="G37" s="199">
        <f>E37/C37</f>
        <v>1829.5143111848436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71135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71135</v>
      </c>
      <c r="L43" s="233"/>
      <c r="M43" s="59">
        <f>SUM($K$43)/$D$9</f>
        <v>0.35567500000000002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173766</v>
      </c>
      <c r="D44" s="235"/>
      <c r="E44" s="62"/>
      <c r="F44" s="236">
        <f>$K$30</f>
        <v>63901</v>
      </c>
      <c r="G44" s="237"/>
      <c r="H44" s="237">
        <f>$L$23</f>
        <v>0</v>
      </c>
      <c r="I44" s="237"/>
      <c r="J44" s="237"/>
      <c r="K44" s="238">
        <f>$C$44-$H$44+$F$44+$O$44</f>
        <v>237667</v>
      </c>
      <c r="L44" s="238"/>
      <c r="M44" s="63">
        <f>SUM($K$44)/D10</f>
        <v>0.47533399999999998</v>
      </c>
      <c r="N44" s="64">
        <f>$G$37</f>
        <v>1829.5143111848436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B1:Y124"/>
  <sheetViews>
    <sheetView showGridLines="0" topLeftCell="A30" zoomScaleNormal="100" workbookViewId="0">
      <selection activeCell="N44" sqref="N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SUM('0421 (입고)'!K43:L43)</f>
        <v>71135</v>
      </c>
      <c r="F9" s="38">
        <f>E9/D9</f>
        <v>0.35567500000000002</v>
      </c>
      <c r="G9" s="103">
        <f>SUM('0421 (입고)'!N43)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SUM('0421 (입고)'!K44:L44)</f>
        <v>237667</v>
      </c>
      <c r="F10" s="40">
        <f>E10/D10</f>
        <v>0.47533399999999998</v>
      </c>
      <c r="G10" s="103">
        <f>SUM('0421 (입고)'!N44)</f>
        <v>1829.5143111848436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105</v>
      </c>
      <c r="L16" s="105">
        <v>32000</v>
      </c>
      <c r="M16" s="33"/>
      <c r="N16" s="90">
        <f>IF(L16="","",($G$10))</f>
        <v>1829.5143111848436</v>
      </c>
      <c r="O16" s="91">
        <f>IF(L16="","",(SUM(M16)-N16))</f>
        <v>-1829.5143111848436</v>
      </c>
      <c r="P16" s="92">
        <f>IF(L16="","",(L16*O16))</f>
        <v>-58544457.957914993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32000</v>
      </c>
      <c r="M23" s="88"/>
      <c r="N23" s="88"/>
      <c r="O23" s="88"/>
      <c r="P23" s="89">
        <f>SUM(P16:P22)</f>
        <v>-58544457.957914993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71135</v>
      </c>
      <c r="D29" s="187"/>
      <c r="E29" s="188">
        <f>$G$9</f>
        <v>1424.4412783741923</v>
      </c>
      <c r="F29" s="188"/>
      <c r="G29" s="187">
        <f>C29*E29</f>
        <v>101327630.33714817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205667</v>
      </c>
      <c r="D30" s="184"/>
      <c r="E30" s="199">
        <f>$G$10</f>
        <v>1829.5143111848436</v>
      </c>
      <c r="F30" s="199"/>
      <c r="G30" s="184">
        <f>C30*E30</f>
        <v>376270719.83845323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71135</v>
      </c>
      <c r="D36" s="187"/>
      <c r="E36" s="187">
        <f>$G$29+$O$29-K36</f>
        <v>101327630.33714817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205667</v>
      </c>
      <c r="D37" s="184"/>
      <c r="E37" s="184">
        <f>$G$30+$O$30</f>
        <v>376270719.83845323</v>
      </c>
      <c r="F37" s="184"/>
      <c r="G37" s="199">
        <f>E37/C37</f>
        <v>1829.5143111848436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71135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71135</v>
      </c>
      <c r="L43" s="233"/>
      <c r="M43" s="59">
        <f>SUM($K$43)/$D$9</f>
        <v>0.35567500000000002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237667</v>
      </c>
      <c r="D44" s="235"/>
      <c r="E44" s="62"/>
      <c r="F44" s="236">
        <f>$K$30</f>
        <v>0</v>
      </c>
      <c r="G44" s="237"/>
      <c r="H44" s="237">
        <f>$L$23</f>
        <v>32000</v>
      </c>
      <c r="I44" s="237"/>
      <c r="J44" s="237"/>
      <c r="K44" s="238">
        <f>$C$44-$H$44+$F$44+$O$44</f>
        <v>205667</v>
      </c>
      <c r="L44" s="238"/>
      <c r="M44" s="63">
        <f>SUM($K$44)/D10</f>
        <v>0.41133399999999998</v>
      </c>
      <c r="N44" s="64">
        <f>$G$37</f>
        <v>1829.5143111848436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FFFF00"/>
    <pageSetUpPr fitToPage="1"/>
  </sheetPr>
  <dimension ref="B1:Y124"/>
  <sheetViews>
    <sheetView showGridLines="0" topLeftCell="E24" zoomScaleNormal="100" workbookViewId="0">
      <selection activeCell="M31" sqref="M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SUM('0421'!K43:L43)</f>
        <v>71135</v>
      </c>
      <c r="F9" s="38">
        <f>E9/D9</f>
        <v>0.35567500000000002</v>
      </c>
      <c r="G9" s="103">
        <f>SUM('0421'!N43)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SUM('0421'!K44:L44)</f>
        <v>205667</v>
      </c>
      <c r="F10" s="40">
        <f>E10/D10</f>
        <v>0.41133399999999998</v>
      </c>
      <c r="G10" s="103">
        <f>SUM('0421'!N44)</f>
        <v>1829.5143111848436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71135</v>
      </c>
      <c r="D29" s="187"/>
      <c r="E29" s="188">
        <f>$G$9</f>
        <v>1424.4412783741923</v>
      </c>
      <c r="F29" s="188"/>
      <c r="G29" s="187">
        <f>C29*E29</f>
        <v>101327630.33714817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205667</v>
      </c>
      <c r="D30" s="184"/>
      <c r="E30" s="199">
        <f>$G$10</f>
        <v>1829.5143111848436</v>
      </c>
      <c r="F30" s="199"/>
      <c r="G30" s="184">
        <f>C30*E30</f>
        <v>376270719.83845323</v>
      </c>
      <c r="H30" s="185"/>
      <c r="I30" s="13"/>
      <c r="J30" s="46" t="s">
        <v>10</v>
      </c>
      <c r="K30" s="180">
        <v>32013</v>
      </c>
      <c r="L30" s="181"/>
      <c r="M30" s="182">
        <v>1923</v>
      </c>
      <c r="N30" s="183"/>
      <c r="O30" s="184">
        <f>K30*M30</f>
        <v>61560999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71135</v>
      </c>
      <c r="D36" s="187"/>
      <c r="E36" s="187">
        <f>$G$29+$O$29-K36</f>
        <v>101327630.33714817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237680</v>
      </c>
      <c r="D37" s="184"/>
      <c r="E37" s="184">
        <f>$G$30+$O$30</f>
        <v>437831718.83845323</v>
      </c>
      <c r="F37" s="184"/>
      <c r="G37" s="199">
        <f>E37/C37</f>
        <v>1842.1058517269153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71135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71135</v>
      </c>
      <c r="L43" s="233"/>
      <c r="M43" s="59">
        <f>SUM($K$43)/$D$9</f>
        <v>0.35567500000000002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205667</v>
      </c>
      <c r="D44" s="235"/>
      <c r="E44" s="62"/>
      <c r="F44" s="236">
        <f>$K$30</f>
        <v>32013</v>
      </c>
      <c r="G44" s="237"/>
      <c r="H44" s="237">
        <f>$L$23</f>
        <v>0</v>
      </c>
      <c r="I44" s="237"/>
      <c r="J44" s="237"/>
      <c r="K44" s="238">
        <f>$C$44-$H$44+$F$44+$O$44</f>
        <v>237680</v>
      </c>
      <c r="L44" s="238"/>
      <c r="M44" s="63">
        <f>SUM($K$44)/D10</f>
        <v>0.47536</v>
      </c>
      <c r="N44" s="64">
        <f>$G$37</f>
        <v>1842.1058517269153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B1:Y124"/>
  <sheetViews>
    <sheetView showGridLines="0" topLeftCell="A24" zoomScaleNormal="100" workbookViewId="0">
      <selection activeCell="Q32" sqref="Q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SUM('0422 (입고)'!K43:L43)</f>
        <v>71135</v>
      </c>
      <c r="F9" s="38">
        <f>E9/D9</f>
        <v>0.35567500000000002</v>
      </c>
      <c r="G9" s="103">
        <f>SUM('0422 (입고)'!N43)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SUM('0422 (입고)'!K44:L44)</f>
        <v>237680</v>
      </c>
      <c r="F10" s="40">
        <f>E10/D10</f>
        <v>0.47536</v>
      </c>
      <c r="G10" s="103">
        <f>SUM('0422 (입고)'!N44)</f>
        <v>1842.1058517269153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46</v>
      </c>
      <c r="D16" s="104">
        <v>1000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-1424441.2783741923</v>
      </c>
      <c r="I16" s="13"/>
      <c r="J16" s="165" t="s">
        <v>23</v>
      </c>
      <c r="K16" s="107" t="s">
        <v>45</v>
      </c>
      <c r="L16" s="105">
        <v>1000</v>
      </c>
      <c r="M16" s="33"/>
      <c r="N16" s="90">
        <f>IF(L16="","",($G$10))</f>
        <v>1842.1058517269153</v>
      </c>
      <c r="O16" s="91">
        <f>IF(L16="","",(SUM(M16)-N16))</f>
        <v>-1842.1058517269153</v>
      </c>
      <c r="P16" s="92">
        <f>IF(L16="","",(L16*O16))</f>
        <v>-1842105.8517269152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2000</v>
      </c>
      <c r="M17" s="12"/>
      <c r="N17" s="93">
        <f>IF(L17="","",($G$10))</f>
        <v>1842.1058517269153</v>
      </c>
      <c r="O17" s="94">
        <f>IF(L17="","",(SUM(M17)-N17))</f>
        <v>-1842.1058517269153</v>
      </c>
      <c r="P17" s="95">
        <f>IF(L17="","",(L17*O17))</f>
        <v>-3684211.7034538304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1000</v>
      </c>
      <c r="E23" s="71"/>
      <c r="F23" s="71"/>
      <c r="G23" s="71"/>
      <c r="H23" s="72">
        <f>SUM(H16:H22)</f>
        <v>-1424441.2783741923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-5526317.5551807452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70135</v>
      </c>
      <c r="D29" s="187"/>
      <c r="E29" s="188">
        <f>$G$9</f>
        <v>1424.4412783741923</v>
      </c>
      <c r="F29" s="188"/>
      <c r="G29" s="187">
        <f>C29*E29</f>
        <v>99903189.05877398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234680</v>
      </c>
      <c r="D30" s="184"/>
      <c r="E30" s="199">
        <f>$G$10</f>
        <v>1842.1058517269153</v>
      </c>
      <c r="F30" s="199"/>
      <c r="G30" s="184">
        <f>C30*E30</f>
        <v>432305401.28327245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70135</v>
      </c>
      <c r="D36" s="187"/>
      <c r="E36" s="187">
        <f>$G$29+$O$29-K36</f>
        <v>99903189.05877398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234680</v>
      </c>
      <c r="D37" s="184"/>
      <c r="E37" s="184">
        <f>$G$30+$O$30</f>
        <v>432305401.28327245</v>
      </c>
      <c r="F37" s="184"/>
      <c r="G37" s="199">
        <f>E37/C37</f>
        <v>1842.105851726915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71135</v>
      </c>
      <c r="D43" s="230"/>
      <c r="E43" s="58"/>
      <c r="F43" s="231">
        <f>$K$29</f>
        <v>0</v>
      </c>
      <c r="G43" s="232"/>
      <c r="H43" s="232">
        <f>$D$23</f>
        <v>1000</v>
      </c>
      <c r="I43" s="232"/>
      <c r="J43" s="232"/>
      <c r="K43" s="233">
        <f>$C$43-$H$43+$F$43+$O$43</f>
        <v>70135</v>
      </c>
      <c r="L43" s="233"/>
      <c r="M43" s="59">
        <f>SUM($K$43)/$D$9</f>
        <v>0.35067500000000001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237680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234680</v>
      </c>
      <c r="L44" s="238"/>
      <c r="M44" s="63">
        <f>SUM($K$44)/D10</f>
        <v>0.46936</v>
      </c>
      <c r="N44" s="64">
        <f>$G$37</f>
        <v>1842.105851726915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B1:Y124"/>
  <sheetViews>
    <sheetView showGridLines="0" topLeftCell="A28" zoomScaleNormal="100" workbookViewId="0">
      <selection activeCell="K43" sqref="K43:L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SUM('0422'!K43:L43)</f>
        <v>70135</v>
      </c>
      <c r="F9" s="38">
        <f>E9/D9</f>
        <v>0.35067500000000001</v>
      </c>
      <c r="G9" s="103">
        <f>SUM('0422'!N43)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SUM('0422'!K44:L44)</f>
        <v>234680</v>
      </c>
      <c r="F10" s="40">
        <f>E10/D10</f>
        <v>0.46936</v>
      </c>
      <c r="G10" s="103">
        <f>SUM('0422'!N44)</f>
        <v>1842.105851726915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95</v>
      </c>
      <c r="D16" s="104">
        <v>2500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-3561103.1959354808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97</v>
      </c>
      <c r="D17" s="105">
        <v>1800</v>
      </c>
      <c r="E17" s="12"/>
      <c r="F17" s="76">
        <f>IF(D17="","",(SUM($G$9)))</f>
        <v>1424.4412783741923</v>
      </c>
      <c r="G17" s="77">
        <f>IF(D17="","",(SUM(E17)-F17))</f>
        <v>-1424.4412783741923</v>
      </c>
      <c r="H17" s="78">
        <f>IF(D17="","",(D17*G17))</f>
        <v>-2563994.3010735461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4300</v>
      </c>
      <c r="E23" s="71"/>
      <c r="F23" s="71"/>
      <c r="G23" s="71"/>
      <c r="H23" s="72">
        <f>SUM(H16:H22)</f>
        <v>-6125097.4970090268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65835</v>
      </c>
      <c r="D29" s="187"/>
      <c r="E29" s="188">
        <f>$G$9</f>
        <v>1424.4412783741923</v>
      </c>
      <c r="F29" s="188"/>
      <c r="G29" s="187">
        <f>C29*E29</f>
        <v>93778091.561764956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234680</v>
      </c>
      <c r="D30" s="184"/>
      <c r="E30" s="199">
        <f>$G$10</f>
        <v>1842.105851726915</v>
      </c>
      <c r="F30" s="199"/>
      <c r="G30" s="184">
        <f>C30*E30</f>
        <v>432305401.28327245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65835</v>
      </c>
      <c r="D36" s="187"/>
      <c r="E36" s="187">
        <f>$G$29+$O$29-K36</f>
        <v>93778091.561764956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234680</v>
      </c>
      <c r="D37" s="184"/>
      <c r="E37" s="184">
        <f>$G$30+$O$30</f>
        <v>432305401.28327245</v>
      </c>
      <c r="F37" s="184"/>
      <c r="G37" s="199">
        <f>E37/C37</f>
        <v>1842.105851726915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70135</v>
      </c>
      <c r="D43" s="230"/>
      <c r="E43" s="58"/>
      <c r="F43" s="231">
        <f>$K$29</f>
        <v>0</v>
      </c>
      <c r="G43" s="232"/>
      <c r="H43" s="232">
        <f>$D$23</f>
        <v>4300</v>
      </c>
      <c r="I43" s="232"/>
      <c r="J43" s="232"/>
      <c r="K43" s="233">
        <f>$C$43-$H$43+$F$43+$O$43</f>
        <v>65835</v>
      </c>
      <c r="L43" s="233"/>
      <c r="M43" s="59">
        <f>SUM($K$43)/$D$9</f>
        <v>0.329175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234680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234680</v>
      </c>
      <c r="L44" s="238"/>
      <c r="M44" s="63">
        <f>SUM($K$44)/D10</f>
        <v>0.46936</v>
      </c>
      <c r="N44" s="64">
        <f>$G$37</f>
        <v>1842.105851726915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B1:Y124"/>
  <sheetViews>
    <sheetView showGridLines="0" topLeftCell="A28" zoomScaleNormal="100" workbookViewId="0">
      <selection activeCell="K44" sqref="K44:L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SUM('0423'!K43:L43)</f>
        <v>65835</v>
      </c>
      <c r="F9" s="38">
        <f>E9/D9</f>
        <v>0.329175</v>
      </c>
      <c r="G9" s="103">
        <f>SUM('0423'!N43)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SUM('0423'!K44:L44)</f>
        <v>234680</v>
      </c>
      <c r="F10" s="40">
        <f>E10/D10</f>
        <v>0.46936</v>
      </c>
      <c r="G10" s="103">
        <f>SUM('0423'!N44)</f>
        <v>1842.105851726915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-2848882.5567483846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1842.105851726915</v>
      </c>
      <c r="O16" s="91">
        <f>IF(L16="","",(SUM(M16)-N16))</f>
        <v>-1842.105851726915</v>
      </c>
      <c r="P16" s="92">
        <f>IF(L16="","",(L16*O16))</f>
        <v>-1842105.851726915</v>
      </c>
    </row>
    <row r="17" spans="2:17" ht="24" customHeight="1">
      <c r="B17" s="164"/>
      <c r="C17" s="101" t="s">
        <v>46</v>
      </c>
      <c r="D17" s="105">
        <v>1000</v>
      </c>
      <c r="E17" s="12"/>
      <c r="F17" s="76">
        <f>IF(D17="","",(SUM($G$9)))</f>
        <v>1424.4412783741923</v>
      </c>
      <c r="G17" s="77">
        <f>IF(D17="","",(SUM(E17)-F17))</f>
        <v>-1424.4412783741923</v>
      </c>
      <c r="H17" s="78">
        <f>IF(D17="","",(D17*G17))</f>
        <v>-1424441.2783741923</v>
      </c>
      <c r="I17" s="13"/>
      <c r="J17" s="165"/>
      <c r="K17" s="107" t="s">
        <v>46</v>
      </c>
      <c r="L17" s="105">
        <v>5000</v>
      </c>
      <c r="M17" s="12"/>
      <c r="N17" s="93">
        <f>IF(L17="","",($G$10))</f>
        <v>1842.105851726915</v>
      </c>
      <c r="O17" s="94">
        <f>IF(L17="","",(SUM(M17)-N17))</f>
        <v>-1842.105851726915</v>
      </c>
      <c r="P17" s="95">
        <f>IF(L17="","",(L17*O17))</f>
        <v>-9210529.2586345747</v>
      </c>
    </row>
    <row r="18" spans="2:17" ht="24" customHeight="1">
      <c r="B18" s="164"/>
      <c r="C18" s="101" t="s">
        <v>93</v>
      </c>
      <c r="D18" s="105">
        <v>3000</v>
      </c>
      <c r="E18" s="12"/>
      <c r="F18" s="76">
        <f t="shared" ref="F18:F22" si="0">IF(D18="","",(SUM($G$9)))</f>
        <v>1424.4412783741923</v>
      </c>
      <c r="G18" s="77">
        <f t="shared" ref="G18:G22" si="1">IF(D18="","",(SUM(E18)-F18))</f>
        <v>-1424.4412783741923</v>
      </c>
      <c r="H18" s="78">
        <f t="shared" ref="H18:H22" si="2">IF(D18="","",(D18*G18))</f>
        <v>-4273323.8351225769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6000</v>
      </c>
      <c r="E23" s="71"/>
      <c r="F23" s="71"/>
      <c r="G23" s="71"/>
      <c r="H23" s="72">
        <f>SUM(H16:H22)</f>
        <v>-8546647.6702451538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-11052635.11036149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59835</v>
      </c>
      <c r="D29" s="187"/>
      <c r="E29" s="188">
        <f>$G$9</f>
        <v>1424.4412783741923</v>
      </c>
      <c r="F29" s="188"/>
      <c r="G29" s="187">
        <f>C29*E29</f>
        <v>85231443.8915198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228680</v>
      </c>
      <c r="D30" s="184"/>
      <c r="E30" s="199">
        <f>$G$10</f>
        <v>1842.105851726915</v>
      </c>
      <c r="F30" s="199"/>
      <c r="G30" s="184">
        <f>C30*E30</f>
        <v>421252766.17291093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59835</v>
      </c>
      <c r="D36" s="187"/>
      <c r="E36" s="187">
        <f>$G$29+$O$29-K36</f>
        <v>85231443.8915198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228680</v>
      </c>
      <c r="D37" s="184"/>
      <c r="E37" s="184">
        <f>$G$30+$O$30</f>
        <v>421252766.17291093</v>
      </c>
      <c r="F37" s="184"/>
      <c r="G37" s="199">
        <f>E37/C37</f>
        <v>1842.105851726915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65835</v>
      </c>
      <c r="D43" s="230"/>
      <c r="E43" s="58"/>
      <c r="F43" s="231">
        <f>$K$29</f>
        <v>0</v>
      </c>
      <c r="G43" s="232"/>
      <c r="H43" s="232">
        <f>$D$23</f>
        <v>6000</v>
      </c>
      <c r="I43" s="232"/>
      <c r="J43" s="232"/>
      <c r="K43" s="233">
        <f>$C$43-$H$43+$F$43+$O$43</f>
        <v>59835</v>
      </c>
      <c r="L43" s="233"/>
      <c r="M43" s="59">
        <f>SUM($K$43)/$D$9</f>
        <v>0.29917500000000002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234680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228680</v>
      </c>
      <c r="L44" s="238"/>
      <c r="M44" s="63">
        <f>SUM($K$44)/D10</f>
        <v>0.45735999999999999</v>
      </c>
      <c r="N44" s="64">
        <f>$G$37</f>
        <v>1842.105851726915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B1:Y124"/>
  <sheetViews>
    <sheetView showGridLines="0" topLeftCell="A24" zoomScaleNormal="100" workbookViewId="0">
      <selection activeCell="Q37" sqref="Q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SUM('0424'!K43:L43)</f>
        <v>59835</v>
      </c>
      <c r="F9" s="38">
        <f>E9/D9</f>
        <v>0.29917500000000002</v>
      </c>
      <c r="G9" s="103">
        <f>SUM('0424'!N43)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SUM('0424'!K44:L44)</f>
        <v>228680</v>
      </c>
      <c r="F10" s="40">
        <f>E10/D10</f>
        <v>0.45735999999999999</v>
      </c>
      <c r="G10" s="103">
        <f>SUM('0424'!N44)</f>
        <v>1842.105851726915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71</v>
      </c>
      <c r="L16" s="105">
        <v>800</v>
      </c>
      <c r="M16" s="33"/>
      <c r="N16" s="90">
        <f>IF(L16="","",($G$10))</f>
        <v>1842.105851726915</v>
      </c>
      <c r="O16" s="91">
        <f>IF(L16="","",(SUM(M16)-N16))</f>
        <v>-1842.105851726915</v>
      </c>
      <c r="P16" s="92">
        <f>IF(L16="","",(L16*O16))</f>
        <v>-1473684.681381532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800</v>
      </c>
      <c r="M23" s="88"/>
      <c r="N23" s="88"/>
      <c r="O23" s="88"/>
      <c r="P23" s="89">
        <f>SUM(P16:P22)</f>
        <v>-1473684.681381532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59835</v>
      </c>
      <c r="D29" s="187"/>
      <c r="E29" s="188">
        <f>$G$9</f>
        <v>1424.4412783741923</v>
      </c>
      <c r="F29" s="188"/>
      <c r="G29" s="187">
        <f>C29*E29</f>
        <v>85231443.8915198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227880</v>
      </c>
      <c r="D30" s="184"/>
      <c r="E30" s="199">
        <f>$G$10</f>
        <v>1842.105851726915</v>
      </c>
      <c r="F30" s="199"/>
      <c r="G30" s="184">
        <f>C30*E30</f>
        <v>419779081.49152941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59835</v>
      </c>
      <c r="D36" s="187"/>
      <c r="E36" s="187">
        <f>$G$29+$O$29-K36</f>
        <v>85231443.8915198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227880</v>
      </c>
      <c r="D37" s="184"/>
      <c r="E37" s="184">
        <f>$G$30+$O$30</f>
        <v>419779081.49152941</v>
      </c>
      <c r="F37" s="184"/>
      <c r="G37" s="199">
        <f>E37/C37</f>
        <v>1842.105851726915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59835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59835</v>
      </c>
      <c r="L43" s="233"/>
      <c r="M43" s="59">
        <f>SUM($K$43)/$D$9</f>
        <v>0.29917500000000002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228680</v>
      </c>
      <c r="D44" s="235"/>
      <c r="E44" s="62"/>
      <c r="F44" s="236">
        <f>$K$30</f>
        <v>0</v>
      </c>
      <c r="G44" s="237"/>
      <c r="H44" s="237">
        <f>$L$23</f>
        <v>800</v>
      </c>
      <c r="I44" s="237"/>
      <c r="J44" s="237"/>
      <c r="K44" s="238">
        <f>$C$44-$H$44+$F$44+$O$44</f>
        <v>227880</v>
      </c>
      <c r="L44" s="238"/>
      <c r="M44" s="63">
        <f>SUM($K$44)/D10</f>
        <v>0.45576</v>
      </c>
      <c r="N44" s="64">
        <f>$G$37</f>
        <v>1842.105851726915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B1:Y124"/>
  <sheetViews>
    <sheetView showGridLines="0" topLeftCell="A28" zoomScaleNormal="100" workbookViewId="0">
      <selection activeCell="D17" sqref="D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SUM('0425'!K43:L43)</f>
        <v>59835</v>
      </c>
      <c r="F9" s="38">
        <f>E9/D9</f>
        <v>0.29917500000000002</v>
      </c>
      <c r="G9" s="103">
        <f>SUM('0425'!N43)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SUM('0425'!K44:L44)</f>
        <v>227880</v>
      </c>
      <c r="F10" s="40">
        <f>E10/D10</f>
        <v>0.45576</v>
      </c>
      <c r="G10" s="103">
        <f>SUM('0425'!N44)</f>
        <v>1842.105851726915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-2848882.5567483846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1842.105851726915</v>
      </c>
      <c r="O16" s="91">
        <f>IF(L16="","",(SUM(M16)-N16))</f>
        <v>-1842.105851726915</v>
      </c>
      <c r="P16" s="92">
        <f>IF(L16="","",(L16*O16))</f>
        <v>-1842105.851726915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45</v>
      </c>
      <c r="L17" s="105">
        <v>900</v>
      </c>
      <c r="M17" s="12"/>
      <c r="N17" s="93">
        <f>IF(L17="","",($G$10))</f>
        <v>1842.105851726915</v>
      </c>
      <c r="O17" s="94">
        <f>IF(L17="","",(SUM(M17)-N17))</f>
        <v>-1842.105851726915</v>
      </c>
      <c r="P17" s="95">
        <f>IF(L17="","",(L17*O17))</f>
        <v>-1657895.2665542236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1842.105851726915</v>
      </c>
      <c r="O18" s="94">
        <f t="shared" ref="O18:O22" si="4">IF(L18="","",(SUM(M18)-N18))</f>
        <v>-1842.105851726915</v>
      </c>
      <c r="P18" s="95">
        <f t="shared" ref="P18:P22" si="5">IF(L18="","",(L18*O18))</f>
        <v>-5526317.5551807452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48</v>
      </c>
      <c r="L19" s="105">
        <v>2500</v>
      </c>
      <c r="M19" s="12"/>
      <c r="N19" s="93">
        <f t="shared" si="3"/>
        <v>1842.105851726915</v>
      </c>
      <c r="O19" s="94">
        <f t="shared" si="4"/>
        <v>-1842.105851726915</v>
      </c>
      <c r="P19" s="95">
        <f t="shared" si="5"/>
        <v>-4605264.6293172874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 t="s">
        <v>97</v>
      </c>
      <c r="L20" s="105">
        <v>500</v>
      </c>
      <c r="M20" s="12"/>
      <c r="N20" s="93">
        <f t="shared" si="3"/>
        <v>1842.105851726915</v>
      </c>
      <c r="O20" s="94">
        <f t="shared" si="4"/>
        <v>-1842.105851726915</v>
      </c>
      <c r="P20" s="95">
        <f t="shared" si="5"/>
        <v>-921052.92586345749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-2848882.5567483846</v>
      </c>
      <c r="I23" s="114"/>
      <c r="J23" s="85" t="s">
        <v>25</v>
      </c>
      <c r="K23" s="86"/>
      <c r="L23" s="87">
        <f>SUM(L16:L22)</f>
        <v>7900</v>
      </c>
      <c r="M23" s="88"/>
      <c r="N23" s="88"/>
      <c r="O23" s="88"/>
      <c r="P23" s="89">
        <f>SUM(P16:P22)</f>
        <v>-14552636.228642629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57835</v>
      </c>
      <c r="D29" s="187"/>
      <c r="E29" s="188">
        <f>$G$9</f>
        <v>1424.4412783741923</v>
      </c>
      <c r="F29" s="188"/>
      <c r="G29" s="187">
        <f>C29*E29</f>
        <v>82382561.33477141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219980</v>
      </c>
      <c r="D30" s="184"/>
      <c r="E30" s="199">
        <f>$G$10</f>
        <v>1842.105851726915</v>
      </c>
      <c r="F30" s="199"/>
      <c r="G30" s="184">
        <f>C30*E30</f>
        <v>405226445.26288676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57835</v>
      </c>
      <c r="D36" s="187"/>
      <c r="E36" s="187">
        <f>$G$29+$O$29-K36</f>
        <v>82382561.33477141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219980</v>
      </c>
      <c r="D37" s="184"/>
      <c r="E37" s="184">
        <f>$G$30+$O$30</f>
        <v>405226445.26288676</v>
      </c>
      <c r="F37" s="184"/>
      <c r="G37" s="199">
        <f>E37/C37</f>
        <v>1842.105851726915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59835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57835</v>
      </c>
      <c r="L43" s="233"/>
      <c r="M43" s="59">
        <f>SUM($K$43)/$D$9</f>
        <v>0.28917500000000002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227880</v>
      </c>
      <c r="D44" s="235"/>
      <c r="E44" s="62"/>
      <c r="F44" s="236">
        <f>$K$30</f>
        <v>0</v>
      </c>
      <c r="G44" s="237"/>
      <c r="H44" s="237">
        <f>$L$23</f>
        <v>7900</v>
      </c>
      <c r="I44" s="237"/>
      <c r="J44" s="237"/>
      <c r="K44" s="238">
        <f>$C$44-$H$44+$F$44+$O$44</f>
        <v>219980</v>
      </c>
      <c r="L44" s="238"/>
      <c r="M44" s="63">
        <f>SUM($K$44)/D10</f>
        <v>0.43996000000000002</v>
      </c>
      <c r="N44" s="64">
        <f>$G$37</f>
        <v>1842.105851726915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B1:Y124"/>
  <sheetViews>
    <sheetView showGridLines="0" topLeftCell="A31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SUM('0427'!K43:L43)</f>
        <v>57835</v>
      </c>
      <c r="F9" s="38">
        <f>E9/D9</f>
        <v>0.28917500000000002</v>
      </c>
      <c r="G9" s="103">
        <f>SUM('0427'!N43)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SUM('0427'!K44:L44)</f>
        <v>219980</v>
      </c>
      <c r="F10" s="40">
        <f>E10/D10</f>
        <v>0.43996000000000002</v>
      </c>
      <c r="G10" s="103">
        <f>SUM('0427'!N44)</f>
        <v>1842.105851726915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97</v>
      </c>
      <c r="D16" s="104">
        <v>1000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-1424441.2783741923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1842.105851726915</v>
      </c>
      <c r="O16" s="91">
        <f>IF(L16="","",(SUM(M16)-N16))</f>
        <v>-1842.105851726915</v>
      </c>
      <c r="P16" s="92">
        <f>IF(L16="","",(L16*O16))</f>
        <v>-5526317.5551807452</v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97</v>
      </c>
      <c r="L17" s="105">
        <v>300</v>
      </c>
      <c r="M17" s="12"/>
      <c r="N17" s="93">
        <f>IF(L17="","",($G$10))</f>
        <v>1842.105851726915</v>
      </c>
      <c r="O17" s="94">
        <f>IF(L17="","",(SUM(M17)-N17))</f>
        <v>-1842.105851726915</v>
      </c>
      <c r="P17" s="95">
        <f>IF(L17="","",(L17*O17))</f>
        <v>-552631.7555180745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1000</v>
      </c>
      <c r="E23" s="71"/>
      <c r="F23" s="71"/>
      <c r="G23" s="71"/>
      <c r="H23" s="72">
        <f>SUM(H16:H22)</f>
        <v>-1424441.2783741923</v>
      </c>
      <c r="I23" s="114"/>
      <c r="J23" s="85" t="s">
        <v>25</v>
      </c>
      <c r="K23" s="86"/>
      <c r="L23" s="87">
        <f>SUM(L16:L22)</f>
        <v>3300</v>
      </c>
      <c r="M23" s="88"/>
      <c r="N23" s="88"/>
      <c r="O23" s="88"/>
      <c r="P23" s="89">
        <f>SUM(P16:P22)</f>
        <v>-6078949.3106988193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56835</v>
      </c>
      <c r="D29" s="187"/>
      <c r="E29" s="188">
        <f>$G$9</f>
        <v>1424.4412783741923</v>
      </c>
      <c r="F29" s="188"/>
      <c r="G29" s="187">
        <f>C29*E29</f>
        <v>80958120.056397215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216680</v>
      </c>
      <c r="D30" s="184"/>
      <c r="E30" s="199">
        <f>$G$10</f>
        <v>1842.105851726915</v>
      </c>
      <c r="F30" s="199"/>
      <c r="G30" s="184">
        <f>C30*E30</f>
        <v>399147495.95218796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56835</v>
      </c>
      <c r="D36" s="187"/>
      <c r="E36" s="187">
        <f>$G$29+$O$29-K36</f>
        <v>80958120.056397215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216680</v>
      </c>
      <c r="D37" s="184"/>
      <c r="E37" s="184">
        <f>$G$30+$O$30</f>
        <v>399147495.95218796</v>
      </c>
      <c r="F37" s="184"/>
      <c r="G37" s="199">
        <f>E37/C37</f>
        <v>1842.105851726915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57835</v>
      </c>
      <c r="D43" s="230"/>
      <c r="E43" s="58"/>
      <c r="F43" s="231">
        <f>$K$29</f>
        <v>0</v>
      </c>
      <c r="G43" s="232"/>
      <c r="H43" s="232">
        <f>$D$23</f>
        <v>1000</v>
      </c>
      <c r="I43" s="232"/>
      <c r="J43" s="232"/>
      <c r="K43" s="233">
        <f>$C$43-$H$43+$F$43+$O$43</f>
        <v>56835</v>
      </c>
      <c r="L43" s="233"/>
      <c r="M43" s="59">
        <f>SUM($K$43)/$D$9</f>
        <v>0.28417500000000001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219980</v>
      </c>
      <c r="D44" s="235"/>
      <c r="E44" s="62"/>
      <c r="F44" s="236">
        <f>$K$30</f>
        <v>0</v>
      </c>
      <c r="G44" s="237"/>
      <c r="H44" s="237">
        <f>$L$23</f>
        <v>3300</v>
      </c>
      <c r="I44" s="237"/>
      <c r="J44" s="237"/>
      <c r="K44" s="238">
        <f>$C$44-$H$44+$F$44+$O$44</f>
        <v>216680</v>
      </c>
      <c r="L44" s="238"/>
      <c r="M44" s="63">
        <f>SUM($K$44)/D10</f>
        <v>0.43336000000000002</v>
      </c>
      <c r="N44" s="64">
        <f>$G$37</f>
        <v>1842.105851726915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FFFF00"/>
    <pageSetUpPr fitToPage="1"/>
  </sheetPr>
  <dimension ref="B1:Y124"/>
  <sheetViews>
    <sheetView showGridLines="0" topLeftCell="A25" zoomScaleNormal="100" workbookViewId="0">
      <selection activeCell="P46" sqref="P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SUM('0429'!K43:L43)</f>
        <v>56835</v>
      </c>
      <c r="F9" s="38">
        <f>E9/D9</f>
        <v>0.28417500000000001</v>
      </c>
      <c r="G9" s="103">
        <f>SUM('0429'!N43)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SUM('0429'!K44:L44)</f>
        <v>216680</v>
      </c>
      <c r="F10" s="40">
        <f>E10/D10</f>
        <v>0.43336000000000002</v>
      </c>
      <c r="G10" s="103">
        <f>SUM('0429'!N44)</f>
        <v>1842.105851726915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56835</v>
      </c>
      <c r="D29" s="187"/>
      <c r="E29" s="188">
        <f>$G$9</f>
        <v>1424.4412783741923</v>
      </c>
      <c r="F29" s="188"/>
      <c r="G29" s="187">
        <f>C29*E29</f>
        <v>80958120.056397215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216680</v>
      </c>
      <c r="D30" s="184"/>
      <c r="E30" s="199">
        <f>$G$10</f>
        <v>1842.105851726915</v>
      </c>
      <c r="F30" s="199"/>
      <c r="G30" s="184">
        <f>C30*E30</f>
        <v>399147495.95218796</v>
      </c>
      <c r="H30" s="185"/>
      <c r="I30" s="13"/>
      <c r="J30" s="46" t="s">
        <v>10</v>
      </c>
      <c r="K30" s="180">
        <v>31936</v>
      </c>
      <c r="L30" s="181"/>
      <c r="M30" s="182">
        <v>1923</v>
      </c>
      <c r="N30" s="183"/>
      <c r="O30" s="184">
        <f>K30*M30</f>
        <v>61412928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56835</v>
      </c>
      <c r="D36" s="187"/>
      <c r="E36" s="187">
        <f>$G$29+$O$29-K36</f>
        <v>80958120.056397215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248616</v>
      </c>
      <c r="D37" s="184"/>
      <c r="E37" s="184">
        <f>$G$30+$O$30</f>
        <v>460560423.95218796</v>
      </c>
      <c r="F37" s="184"/>
      <c r="G37" s="199">
        <f>E37/C37</f>
        <v>1852.4971198643207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56835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56835</v>
      </c>
      <c r="L43" s="233"/>
      <c r="M43" s="59">
        <f>SUM($K$43)/$D$9</f>
        <v>0.28417500000000001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216680</v>
      </c>
      <c r="D44" s="235"/>
      <c r="E44" s="62"/>
      <c r="F44" s="236">
        <f>$K$30</f>
        <v>31936</v>
      </c>
      <c r="G44" s="237"/>
      <c r="H44" s="237">
        <f>$L$23</f>
        <v>0</v>
      </c>
      <c r="I44" s="237"/>
      <c r="J44" s="237"/>
      <c r="K44" s="238">
        <f>$C$44-$H$44+$F$44+$O$44</f>
        <v>248616</v>
      </c>
      <c r="L44" s="238"/>
      <c r="M44" s="63">
        <f>SUM($K$44)/D10</f>
        <v>0.49723200000000001</v>
      </c>
      <c r="N44" s="64">
        <f>$G$37</f>
        <v>1852.4971198643207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B1:Y124"/>
  <sheetViews>
    <sheetView showGridLines="0" topLeftCell="A31" zoomScaleNormal="100" workbookViewId="0">
      <selection activeCell="R43" sqref="R4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SUM('0430 (입고)'!K43:L43)</f>
        <v>56835</v>
      </c>
      <c r="F9" s="38">
        <f>E9/D9</f>
        <v>0.28417500000000001</v>
      </c>
      <c r="G9" s="103">
        <f>SUM('0430 (입고)'!N43)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SUM('0430 (입고)'!K44:L44)</f>
        <v>248616</v>
      </c>
      <c r="F10" s="40">
        <f>E10/D10</f>
        <v>0.49723200000000001</v>
      </c>
      <c r="G10" s="103">
        <f>SUM('0430 (입고)'!N44)</f>
        <v>1852.4971198643207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1" t="s">
        <v>106</v>
      </c>
      <c r="D16" s="104">
        <v>1500</v>
      </c>
      <c r="E16" s="33"/>
      <c r="F16" s="73">
        <f>IF(D16="","",(SUM($G$9)))</f>
        <v>1424.4412783741923</v>
      </c>
      <c r="G16" s="74">
        <f>IF(D16="","",(SUM(E16)-F16))</f>
        <v>-1424.4412783741923</v>
      </c>
      <c r="H16" s="75">
        <f>IF(D16="","",(D16*G16))</f>
        <v>-2136661.9175612885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1852.4971198643207</v>
      </c>
      <c r="O16" s="91">
        <f>IF(L16="","",(SUM(M16)-N16))</f>
        <v>-1852.4971198643207</v>
      </c>
      <c r="P16" s="92">
        <f>IF(L16="","",(L16*O16))</f>
        <v>-5557491.3595929621</v>
      </c>
    </row>
    <row r="17" spans="2:17" ht="24" customHeight="1">
      <c r="B17" s="164"/>
      <c r="C17" s="101" t="s">
        <v>93</v>
      </c>
      <c r="D17" s="105">
        <v>2000</v>
      </c>
      <c r="E17" s="12"/>
      <c r="F17" s="76">
        <f>IF(D17="","",(SUM($G$9)))</f>
        <v>1424.4412783741923</v>
      </c>
      <c r="G17" s="77">
        <f>IF(D17="","",(SUM(E17)-F17))</f>
        <v>-1424.4412783741923</v>
      </c>
      <c r="H17" s="78">
        <f>IF(D17="","",(D17*G17))</f>
        <v>-2848882.5567483846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107</v>
      </c>
      <c r="D18" s="105">
        <v>2400</v>
      </c>
      <c r="E18" s="12"/>
      <c r="F18" s="76">
        <f t="shared" ref="F18:F22" si="0">IF(D18="","",(SUM($G$9)))</f>
        <v>1424.4412783741923</v>
      </c>
      <c r="G18" s="77">
        <f t="shared" ref="G18:G22" si="1">IF(D18="","",(SUM(E18)-F18))</f>
        <v>-1424.4412783741923</v>
      </c>
      <c r="H18" s="78">
        <f t="shared" ref="H18:H22" si="2">IF(D18="","",(D18*G18))</f>
        <v>-3418659.0680980613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5900</v>
      </c>
      <c r="E23" s="71"/>
      <c r="F23" s="71"/>
      <c r="G23" s="71"/>
      <c r="H23" s="72">
        <f>SUM(H16:H22)</f>
        <v>-8404203.5424077343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-5557491.3595929621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50935</v>
      </c>
      <c r="D29" s="187"/>
      <c r="E29" s="188">
        <f>$G$9</f>
        <v>1424.4412783741923</v>
      </c>
      <c r="F29" s="188"/>
      <c r="G29" s="187">
        <f>C29*E29</f>
        <v>72553916.513989478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245616</v>
      </c>
      <c r="D30" s="184"/>
      <c r="E30" s="199">
        <f>$G$10</f>
        <v>1852.4971198643207</v>
      </c>
      <c r="F30" s="199"/>
      <c r="G30" s="184">
        <f>C30*E30</f>
        <v>455002932.59259498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50935</v>
      </c>
      <c r="D36" s="187"/>
      <c r="E36" s="187">
        <f>$G$29+$O$29-K36</f>
        <v>72553916.513989478</v>
      </c>
      <c r="F36" s="187"/>
      <c r="G36" s="188">
        <f>E36/C36</f>
        <v>1424.4412783741923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245616</v>
      </c>
      <c r="D37" s="184"/>
      <c r="E37" s="184">
        <f>$G$30+$O$30</f>
        <v>455002932.59259498</v>
      </c>
      <c r="F37" s="184"/>
      <c r="G37" s="199">
        <f>E37/C37</f>
        <v>1852.4971198643207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56835</v>
      </c>
      <c r="D43" s="230"/>
      <c r="E43" s="58"/>
      <c r="F43" s="231">
        <f>$K$29</f>
        <v>0</v>
      </c>
      <c r="G43" s="232"/>
      <c r="H43" s="232">
        <f>$D$23</f>
        <v>5900</v>
      </c>
      <c r="I43" s="232"/>
      <c r="J43" s="232"/>
      <c r="K43" s="233">
        <f>$C$43-$H$43+$F$43+$O$43</f>
        <v>50935</v>
      </c>
      <c r="L43" s="233"/>
      <c r="M43" s="59">
        <f>SUM($K$43)/$D$9</f>
        <v>0.25467499999999998</v>
      </c>
      <c r="N43" s="60">
        <f>$G$36</f>
        <v>1424.4412783741923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248616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245616</v>
      </c>
      <c r="L44" s="238"/>
      <c r="M44" s="63">
        <f>SUM($K$44)/D10</f>
        <v>0.491232</v>
      </c>
      <c r="N44" s="64">
        <f>$G$37</f>
        <v>1852.4971198643207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FFFF00"/>
    <pageSetUpPr fitToPage="1"/>
  </sheetPr>
  <dimension ref="B1:Y124"/>
  <sheetViews>
    <sheetView showGridLines="0" topLeftCell="A24" zoomScaleNormal="100" workbookViewId="0">
      <selection activeCell="P35" sqref="P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2" width="9.44140625" style="2" customWidth="1"/>
    <col min="13" max="13" width="8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SUM('0430'!K43:L43)</f>
        <v>50935</v>
      </c>
      <c r="F9" s="38">
        <f>E9/D9</f>
        <v>0.25467499999999998</v>
      </c>
      <c r="G9" s="103">
        <f>SUM('0430'!N43)</f>
        <v>1424.4412783741923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SUM('0430'!K44:L44)</f>
        <v>245616</v>
      </c>
      <c r="F10" s="40">
        <f>E10/D10</f>
        <v>0.491232</v>
      </c>
      <c r="G10" s="103">
        <f>SUM('0430'!N44)</f>
        <v>1852.4971198643207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50935</v>
      </c>
      <c r="D29" s="187"/>
      <c r="E29" s="188">
        <f>$G$9</f>
        <v>1424.4412783741923</v>
      </c>
      <c r="F29" s="188"/>
      <c r="G29" s="187">
        <f>C29*E29</f>
        <v>72553916.513989478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245616</v>
      </c>
      <c r="D30" s="184"/>
      <c r="E30" s="199">
        <f>$G$10</f>
        <v>1852.4971198643207</v>
      </c>
      <c r="F30" s="199"/>
      <c r="G30" s="184">
        <f>C30*E30</f>
        <v>455002932.59259498</v>
      </c>
      <c r="H30" s="185"/>
      <c r="I30" s="13"/>
      <c r="J30" s="46" t="s">
        <v>10</v>
      </c>
      <c r="K30" s="180">
        <v>95875</v>
      </c>
      <c r="L30" s="181"/>
      <c r="M30" s="182">
        <v>1917.09716662803</v>
      </c>
      <c r="N30" s="183"/>
      <c r="O30" s="184">
        <f>K30*M30</f>
        <v>183801690.85046238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35" t="s">
        <v>108</v>
      </c>
      <c r="L35" s="135" t="s">
        <v>109</v>
      </c>
      <c r="M35" s="14" t="s">
        <v>110</v>
      </c>
      <c r="N35" s="14"/>
      <c r="O35" s="15"/>
      <c r="P35" s="15"/>
    </row>
    <row r="36" spans="2:25" ht="24" customHeight="1">
      <c r="B36" s="45" t="s">
        <v>9</v>
      </c>
      <c r="C36" s="186">
        <f>$C$29+$K$29</f>
        <v>50935</v>
      </c>
      <c r="D36" s="187"/>
      <c r="E36" s="187">
        <f>$G$29+$O$29-K36-L36-M36</f>
        <v>64196954.73481714</v>
      </c>
      <c r="F36" s="187"/>
      <c r="G36" s="188">
        <f>E36/C36</f>
        <v>1260.3701724711327</v>
      </c>
      <c r="H36" s="218"/>
      <c r="I36" s="13"/>
      <c r="J36" s="13"/>
      <c r="K36" s="133">
        <v>7560000</v>
      </c>
      <c r="L36" s="136">
        <v>796961.77917233505</v>
      </c>
      <c r="M36" s="137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341491</v>
      </c>
      <c r="D37" s="184"/>
      <c r="E37" s="241">
        <f>$G$30+$O$30-K37-L37-M37</f>
        <v>620767832.05042362</v>
      </c>
      <c r="F37" s="242"/>
      <c r="G37" s="199">
        <f>E37/C37</f>
        <v>1817.8160831483806</v>
      </c>
      <c r="H37" s="216"/>
      <c r="I37" s="13"/>
      <c r="J37" s="14"/>
      <c r="K37" s="134">
        <v>16340160</v>
      </c>
      <c r="L37" s="136">
        <v>1696631.3926336265</v>
      </c>
      <c r="M37" s="137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50935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50721</v>
      </c>
      <c r="L43" s="233"/>
      <c r="M43" s="59">
        <f>SUM($K$43)/$D$9</f>
        <v>0.25360500000000002</v>
      </c>
      <c r="N43" s="60">
        <f>$G$36</f>
        <v>1260.3701724711327</v>
      </c>
      <c r="O43" s="99">
        <v>-214</v>
      </c>
      <c r="P43" s="19"/>
      <c r="Q43" s="124"/>
      <c r="S43" s="124"/>
    </row>
    <row r="44" spans="2:25" ht="24.75" customHeight="1">
      <c r="B44" s="61" t="s">
        <v>43</v>
      </c>
      <c r="C44" s="234">
        <f>SUM($E$10)</f>
        <v>245616</v>
      </c>
      <c r="D44" s="235"/>
      <c r="E44" s="62"/>
      <c r="F44" s="236">
        <f>$K$30</f>
        <v>95875</v>
      </c>
      <c r="G44" s="237"/>
      <c r="H44" s="237">
        <f>$L$23</f>
        <v>0</v>
      </c>
      <c r="I44" s="237"/>
      <c r="J44" s="237"/>
      <c r="K44" s="238">
        <f>$C$44-$H$44+$F$44+$O$44</f>
        <v>343025</v>
      </c>
      <c r="L44" s="238"/>
      <c r="M44" s="63">
        <f>SUM($K$44)/D10</f>
        <v>0.68605000000000005</v>
      </c>
      <c r="N44" s="64">
        <f>$G$37</f>
        <v>1817.8160831483806</v>
      </c>
      <c r="O44" s="100">
        <v>1534</v>
      </c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B1:Y124"/>
  <sheetViews>
    <sheetView showGridLines="0" topLeftCell="A27" zoomScaleNormal="100" workbookViewId="0">
      <selection activeCell="N47" sqref="N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SUM('0501 (입고)'!K43:L43)</f>
        <v>50721</v>
      </c>
      <c r="F9" s="38">
        <f>E9/D9</f>
        <v>0.25360500000000002</v>
      </c>
      <c r="G9" s="103">
        <f>SUM('0501 (입고)'!N43)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SUM('0501 (입고)'!K44:L44)</f>
        <v>343025</v>
      </c>
      <c r="F10" s="40">
        <f>E10/D10</f>
        <v>0.68605000000000005</v>
      </c>
      <c r="G10" s="103">
        <f>SUM('0501 (입고)'!N44)</f>
        <v>1817.8160831483806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1260.3701724711327</v>
      </c>
      <c r="G16" s="74">
        <f>IF(D16="","",(SUM(E16)-F16))</f>
        <v>-1260.3701724711327</v>
      </c>
      <c r="H16" s="75">
        <f>IF(D16="","",(D16*G16))</f>
        <v>-2520740.3449422657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1817.8160831483806</v>
      </c>
      <c r="O16" s="91">
        <f>IF(L16="","",(SUM(M16)-N16))</f>
        <v>-1817.8160831483806</v>
      </c>
      <c r="P16" s="92">
        <f>IF(L16="","",(L16*O16))</f>
        <v>-1817816.0831483805</v>
      </c>
    </row>
    <row r="17" spans="2:17" ht="24" customHeight="1">
      <c r="B17" s="164"/>
      <c r="C17" s="101" t="s">
        <v>45</v>
      </c>
      <c r="D17" s="105">
        <v>2000</v>
      </c>
      <c r="E17" s="12"/>
      <c r="F17" s="76">
        <f>IF(D17="","",(SUM($G$9)))</f>
        <v>1260.3701724711327</v>
      </c>
      <c r="G17" s="77">
        <f>IF(D17="","",(SUM(E17)-F17))</f>
        <v>-1260.3701724711327</v>
      </c>
      <c r="H17" s="78">
        <f>IF(D17="","",(D17*G17))</f>
        <v>-2520740.3449422657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1817.8160831483806</v>
      </c>
      <c r="O17" s="94">
        <f>IF(L17="","",(SUM(M17)-N17))</f>
        <v>-1817.8160831483806</v>
      </c>
      <c r="P17" s="95">
        <f>IF(L17="","",(L17*O17))</f>
        <v>-5453448.2494451413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68</v>
      </c>
      <c r="L18" s="105">
        <v>32000</v>
      </c>
      <c r="M18" s="12"/>
      <c r="N18" s="93">
        <f t="shared" ref="N18:N22" si="3">IF(L18="","",($G$10))</f>
        <v>1817.8160831483806</v>
      </c>
      <c r="O18" s="94">
        <f t="shared" ref="O18:O22" si="4">IF(L18="","",(SUM(M18)-N18))</f>
        <v>-1817.8160831483806</v>
      </c>
      <c r="P18" s="95">
        <f t="shared" ref="P18:P22" si="5">IF(L18="","",(L18*O18))</f>
        <v>-58170114.660748176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72</v>
      </c>
      <c r="L19" s="105">
        <v>64000</v>
      </c>
      <c r="M19" s="12"/>
      <c r="N19" s="93">
        <f t="shared" si="3"/>
        <v>1817.8160831483806</v>
      </c>
      <c r="O19" s="94">
        <f t="shared" si="4"/>
        <v>-1817.8160831483806</v>
      </c>
      <c r="P19" s="95">
        <f t="shared" si="5"/>
        <v>-116340229.32149635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-5041480.6898845313</v>
      </c>
      <c r="I23" s="114"/>
      <c r="J23" s="85" t="s">
        <v>25</v>
      </c>
      <c r="K23" s="86"/>
      <c r="L23" s="87">
        <f>SUM(L16:L22)</f>
        <v>100000</v>
      </c>
      <c r="M23" s="88"/>
      <c r="N23" s="88"/>
      <c r="O23" s="88"/>
      <c r="P23" s="89">
        <f>SUM(P16:P22)</f>
        <v>-181781608.31483805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46721</v>
      </c>
      <c r="D29" s="187"/>
      <c r="E29" s="188">
        <f>$G$9</f>
        <v>1260.3701724711327</v>
      </c>
      <c r="F29" s="188"/>
      <c r="G29" s="187">
        <f>C29*E29</f>
        <v>58885754.828023791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243025</v>
      </c>
      <c r="D30" s="184"/>
      <c r="E30" s="199">
        <f>$G$10</f>
        <v>1817.8160831483806</v>
      </c>
      <c r="F30" s="199"/>
      <c r="G30" s="184">
        <f>C30*E30</f>
        <v>441774753.60713518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46721</v>
      </c>
      <c r="D36" s="187"/>
      <c r="E36" s="187">
        <f>$G$29+$O$29-K36</f>
        <v>58885754.828023791</v>
      </c>
      <c r="F36" s="187"/>
      <c r="G36" s="188">
        <f>E36/C36</f>
        <v>1260.3701724711327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243025</v>
      </c>
      <c r="D37" s="184"/>
      <c r="E37" s="184">
        <f>$G$30+$O$30</f>
        <v>441774753.60713518</v>
      </c>
      <c r="F37" s="184"/>
      <c r="G37" s="199">
        <f>E37/C37</f>
        <v>1817.8160831483806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50721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46721</v>
      </c>
      <c r="L43" s="233"/>
      <c r="M43" s="59">
        <f>SUM($K$43)/$D$9</f>
        <v>0.23360500000000001</v>
      </c>
      <c r="N43" s="60">
        <f>$G$36</f>
        <v>1260.3701724711327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343025</v>
      </c>
      <c r="D44" s="235"/>
      <c r="E44" s="62"/>
      <c r="F44" s="236">
        <f>$K$30</f>
        <v>0</v>
      </c>
      <c r="G44" s="237"/>
      <c r="H44" s="237">
        <f>$L$23</f>
        <v>100000</v>
      </c>
      <c r="I44" s="237"/>
      <c r="J44" s="237"/>
      <c r="K44" s="238">
        <f>$C$44-$H$44+$F$44+$O$44</f>
        <v>243025</v>
      </c>
      <c r="L44" s="238"/>
      <c r="M44" s="63">
        <f>SUM($K$44)/D10</f>
        <v>0.48604999999999998</v>
      </c>
      <c r="N44" s="64">
        <f>$G$37</f>
        <v>1817.8160831483806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B1:Y124"/>
  <sheetViews>
    <sheetView showGridLines="0" topLeftCell="A27" zoomScaleNormal="100" workbookViewId="0">
      <selection activeCell="N36" sqref="N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SUM('0501'!K43:L43)</f>
        <v>46721</v>
      </c>
      <c r="F9" s="38">
        <f>E9/D9</f>
        <v>0.23360500000000001</v>
      </c>
      <c r="G9" s="103">
        <f>SUM('0501'!N43)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SUM('0501'!K44:L44)</f>
        <v>243025</v>
      </c>
      <c r="F10" s="40">
        <f>E10/D10</f>
        <v>0.48604999999999998</v>
      </c>
      <c r="G10" s="103">
        <f>SUM('0501'!N44)</f>
        <v>1817.8160831483806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1500</v>
      </c>
      <c r="E16" s="33"/>
      <c r="F16" s="73">
        <f>IF(D16="","",(SUM($G$9)))</f>
        <v>1260.3701724711327</v>
      </c>
      <c r="G16" s="74">
        <f>IF(D16="","",(SUM(E16)-F16))</f>
        <v>-1260.3701724711327</v>
      </c>
      <c r="H16" s="75">
        <f>IF(D16="","",(D16*G16))</f>
        <v>-1890555.2587066991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1500</v>
      </c>
      <c r="E23" s="71"/>
      <c r="F23" s="71"/>
      <c r="G23" s="71"/>
      <c r="H23" s="72">
        <f>SUM(H16:H22)</f>
        <v>-1890555.2587066991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45221</v>
      </c>
      <c r="D29" s="187"/>
      <c r="E29" s="188">
        <f>$G$9</f>
        <v>1260.3701724711327</v>
      </c>
      <c r="F29" s="188"/>
      <c r="G29" s="187">
        <f>C29*E29</f>
        <v>56995199.569317095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243025</v>
      </c>
      <c r="D30" s="184"/>
      <c r="E30" s="199">
        <f>$G$10</f>
        <v>1817.8160831483806</v>
      </c>
      <c r="F30" s="199"/>
      <c r="G30" s="184">
        <f>C30*E30</f>
        <v>441774753.60713518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45221</v>
      </c>
      <c r="D36" s="187"/>
      <c r="E36" s="187">
        <f>$G$29+$O$29-K36</f>
        <v>56995199.569317095</v>
      </c>
      <c r="F36" s="187"/>
      <c r="G36" s="188">
        <f>E36/C36</f>
        <v>1260.3701724711327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243025</v>
      </c>
      <c r="D37" s="184"/>
      <c r="E37" s="184">
        <f>$G$30+$O$30</f>
        <v>441774753.60713518</v>
      </c>
      <c r="F37" s="184"/>
      <c r="G37" s="199">
        <f>E37/C37</f>
        <v>1817.8160831483806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46721</v>
      </c>
      <c r="D43" s="230"/>
      <c r="E43" s="58"/>
      <c r="F43" s="231">
        <f>$K$29</f>
        <v>0</v>
      </c>
      <c r="G43" s="232"/>
      <c r="H43" s="232">
        <f>$D$23</f>
        <v>1500</v>
      </c>
      <c r="I43" s="232"/>
      <c r="J43" s="232"/>
      <c r="K43" s="233">
        <f>$C$43-$H$43+$F$43+$O$43</f>
        <v>45221</v>
      </c>
      <c r="L43" s="233"/>
      <c r="M43" s="59">
        <f>SUM($K$43)/$D$9</f>
        <v>0.226105</v>
      </c>
      <c r="N43" s="60">
        <f>$G$36</f>
        <v>1260.3701724711327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243025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243025</v>
      </c>
      <c r="L44" s="238"/>
      <c r="M44" s="63">
        <f>SUM($K$44)/D10</f>
        <v>0.48604999999999998</v>
      </c>
      <c r="N44" s="64">
        <f>$G$37</f>
        <v>1817.8160831483806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B1:Y124"/>
  <sheetViews>
    <sheetView showGridLines="0" topLeftCell="A28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SUM('0502'!K43:L43)</f>
        <v>45221</v>
      </c>
      <c r="F9" s="38">
        <f>E9/D9</f>
        <v>0.226105</v>
      </c>
      <c r="G9" s="103">
        <f>SUM('0502'!N43)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SUM('0502'!K44:L44)</f>
        <v>243025</v>
      </c>
      <c r="F10" s="40">
        <f>E10/D10</f>
        <v>0.48604999999999998</v>
      </c>
      <c r="G10" s="103">
        <f>SUM('0502'!N44)</f>
        <v>1817.8160831483806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1300</v>
      </c>
      <c r="E16" s="33"/>
      <c r="F16" s="73">
        <f>IF(D16="","",(SUM($G$9)))</f>
        <v>1260.3701724711327</v>
      </c>
      <c r="G16" s="74">
        <f>IF(D16="","",(SUM(E16)-F16))</f>
        <v>-1260.3701724711327</v>
      </c>
      <c r="H16" s="75">
        <f>IF(D16="","",(D16*G16))</f>
        <v>-1638481.2242124726</v>
      </c>
      <c r="I16" s="13"/>
      <c r="J16" s="165" t="s">
        <v>23</v>
      </c>
      <c r="K16" s="107" t="s">
        <v>46</v>
      </c>
      <c r="L16" s="105">
        <v>2000</v>
      </c>
      <c r="M16" s="33"/>
      <c r="N16" s="90">
        <f>IF(L16="","",($G$10))</f>
        <v>1817.8160831483806</v>
      </c>
      <c r="O16" s="91">
        <f>IF(L16="","",(SUM(M16)-N16))</f>
        <v>-1817.8160831483806</v>
      </c>
      <c r="P16" s="92">
        <f>IF(L16="","",(L16*O16))</f>
        <v>-3635632.166296761</v>
      </c>
    </row>
    <row r="17" spans="2:17" ht="24" customHeight="1">
      <c r="B17" s="164"/>
      <c r="C17" s="101" t="s">
        <v>46</v>
      </c>
      <c r="D17" s="105">
        <v>1000</v>
      </c>
      <c r="E17" s="12"/>
      <c r="F17" s="76">
        <f>IF(D17="","",(SUM($G$9)))</f>
        <v>1260.3701724711327</v>
      </c>
      <c r="G17" s="77">
        <f>IF(D17="","",(SUM(E17)-F17))</f>
        <v>-1260.3701724711327</v>
      </c>
      <c r="H17" s="78">
        <f>IF(D17="","",(D17*G17))</f>
        <v>-1260370.1724711328</v>
      </c>
      <c r="I17" s="13"/>
      <c r="J17" s="165"/>
      <c r="K17" s="107" t="s">
        <v>111</v>
      </c>
      <c r="L17" s="105">
        <v>8400</v>
      </c>
      <c r="M17" s="12"/>
      <c r="N17" s="93">
        <f>IF(L17="","",($G$10))</f>
        <v>1817.8160831483806</v>
      </c>
      <c r="O17" s="94">
        <f>IF(L17="","",(SUM(M17)-N17))</f>
        <v>-1817.8160831483806</v>
      </c>
      <c r="P17" s="95">
        <f>IF(L17="","",(L17*O17))</f>
        <v>-15269655.098446397</v>
      </c>
    </row>
    <row r="18" spans="2:17" ht="24" customHeight="1">
      <c r="B18" s="164"/>
      <c r="C18" s="101" t="s">
        <v>94</v>
      </c>
      <c r="D18" s="105">
        <v>2000</v>
      </c>
      <c r="E18" s="12"/>
      <c r="F18" s="76">
        <f t="shared" ref="F18:F22" si="0">IF(D18="","",(SUM($G$9)))</f>
        <v>1260.3701724711327</v>
      </c>
      <c r="G18" s="77">
        <f t="shared" ref="G18:G22" si="1">IF(D18="","",(SUM(E18)-F18))</f>
        <v>-1260.3701724711327</v>
      </c>
      <c r="H18" s="78">
        <f t="shared" ref="H18:H22" si="2">IF(D18="","",(D18*G18))</f>
        <v>-2520740.3449422657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4300</v>
      </c>
      <c r="E23" s="71"/>
      <c r="F23" s="71"/>
      <c r="G23" s="71"/>
      <c r="H23" s="72">
        <f>SUM(H16:H22)</f>
        <v>-5419591.7416258715</v>
      </c>
      <c r="I23" s="114"/>
      <c r="J23" s="85" t="s">
        <v>25</v>
      </c>
      <c r="K23" s="86"/>
      <c r="L23" s="87">
        <f>SUM(L16:L22)</f>
        <v>10400</v>
      </c>
      <c r="M23" s="88"/>
      <c r="N23" s="88"/>
      <c r="O23" s="88"/>
      <c r="P23" s="89">
        <f>SUM(P16:P22)</f>
        <v>-18905287.264743157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40921</v>
      </c>
      <c r="D29" s="187"/>
      <c r="E29" s="188">
        <f>$G$9</f>
        <v>1260.3701724711327</v>
      </c>
      <c r="F29" s="188"/>
      <c r="G29" s="187">
        <f>C29*E29</f>
        <v>51575607.82769122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232625</v>
      </c>
      <c r="D30" s="184"/>
      <c r="E30" s="199">
        <f>$G$10</f>
        <v>1817.8160831483806</v>
      </c>
      <c r="F30" s="199"/>
      <c r="G30" s="184">
        <f>C30*E30</f>
        <v>422869466.34239203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40921</v>
      </c>
      <c r="D36" s="187"/>
      <c r="E36" s="187">
        <f>$G$29+$O$29-K36</f>
        <v>51575607.82769122</v>
      </c>
      <c r="F36" s="187"/>
      <c r="G36" s="188">
        <f>E36/C36</f>
        <v>1260.3701724711327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232625</v>
      </c>
      <c r="D37" s="184"/>
      <c r="E37" s="184">
        <f>$G$30+$O$30</f>
        <v>422869466.34239203</v>
      </c>
      <c r="F37" s="184"/>
      <c r="G37" s="199">
        <f>E37/C37</f>
        <v>1817.8160831483806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45221</v>
      </c>
      <c r="D43" s="230"/>
      <c r="E43" s="58"/>
      <c r="F43" s="231">
        <f>$K$29</f>
        <v>0</v>
      </c>
      <c r="G43" s="232"/>
      <c r="H43" s="232">
        <f>$D$23</f>
        <v>4300</v>
      </c>
      <c r="I43" s="232"/>
      <c r="J43" s="232"/>
      <c r="K43" s="233">
        <f>$C$43-$H$43+$F$43+$O$43</f>
        <v>40921</v>
      </c>
      <c r="L43" s="233"/>
      <c r="M43" s="59">
        <f>SUM($K$43)/$D$9</f>
        <v>0.20460500000000001</v>
      </c>
      <c r="N43" s="60">
        <f>$G$36</f>
        <v>1260.3701724711327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243025</v>
      </c>
      <c r="D44" s="235"/>
      <c r="E44" s="62"/>
      <c r="F44" s="236">
        <f>$K$30</f>
        <v>0</v>
      </c>
      <c r="G44" s="237"/>
      <c r="H44" s="237">
        <f>$L$23</f>
        <v>10400</v>
      </c>
      <c r="I44" s="237"/>
      <c r="J44" s="237"/>
      <c r="K44" s="238">
        <f>$C$44-$H$44+$F$44+$O$44</f>
        <v>232625</v>
      </c>
      <c r="L44" s="238"/>
      <c r="M44" s="63">
        <f>SUM($K$44)/D10</f>
        <v>0.46525</v>
      </c>
      <c r="N44" s="64">
        <f>$G$37</f>
        <v>1817.8160831483806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rgb="FFFFFF00"/>
    <pageSetUpPr fitToPage="1"/>
  </sheetPr>
  <dimension ref="B1:Y124"/>
  <sheetViews>
    <sheetView showGridLines="0" topLeftCell="A10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SUM('0504'!K43:L43)</f>
        <v>40921</v>
      </c>
      <c r="F9" s="38">
        <f>E9/D9</f>
        <v>0.20460500000000001</v>
      </c>
      <c r="G9" s="103">
        <f>SUM('0504'!N43)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SUM('0504'!K44:L44)</f>
        <v>232625</v>
      </c>
      <c r="F10" s="40">
        <f>E10/D10</f>
        <v>0.46525</v>
      </c>
      <c r="G10" s="103">
        <f>SUM('0504'!N44)</f>
        <v>1817.8160831483806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40921</v>
      </c>
      <c r="D29" s="187"/>
      <c r="E29" s="188">
        <f>$G$9</f>
        <v>1260.3701724711327</v>
      </c>
      <c r="F29" s="188"/>
      <c r="G29" s="187">
        <f>C29*E29</f>
        <v>51575607.82769122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232625</v>
      </c>
      <c r="D30" s="184"/>
      <c r="E30" s="199">
        <f>$G$10</f>
        <v>1817.8160831483806</v>
      </c>
      <c r="F30" s="199"/>
      <c r="G30" s="184">
        <f>C30*E30</f>
        <v>422869466.34239203</v>
      </c>
      <c r="H30" s="185"/>
      <c r="I30" s="13"/>
      <c r="J30" s="46" t="s">
        <v>10</v>
      </c>
      <c r="K30" s="180">
        <v>31946</v>
      </c>
      <c r="L30" s="181"/>
      <c r="M30" s="182">
        <v>1917.09716662803</v>
      </c>
      <c r="N30" s="183"/>
      <c r="O30" s="184">
        <f>K30*M30</f>
        <v>61243586.085099049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40921</v>
      </c>
      <c r="D36" s="187"/>
      <c r="E36" s="187">
        <f>$G$29+$O$29-K36</f>
        <v>51575607.82769122</v>
      </c>
      <c r="F36" s="187"/>
      <c r="G36" s="188">
        <f>E36/C36</f>
        <v>1260.3701724711327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264571</v>
      </c>
      <c r="D37" s="184"/>
      <c r="E37" s="184">
        <f>$G$30+$O$30</f>
        <v>484113052.42749107</v>
      </c>
      <c r="F37" s="184"/>
      <c r="G37" s="199">
        <f>E37/C37</f>
        <v>1829.8039181448121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40921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40921</v>
      </c>
      <c r="L43" s="233"/>
      <c r="M43" s="59">
        <f>SUM($K$43)/$D$9</f>
        <v>0.20460500000000001</v>
      </c>
      <c r="N43" s="60">
        <f>$G$36</f>
        <v>1260.3701724711327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232625</v>
      </c>
      <c r="D44" s="235"/>
      <c r="E44" s="62"/>
      <c r="F44" s="236">
        <f>$K$30</f>
        <v>31946</v>
      </c>
      <c r="G44" s="237"/>
      <c r="H44" s="237">
        <f>$L$23</f>
        <v>0</v>
      </c>
      <c r="I44" s="237"/>
      <c r="J44" s="237"/>
      <c r="K44" s="238">
        <f>$C$44-$H$44+$F$44+$O$44</f>
        <v>264571</v>
      </c>
      <c r="L44" s="238"/>
      <c r="M44" s="63">
        <f>SUM($K$44)/D10</f>
        <v>0.529142</v>
      </c>
      <c r="N44" s="64">
        <f>$G$37</f>
        <v>1829.8039181448121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B1:Y124"/>
  <sheetViews>
    <sheetView showGridLines="0" topLeftCell="A4" zoomScaleNormal="100" workbookViewId="0">
      <selection activeCell="N49" sqref="N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SUM('0505 (입고)'!K43:L43)</f>
        <v>40921</v>
      </c>
      <c r="F9" s="38">
        <f>E9/D9</f>
        <v>0.20460500000000001</v>
      </c>
      <c r="G9" s="103">
        <f>SUM('0505 (입고)'!N43)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SUM('0505 (입고)'!K44:L44)</f>
        <v>264571</v>
      </c>
      <c r="F10" s="40">
        <f>E10/D10</f>
        <v>0.529142</v>
      </c>
      <c r="G10" s="103">
        <f>SUM('0505 (입고)'!N44)</f>
        <v>1829.8039181448121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1900</v>
      </c>
      <c r="E16" s="33"/>
      <c r="F16" s="73">
        <f>IF(D16="","",(SUM($G$9)))</f>
        <v>1260.3701724711327</v>
      </c>
      <c r="G16" s="74">
        <f>IF(D16="","",(SUM(E16)-F16))</f>
        <v>-1260.3701724711327</v>
      </c>
      <c r="H16" s="75">
        <f>IF(D16="","",(D16*G16))</f>
        <v>-2394703.3276951523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94</v>
      </c>
      <c r="D17" s="105">
        <v>2000</v>
      </c>
      <c r="E17" s="12"/>
      <c r="F17" s="76">
        <f>IF(D17="","",(SUM($G$9)))</f>
        <v>1260.3701724711327</v>
      </c>
      <c r="G17" s="77">
        <f>IF(D17="","",(SUM(E17)-F17))</f>
        <v>-1260.3701724711327</v>
      </c>
      <c r="H17" s="78">
        <f>IF(D17="","",(D17*G17))</f>
        <v>-2520740.3449422657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3900</v>
      </c>
      <c r="E23" s="71"/>
      <c r="F23" s="71"/>
      <c r="G23" s="71"/>
      <c r="H23" s="72">
        <f>SUM(H16:H22)</f>
        <v>-4915443.6726374179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37021</v>
      </c>
      <c r="D29" s="187"/>
      <c r="E29" s="188">
        <f>$G$9</f>
        <v>1260.3701724711327</v>
      </c>
      <c r="F29" s="188"/>
      <c r="G29" s="187">
        <f>C29*E29</f>
        <v>46660164.155053802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264571</v>
      </c>
      <c r="D30" s="184"/>
      <c r="E30" s="199">
        <f>$G$10</f>
        <v>1829.8039181448121</v>
      </c>
      <c r="F30" s="199"/>
      <c r="G30" s="184">
        <f>C30*E30</f>
        <v>484113052.42749107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37021</v>
      </c>
      <c r="D36" s="187"/>
      <c r="E36" s="187">
        <f>$G$29+$O$29-K36</f>
        <v>46660164.155053802</v>
      </c>
      <c r="F36" s="187"/>
      <c r="G36" s="188">
        <f>E36/C36</f>
        <v>1260.3701724711327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264571</v>
      </c>
      <c r="D37" s="184"/>
      <c r="E37" s="184">
        <f>$G$30+$O$30</f>
        <v>484113052.42749107</v>
      </c>
      <c r="F37" s="184"/>
      <c r="G37" s="199">
        <f>E37/C37</f>
        <v>1829.8039181448121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40921</v>
      </c>
      <c r="D43" s="230"/>
      <c r="E43" s="58"/>
      <c r="F43" s="231">
        <f>$K$29</f>
        <v>0</v>
      </c>
      <c r="G43" s="232"/>
      <c r="H43" s="232">
        <f>$D$23</f>
        <v>3900</v>
      </c>
      <c r="I43" s="232"/>
      <c r="J43" s="232"/>
      <c r="K43" s="233">
        <f>$C$43-$H$43+$F$43+$O$43</f>
        <v>37021</v>
      </c>
      <c r="L43" s="233"/>
      <c r="M43" s="59">
        <f>SUM($K$43)/$D$9</f>
        <v>0.18510499999999999</v>
      </c>
      <c r="N43" s="60">
        <f>$G$36</f>
        <v>1260.3701724711327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264571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264571</v>
      </c>
      <c r="L44" s="238"/>
      <c r="M44" s="63">
        <f>SUM($K$44)/D10</f>
        <v>0.529142</v>
      </c>
      <c r="N44" s="64">
        <f>$G$37</f>
        <v>1829.8039181448121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rgb="FFFFFF00"/>
    <pageSetUpPr fitToPage="1"/>
  </sheetPr>
  <dimension ref="B1:Y124"/>
  <sheetViews>
    <sheetView showGridLines="0" topLeftCell="A18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SUM('0505'!K43:L43)</f>
        <v>37021</v>
      </c>
      <c r="F9" s="38">
        <f>E9/D9</f>
        <v>0.18510499999999999</v>
      </c>
      <c r="G9" s="103">
        <f>SUM('0505'!N43)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SUM('0505'!K44:L44)</f>
        <v>264571</v>
      </c>
      <c r="F10" s="40">
        <f>E10/D10</f>
        <v>0.529142</v>
      </c>
      <c r="G10" s="103">
        <f>SUM('0505'!N44)</f>
        <v>1829.8039181448121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37021</v>
      </c>
      <c r="D29" s="187"/>
      <c r="E29" s="188">
        <f>$G$9</f>
        <v>1260.3701724711327</v>
      </c>
      <c r="F29" s="188"/>
      <c r="G29" s="187">
        <f>C29*E29</f>
        <v>46660164.155053802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264571</v>
      </c>
      <c r="D30" s="184"/>
      <c r="E30" s="199">
        <f>$G$10</f>
        <v>1829.8039181448121</v>
      </c>
      <c r="F30" s="199"/>
      <c r="G30" s="184">
        <f>C30*E30</f>
        <v>484113052.42749107</v>
      </c>
      <c r="H30" s="185"/>
      <c r="I30" s="13"/>
      <c r="J30" s="46" t="s">
        <v>10</v>
      </c>
      <c r="K30" s="180">
        <v>31971</v>
      </c>
      <c r="L30" s="181"/>
      <c r="M30" s="182">
        <v>1917.09716662803</v>
      </c>
      <c r="N30" s="183"/>
      <c r="O30" s="184">
        <f>K30*M30</f>
        <v>61291513.514264748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37021</v>
      </c>
      <c r="D36" s="187"/>
      <c r="E36" s="187">
        <f>$G$29+$O$29-K36</f>
        <v>46660164.155053802</v>
      </c>
      <c r="F36" s="187"/>
      <c r="G36" s="188">
        <f>E36/C36</f>
        <v>1260.3701724711327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296542</v>
      </c>
      <c r="D37" s="184"/>
      <c r="E37" s="184">
        <f>$G$30+$O$30</f>
        <v>545404565.94175577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37021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37021</v>
      </c>
      <c r="L43" s="233"/>
      <c r="M43" s="59">
        <f>SUM($K$43)/$D$9</f>
        <v>0.18510499999999999</v>
      </c>
      <c r="N43" s="60">
        <f>$G$36</f>
        <v>1260.3701724711327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264571</v>
      </c>
      <c r="D44" s="235"/>
      <c r="E44" s="62"/>
      <c r="F44" s="236">
        <f>$K$30</f>
        <v>31971</v>
      </c>
      <c r="G44" s="237"/>
      <c r="H44" s="237">
        <f>$L$23</f>
        <v>0</v>
      </c>
      <c r="I44" s="237"/>
      <c r="J44" s="237"/>
      <c r="K44" s="238">
        <f>$C$44-$H$44+$F$44+$O$44</f>
        <v>296542</v>
      </c>
      <c r="L44" s="238"/>
      <c r="M44" s="63">
        <f>SUM($K$44)/D10</f>
        <v>0.59308399999999994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B1:Y124"/>
  <sheetViews>
    <sheetView showGridLines="0" topLeftCell="A34" zoomScaleNormal="100" workbookViewId="0">
      <selection activeCell="N34" sqref="N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SUM('0506 (입고)'!K43:L43)</f>
        <v>37021</v>
      </c>
      <c r="F9" s="38">
        <f>E9/D9</f>
        <v>0.18510499999999999</v>
      </c>
      <c r="G9" s="103">
        <f>SUM('0506 (입고)'!N43)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SUM('0506 (입고)'!K44:L44)</f>
        <v>296542</v>
      </c>
      <c r="F10" s="40">
        <f>E10/D10</f>
        <v>0.59308399999999994</v>
      </c>
      <c r="G10" s="103">
        <f>SUM('0506 (입고)'!N44)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1260.3701724711327</v>
      </c>
      <c r="G16" s="74">
        <f>IF(D16="","",(SUM(E16)-F16))</f>
        <v>-1260.3701724711327</v>
      </c>
      <c r="H16" s="75">
        <f>IF(D16="","",(D16*G16))</f>
        <v>-2520740.3449422657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1839.21524081498</v>
      </c>
      <c r="O16" s="91">
        <f>IF(L16="","",(SUM(M16)-N16))</f>
        <v>-1839.21524081498</v>
      </c>
      <c r="P16" s="92">
        <f>IF(L16="","",(L16*O16))</f>
        <v>-1839215.2408149801</v>
      </c>
    </row>
    <row r="17" spans="2:17" ht="24" customHeight="1">
      <c r="B17" s="164"/>
      <c r="C17" s="101" t="s">
        <v>45</v>
      </c>
      <c r="D17" s="105">
        <v>1000</v>
      </c>
      <c r="E17" s="12"/>
      <c r="F17" s="76">
        <f>IF(D17="","",(SUM($G$9)))</f>
        <v>1260.3701724711327</v>
      </c>
      <c r="G17" s="77">
        <f>IF(D17="","",(SUM(E17)-F17))</f>
        <v>-1260.3701724711327</v>
      </c>
      <c r="H17" s="78">
        <f>IF(D17="","",(D17*G17))</f>
        <v>-1260370.1724711328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1839.21524081498</v>
      </c>
      <c r="O17" s="94">
        <f>IF(L17="","",(SUM(M17)-N17))</f>
        <v>-1839.21524081498</v>
      </c>
      <c r="P17" s="95">
        <f>IF(L17="","",(L17*O17))</f>
        <v>-5517645.7224449404</v>
      </c>
    </row>
    <row r="18" spans="2:17" ht="24" customHeight="1">
      <c r="B18" s="164"/>
      <c r="C18" s="101" t="s">
        <v>94</v>
      </c>
      <c r="D18" s="105">
        <v>1300</v>
      </c>
      <c r="E18" s="12"/>
      <c r="F18" s="76">
        <f t="shared" ref="F18:F22" si="0">IF(D18="","",(SUM($G$9)))</f>
        <v>1260.3701724711327</v>
      </c>
      <c r="G18" s="77">
        <f t="shared" ref="G18:G22" si="1">IF(D18="","",(SUM(E18)-F18))</f>
        <v>-1260.3701724711327</v>
      </c>
      <c r="H18" s="78">
        <f t="shared" ref="H18:H22" si="2">IF(D18="","",(D18*G18))</f>
        <v>-1638481.2242124726</v>
      </c>
      <c r="I18" s="13"/>
      <c r="J18" s="165"/>
      <c r="K18" s="107" t="s">
        <v>48</v>
      </c>
      <c r="L18" s="105">
        <v>2000</v>
      </c>
      <c r="M18" s="12"/>
      <c r="N18" s="93">
        <f t="shared" ref="N18:N22" si="3">IF(L18="","",($G$10))</f>
        <v>1839.21524081498</v>
      </c>
      <c r="O18" s="94">
        <f t="shared" ref="O18:O22" si="4">IF(L18="","",(SUM(M18)-N18))</f>
        <v>-1839.21524081498</v>
      </c>
      <c r="P18" s="95">
        <f t="shared" ref="P18:P22" si="5">IF(L18="","",(L18*O18))</f>
        <v>-3678430.4816299602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4300</v>
      </c>
      <c r="E23" s="71"/>
      <c r="F23" s="71"/>
      <c r="G23" s="71"/>
      <c r="H23" s="72">
        <f>SUM(H16:H22)</f>
        <v>-5419591.7416258706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-11035291.444889881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32721</v>
      </c>
      <c r="D29" s="187"/>
      <c r="E29" s="188">
        <f>$G$9</f>
        <v>1260.3701724711327</v>
      </c>
      <c r="F29" s="188"/>
      <c r="G29" s="187">
        <f>C29*E29</f>
        <v>41240572.413427934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290542</v>
      </c>
      <c r="D30" s="184"/>
      <c r="E30" s="199">
        <f>$G$10</f>
        <v>1839.21524081498</v>
      </c>
      <c r="F30" s="199"/>
      <c r="G30" s="184">
        <f>C30*E30</f>
        <v>534369274.49686593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32721</v>
      </c>
      <c r="D36" s="187"/>
      <c r="E36" s="187">
        <f>$G$29+$O$29-K36</f>
        <v>41240572.413427934</v>
      </c>
      <c r="F36" s="187"/>
      <c r="G36" s="188">
        <f>E36/C36</f>
        <v>1260.3701724711327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290542</v>
      </c>
      <c r="D37" s="184"/>
      <c r="E37" s="184">
        <f>$G$30+$O$30</f>
        <v>534369274.49686593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37021</v>
      </c>
      <c r="D43" s="230"/>
      <c r="E43" s="58"/>
      <c r="F43" s="231">
        <f>$K$29</f>
        <v>0</v>
      </c>
      <c r="G43" s="232"/>
      <c r="H43" s="232">
        <f>$D$23</f>
        <v>4300</v>
      </c>
      <c r="I43" s="232"/>
      <c r="J43" s="232"/>
      <c r="K43" s="233">
        <f>$C$43-$H$43+$F$43+$O$43</f>
        <v>32721</v>
      </c>
      <c r="L43" s="233"/>
      <c r="M43" s="59">
        <f>SUM($K$43)/$D$9</f>
        <v>0.163605</v>
      </c>
      <c r="N43" s="60">
        <f>$G$36</f>
        <v>1260.3701724711327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296542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290542</v>
      </c>
      <c r="L44" s="238"/>
      <c r="M44" s="63">
        <f>SUM($K$44)/D10</f>
        <v>0.58108400000000004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rgb="FFFFFF00"/>
    <pageSetUpPr fitToPage="1"/>
  </sheetPr>
  <dimension ref="B1:Y124"/>
  <sheetViews>
    <sheetView showGridLines="0" topLeftCell="A15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SUM('0506'!K43:L43)</f>
        <v>32721</v>
      </c>
      <c r="F9" s="38">
        <f>E9/D9</f>
        <v>0.163605</v>
      </c>
      <c r="G9" s="103">
        <f>SUM('0506'!N43)</f>
        <v>1260.3701724711327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SUM('0506'!K44:L44)</f>
        <v>290542</v>
      </c>
      <c r="F10" s="40">
        <f>E10/D10</f>
        <v>0.58108400000000004</v>
      </c>
      <c r="G10" s="103">
        <f>SUM('0506'!N44)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32721</v>
      </c>
      <c r="D29" s="187"/>
      <c r="E29" s="188">
        <f>$G$9</f>
        <v>1260.3701724711327</v>
      </c>
      <c r="F29" s="188"/>
      <c r="G29" s="187">
        <f>C29*E29</f>
        <v>41240572.413427934</v>
      </c>
      <c r="H29" s="189"/>
      <c r="I29" s="13"/>
      <c r="J29" s="45" t="s">
        <v>9</v>
      </c>
      <c r="K29" s="190">
        <v>32000</v>
      </c>
      <c r="L29" s="191"/>
      <c r="M29" s="192">
        <v>1504.29716662803</v>
      </c>
      <c r="N29" s="193"/>
      <c r="O29" s="187">
        <f>K29*M29</f>
        <v>48137509.332096964</v>
      </c>
      <c r="P29" s="189"/>
    </row>
    <row r="30" spans="2:17" ht="22.5" customHeight="1">
      <c r="B30" s="46" t="s">
        <v>10</v>
      </c>
      <c r="C30" s="198">
        <f>$E$10-$L$23</f>
        <v>290542</v>
      </c>
      <c r="D30" s="184"/>
      <c r="E30" s="199">
        <f>$G$10</f>
        <v>1839.21524081498</v>
      </c>
      <c r="F30" s="199"/>
      <c r="G30" s="184">
        <f>C30*E30</f>
        <v>534369274.49686593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64721</v>
      </c>
      <c r="D36" s="187"/>
      <c r="E36" s="187">
        <f>$G$29+$O$29-K36</f>
        <v>89378081.745524898</v>
      </c>
      <c r="F36" s="187"/>
      <c r="G36" s="188">
        <f>E36/C36</f>
        <v>1380.9749810034593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290542</v>
      </c>
      <c r="D37" s="184"/>
      <c r="E37" s="184">
        <f>$G$30+$O$30</f>
        <v>534369274.49686593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32721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64721</v>
      </c>
      <c r="L43" s="233"/>
      <c r="M43" s="59">
        <f>SUM($K$43)/$D$9</f>
        <v>0.32360499999999998</v>
      </c>
      <c r="N43" s="60">
        <f>$G$36</f>
        <v>1380.9749810034593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290542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290542</v>
      </c>
      <c r="L44" s="238"/>
      <c r="M44" s="63">
        <f>SUM($K$44)/D10</f>
        <v>0.58108400000000004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B1:Y124"/>
  <sheetViews>
    <sheetView showGridLines="0" topLeftCell="A31" zoomScaleNormal="100" workbookViewId="0">
      <selection activeCell="G45" sqref="G45:O4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SUM('0507 (입고)'!K43:L43)</f>
        <v>64721</v>
      </c>
      <c r="F9" s="38">
        <f>E9/D9</f>
        <v>0.32360499999999998</v>
      </c>
      <c r="G9" s="103">
        <f>SUM('0507 (입고)'!N43)</f>
        <v>1380.9749810034593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SUM('0507 (입고)'!K44:L44)</f>
        <v>290542</v>
      </c>
      <c r="F10" s="40">
        <f>E10/D10</f>
        <v>0.58108400000000004</v>
      </c>
      <c r="G10" s="103">
        <f>SUM('0507 (입고)'!N44)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1800</v>
      </c>
      <c r="E16" s="33"/>
      <c r="F16" s="73">
        <f>IF(D16="","",(SUM($G$9)))</f>
        <v>1380.9749810034593</v>
      </c>
      <c r="G16" s="74">
        <f>IF(D16="","",(SUM(E16)-F16))</f>
        <v>-1380.9749810034593</v>
      </c>
      <c r="H16" s="75">
        <f>IF(D16="","",(D16*G16))</f>
        <v>-2485754.9658062267</v>
      </c>
      <c r="I16" s="13"/>
      <c r="J16" s="165" t="s">
        <v>23</v>
      </c>
      <c r="K16" s="107" t="s">
        <v>45</v>
      </c>
      <c r="L16" s="105">
        <v>1200</v>
      </c>
      <c r="M16" s="33"/>
      <c r="N16" s="90">
        <f>IF(L16="","",($G$10))</f>
        <v>1839.21524081498</v>
      </c>
      <c r="O16" s="91">
        <f>IF(L16="","",(SUM(M16)-N16))</f>
        <v>-1839.21524081498</v>
      </c>
      <c r="P16" s="92">
        <f>IF(L16="","",(L16*O16))</f>
        <v>-2207058.288977976</v>
      </c>
    </row>
    <row r="17" spans="2:17" ht="24" customHeight="1">
      <c r="B17" s="164"/>
      <c r="C17" s="101" t="s">
        <v>48</v>
      </c>
      <c r="D17" s="105">
        <v>1500</v>
      </c>
      <c r="E17" s="12"/>
      <c r="F17" s="76">
        <f>IF(D17="","",(SUM($G$9)))</f>
        <v>1380.9749810034593</v>
      </c>
      <c r="G17" s="77">
        <f>IF(D17="","",(SUM(E17)-F17))</f>
        <v>-1380.9749810034593</v>
      </c>
      <c r="H17" s="78">
        <f>IF(D17="","",(D17*G17))</f>
        <v>-2071462.4715051891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93</v>
      </c>
      <c r="D18" s="105">
        <v>3000</v>
      </c>
      <c r="E18" s="12"/>
      <c r="F18" s="76">
        <f t="shared" ref="F18:F22" si="0">IF(D18="","",(SUM($G$9)))</f>
        <v>1380.9749810034593</v>
      </c>
      <c r="G18" s="77">
        <f t="shared" ref="G18:G22" si="1">IF(D18="","",(SUM(E18)-F18))</f>
        <v>-1380.9749810034593</v>
      </c>
      <c r="H18" s="78">
        <f t="shared" ref="H18:H22" si="2">IF(D18="","",(D18*G18))</f>
        <v>-4142924.9430103782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6300</v>
      </c>
      <c r="E23" s="71"/>
      <c r="F23" s="71"/>
      <c r="G23" s="71"/>
      <c r="H23" s="72">
        <f>SUM(H16:H22)</f>
        <v>-8700142.3803217933</v>
      </c>
      <c r="I23" s="114"/>
      <c r="J23" s="85" t="s">
        <v>25</v>
      </c>
      <c r="K23" s="86"/>
      <c r="L23" s="87">
        <f>SUM(L16:L22)</f>
        <v>1200</v>
      </c>
      <c r="M23" s="88"/>
      <c r="N23" s="88"/>
      <c r="O23" s="88"/>
      <c r="P23" s="89">
        <f>SUM(P16:P22)</f>
        <v>-2207058.288977976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58421</v>
      </c>
      <c r="D29" s="187"/>
      <c r="E29" s="188">
        <f>$G$9</f>
        <v>1380.9749810034593</v>
      </c>
      <c r="F29" s="188"/>
      <c r="G29" s="187">
        <f>C29*E29</f>
        <v>80677939.365203097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289342</v>
      </c>
      <c r="D30" s="184"/>
      <c r="E30" s="199">
        <f>$G$10</f>
        <v>1839.21524081498</v>
      </c>
      <c r="F30" s="199"/>
      <c r="G30" s="184">
        <f>C30*E30</f>
        <v>532162216.20788795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58421</v>
      </c>
      <c r="D36" s="187"/>
      <c r="E36" s="187">
        <f>$G$29+$O$29-K36</f>
        <v>80677939.365203097</v>
      </c>
      <c r="F36" s="187"/>
      <c r="G36" s="188">
        <f>E36/C36</f>
        <v>1380.9749810034593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289342</v>
      </c>
      <c r="D37" s="184"/>
      <c r="E37" s="184">
        <f>$G$30+$O$30</f>
        <v>532162216.20788795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64721</v>
      </c>
      <c r="D43" s="230"/>
      <c r="E43" s="58"/>
      <c r="F43" s="231">
        <f>$K$29</f>
        <v>0</v>
      </c>
      <c r="G43" s="232"/>
      <c r="H43" s="232">
        <f>$D$23</f>
        <v>6300</v>
      </c>
      <c r="I43" s="232"/>
      <c r="J43" s="232"/>
      <c r="K43" s="233">
        <f>$C$43-$H$43+$F$43+$O$43</f>
        <v>58421</v>
      </c>
      <c r="L43" s="233"/>
      <c r="M43" s="59">
        <f>SUM($K$43)/$D$9</f>
        <v>0.292105</v>
      </c>
      <c r="N43" s="60">
        <f>$G$36</f>
        <v>1380.9749810034593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290542</v>
      </c>
      <c r="D44" s="235"/>
      <c r="E44" s="62"/>
      <c r="F44" s="236">
        <f>$K$30</f>
        <v>0</v>
      </c>
      <c r="G44" s="237"/>
      <c r="H44" s="237">
        <f>$L$23</f>
        <v>1200</v>
      </c>
      <c r="I44" s="237"/>
      <c r="J44" s="237"/>
      <c r="K44" s="238">
        <f>$C$44-$H$44+$F$44+$O$44</f>
        <v>289342</v>
      </c>
      <c r="L44" s="238"/>
      <c r="M44" s="63">
        <f>SUM($K$44)/D10</f>
        <v>0.57868399999999998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B1:Y124"/>
  <sheetViews>
    <sheetView showGridLines="0" topLeftCell="A28" zoomScaleNormal="100" workbookViewId="0">
      <selection activeCell="L17" sqref="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SUM('0507'!K43:L43)</f>
        <v>58421</v>
      </c>
      <c r="F9" s="38">
        <f>E9/D9</f>
        <v>0.292105</v>
      </c>
      <c r="G9" s="103">
        <f>SUM('0507'!N43)</f>
        <v>1380.9749810034593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SUM('0507'!K44:L44)</f>
        <v>289342</v>
      </c>
      <c r="F10" s="40">
        <f>E10/D10</f>
        <v>0.57868399999999998</v>
      </c>
      <c r="G10" s="103">
        <f>SUM('0507'!N44)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1800</v>
      </c>
      <c r="E16" s="33"/>
      <c r="F16" s="73">
        <f>IF(D16="","",(SUM($G$9)))</f>
        <v>1380.9749810034593</v>
      </c>
      <c r="G16" s="74">
        <f>IF(D16="","",(SUM(E16)-F16))</f>
        <v>-1380.9749810034593</v>
      </c>
      <c r="H16" s="75">
        <f>IF(D16="","",(D16*G16))</f>
        <v>-2485754.9658062267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1839.21524081498</v>
      </c>
      <c r="O16" s="91">
        <f>IF(L16="","",(SUM(M16)-N16))</f>
        <v>-1839.21524081498</v>
      </c>
      <c r="P16" s="92">
        <f>IF(L16="","",(L16*O16))</f>
        <v>-5517645.7224449404</v>
      </c>
    </row>
    <row r="17" spans="2:17" ht="24" customHeight="1">
      <c r="B17" s="164"/>
      <c r="C17" s="101" t="s">
        <v>97</v>
      </c>
      <c r="D17" s="105">
        <v>1000</v>
      </c>
      <c r="E17" s="12"/>
      <c r="F17" s="76">
        <f>IF(D17="","",(SUM($G$9)))</f>
        <v>1380.9749810034593</v>
      </c>
      <c r="G17" s="77">
        <f>IF(D17="","",(SUM(E17)-F17))</f>
        <v>-1380.9749810034593</v>
      </c>
      <c r="H17" s="78">
        <f>IF(D17="","",(D17*G17))</f>
        <v>-1380974.9810034593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2800</v>
      </c>
      <c r="E23" s="71"/>
      <c r="F23" s="71"/>
      <c r="G23" s="71"/>
      <c r="H23" s="72">
        <f>SUM(H16:H22)</f>
        <v>-3866729.9468096858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-5517645.7224449404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55621</v>
      </c>
      <c r="D29" s="187"/>
      <c r="E29" s="188">
        <f>$G$9</f>
        <v>1380.9749810034593</v>
      </c>
      <c r="F29" s="188"/>
      <c r="G29" s="187">
        <f>C29*E29</f>
        <v>76811209.418393418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286342</v>
      </c>
      <c r="D30" s="184"/>
      <c r="E30" s="199">
        <f>$G$10</f>
        <v>1839.21524081498</v>
      </c>
      <c r="F30" s="199"/>
      <c r="G30" s="184">
        <f>C30*E30</f>
        <v>526644570.485443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55621</v>
      </c>
      <c r="D36" s="187"/>
      <c r="E36" s="187">
        <f>$G$29+$O$29-K36</f>
        <v>76811209.418393418</v>
      </c>
      <c r="F36" s="187"/>
      <c r="G36" s="188">
        <f>E36/C36</f>
        <v>1380.9749810034596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286342</v>
      </c>
      <c r="D37" s="184"/>
      <c r="E37" s="184">
        <f>$G$30+$O$30</f>
        <v>526644570.485443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58421</v>
      </c>
      <c r="D43" s="230"/>
      <c r="E43" s="58"/>
      <c r="F43" s="231">
        <f>$K$29</f>
        <v>0</v>
      </c>
      <c r="G43" s="232"/>
      <c r="H43" s="232">
        <f>$D$23</f>
        <v>2800</v>
      </c>
      <c r="I43" s="232"/>
      <c r="J43" s="232"/>
      <c r="K43" s="233">
        <f>$C$43-$H$43+$F$43+$O$43</f>
        <v>55621</v>
      </c>
      <c r="L43" s="233"/>
      <c r="M43" s="59">
        <f>SUM($K$43)/$D$9</f>
        <v>0.27810499999999999</v>
      </c>
      <c r="N43" s="60">
        <f>$G$36</f>
        <v>1380.9749810034596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289342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286342</v>
      </c>
      <c r="L44" s="238"/>
      <c r="M44" s="63">
        <f>SUM($K$44)/D10</f>
        <v>0.57268399999999997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B1:Y124"/>
  <sheetViews>
    <sheetView showGridLines="0" topLeftCell="A34" zoomScaleNormal="100" workbookViewId="0">
      <selection activeCell="M50" sqref="M5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SUM('0508'!K43:L43)</f>
        <v>55621</v>
      </c>
      <c r="F9" s="38">
        <f>E9/D9</f>
        <v>0.27810499999999999</v>
      </c>
      <c r="G9" s="103">
        <f>SUM('0508'!N43)</f>
        <v>1380.9749810034596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SUM('0508'!K44:L44)</f>
        <v>286342</v>
      </c>
      <c r="F10" s="40">
        <f>E10/D10</f>
        <v>0.57268399999999997</v>
      </c>
      <c r="G10" s="103">
        <f>SUM('0508'!N44)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94</v>
      </c>
      <c r="D16" s="104">
        <v>1900</v>
      </c>
      <c r="E16" s="33"/>
      <c r="F16" s="73">
        <f>IF(D16="","",(SUM($G$9)))</f>
        <v>1380.9749810034596</v>
      </c>
      <c r="G16" s="74">
        <f>IF(D16="","",(SUM(E16)-F16))</f>
        <v>-1380.9749810034596</v>
      </c>
      <c r="H16" s="75">
        <f>IF(D16="","",(D16*G16))</f>
        <v>-2623852.4639065731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01" t="s">
        <v>107</v>
      </c>
      <c r="D17" s="105">
        <v>1200</v>
      </c>
      <c r="E17" s="12"/>
      <c r="F17" s="76">
        <f>IF(D17="","",(SUM($G$9)))</f>
        <v>1380.9749810034596</v>
      </c>
      <c r="G17" s="77">
        <f>IF(D17="","",(SUM(E17)-F17))</f>
        <v>-1380.9749810034596</v>
      </c>
      <c r="H17" s="78">
        <f>IF(D17="","",(D17*G17))</f>
        <v>-1657169.9772041515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47</v>
      </c>
      <c r="D18" s="105">
        <v>1000</v>
      </c>
      <c r="E18" s="12"/>
      <c r="F18" s="76">
        <f t="shared" ref="F18:F22" si="0">IF(D18="","",(SUM($G$9)))</f>
        <v>1380.9749810034596</v>
      </c>
      <c r="G18" s="77">
        <f t="shared" ref="G18:G22" si="1">IF(D18="","",(SUM(E18)-F18))</f>
        <v>-1380.9749810034596</v>
      </c>
      <c r="H18" s="78">
        <f t="shared" ref="H18:H22" si="2">IF(D18="","",(D18*G18))</f>
        <v>-1380974.9810034595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4100</v>
      </c>
      <c r="E23" s="71"/>
      <c r="F23" s="71"/>
      <c r="G23" s="71"/>
      <c r="H23" s="72">
        <f>SUM(H16:H22)</f>
        <v>-5661997.4221141841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51521</v>
      </c>
      <c r="D29" s="187"/>
      <c r="E29" s="188">
        <f>$G$9</f>
        <v>1380.9749810034596</v>
      </c>
      <c r="F29" s="188"/>
      <c r="G29" s="187">
        <f>C29*E29</f>
        <v>71149211.99627924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286342</v>
      </c>
      <c r="D30" s="184"/>
      <c r="E30" s="199">
        <f>$G$10</f>
        <v>1839.21524081498</v>
      </c>
      <c r="F30" s="199"/>
      <c r="G30" s="184">
        <f>C30*E30</f>
        <v>526644570.485443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51521</v>
      </c>
      <c r="D36" s="187"/>
      <c r="E36" s="187">
        <f>$G$29+$O$29-K36</f>
        <v>71149211.99627924</v>
      </c>
      <c r="F36" s="187"/>
      <c r="G36" s="188">
        <f>E36/C36</f>
        <v>1380.9749810034596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286342</v>
      </c>
      <c r="D37" s="184"/>
      <c r="E37" s="184">
        <f>$G$30+$O$30</f>
        <v>526644570.485443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55621</v>
      </c>
      <c r="D43" s="230"/>
      <c r="E43" s="58"/>
      <c r="F43" s="231">
        <f>$K$29</f>
        <v>0</v>
      </c>
      <c r="G43" s="232"/>
      <c r="H43" s="232">
        <f>$D$23</f>
        <v>4100</v>
      </c>
      <c r="I43" s="232"/>
      <c r="J43" s="232"/>
      <c r="K43" s="233">
        <f>$C$43-$H$43+$F$43+$O$43</f>
        <v>51521</v>
      </c>
      <c r="L43" s="233"/>
      <c r="M43" s="59">
        <f>SUM($K$43)/$D$9</f>
        <v>0.25760499999999997</v>
      </c>
      <c r="N43" s="60">
        <f>$G$36</f>
        <v>1380.9749810034596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286342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286342</v>
      </c>
      <c r="L44" s="238"/>
      <c r="M44" s="63">
        <f>SUM($K$44)/D10</f>
        <v>0.57268399999999997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B1:Y124"/>
  <sheetViews>
    <sheetView showGridLines="0" topLeftCell="A28" zoomScaleNormal="100" workbookViewId="0">
      <selection activeCell="Q45" sqref="Q4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SUM('0509'!K43:L43)</f>
        <v>51521</v>
      </c>
      <c r="F9" s="38">
        <f>E9/D9</f>
        <v>0.25760499999999997</v>
      </c>
      <c r="G9" s="103">
        <f>SUM('0509'!N43)</f>
        <v>1380.9749810034596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SUM('0509'!K44:L44)</f>
        <v>286342</v>
      </c>
      <c r="F10" s="40">
        <f>E10/D10</f>
        <v>0.57268399999999997</v>
      </c>
      <c r="G10" s="103">
        <f>SUM('0509'!N44)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1380.9749810034596</v>
      </c>
      <c r="G16" s="74">
        <f>IF(D16="","",(SUM(E16)-F16))</f>
        <v>-1380.9749810034596</v>
      </c>
      <c r="H16" s="75">
        <f>IF(D16="","",(D16*G16))</f>
        <v>-2761949.9620069191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1839.21524081498</v>
      </c>
      <c r="O16" s="91">
        <f>IF(L16="","",(SUM(M16)-N16))</f>
        <v>-1839.21524081498</v>
      </c>
      <c r="P16" s="92">
        <f>IF(L16="","",(L16*O16))</f>
        <v>-1839215.2408149801</v>
      </c>
    </row>
    <row r="17" spans="2:17" ht="24" customHeight="1">
      <c r="B17" s="164"/>
      <c r="C17" s="132" t="s">
        <v>106</v>
      </c>
      <c r="D17" s="105">
        <v>2000</v>
      </c>
      <c r="E17" s="12"/>
      <c r="F17" s="76">
        <f>IF(D17="","",(SUM($G$9)))</f>
        <v>1380.9749810034596</v>
      </c>
      <c r="G17" s="77">
        <f>IF(D17="","",(SUM(E17)-F17))</f>
        <v>-1380.9749810034596</v>
      </c>
      <c r="H17" s="78">
        <f>IF(D17="","",(D17*G17))</f>
        <v>-2761949.9620069191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1839.21524081498</v>
      </c>
      <c r="O17" s="94">
        <f>IF(L17="","",(SUM(M17)-N17))</f>
        <v>-1839.21524081498</v>
      </c>
      <c r="P17" s="95">
        <f>IF(L17="","",(L17*O17))</f>
        <v>-5517645.7224449404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-5523899.9240138382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-7356860.9632599205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47521</v>
      </c>
      <c r="D29" s="187"/>
      <c r="E29" s="188">
        <f>$G$9</f>
        <v>1380.9749810034596</v>
      </c>
      <c r="F29" s="188"/>
      <c r="G29" s="187">
        <f>C29*E29</f>
        <v>65625312.072265401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282342</v>
      </c>
      <c r="D30" s="184"/>
      <c r="E30" s="199">
        <f>$G$10</f>
        <v>1839.21524081498</v>
      </c>
      <c r="F30" s="199"/>
      <c r="G30" s="184">
        <f>C30*E30</f>
        <v>519287709.52218306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47521</v>
      </c>
      <c r="D36" s="187"/>
      <c r="E36" s="187">
        <f>$G$29+$O$29-K36</f>
        <v>65625312.072265401</v>
      </c>
      <c r="F36" s="187"/>
      <c r="G36" s="188">
        <f>E36/C36</f>
        <v>1380.9749810034596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282342</v>
      </c>
      <c r="D37" s="184"/>
      <c r="E37" s="184">
        <f>$G$30+$O$30</f>
        <v>519287709.52218306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51521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47521</v>
      </c>
      <c r="L43" s="233"/>
      <c r="M43" s="59">
        <f>SUM($K$43)/$D$9</f>
        <v>0.23760500000000001</v>
      </c>
      <c r="N43" s="60">
        <f>$G$36</f>
        <v>1380.9749810034596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286342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282342</v>
      </c>
      <c r="L44" s="238"/>
      <c r="M44" s="63">
        <f>SUM($K$44)/D10</f>
        <v>0.56468399999999996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B1:Y124"/>
  <sheetViews>
    <sheetView showGridLines="0" topLeftCell="A31" zoomScaleNormal="100" workbookViewId="0">
      <selection activeCell="P38" sqref="P3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SUM('0511'!K43:L43)</f>
        <v>47521</v>
      </c>
      <c r="F9" s="38">
        <f>E9/D9</f>
        <v>0.23760500000000001</v>
      </c>
      <c r="G9" s="103">
        <f>SUM('0511'!N43)</f>
        <v>1380.9749810034596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SUM('0511'!K44:L44)</f>
        <v>282342</v>
      </c>
      <c r="F10" s="40">
        <f>E10/D10</f>
        <v>0.56468399999999996</v>
      </c>
      <c r="G10" s="103">
        <f>SUM('0511'!N44)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1380.9749810034596</v>
      </c>
      <c r="G16" s="74">
        <f>IF(D16="","",(SUM(E16)-F16))</f>
        <v>-1380.9749810034596</v>
      </c>
      <c r="H16" s="75">
        <f>IF(D16="","",(D16*G16))</f>
        <v>-2761949.9620069191</v>
      </c>
      <c r="I16" s="13"/>
      <c r="J16" s="165" t="s">
        <v>23</v>
      </c>
      <c r="K16" s="107" t="s">
        <v>48</v>
      </c>
      <c r="L16" s="105">
        <v>3000</v>
      </c>
      <c r="M16" s="33"/>
      <c r="N16" s="90">
        <f>IF(L16="","",($G$10))</f>
        <v>1839.21524081498</v>
      </c>
      <c r="O16" s="91">
        <f>IF(L16="","",(SUM(M16)-N16))</f>
        <v>-1839.21524081498</v>
      </c>
      <c r="P16" s="92">
        <f>IF(L16="","",(L16*O16))</f>
        <v>-5517645.7224449404</v>
      </c>
    </row>
    <row r="17" spans="2:17" ht="24" customHeight="1">
      <c r="B17" s="164"/>
      <c r="C17" s="132" t="s">
        <v>107</v>
      </c>
      <c r="D17" s="105">
        <v>2500</v>
      </c>
      <c r="E17" s="12"/>
      <c r="F17" s="76">
        <f>IF(D17="","",(SUM($G$9)))</f>
        <v>1380.9749810034596</v>
      </c>
      <c r="G17" s="77">
        <f>IF(D17="","",(SUM(E17)-F17))</f>
        <v>-1380.9749810034596</v>
      </c>
      <c r="H17" s="78">
        <f>IF(D17="","",(D17*G17))</f>
        <v>-3452437.4525086489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4500</v>
      </c>
      <c r="E23" s="71"/>
      <c r="F23" s="71"/>
      <c r="G23" s="71"/>
      <c r="H23" s="72">
        <f>SUM(H16:H22)</f>
        <v>-6214387.4145155679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-5517645.7224449404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43021</v>
      </c>
      <c r="D29" s="187"/>
      <c r="E29" s="188">
        <f>$G$9</f>
        <v>1380.9749810034596</v>
      </c>
      <c r="F29" s="188"/>
      <c r="G29" s="187">
        <f>C29*E29</f>
        <v>59410924.657749832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279342</v>
      </c>
      <c r="D30" s="184"/>
      <c r="E30" s="199">
        <f>$G$10</f>
        <v>1839.21524081498</v>
      </c>
      <c r="F30" s="199"/>
      <c r="G30" s="184">
        <f>C30*E30</f>
        <v>513770063.79973817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43021</v>
      </c>
      <c r="D36" s="187"/>
      <c r="E36" s="187">
        <f>$G$29+$O$29-K36</f>
        <v>59410924.657749832</v>
      </c>
      <c r="F36" s="187"/>
      <c r="G36" s="188">
        <f>E36/C36</f>
        <v>1380.9749810034596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279342</v>
      </c>
      <c r="D37" s="184"/>
      <c r="E37" s="184">
        <f>$G$30+$O$30</f>
        <v>513770063.79973817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47521</v>
      </c>
      <c r="D43" s="230"/>
      <c r="E43" s="58"/>
      <c r="F43" s="231">
        <f>$K$29</f>
        <v>0</v>
      </c>
      <c r="G43" s="232"/>
      <c r="H43" s="232">
        <f>$D$23</f>
        <v>4500</v>
      </c>
      <c r="I43" s="232"/>
      <c r="J43" s="232"/>
      <c r="K43" s="233">
        <f>$C$43-$H$43+$F$43+$O$43</f>
        <v>43021</v>
      </c>
      <c r="L43" s="233"/>
      <c r="M43" s="59">
        <f>SUM($K$43)/$D$9</f>
        <v>0.21510499999999999</v>
      </c>
      <c r="N43" s="60">
        <f>$G$36</f>
        <v>1380.9749810034596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282342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279342</v>
      </c>
      <c r="L44" s="238"/>
      <c r="M44" s="63">
        <f>SUM($K$44)/D10</f>
        <v>0.55868399999999996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B1:Y124"/>
  <sheetViews>
    <sheetView showGridLines="0" topLeftCell="A28" zoomScaleNormal="100" workbookViewId="0">
      <selection activeCell="K17" sqref="K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SUM('0512'!K43:L43)</f>
        <v>43021</v>
      </c>
      <c r="F9" s="38">
        <f>E9/D9</f>
        <v>0.21510499999999999</v>
      </c>
      <c r="G9" s="103">
        <f>SUM('0512'!N43)</f>
        <v>1380.9749810034596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SUM('0512'!K44:L44)</f>
        <v>279342</v>
      </c>
      <c r="F10" s="40">
        <f>E10/D10</f>
        <v>0.55868399999999996</v>
      </c>
      <c r="G10" s="103">
        <f>SUM('0512'!N44)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1380.9749810034596</v>
      </c>
      <c r="G16" s="74">
        <f>IF(D16="","",(SUM(E16)-F16))</f>
        <v>-1380.9749810034596</v>
      </c>
      <c r="H16" s="75">
        <f>IF(D16="","",(D16*G16))</f>
        <v>-2761949.9620069191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1839.21524081498</v>
      </c>
      <c r="O16" s="91">
        <f>IF(L16="","",(SUM(M16)-N16))</f>
        <v>-1839.21524081498</v>
      </c>
      <c r="P16" s="92">
        <f>IF(L16="","",(L16*O16))</f>
        <v>-5517645.7224449404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-2761949.9620069191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-5517645.7224449404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41021</v>
      </c>
      <c r="D29" s="187"/>
      <c r="E29" s="188">
        <f>$G$9</f>
        <v>1380.9749810034596</v>
      </c>
      <c r="F29" s="188"/>
      <c r="G29" s="187">
        <f>C29*E29</f>
        <v>56648974.695742913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276342</v>
      </c>
      <c r="D30" s="184"/>
      <c r="E30" s="199">
        <f>$G$10</f>
        <v>1839.21524081498</v>
      </c>
      <c r="F30" s="199"/>
      <c r="G30" s="184">
        <f>C30*E30</f>
        <v>508252418.07729322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41021</v>
      </c>
      <c r="D36" s="187"/>
      <c r="E36" s="187">
        <f>$G$29+$O$29-K36</f>
        <v>56648974.695742913</v>
      </c>
      <c r="F36" s="187"/>
      <c r="G36" s="188">
        <f>E36/C36</f>
        <v>1380.9749810034596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276342</v>
      </c>
      <c r="D37" s="184"/>
      <c r="E37" s="184">
        <f>$G$30+$O$30</f>
        <v>508252418.07729322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43021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41021</v>
      </c>
      <c r="L43" s="233"/>
      <c r="M43" s="59">
        <f>SUM($K$43)/$D$9</f>
        <v>0.20510500000000001</v>
      </c>
      <c r="N43" s="60">
        <f>$G$36</f>
        <v>1380.9749810034596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279342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276342</v>
      </c>
      <c r="L44" s="238"/>
      <c r="M44" s="63">
        <f>SUM($K$44)/D10</f>
        <v>0.55268399999999995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B1:Y124"/>
  <sheetViews>
    <sheetView showGridLines="0" topLeftCell="A31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SUM('0513'!K43:L43)</f>
        <v>41021</v>
      </c>
      <c r="F9" s="38">
        <f>E9/D9</f>
        <v>0.20510500000000001</v>
      </c>
      <c r="G9" s="103">
        <f>SUM('0513'!N43)</f>
        <v>1380.9749810034596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SUM('0513'!K44:L44)</f>
        <v>276342</v>
      </c>
      <c r="F10" s="40">
        <f>E10/D10</f>
        <v>0.55268399999999995</v>
      </c>
      <c r="G10" s="103">
        <f>SUM('0513'!N44)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60</v>
      </c>
      <c r="D16" s="104">
        <v>3000</v>
      </c>
      <c r="E16" s="33"/>
      <c r="F16" s="73">
        <f>IF(D16="","",(SUM($G$9)))</f>
        <v>1380.9749810034596</v>
      </c>
      <c r="G16" s="74">
        <f>IF(D16="","",(SUM(E16)-F16))</f>
        <v>-1380.9749810034596</v>
      </c>
      <c r="H16" s="75">
        <f>IF(D16="","",(D16*G16))</f>
        <v>-4142924.9430103786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1839.21524081498</v>
      </c>
      <c r="O16" s="91">
        <f>IF(L16="","",(SUM(M16)-N16))</f>
        <v>-1839.21524081498</v>
      </c>
      <c r="P16" s="92">
        <f>IF(L16="","",(L16*O16))</f>
        <v>-5517645.7224449404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1839.21524081498</v>
      </c>
      <c r="O17" s="94">
        <f>IF(L17="","",(SUM(M17)-N17))</f>
        <v>-1839.21524081498</v>
      </c>
      <c r="P17" s="95">
        <f>IF(L17="","",(L17*O17))</f>
        <v>-3678430.4816299602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-4142924.9430103786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-9196076.2040749006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38021</v>
      </c>
      <c r="D29" s="187"/>
      <c r="E29" s="188">
        <f>$G$9</f>
        <v>1380.9749810034596</v>
      </c>
      <c r="F29" s="188"/>
      <c r="G29" s="187">
        <f>C29*E29</f>
        <v>52506049.752732538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271342</v>
      </c>
      <c r="D30" s="184"/>
      <c r="E30" s="199">
        <f>$G$10</f>
        <v>1839.21524081498</v>
      </c>
      <c r="F30" s="199"/>
      <c r="G30" s="184">
        <f>C30*E30</f>
        <v>499056341.8732183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38021</v>
      </c>
      <c r="D36" s="187"/>
      <c r="E36" s="187">
        <f>$G$29+$O$29-K36</f>
        <v>52506049.752732538</v>
      </c>
      <c r="F36" s="187"/>
      <c r="G36" s="188">
        <f>E36/C36</f>
        <v>1380.9749810034596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271342</v>
      </c>
      <c r="D37" s="184"/>
      <c r="E37" s="184">
        <f>$G$30+$O$30</f>
        <v>499056341.8732183</v>
      </c>
      <c r="F37" s="184"/>
      <c r="G37" s="199">
        <f>E37/C37</f>
        <v>1839.21524081498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41021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38021</v>
      </c>
      <c r="L43" s="233"/>
      <c r="M43" s="59">
        <f>SUM($K$43)/$D$9</f>
        <v>0.190105</v>
      </c>
      <c r="N43" s="60">
        <f>$G$36</f>
        <v>1380.9749810034596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276342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271342</v>
      </c>
      <c r="L44" s="238"/>
      <c r="M44" s="63">
        <f>SUM($K$44)/D10</f>
        <v>0.54268400000000006</v>
      </c>
      <c r="N44" s="64">
        <f>$G$37</f>
        <v>1839.21524081498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tabColor rgb="FFFFFF00"/>
    <pageSetUpPr fitToPage="1"/>
  </sheetPr>
  <dimension ref="B1:Y124"/>
  <sheetViews>
    <sheetView showGridLines="0" topLeftCell="A22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SUM('0514'!K43:L43)</f>
        <v>38021</v>
      </c>
      <c r="F9" s="38">
        <f>E9/D9</f>
        <v>0.190105</v>
      </c>
      <c r="G9" s="103">
        <f>SUM('0514'!N43)</f>
        <v>1380.9749810034596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SUM('0514'!K44:L44)</f>
        <v>271342</v>
      </c>
      <c r="F10" s="40">
        <f>E10/D10</f>
        <v>0.54268400000000006</v>
      </c>
      <c r="G10" s="103">
        <f>SUM('0514'!N44)</f>
        <v>1839.21524081498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38021</v>
      </c>
      <c r="D29" s="187"/>
      <c r="E29" s="188">
        <f>$G$9</f>
        <v>1380.9749810034596</v>
      </c>
      <c r="F29" s="188"/>
      <c r="G29" s="187">
        <f>C29*E29</f>
        <v>52506049.752732538</v>
      </c>
      <c r="H29" s="189"/>
      <c r="I29" s="13"/>
      <c r="J29" s="45" t="s">
        <v>9</v>
      </c>
      <c r="K29" s="190">
        <v>8000</v>
      </c>
      <c r="L29" s="191"/>
      <c r="M29" s="192">
        <v>1504.29716662803</v>
      </c>
      <c r="N29" s="193"/>
      <c r="O29" s="187">
        <f>K29*M29</f>
        <v>12034377.333024241</v>
      </c>
      <c r="P29" s="189"/>
    </row>
    <row r="30" spans="2:17" ht="22.5" customHeight="1">
      <c r="B30" s="46" t="s">
        <v>10</v>
      </c>
      <c r="C30" s="198">
        <f>$E$10-$L$23</f>
        <v>271342</v>
      </c>
      <c r="D30" s="184"/>
      <c r="E30" s="199">
        <f>$G$10</f>
        <v>1839.21524081498</v>
      </c>
      <c r="F30" s="199"/>
      <c r="G30" s="184">
        <f>C30*E30</f>
        <v>499056341.8732183</v>
      </c>
      <c r="H30" s="185"/>
      <c r="I30" s="13"/>
      <c r="J30" s="46" t="s">
        <v>10</v>
      </c>
      <c r="K30" s="180">
        <v>119714</v>
      </c>
      <c r="L30" s="181"/>
      <c r="M30" s="182">
        <v>1917.09716662803</v>
      </c>
      <c r="N30" s="183"/>
      <c r="O30" s="184">
        <f>K30*M30</f>
        <v>229503370.20570797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46021</v>
      </c>
      <c r="D36" s="187"/>
      <c r="E36" s="187">
        <f>$G$29+$O$29-K36</f>
        <v>64540427.085756779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391056</v>
      </c>
      <c r="D37" s="184"/>
      <c r="E37" s="184">
        <f>$G$30+$O$30</f>
        <v>728559712.07892632</v>
      </c>
      <c r="F37" s="184"/>
      <c r="G37" s="199">
        <f>E37/C37</f>
        <v>1863.0572400856306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38021</v>
      </c>
      <c r="D43" s="230"/>
      <c r="E43" s="58"/>
      <c r="F43" s="231">
        <f>$K$29</f>
        <v>8000</v>
      </c>
      <c r="G43" s="232"/>
      <c r="H43" s="232">
        <f>$D$23</f>
        <v>0</v>
      </c>
      <c r="I43" s="232"/>
      <c r="J43" s="232"/>
      <c r="K43" s="233">
        <f>$C$43-$H$43+$F$43+$O$43</f>
        <v>46021</v>
      </c>
      <c r="L43" s="233"/>
      <c r="M43" s="59">
        <f>SUM($K$43)/$D$9</f>
        <v>0.230105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271342</v>
      </c>
      <c r="D44" s="235"/>
      <c r="E44" s="62"/>
      <c r="F44" s="236">
        <f>$K$30</f>
        <v>119714</v>
      </c>
      <c r="G44" s="237"/>
      <c r="H44" s="237">
        <f>$L$23</f>
        <v>0</v>
      </c>
      <c r="I44" s="237"/>
      <c r="J44" s="237"/>
      <c r="K44" s="238">
        <f>$C$44-$H$44+$F$44+$O$44</f>
        <v>391056</v>
      </c>
      <c r="L44" s="238"/>
      <c r="M44" s="63">
        <f>SUM($K$44)/D10</f>
        <v>0.78211200000000003</v>
      </c>
      <c r="N44" s="64">
        <f>$G$37</f>
        <v>1863.0572400856306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B1:Y124"/>
  <sheetViews>
    <sheetView showGridLines="0" topLeftCell="A15" zoomScaleNormal="100" workbookViewId="0">
      <selection activeCell="L25" sqref="L2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SUM('0515 (입고)'!K43:L43)</f>
        <v>46021</v>
      </c>
      <c r="F9" s="38">
        <f>E9/D9</f>
        <v>0.230105</v>
      </c>
      <c r="G9" s="103">
        <f>SUM('0515 (입고)'!N43)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SUM('0515 (입고)'!K44:L44)</f>
        <v>391056</v>
      </c>
      <c r="F10" s="40">
        <f>E10/D10</f>
        <v>0.78211200000000003</v>
      </c>
      <c r="G10" s="103">
        <f>SUM('0515 (입고)'!N44)</f>
        <v>1863.0572400856306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48</v>
      </c>
      <c r="D16" s="104">
        <v>1000</v>
      </c>
      <c r="E16" s="33"/>
      <c r="F16" s="73">
        <f>IF(D16="","",(SUM($G$9)))</f>
        <v>1402.4125309262463</v>
      </c>
      <c r="G16" s="74">
        <f>IF(D16="","",(SUM(E16)-F16))</f>
        <v>-1402.4125309262463</v>
      </c>
      <c r="H16" s="75">
        <f>IF(D16="","",(D16*G16))</f>
        <v>-1402412.5309262462</v>
      </c>
      <c r="I16" s="13"/>
      <c r="J16" s="165" t="s">
        <v>23</v>
      </c>
      <c r="K16" s="107" t="s">
        <v>60</v>
      </c>
      <c r="L16" s="105">
        <v>8000</v>
      </c>
      <c r="M16" s="33"/>
      <c r="N16" s="90">
        <f>IF(L16="","",($G$10))</f>
        <v>1863.0572400856306</v>
      </c>
      <c r="O16" s="91">
        <f>IF(L16="","",(SUM(M16)-N16))</f>
        <v>-1863.0572400856306</v>
      </c>
      <c r="P16" s="92">
        <f>IF(L16="","",(L16*O16))</f>
        <v>-14904457.920685045</v>
      </c>
    </row>
    <row r="17" spans="2:17" ht="24" customHeight="1">
      <c r="B17" s="164"/>
      <c r="C17" s="132" t="s">
        <v>94</v>
      </c>
      <c r="D17" s="105">
        <v>2000</v>
      </c>
      <c r="E17" s="12"/>
      <c r="F17" s="76">
        <f>IF(D17="","",(SUM($G$9)))</f>
        <v>1402.4125309262463</v>
      </c>
      <c r="G17" s="77">
        <f>IF(D17="","",(SUM(E17)-F17))</f>
        <v>-1402.4125309262463</v>
      </c>
      <c r="H17" s="78">
        <f>IF(D17="","",(D17*G17))</f>
        <v>-2804825.0618524924</v>
      </c>
      <c r="I17" s="13"/>
      <c r="J17" s="165"/>
      <c r="K17" s="107" t="s">
        <v>112</v>
      </c>
      <c r="L17" s="105">
        <v>32000</v>
      </c>
      <c r="M17" s="12"/>
      <c r="N17" s="93">
        <f>IF(L17="","",($G$10))</f>
        <v>1863.0572400856306</v>
      </c>
      <c r="O17" s="94">
        <f>IF(L17="","",(SUM(M17)-N17))</f>
        <v>-1863.0572400856306</v>
      </c>
      <c r="P17" s="95">
        <f>IF(L17="","",(L17*O17))</f>
        <v>-59617831.682740182</v>
      </c>
    </row>
    <row r="18" spans="2:17" ht="24" customHeight="1">
      <c r="B18" s="164"/>
      <c r="C18" s="101" t="s">
        <v>86</v>
      </c>
      <c r="D18" s="105">
        <v>8000</v>
      </c>
      <c r="E18" s="12"/>
      <c r="F18" s="76">
        <f t="shared" ref="F18:F22" si="0">IF(D18="","",(SUM($G$9)))</f>
        <v>1402.4125309262463</v>
      </c>
      <c r="G18" s="77">
        <f t="shared" ref="G18:G22" si="1">IF(D18="","",(SUM(E18)-F18))</f>
        <v>-1402.4125309262463</v>
      </c>
      <c r="H18" s="78">
        <f t="shared" ref="H18:H22" si="2">IF(D18="","",(D18*G18))</f>
        <v>-11219300.24740997</v>
      </c>
      <c r="I18" s="13"/>
      <c r="J18" s="165"/>
      <c r="K18" s="107" t="s">
        <v>45</v>
      </c>
      <c r="L18" s="105">
        <v>950</v>
      </c>
      <c r="M18" s="12"/>
      <c r="N18" s="93">
        <f t="shared" ref="N18:N22" si="3">IF(L18="","",($G$10))</f>
        <v>1863.0572400856306</v>
      </c>
      <c r="O18" s="94">
        <f t="shared" ref="O18:O22" si="4">IF(L18="","",(SUM(M18)-N18))</f>
        <v>-1863.0572400856306</v>
      </c>
      <c r="P18" s="95">
        <f t="shared" ref="P18:P22" si="5">IF(L18="","",(L18*O18))</f>
        <v>-1769904.3780813492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46</v>
      </c>
      <c r="L19" s="105">
        <v>3000</v>
      </c>
      <c r="M19" s="12"/>
      <c r="N19" s="93">
        <f t="shared" si="3"/>
        <v>1863.0572400856306</v>
      </c>
      <c r="O19" s="94">
        <f t="shared" si="4"/>
        <v>-1863.0572400856306</v>
      </c>
      <c r="P19" s="95">
        <f t="shared" si="5"/>
        <v>-5589171.720256892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 t="s">
        <v>54</v>
      </c>
      <c r="L20" s="105">
        <v>16000</v>
      </c>
      <c r="M20" s="12"/>
      <c r="N20" s="93">
        <f t="shared" si="3"/>
        <v>1863.0572400856306</v>
      </c>
      <c r="O20" s="94">
        <f t="shared" si="4"/>
        <v>-1863.0572400856306</v>
      </c>
      <c r="P20" s="95">
        <f t="shared" si="5"/>
        <v>-29808915.841370091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 t="s">
        <v>68</v>
      </c>
      <c r="L21" s="105">
        <v>24000</v>
      </c>
      <c r="M21" s="12"/>
      <c r="N21" s="93">
        <f t="shared" si="3"/>
        <v>1863.0572400856306</v>
      </c>
      <c r="O21" s="94">
        <f t="shared" si="4"/>
        <v>-1863.0572400856306</v>
      </c>
      <c r="P21" s="95">
        <f t="shared" si="5"/>
        <v>-44713373.762055136</v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 t="s">
        <v>74</v>
      </c>
      <c r="L22" s="106">
        <v>40000</v>
      </c>
      <c r="M22" s="42"/>
      <c r="N22" s="96">
        <f t="shared" si="3"/>
        <v>1863.0572400856306</v>
      </c>
      <c r="O22" s="97">
        <f t="shared" si="4"/>
        <v>-1863.0572400856306</v>
      </c>
      <c r="P22" s="98">
        <f t="shared" si="5"/>
        <v>-74522289.60342522</v>
      </c>
    </row>
    <row r="23" spans="2:17" ht="24" customHeight="1">
      <c r="B23" s="68" t="s">
        <v>25</v>
      </c>
      <c r="C23" s="69"/>
      <c r="D23" s="70">
        <f>SUM(D16:D22)</f>
        <v>11000</v>
      </c>
      <c r="E23" s="71"/>
      <c r="F23" s="71"/>
      <c r="G23" s="71"/>
      <c r="H23" s="72">
        <f>SUM(H16:H22)</f>
        <v>-15426537.840188708</v>
      </c>
      <c r="I23" s="114"/>
      <c r="J23" s="85" t="s">
        <v>25</v>
      </c>
      <c r="K23" s="86"/>
      <c r="L23" s="87">
        <f>SUM(L16:L22)</f>
        <v>123950</v>
      </c>
      <c r="M23" s="88"/>
      <c r="N23" s="88"/>
      <c r="O23" s="88"/>
      <c r="P23" s="89">
        <f>SUM(P16:P22)</f>
        <v>-230925944.90861392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35021</v>
      </c>
      <c r="D29" s="187"/>
      <c r="E29" s="188">
        <f>$G$9</f>
        <v>1402.4125309262463</v>
      </c>
      <c r="F29" s="188"/>
      <c r="G29" s="187">
        <f>C29*E29</f>
        <v>49113889.245568074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267106</v>
      </c>
      <c r="D30" s="184"/>
      <c r="E30" s="199">
        <f>$G$10</f>
        <v>1863.0572400856306</v>
      </c>
      <c r="F30" s="199"/>
      <c r="G30" s="184">
        <f>C30*E30</f>
        <v>497633767.17031246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35021</v>
      </c>
      <c r="D36" s="187"/>
      <c r="E36" s="187">
        <f>$G$29+$O$29-K36</f>
        <v>49113889.245568074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267106</v>
      </c>
      <c r="D37" s="184"/>
      <c r="E37" s="184">
        <f>$G$30+$O$30</f>
        <v>497633767.17031246</v>
      </c>
      <c r="F37" s="184"/>
      <c r="G37" s="199">
        <f>E37/C37</f>
        <v>1863.0572400856306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46021</v>
      </c>
      <c r="D43" s="230"/>
      <c r="E43" s="58"/>
      <c r="F43" s="231">
        <f>$K$29</f>
        <v>0</v>
      </c>
      <c r="G43" s="232"/>
      <c r="H43" s="232">
        <f>$D$23</f>
        <v>11000</v>
      </c>
      <c r="I43" s="232"/>
      <c r="J43" s="232"/>
      <c r="K43" s="233">
        <f>$C$43-$H$43+$F$43+$O$43</f>
        <v>35021</v>
      </c>
      <c r="L43" s="233"/>
      <c r="M43" s="59">
        <f>SUM($K$43)/$D$9</f>
        <v>0.17510500000000001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391056</v>
      </c>
      <c r="D44" s="235"/>
      <c r="E44" s="62"/>
      <c r="F44" s="236">
        <f>$K$30</f>
        <v>0</v>
      </c>
      <c r="G44" s="237"/>
      <c r="H44" s="237">
        <f>$L$23</f>
        <v>123950</v>
      </c>
      <c r="I44" s="237"/>
      <c r="J44" s="237"/>
      <c r="K44" s="238">
        <f>$C$44-$H$44+$F$44+$O$44</f>
        <v>267106</v>
      </c>
      <c r="L44" s="238"/>
      <c r="M44" s="63">
        <f>SUM($K$44)/D10</f>
        <v>0.53421200000000002</v>
      </c>
      <c r="N44" s="64">
        <f>$G$37</f>
        <v>1863.0572400856306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B1:Y124"/>
  <sheetViews>
    <sheetView showGridLines="0" topLeftCell="A31" zoomScaleNormal="100" workbookViewId="0">
      <selection activeCell="N49" sqref="N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SUM('0515'!K43:L43)</f>
        <v>35021</v>
      </c>
      <c r="F9" s="38">
        <f>E9/D9</f>
        <v>0.17510500000000001</v>
      </c>
      <c r="G9" s="103">
        <f>SUM('0515'!N43)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SUM('0515'!K44:L44)</f>
        <v>267106</v>
      </c>
      <c r="F10" s="40">
        <f>E10/D10</f>
        <v>0.53421200000000002</v>
      </c>
      <c r="G10" s="103">
        <f>SUM('0515'!N44)</f>
        <v>1863.0572400856306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1402.4125309262463</v>
      </c>
      <c r="G16" s="74">
        <f>IF(D16="","",(SUM(E16)-F16))</f>
        <v>-1402.4125309262463</v>
      </c>
      <c r="H16" s="75">
        <f>IF(D16="","",(D16*G16))</f>
        <v>-2804825.0618524924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1863.0572400856306</v>
      </c>
      <c r="O16" s="91">
        <f>IF(L16="","",(SUM(M16)-N16))</f>
        <v>-1863.0572400856306</v>
      </c>
      <c r="P16" s="92">
        <f>IF(L16="","",(L16*O16))</f>
        <v>-1863057.2400856307</v>
      </c>
    </row>
    <row r="17" spans="2:17" ht="24" customHeight="1">
      <c r="B17" s="164"/>
      <c r="C17" s="132" t="s">
        <v>107</v>
      </c>
      <c r="D17" s="105">
        <v>2700</v>
      </c>
      <c r="E17" s="12"/>
      <c r="F17" s="76">
        <f>IF(D17="","",(SUM($G$9)))</f>
        <v>1402.4125309262463</v>
      </c>
      <c r="G17" s="77">
        <f>IF(D17="","",(SUM(E17)-F17))</f>
        <v>-1402.4125309262463</v>
      </c>
      <c r="H17" s="78">
        <f>IF(D17="","",(D17*G17))</f>
        <v>-3786513.8335008649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1863.0572400856306</v>
      </c>
      <c r="O17" s="94">
        <f>IF(L17="","",(SUM(M17)-N17))</f>
        <v>-1863.0572400856306</v>
      </c>
      <c r="P17" s="95">
        <f>IF(L17="","",(L17*O17))</f>
        <v>-5589171.720256892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4700</v>
      </c>
      <c r="E23" s="71"/>
      <c r="F23" s="71"/>
      <c r="G23" s="71"/>
      <c r="H23" s="72">
        <f>SUM(H16:H22)</f>
        <v>-6591338.8953533573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-7452228.9603425227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30321</v>
      </c>
      <c r="D29" s="187"/>
      <c r="E29" s="188">
        <f>$G$9</f>
        <v>1402.4125309262463</v>
      </c>
      <c r="F29" s="188"/>
      <c r="G29" s="187">
        <f>C29*E29</f>
        <v>42522550.350214712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263106</v>
      </c>
      <c r="D30" s="184"/>
      <c r="E30" s="199">
        <f>$G$10</f>
        <v>1863.0572400856306</v>
      </c>
      <c r="F30" s="199"/>
      <c r="G30" s="184">
        <f>C30*E30</f>
        <v>490181538.20996994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30321</v>
      </c>
      <c r="D36" s="187"/>
      <c r="E36" s="187">
        <f>$G$29+$O$29-K36</f>
        <v>42522550.350214712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263106</v>
      </c>
      <c r="D37" s="184"/>
      <c r="E37" s="184">
        <f>$G$30+$O$30</f>
        <v>490181538.20996994</v>
      </c>
      <c r="F37" s="184"/>
      <c r="G37" s="199">
        <f>E37/C37</f>
        <v>1863.0572400856306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35021</v>
      </c>
      <c r="D43" s="230"/>
      <c r="E43" s="58"/>
      <c r="F43" s="231">
        <f>$K$29</f>
        <v>0</v>
      </c>
      <c r="G43" s="232"/>
      <c r="H43" s="232">
        <f>$D$23</f>
        <v>4700</v>
      </c>
      <c r="I43" s="232"/>
      <c r="J43" s="232"/>
      <c r="K43" s="233">
        <f>$C$43-$H$43+$F$43+$O$43</f>
        <v>30321</v>
      </c>
      <c r="L43" s="233"/>
      <c r="M43" s="59">
        <f>SUM($K$43)/$D$9</f>
        <v>0.15160499999999999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267106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263106</v>
      </c>
      <c r="L44" s="238"/>
      <c r="M44" s="63">
        <f>SUM($K$44)/D10</f>
        <v>0.52621200000000001</v>
      </c>
      <c r="N44" s="64">
        <f>$G$37</f>
        <v>1863.0572400856306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B1:Y124"/>
  <sheetViews>
    <sheetView showGridLines="0" zoomScaleNormal="100" workbookViewId="0">
      <selection activeCell="S25" sqref="S2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SUM('0516'!K43:L43)</f>
        <v>30321</v>
      </c>
      <c r="F9" s="38">
        <f>E9/D9</f>
        <v>0.15160499999999999</v>
      </c>
      <c r="G9" s="103">
        <f>SUM('0516'!N43)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SUM('0516'!K44:L44)</f>
        <v>263106</v>
      </c>
      <c r="F10" s="40">
        <f>E10/D10</f>
        <v>0.52621200000000001</v>
      </c>
      <c r="G10" s="103">
        <f>SUM('0516'!N44)</f>
        <v>1863.0572400856306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94</v>
      </c>
      <c r="D16" s="104">
        <v>1200</v>
      </c>
      <c r="E16" s="33"/>
      <c r="F16" s="73">
        <f>IF(D16="","",(SUM($G$9)))</f>
        <v>1402.4125309262463</v>
      </c>
      <c r="G16" s="74">
        <f>IF(D16="","",(SUM(E16)-F16))</f>
        <v>-1402.4125309262463</v>
      </c>
      <c r="H16" s="75">
        <f>IF(D16="","",(D16*G16))</f>
        <v>-1682895.0371114956</v>
      </c>
      <c r="I16" s="13"/>
      <c r="J16" s="165" t="s">
        <v>23</v>
      </c>
      <c r="K16" s="107" t="s">
        <v>48</v>
      </c>
      <c r="L16" s="105">
        <v>3000</v>
      </c>
      <c r="M16" s="33"/>
      <c r="N16" s="90">
        <f>IF(L16="","",($G$10))</f>
        <v>1863.0572400856306</v>
      </c>
      <c r="O16" s="91">
        <f>IF(L16="","",(SUM(M16)-N16))</f>
        <v>-1863.0572400856306</v>
      </c>
      <c r="P16" s="92">
        <f>IF(L16="","",(L16*O16))</f>
        <v>-5589171.720256892</v>
      </c>
    </row>
    <row r="17" spans="2:17" ht="24" customHeight="1">
      <c r="B17" s="164"/>
      <c r="C17" s="132" t="s">
        <v>93</v>
      </c>
      <c r="D17" s="105">
        <v>3000</v>
      </c>
      <c r="E17" s="12"/>
      <c r="F17" s="76">
        <f>IF(D17="","",(SUM($G$9)))</f>
        <v>1402.4125309262463</v>
      </c>
      <c r="G17" s="77">
        <f>IF(D17="","",(SUM(E17)-F17))</f>
        <v>-1402.4125309262463</v>
      </c>
      <c r="H17" s="78">
        <f>IF(D17="","",(D17*G17))</f>
        <v>-4207237.5927787386</v>
      </c>
      <c r="I17" s="13"/>
      <c r="J17" s="165"/>
      <c r="K17" s="107" t="s">
        <v>97</v>
      </c>
      <c r="L17" s="105">
        <v>500</v>
      </c>
      <c r="M17" s="12"/>
      <c r="N17" s="93">
        <f>IF(L17="","",($G$10))</f>
        <v>1863.0572400856306</v>
      </c>
      <c r="O17" s="94">
        <f>IF(L17="","",(SUM(M17)-N17))</f>
        <v>-1863.0572400856306</v>
      </c>
      <c r="P17" s="95">
        <f>IF(L17="","",(L17*O17))</f>
        <v>-931528.62004281534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4200</v>
      </c>
      <c r="E23" s="71"/>
      <c r="F23" s="71"/>
      <c r="G23" s="71"/>
      <c r="H23" s="72">
        <f>SUM(H16:H22)</f>
        <v>-5890132.6298902342</v>
      </c>
      <c r="I23" s="114"/>
      <c r="J23" s="85" t="s">
        <v>25</v>
      </c>
      <c r="K23" s="86"/>
      <c r="L23" s="87">
        <f>SUM(L16:L22)</f>
        <v>3500</v>
      </c>
      <c r="M23" s="88"/>
      <c r="N23" s="88"/>
      <c r="O23" s="88"/>
      <c r="P23" s="89">
        <f>SUM(P16:P22)</f>
        <v>-6520700.3402997069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26121</v>
      </c>
      <c r="D29" s="187"/>
      <c r="E29" s="188">
        <f>$G$9</f>
        <v>1402.4125309262463</v>
      </c>
      <c r="F29" s="188"/>
      <c r="G29" s="187">
        <f>C29*E29</f>
        <v>36632417.720324479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259606</v>
      </c>
      <c r="D30" s="184"/>
      <c r="E30" s="199">
        <f>$G$10</f>
        <v>1863.0572400856306</v>
      </c>
      <c r="F30" s="199"/>
      <c r="G30" s="184">
        <f>C30*E30</f>
        <v>483660837.86967021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26121</v>
      </c>
      <c r="D36" s="187"/>
      <c r="E36" s="187">
        <f>$G$29+$O$29-K36</f>
        <v>36632417.720324479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259606</v>
      </c>
      <c r="D37" s="184"/>
      <c r="E37" s="184">
        <f>$G$30+$O$30</f>
        <v>483660837.86967021</v>
      </c>
      <c r="F37" s="184"/>
      <c r="G37" s="199">
        <f>E37/C37</f>
        <v>1863.0572400856306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30321</v>
      </c>
      <c r="D43" s="230"/>
      <c r="E43" s="58"/>
      <c r="F43" s="231">
        <f>$K$29</f>
        <v>0</v>
      </c>
      <c r="G43" s="232"/>
      <c r="H43" s="232">
        <f>$D$23</f>
        <v>4200</v>
      </c>
      <c r="I43" s="232"/>
      <c r="J43" s="232"/>
      <c r="K43" s="233">
        <f>$C$43-$H$43+$F$43+$O$43</f>
        <v>26121</v>
      </c>
      <c r="L43" s="233"/>
      <c r="M43" s="59">
        <f>SUM($K$43)/$D$9</f>
        <v>0.130605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263106</v>
      </c>
      <c r="D44" s="235"/>
      <c r="E44" s="62"/>
      <c r="F44" s="236">
        <f>$K$30</f>
        <v>0</v>
      </c>
      <c r="G44" s="237"/>
      <c r="H44" s="237">
        <f>$L$23</f>
        <v>3500</v>
      </c>
      <c r="I44" s="237"/>
      <c r="J44" s="237"/>
      <c r="K44" s="238">
        <f>$C$44-$H$44+$F$44+$O$44</f>
        <v>259606</v>
      </c>
      <c r="L44" s="238"/>
      <c r="M44" s="63">
        <f>SUM($K$44)/D10</f>
        <v>0.51921200000000001</v>
      </c>
      <c r="N44" s="64">
        <f>$G$37</f>
        <v>1863.0572400856306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FFFF00"/>
    <pageSetUpPr fitToPage="1"/>
  </sheetPr>
  <dimension ref="B1:Y124"/>
  <sheetViews>
    <sheetView showGridLines="0" topLeftCell="A18" zoomScaleNormal="100" workbookViewId="0">
      <selection activeCell="P35" sqref="P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SUM('0518'!K43:L43)</f>
        <v>26121</v>
      </c>
      <c r="F9" s="38">
        <f>E9/D9</f>
        <v>0.130605</v>
      </c>
      <c r="G9" s="103">
        <f>SUM('0518'!N43)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SUM('0518'!K44:L44)</f>
        <v>259606</v>
      </c>
      <c r="F10" s="40">
        <f>E10/D10</f>
        <v>0.51921200000000001</v>
      </c>
      <c r="G10" s="103">
        <f>SUM('0518'!N44)</f>
        <v>1863.0572400856306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26121</v>
      </c>
      <c r="D29" s="187"/>
      <c r="E29" s="188">
        <f>$G$9</f>
        <v>1402.4125309262463</v>
      </c>
      <c r="F29" s="188"/>
      <c r="G29" s="187">
        <f>C29*E29</f>
        <v>36632417.720324479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259606</v>
      </c>
      <c r="D30" s="184"/>
      <c r="E30" s="199">
        <f>$G$10</f>
        <v>1863.0572400856306</v>
      </c>
      <c r="F30" s="199"/>
      <c r="G30" s="184">
        <f>C30*E30</f>
        <v>483660837.86967021</v>
      </c>
      <c r="H30" s="185"/>
      <c r="I30" s="13"/>
      <c r="J30" s="46" t="s">
        <v>10</v>
      </c>
      <c r="K30" s="180">
        <v>31934</v>
      </c>
      <c r="L30" s="181"/>
      <c r="M30" s="182">
        <v>1917.09716662803</v>
      </c>
      <c r="N30" s="183"/>
      <c r="O30" s="184">
        <f>K30*M30</f>
        <v>61220580.91909951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26121</v>
      </c>
      <c r="D36" s="187"/>
      <c r="E36" s="187">
        <f>$G$29+$O$29-K36</f>
        <v>36632417.720324479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291540</v>
      </c>
      <c r="D37" s="184"/>
      <c r="E37" s="184">
        <f>$G$30+$O$30</f>
        <v>544881418.78876972</v>
      </c>
      <c r="F37" s="184"/>
      <c r="G37" s="199">
        <f>E37/C37</f>
        <v>1868.9765342277894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26121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26121</v>
      </c>
      <c r="L43" s="233"/>
      <c r="M43" s="59">
        <f>SUM($K$43)/$D$9</f>
        <v>0.130605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259606</v>
      </c>
      <c r="D44" s="235"/>
      <c r="E44" s="62"/>
      <c r="F44" s="236">
        <f>$K$30</f>
        <v>31934</v>
      </c>
      <c r="G44" s="237"/>
      <c r="H44" s="237">
        <f>$L$23</f>
        <v>0</v>
      </c>
      <c r="I44" s="237"/>
      <c r="J44" s="237"/>
      <c r="K44" s="238">
        <f>$C$44-$H$44+$F$44+$O$44</f>
        <v>291540</v>
      </c>
      <c r="L44" s="238"/>
      <c r="M44" s="63">
        <f>SUM($K$44)/D10</f>
        <v>0.58308000000000004</v>
      </c>
      <c r="N44" s="64">
        <f>$G$37</f>
        <v>1868.9765342277894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B1:Y124"/>
  <sheetViews>
    <sheetView showGridLines="0" topLeftCell="A31" zoomScaleNormal="100" workbookViewId="0">
      <selection activeCell="S49" sqref="S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SUM('0519 (입고)'!K43:L43)</f>
        <v>26121</v>
      </c>
      <c r="F9" s="38">
        <f>E9/D9</f>
        <v>0.130605</v>
      </c>
      <c r="G9" s="103">
        <f>SUM('0519 (입고)'!N43)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SUM('0519 (입고)'!K44:L44)</f>
        <v>291540</v>
      </c>
      <c r="F10" s="40">
        <f>E10/D10</f>
        <v>0.58308000000000004</v>
      </c>
      <c r="G10" s="103">
        <f>SUM('0519 (입고)'!N44)</f>
        <v>1868.9765342277894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1200</v>
      </c>
      <c r="E16" s="33"/>
      <c r="F16" s="73">
        <f>IF(D16="","",(SUM($G$9)))</f>
        <v>1402.4125309262463</v>
      </c>
      <c r="G16" s="74">
        <f>IF(D16="","",(SUM(E16)-F16))</f>
        <v>-1402.4125309262463</v>
      </c>
      <c r="H16" s="75">
        <f>IF(D16="","",(D16*G16))</f>
        <v>-1682895.0371114956</v>
      </c>
      <c r="I16" s="13"/>
      <c r="J16" s="165" t="s">
        <v>23</v>
      </c>
      <c r="K16" s="107" t="s">
        <v>68</v>
      </c>
      <c r="L16" s="105">
        <v>20000</v>
      </c>
      <c r="M16" s="33"/>
      <c r="N16" s="90">
        <f>IF(L16="","",($G$10))</f>
        <v>1868.9765342277894</v>
      </c>
      <c r="O16" s="91">
        <f>IF(L16="","",(SUM(M16)-N16))</f>
        <v>-1868.9765342277894</v>
      </c>
      <c r="P16" s="92">
        <f>IF(L16="","",(L16*O16))</f>
        <v>-37379530.684555791</v>
      </c>
    </row>
    <row r="17" spans="2:17" ht="24" customHeight="1">
      <c r="B17" s="164"/>
      <c r="C17" s="132" t="s">
        <v>91</v>
      </c>
      <c r="D17" s="105">
        <v>1900</v>
      </c>
      <c r="E17" s="12"/>
      <c r="F17" s="76">
        <f>IF(D17="","",(SUM($G$9)))</f>
        <v>1402.4125309262463</v>
      </c>
      <c r="G17" s="77">
        <f>IF(D17="","",(SUM(E17)-F17))</f>
        <v>-1402.4125309262463</v>
      </c>
      <c r="H17" s="78">
        <f>IF(D17="","",(D17*G17))</f>
        <v>-2664583.8087598681</v>
      </c>
      <c r="I17" s="13"/>
      <c r="J17" s="165"/>
      <c r="K17" s="107" t="s">
        <v>72</v>
      </c>
      <c r="L17" s="105">
        <v>12000</v>
      </c>
      <c r="M17" s="12"/>
      <c r="N17" s="93">
        <f>IF(L17="","",($G$10))</f>
        <v>1868.9765342277894</v>
      </c>
      <c r="O17" s="94">
        <f>IF(L17="","",(SUM(M17)-N17))</f>
        <v>-1868.9765342277894</v>
      </c>
      <c r="P17" s="95">
        <f>IF(L17="","",(L17*O17))</f>
        <v>-22427718.410733473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1868.9765342277894</v>
      </c>
      <c r="O18" s="94">
        <f t="shared" ref="O18:O22" si="4">IF(L18="","",(SUM(M18)-N18))</f>
        <v>-1868.9765342277894</v>
      </c>
      <c r="P18" s="95">
        <f t="shared" ref="P18:P22" si="5">IF(L18="","",(L18*O18))</f>
        <v>-5606929.6026833681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3100</v>
      </c>
      <c r="E23" s="71"/>
      <c r="F23" s="71"/>
      <c r="G23" s="71"/>
      <c r="H23" s="72">
        <f>SUM(H16:H22)</f>
        <v>-4347478.8458713638</v>
      </c>
      <c r="I23" s="114"/>
      <c r="J23" s="85" t="s">
        <v>25</v>
      </c>
      <c r="K23" s="86"/>
      <c r="L23" s="87">
        <f>SUM(L16:L22)</f>
        <v>35000</v>
      </c>
      <c r="M23" s="88"/>
      <c r="N23" s="88"/>
      <c r="O23" s="88"/>
      <c r="P23" s="89">
        <f>SUM(P16:P22)</f>
        <v>-65414178.697972625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23021</v>
      </c>
      <c r="D29" s="187"/>
      <c r="E29" s="188">
        <f>$G$9</f>
        <v>1402.4125309262463</v>
      </c>
      <c r="F29" s="188"/>
      <c r="G29" s="187">
        <f>C29*E29</f>
        <v>32284938.874453116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256540</v>
      </c>
      <c r="D30" s="184"/>
      <c r="E30" s="199">
        <f>$G$10</f>
        <v>1868.9765342277894</v>
      </c>
      <c r="F30" s="199"/>
      <c r="G30" s="184">
        <f>C30*E30</f>
        <v>479467240.09079713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23021</v>
      </c>
      <c r="D36" s="187"/>
      <c r="E36" s="187">
        <f>$G$29+$O$29-K36</f>
        <v>32284938.874453116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256540</v>
      </c>
      <c r="D37" s="184"/>
      <c r="E37" s="184">
        <f>$G$30+$O$30</f>
        <v>479467240.09079713</v>
      </c>
      <c r="F37" s="184"/>
      <c r="G37" s="199">
        <f>E37/C37</f>
        <v>1868.9765342277894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26121</v>
      </c>
      <c r="D43" s="230"/>
      <c r="E43" s="58"/>
      <c r="F43" s="231">
        <f>$K$29</f>
        <v>0</v>
      </c>
      <c r="G43" s="232"/>
      <c r="H43" s="232">
        <f>$D$23</f>
        <v>3100</v>
      </c>
      <c r="I43" s="232"/>
      <c r="J43" s="232"/>
      <c r="K43" s="233">
        <f>$C$43-$H$43+$F$43+$O$43</f>
        <v>23021</v>
      </c>
      <c r="L43" s="233"/>
      <c r="M43" s="59">
        <f>SUM($K$43)/$D$9</f>
        <v>0.115105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291540</v>
      </c>
      <c r="D44" s="235"/>
      <c r="E44" s="62"/>
      <c r="F44" s="236">
        <f>$K$30</f>
        <v>0</v>
      </c>
      <c r="G44" s="237"/>
      <c r="H44" s="237">
        <f>$L$23</f>
        <v>35000</v>
      </c>
      <c r="I44" s="237"/>
      <c r="J44" s="237"/>
      <c r="K44" s="238">
        <f>$C$44-$H$44+$F$44+$O$44</f>
        <v>256540</v>
      </c>
      <c r="L44" s="238"/>
      <c r="M44" s="63">
        <f>SUM($K$44)/D10</f>
        <v>0.51307999999999998</v>
      </c>
      <c r="N44" s="64">
        <f>$G$37</f>
        <v>1868.9765342277894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FF00"/>
    <pageSetUpPr fitToPage="1"/>
  </sheetPr>
  <dimension ref="B1:Y124"/>
  <sheetViews>
    <sheetView showGridLines="0" topLeftCell="A19" zoomScaleNormal="100" workbookViewId="0">
      <selection activeCell="P36" sqref="P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SUM('0519'!K43:L43)</f>
        <v>23021</v>
      </c>
      <c r="F9" s="38">
        <f>E9/D9</f>
        <v>0.115105</v>
      </c>
      <c r="G9" s="103">
        <f>SUM('0519'!N43)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SUM('0519'!K44:L44)</f>
        <v>256540</v>
      </c>
      <c r="F10" s="40">
        <f>E10/D10</f>
        <v>0.51307999999999998</v>
      </c>
      <c r="G10" s="103">
        <f>SUM('0519'!N44)</f>
        <v>1868.9765342277894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23021</v>
      </c>
      <c r="D29" s="187"/>
      <c r="E29" s="188">
        <f>$G$9</f>
        <v>1402.4125309262463</v>
      </c>
      <c r="F29" s="188"/>
      <c r="G29" s="187">
        <f>C29*E29</f>
        <v>32284938.874453116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256540</v>
      </c>
      <c r="D30" s="184"/>
      <c r="E30" s="199">
        <f>$G$10</f>
        <v>1868.9765342277894</v>
      </c>
      <c r="F30" s="199"/>
      <c r="G30" s="184">
        <f>C30*E30</f>
        <v>479467240.09079713</v>
      </c>
      <c r="H30" s="185"/>
      <c r="I30" s="13"/>
      <c r="J30" s="46" t="s">
        <v>10</v>
      </c>
      <c r="K30" s="180">
        <v>95818</v>
      </c>
      <c r="L30" s="181"/>
      <c r="M30" s="182">
        <v>1917.09716662803</v>
      </c>
      <c r="N30" s="183"/>
      <c r="O30" s="184">
        <f>K30*M30</f>
        <v>183692416.31196457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23021</v>
      </c>
      <c r="D36" s="187"/>
      <c r="E36" s="187">
        <f>$G$29+$O$29-K36</f>
        <v>32284938.874453116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352358</v>
      </c>
      <c r="D37" s="184"/>
      <c r="E37" s="184">
        <f>$G$30+$O$30</f>
        <v>663159656.4027617</v>
      </c>
      <c r="F37" s="184"/>
      <c r="G37" s="199">
        <f>E37/C37</f>
        <v>1882.0621538400198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23021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23021</v>
      </c>
      <c r="L43" s="233"/>
      <c r="M43" s="59">
        <f>SUM($K$43)/$D$9</f>
        <v>0.115105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256540</v>
      </c>
      <c r="D44" s="235"/>
      <c r="E44" s="62"/>
      <c r="F44" s="236">
        <f>$K$30</f>
        <v>95818</v>
      </c>
      <c r="G44" s="237"/>
      <c r="H44" s="237">
        <f>$L$23</f>
        <v>0</v>
      </c>
      <c r="I44" s="237"/>
      <c r="J44" s="237"/>
      <c r="K44" s="238">
        <f>$C$44-$H$44+$F$44+$O$44</f>
        <v>352358</v>
      </c>
      <c r="L44" s="238"/>
      <c r="M44" s="63">
        <f>SUM($K$44)/D10</f>
        <v>0.70471600000000001</v>
      </c>
      <c r="N44" s="64">
        <f>$G$37</f>
        <v>1882.0621538400198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B1:Y124"/>
  <sheetViews>
    <sheetView showGridLines="0" topLeftCell="A28" zoomScaleNormal="100" workbookViewId="0">
      <selection activeCell="D18" sqref="D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SUM('0520 (입고)'!K43:L43)</f>
        <v>23021</v>
      </c>
      <c r="F9" s="38">
        <f>E9/D9</f>
        <v>0.115105</v>
      </c>
      <c r="G9" s="103">
        <f>SUM('0520 (입고)'!N43)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SUM('0520 (입고)'!K44:L44)</f>
        <v>352358</v>
      </c>
      <c r="F10" s="40">
        <f>E10/D10</f>
        <v>0.70471600000000001</v>
      </c>
      <c r="G10" s="103">
        <f>SUM('0520 (입고)'!N44)</f>
        <v>1882.0621538400198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1900</v>
      </c>
      <c r="E16" s="33"/>
      <c r="F16" s="73">
        <f>IF(D16="","",(SUM($G$9)))</f>
        <v>1402.4125309262463</v>
      </c>
      <c r="G16" s="74">
        <f>IF(D16="","",(SUM(E16)-F16))</f>
        <v>-1402.4125309262463</v>
      </c>
      <c r="H16" s="75">
        <f>IF(D16="","",(D16*G16))</f>
        <v>-2664583.8087598681</v>
      </c>
      <c r="I16" s="13"/>
      <c r="J16" s="165" t="s">
        <v>23</v>
      </c>
      <c r="K16" s="107" t="s">
        <v>68</v>
      </c>
      <c r="L16" s="105">
        <v>64000</v>
      </c>
      <c r="M16" s="33"/>
      <c r="N16" s="90">
        <f>IF(L16="","",($G$10))</f>
        <v>1882.0621538400198</v>
      </c>
      <c r="O16" s="91">
        <f>IF(L16="","",(SUM(M16)-N16))</f>
        <v>-1882.0621538400198</v>
      </c>
      <c r="P16" s="92">
        <f>IF(L16="","",(L16*O16))</f>
        <v>-120451977.84576127</v>
      </c>
    </row>
    <row r="17" spans="2:17" ht="24" customHeight="1">
      <c r="B17" s="164"/>
      <c r="C17" s="132" t="s">
        <v>107</v>
      </c>
      <c r="D17" s="105">
        <v>2700</v>
      </c>
      <c r="E17" s="12"/>
      <c r="F17" s="76">
        <f>IF(D17="","",(SUM($G$9)))</f>
        <v>1402.4125309262463</v>
      </c>
      <c r="G17" s="77">
        <f>IF(D17="","",(SUM(E17)-F17))</f>
        <v>-1402.4125309262463</v>
      </c>
      <c r="H17" s="78">
        <f>IF(D17="","",(D17*G17))</f>
        <v>-3786513.8335008649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1882.0621538400198</v>
      </c>
      <c r="O17" s="94">
        <f>IF(L17="","",(SUM(M17)-N17))</f>
        <v>-1882.0621538400198</v>
      </c>
      <c r="P17" s="95">
        <f>IF(L17="","",(L17*O17))</f>
        <v>-5646186.46152006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60</v>
      </c>
      <c r="L18" s="105">
        <v>24000</v>
      </c>
      <c r="M18" s="12"/>
      <c r="N18" s="93">
        <f t="shared" ref="N18:N22" si="3">IF(L18="","",($G$10))</f>
        <v>1882.0621538400198</v>
      </c>
      <c r="O18" s="94">
        <f t="shared" ref="O18:O22" si="4">IF(L18="","",(SUM(M18)-N18))</f>
        <v>-1882.0621538400198</v>
      </c>
      <c r="P18" s="95">
        <f t="shared" ref="P18:P22" si="5">IF(L18="","",(L18*O18))</f>
        <v>-45169491.69216048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51</v>
      </c>
      <c r="L19" s="105">
        <v>8000</v>
      </c>
      <c r="M19" s="12"/>
      <c r="N19" s="93">
        <f t="shared" si="3"/>
        <v>1882.0621538400198</v>
      </c>
      <c r="O19" s="94">
        <f t="shared" si="4"/>
        <v>-1882.0621538400198</v>
      </c>
      <c r="P19" s="95">
        <f t="shared" si="5"/>
        <v>-15056497.230720159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4600</v>
      </c>
      <c r="E23" s="71"/>
      <c r="F23" s="71"/>
      <c r="G23" s="71"/>
      <c r="H23" s="72">
        <f>SUM(H16:H22)</f>
        <v>-6451097.6422607331</v>
      </c>
      <c r="I23" s="114"/>
      <c r="J23" s="85" t="s">
        <v>25</v>
      </c>
      <c r="K23" s="86"/>
      <c r="L23" s="87">
        <f>SUM(L16:L22)</f>
        <v>99000</v>
      </c>
      <c r="M23" s="88"/>
      <c r="N23" s="88"/>
      <c r="O23" s="88"/>
      <c r="P23" s="89">
        <f>SUM(P16:P22)</f>
        <v>-186324153.23016196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18421</v>
      </c>
      <c r="D29" s="187"/>
      <c r="E29" s="188">
        <f>$G$9</f>
        <v>1402.4125309262463</v>
      </c>
      <c r="F29" s="188"/>
      <c r="G29" s="187">
        <f>C29*E29</f>
        <v>25833841.232192382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253358</v>
      </c>
      <c r="D30" s="184"/>
      <c r="E30" s="199">
        <f>$G$10</f>
        <v>1882.0621538400198</v>
      </c>
      <c r="F30" s="199"/>
      <c r="G30" s="184">
        <f>C30*E30</f>
        <v>476835503.17259973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18421</v>
      </c>
      <c r="D36" s="187"/>
      <c r="E36" s="187">
        <f>$G$29+$O$29-K36</f>
        <v>25833841.232192382</v>
      </c>
      <c r="F36" s="187"/>
      <c r="G36" s="188">
        <f>E36/C36</f>
        <v>1402.4125309262463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253358</v>
      </c>
      <c r="D37" s="184"/>
      <c r="E37" s="184">
        <f>$G$30+$O$30</f>
        <v>476835503.17259973</v>
      </c>
      <c r="F37" s="184"/>
      <c r="G37" s="199">
        <f>E37/C37</f>
        <v>1882.0621538400198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23021</v>
      </c>
      <c r="D43" s="230"/>
      <c r="E43" s="58"/>
      <c r="F43" s="231">
        <f>$K$29</f>
        <v>0</v>
      </c>
      <c r="G43" s="232"/>
      <c r="H43" s="232">
        <f>$D$23</f>
        <v>4600</v>
      </c>
      <c r="I43" s="232"/>
      <c r="J43" s="232"/>
      <c r="K43" s="233">
        <f>$C$43-$H$43+$F$43+$O$43</f>
        <v>18421</v>
      </c>
      <c r="L43" s="233"/>
      <c r="M43" s="59">
        <f>SUM($K$43)/$D$9</f>
        <v>9.2105000000000006E-2</v>
      </c>
      <c r="N43" s="60">
        <f>$G$36</f>
        <v>1402.4125309262463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352358</v>
      </c>
      <c r="D44" s="235"/>
      <c r="E44" s="62"/>
      <c r="F44" s="236">
        <f>$K$30</f>
        <v>0</v>
      </c>
      <c r="G44" s="237"/>
      <c r="H44" s="237">
        <f>$L$23</f>
        <v>99000</v>
      </c>
      <c r="I44" s="237"/>
      <c r="J44" s="237"/>
      <c r="K44" s="238">
        <f>$C$44-$H$44+$F$44+$O$44</f>
        <v>253358</v>
      </c>
      <c r="L44" s="238"/>
      <c r="M44" s="63">
        <f>SUM($K$44)/D10</f>
        <v>0.50671600000000006</v>
      </c>
      <c r="N44" s="64">
        <f>$G$37</f>
        <v>1882.0621538400198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rgb="FFFFFF00"/>
    <pageSetUpPr fitToPage="1"/>
  </sheetPr>
  <dimension ref="B1:Y124"/>
  <sheetViews>
    <sheetView showGridLines="0" topLeftCell="A21" zoomScaleNormal="100" workbookViewId="0">
      <selection activeCell="N32" sqref="N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SUM('0520'!K43:L43)</f>
        <v>18421</v>
      </c>
      <c r="F9" s="38">
        <f>E9/D9</f>
        <v>9.2105000000000006E-2</v>
      </c>
      <c r="G9" s="103">
        <f>SUM('0520'!N43)</f>
        <v>1402.4125309262463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SUM('0520'!K44:L44)</f>
        <v>253358</v>
      </c>
      <c r="F10" s="40">
        <f>E10/D10</f>
        <v>0.50671600000000006</v>
      </c>
      <c r="G10" s="103">
        <f>SUM('0520'!N44)</f>
        <v>1882.0621538400198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18421</v>
      </c>
      <c r="D29" s="187"/>
      <c r="E29" s="188">
        <f>$G$9</f>
        <v>1402.4125309262463</v>
      </c>
      <c r="F29" s="188"/>
      <c r="G29" s="187">
        <f>C29*E29</f>
        <v>25833841.232192382</v>
      </c>
      <c r="H29" s="189"/>
      <c r="I29" s="13"/>
      <c r="J29" s="45" t="s">
        <v>9</v>
      </c>
      <c r="K29" s="190">
        <v>32000</v>
      </c>
      <c r="L29" s="191"/>
      <c r="M29" s="192">
        <v>1504.29716662803</v>
      </c>
      <c r="N29" s="193"/>
      <c r="O29" s="187">
        <f>K29*M29</f>
        <v>48137509.332096964</v>
      </c>
      <c r="P29" s="189"/>
    </row>
    <row r="30" spans="2:17" ht="22.5" customHeight="1">
      <c r="B30" s="46" t="s">
        <v>10</v>
      </c>
      <c r="C30" s="198">
        <f>$E$10-$L$23</f>
        <v>253358</v>
      </c>
      <c r="D30" s="184"/>
      <c r="E30" s="199">
        <f>$G$10</f>
        <v>1882.0621538400198</v>
      </c>
      <c r="F30" s="199"/>
      <c r="G30" s="184">
        <f>C30*E30</f>
        <v>476835503.17259973</v>
      </c>
      <c r="H30" s="185"/>
      <c r="I30" s="13"/>
      <c r="J30" s="46" t="s">
        <v>10</v>
      </c>
      <c r="K30" s="180">
        <v>93819</v>
      </c>
      <c r="L30" s="181"/>
      <c r="M30" s="182">
        <v>1917.09716662803</v>
      </c>
      <c r="N30" s="183"/>
      <c r="O30" s="184">
        <f>K30*M30</f>
        <v>179860139.07587513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50421</v>
      </c>
      <c r="D36" s="187"/>
      <c r="E36" s="187">
        <f>$G$29+$O$29-K36</f>
        <v>73971350.564289346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347177</v>
      </c>
      <c r="D37" s="184"/>
      <c r="E37" s="184">
        <f>$G$30+$O$30</f>
        <v>656695642.24847484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18421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50421</v>
      </c>
      <c r="L43" s="233"/>
      <c r="M43" s="59">
        <f>SUM($K$43)/$D$9</f>
        <v>0.25210500000000002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253358</v>
      </c>
      <c r="D44" s="235"/>
      <c r="E44" s="62"/>
      <c r="F44" s="236">
        <f>$K$30</f>
        <v>93819</v>
      </c>
      <c r="G44" s="237"/>
      <c r="H44" s="237">
        <f>$L$23</f>
        <v>0</v>
      </c>
      <c r="I44" s="237"/>
      <c r="J44" s="237"/>
      <c r="K44" s="238">
        <f>$C$44-$H$44+$F$44+$O$44</f>
        <v>347177</v>
      </c>
      <c r="L44" s="238"/>
      <c r="M44" s="63">
        <f>SUM($K$44)/D10</f>
        <v>0.69435400000000003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B1:Y124"/>
  <sheetViews>
    <sheetView showGridLines="0" topLeftCell="A31" zoomScaleNormal="100" workbookViewId="0">
      <selection activeCell="K47" sqref="K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SUM('0521 (입고)'!K43:L43)</f>
        <v>50421</v>
      </c>
      <c r="F9" s="38">
        <f>E9/D9</f>
        <v>0.25210500000000002</v>
      </c>
      <c r="G9" s="103">
        <f>SUM('0521 (입고)'!N43)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SUM('0521 (입고)'!K44:L44)</f>
        <v>347177</v>
      </c>
      <c r="F10" s="40">
        <f>E10/D10</f>
        <v>0.69435400000000003</v>
      </c>
      <c r="G10" s="103">
        <f>SUM('0521 (입고)'!N44)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2700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-3961100.4645600291</v>
      </c>
      <c r="I16" s="13"/>
      <c r="J16" s="165" t="s">
        <v>23</v>
      </c>
      <c r="K16" s="107" t="s">
        <v>68</v>
      </c>
      <c r="L16" s="105">
        <v>32000</v>
      </c>
      <c r="M16" s="33"/>
      <c r="N16" s="90">
        <f>IF(L16="","",($G$10))</f>
        <v>1891.5298025170873</v>
      </c>
      <c r="O16" s="91">
        <f>IF(L16="","",(SUM(M16)-N16))</f>
        <v>-1891.5298025170873</v>
      </c>
      <c r="P16" s="92">
        <f>IF(L16="","",(L16*O16))</f>
        <v>-60528953.680546798</v>
      </c>
    </row>
    <row r="17" spans="2:17" ht="24" customHeight="1">
      <c r="B17" s="164"/>
      <c r="C17" s="132" t="s">
        <v>94</v>
      </c>
      <c r="D17" s="105">
        <v>2000</v>
      </c>
      <c r="E17" s="12"/>
      <c r="F17" s="76">
        <f>IF(D17="","",(SUM($G$9)))</f>
        <v>1467.0742461333441</v>
      </c>
      <c r="G17" s="77">
        <f>IF(D17="","",(SUM(E17)-F17))</f>
        <v>-1467.0742461333441</v>
      </c>
      <c r="H17" s="78">
        <f>IF(D17="","",(D17*G17))</f>
        <v>-2934148.492266688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1891.5298025170873</v>
      </c>
      <c r="O17" s="94">
        <f>IF(L17="","",(SUM(M17)-N17))</f>
        <v>-1891.5298025170873</v>
      </c>
      <c r="P17" s="95">
        <f>IF(L17="","",(L17*O17))</f>
        <v>-5674589.4075512616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60</v>
      </c>
      <c r="L18" s="105">
        <v>32000</v>
      </c>
      <c r="M18" s="12"/>
      <c r="N18" s="93">
        <f t="shared" ref="N18:N22" si="3">IF(L18="","",($G$10))</f>
        <v>1891.5298025170873</v>
      </c>
      <c r="O18" s="94">
        <f t="shared" ref="O18:O22" si="4">IF(L18="","",(SUM(M18)-N18))</f>
        <v>-1891.5298025170873</v>
      </c>
      <c r="P18" s="95">
        <f t="shared" ref="P18:P22" si="5">IF(L18="","",(L18*O18))</f>
        <v>-60528953.680546798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113</v>
      </c>
      <c r="L19" s="105">
        <v>29934</v>
      </c>
      <c r="M19" s="12"/>
      <c r="N19" s="93">
        <f t="shared" si="3"/>
        <v>1891.5298025170873</v>
      </c>
      <c r="O19" s="94">
        <f t="shared" si="4"/>
        <v>-1891.5298025170873</v>
      </c>
      <c r="P19" s="95">
        <f t="shared" si="5"/>
        <v>-56621053.108546495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4700</v>
      </c>
      <c r="E23" s="71"/>
      <c r="F23" s="71"/>
      <c r="G23" s="71"/>
      <c r="H23" s="72">
        <f>SUM(H16:H22)</f>
        <v>-6895248.9568267167</v>
      </c>
      <c r="I23" s="114"/>
      <c r="J23" s="85" t="s">
        <v>25</v>
      </c>
      <c r="K23" s="86"/>
      <c r="L23" s="87">
        <f>SUM(L16:L22)</f>
        <v>96934</v>
      </c>
      <c r="M23" s="88"/>
      <c r="N23" s="88"/>
      <c r="O23" s="88"/>
      <c r="P23" s="89">
        <f>SUM(P16:P22)</f>
        <v>-183353549.87719136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45721</v>
      </c>
      <c r="D29" s="187"/>
      <c r="E29" s="188">
        <f>$G$9</f>
        <v>1467.0742461333441</v>
      </c>
      <c r="F29" s="188"/>
      <c r="G29" s="187">
        <f>C29*E29</f>
        <v>67076101.607462622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250243</v>
      </c>
      <c r="D30" s="184"/>
      <c r="E30" s="199">
        <f>$G$10</f>
        <v>1891.5298025170873</v>
      </c>
      <c r="F30" s="199"/>
      <c r="G30" s="184">
        <f>C30*E30</f>
        <v>473342092.37128347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45721</v>
      </c>
      <c r="D36" s="187"/>
      <c r="E36" s="187">
        <f>$G$29+$O$29-K36</f>
        <v>67076101.607462622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250243</v>
      </c>
      <c r="D37" s="184"/>
      <c r="E37" s="184">
        <f>$G$30+$O$30</f>
        <v>473342092.37128347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50421</v>
      </c>
      <c r="D43" s="230"/>
      <c r="E43" s="58"/>
      <c r="F43" s="231">
        <f>$K$29</f>
        <v>0</v>
      </c>
      <c r="G43" s="232"/>
      <c r="H43" s="232">
        <f>$D$23</f>
        <v>4700</v>
      </c>
      <c r="I43" s="232"/>
      <c r="J43" s="232"/>
      <c r="K43" s="233">
        <f>$C$43-$H$43+$F$43+$O$43</f>
        <v>45721</v>
      </c>
      <c r="L43" s="233"/>
      <c r="M43" s="59">
        <f>SUM($K$43)/$D$9</f>
        <v>0.228605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347177</v>
      </c>
      <c r="D44" s="235"/>
      <c r="E44" s="62"/>
      <c r="F44" s="236">
        <f>$K$30</f>
        <v>0</v>
      </c>
      <c r="G44" s="237"/>
      <c r="H44" s="237">
        <f>$L$23</f>
        <v>96934</v>
      </c>
      <c r="I44" s="237"/>
      <c r="J44" s="237"/>
      <c r="K44" s="238">
        <f>$C$44-$H$44+$F$44+$O$44</f>
        <v>250243</v>
      </c>
      <c r="L44" s="238"/>
      <c r="M44" s="63">
        <f>SUM($K$44)/D10</f>
        <v>0.50048599999999999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B1:Y124"/>
  <sheetViews>
    <sheetView showGridLines="0" topLeftCell="A34" zoomScaleNormal="100" workbookViewId="0">
      <selection activeCell="L20" sqref="L2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SUM('0521'!K43:L43)</f>
        <v>45721</v>
      </c>
      <c r="F9" s="38">
        <f>E9/D9</f>
        <v>0.228605</v>
      </c>
      <c r="G9" s="103">
        <f>SUM('0521'!N43)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SUM('0521'!K44:L44)</f>
        <v>250243</v>
      </c>
      <c r="F10" s="40">
        <f>E10/D10</f>
        <v>0.50048599999999999</v>
      </c>
      <c r="G10" s="103">
        <f>SUM('0521'!N44)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800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-1173659.3969066753</v>
      </c>
      <c r="I16" s="13"/>
      <c r="J16" s="165" t="s">
        <v>23</v>
      </c>
      <c r="K16" s="107" t="s">
        <v>45</v>
      </c>
      <c r="L16" s="105">
        <v>500</v>
      </c>
      <c r="M16" s="33"/>
      <c r="N16" s="90">
        <f>IF(L16="","",($G$10))</f>
        <v>1891.5298025170873</v>
      </c>
      <c r="O16" s="91">
        <f>IF(L16="","",(SUM(M16)-N16))</f>
        <v>-1891.5298025170873</v>
      </c>
      <c r="P16" s="92">
        <f>IF(L16="","",(L16*O16))</f>
        <v>-945764.90125854372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1467.0742461333441</v>
      </c>
      <c r="G17" s="77">
        <f>IF(D17="","",(SUM(E17)-F17))</f>
        <v>-1467.0742461333441</v>
      </c>
      <c r="H17" s="78">
        <f>IF(D17="","",(D17*G17))</f>
        <v>-1467074.246133344</v>
      </c>
      <c r="I17" s="13"/>
      <c r="J17" s="165"/>
      <c r="K17" s="107" t="s">
        <v>46</v>
      </c>
      <c r="L17" s="105">
        <v>8000</v>
      </c>
      <c r="M17" s="12"/>
      <c r="N17" s="93">
        <f>IF(L17="","",($G$10))</f>
        <v>1891.5298025170873</v>
      </c>
      <c r="O17" s="94">
        <f>IF(L17="","",(SUM(M17)-N17))</f>
        <v>-1891.5298025170873</v>
      </c>
      <c r="P17" s="95">
        <f>IF(L17="","",(L17*O17))</f>
        <v>-15132238.420136699</v>
      </c>
    </row>
    <row r="18" spans="2:17" ht="24" customHeight="1">
      <c r="B18" s="164"/>
      <c r="C18" s="101" t="s">
        <v>93</v>
      </c>
      <c r="D18" s="105">
        <v>3000</v>
      </c>
      <c r="E18" s="12"/>
      <c r="F18" s="76">
        <f t="shared" ref="F18:F22" si="0">IF(D18="","",(SUM($G$9)))</f>
        <v>1467.0742461333441</v>
      </c>
      <c r="G18" s="77">
        <f t="shared" ref="G18:G22" si="1">IF(D18="","",(SUM(E18)-F18))</f>
        <v>-1467.0742461333441</v>
      </c>
      <c r="H18" s="78">
        <f t="shared" ref="H18:H22" si="2">IF(D18="","",(D18*G18))</f>
        <v>-4401222.7384000327</v>
      </c>
      <c r="I18" s="13"/>
      <c r="J18" s="165"/>
      <c r="K18" s="107" t="s">
        <v>48</v>
      </c>
      <c r="L18" s="105">
        <v>2500</v>
      </c>
      <c r="M18" s="12"/>
      <c r="N18" s="93">
        <f t="shared" ref="N18:N22" si="3">IF(L18="","",($G$10))</f>
        <v>1891.5298025170873</v>
      </c>
      <c r="O18" s="94">
        <f t="shared" ref="O18:O22" si="4">IF(L18="","",(SUM(M18)-N18))</f>
        <v>-1891.5298025170873</v>
      </c>
      <c r="P18" s="95">
        <f t="shared" ref="P18:P22" si="5">IF(L18="","",(L18*O18))</f>
        <v>-4728824.5062927185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97</v>
      </c>
      <c r="L19" s="105">
        <v>700</v>
      </c>
      <c r="M19" s="12"/>
      <c r="N19" s="93">
        <f t="shared" si="3"/>
        <v>1891.5298025170873</v>
      </c>
      <c r="O19" s="94">
        <f t="shared" si="4"/>
        <v>-1891.5298025170873</v>
      </c>
      <c r="P19" s="95">
        <f t="shared" si="5"/>
        <v>-1324070.8617619611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4800</v>
      </c>
      <c r="E23" s="71"/>
      <c r="F23" s="71"/>
      <c r="G23" s="71"/>
      <c r="H23" s="72">
        <f>SUM(H16:H22)</f>
        <v>-7041956.3814400518</v>
      </c>
      <c r="I23" s="114"/>
      <c r="J23" s="85" t="s">
        <v>25</v>
      </c>
      <c r="K23" s="86"/>
      <c r="L23" s="87">
        <f>SUM(L16:L22)</f>
        <v>11700</v>
      </c>
      <c r="M23" s="88"/>
      <c r="N23" s="88"/>
      <c r="O23" s="88"/>
      <c r="P23" s="89">
        <f>SUM(P16:P22)</f>
        <v>-22130898.689449921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40921</v>
      </c>
      <c r="D29" s="187"/>
      <c r="E29" s="188">
        <f>$G$9</f>
        <v>1467.0742461333441</v>
      </c>
      <c r="F29" s="188"/>
      <c r="G29" s="187">
        <f>C29*E29</f>
        <v>60034145.226022571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238543</v>
      </c>
      <c r="D30" s="184"/>
      <c r="E30" s="199">
        <f>$G$10</f>
        <v>1891.5298025170873</v>
      </c>
      <c r="F30" s="199"/>
      <c r="G30" s="184">
        <f>C30*E30</f>
        <v>451211193.68183357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40921</v>
      </c>
      <c r="D36" s="187"/>
      <c r="E36" s="187">
        <f>$G$29+$O$29-K36</f>
        <v>60034145.226022571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238543</v>
      </c>
      <c r="D37" s="184"/>
      <c r="E37" s="184">
        <f>$G$30+$O$30</f>
        <v>451211193.68183357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45721</v>
      </c>
      <c r="D43" s="230"/>
      <c r="E43" s="58"/>
      <c r="F43" s="231">
        <f>$K$29</f>
        <v>0</v>
      </c>
      <c r="G43" s="232"/>
      <c r="H43" s="232">
        <f>$D$23</f>
        <v>4800</v>
      </c>
      <c r="I43" s="232"/>
      <c r="J43" s="232"/>
      <c r="K43" s="233">
        <f>$C$43-$H$43+$F$43+$O$43</f>
        <v>40921</v>
      </c>
      <c r="L43" s="233"/>
      <c r="M43" s="59">
        <f>SUM($K$43)/$D$9</f>
        <v>0.20460500000000001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250243</v>
      </c>
      <c r="D44" s="235"/>
      <c r="E44" s="62"/>
      <c r="F44" s="236">
        <f>$K$30</f>
        <v>0</v>
      </c>
      <c r="G44" s="237"/>
      <c r="H44" s="237">
        <f>$L$23</f>
        <v>11700</v>
      </c>
      <c r="I44" s="237"/>
      <c r="J44" s="237"/>
      <c r="K44" s="238">
        <f>$C$44-$H$44+$F$44+$O$44</f>
        <v>238543</v>
      </c>
      <c r="L44" s="238"/>
      <c r="M44" s="63">
        <f>SUM($K$44)/D10</f>
        <v>0.47708600000000001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B1:Y124"/>
  <sheetViews>
    <sheetView showGridLines="0" topLeftCell="A28" zoomScaleNormal="100" workbookViewId="0">
      <selection activeCell="V17" sqref="V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SUM('0522'!K43:L43)</f>
        <v>40921</v>
      </c>
      <c r="F9" s="38">
        <f>E9/D9</f>
        <v>0.20460500000000001</v>
      </c>
      <c r="G9" s="103">
        <f>SUM('0522'!N43)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SUM('0522'!K44:L44)</f>
        <v>238543</v>
      </c>
      <c r="F10" s="40">
        <f>E10/D10</f>
        <v>0.47708600000000001</v>
      </c>
      <c r="G10" s="103">
        <f>SUM('0522'!N44)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2500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-3667685.6153333602</v>
      </c>
      <c r="I16" s="13"/>
      <c r="J16" s="165" t="s">
        <v>23</v>
      </c>
      <c r="K16" s="107" t="s">
        <v>96</v>
      </c>
      <c r="L16" s="105">
        <v>2000</v>
      </c>
      <c r="M16" s="33"/>
      <c r="N16" s="90">
        <f>IF(L16="","",($G$10))</f>
        <v>1891.5298025170873</v>
      </c>
      <c r="O16" s="91">
        <f>IF(L16="","",(SUM(M16)-N16))</f>
        <v>-1891.5298025170873</v>
      </c>
      <c r="P16" s="92">
        <f>IF(L16="","",(L16*O16))</f>
        <v>-3783059.6050341749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2500</v>
      </c>
      <c r="E23" s="71"/>
      <c r="F23" s="71"/>
      <c r="G23" s="71"/>
      <c r="H23" s="72">
        <f>SUM(H16:H22)</f>
        <v>-3667685.6153333602</v>
      </c>
      <c r="I23" s="114"/>
      <c r="J23" s="85" t="s">
        <v>25</v>
      </c>
      <c r="K23" s="86"/>
      <c r="L23" s="87">
        <f>SUM(L16:L22)</f>
        <v>2000</v>
      </c>
      <c r="M23" s="88"/>
      <c r="N23" s="88"/>
      <c r="O23" s="88"/>
      <c r="P23" s="89">
        <f>SUM(P16:P22)</f>
        <v>-3783059.6050341749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38421</v>
      </c>
      <c r="D29" s="187"/>
      <c r="E29" s="188">
        <f>$G$9</f>
        <v>1467.0742461333441</v>
      </c>
      <c r="F29" s="188"/>
      <c r="G29" s="187">
        <f>C29*E29</f>
        <v>56366459.610689215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236543</v>
      </c>
      <c r="D30" s="184"/>
      <c r="E30" s="199">
        <f>$G$10</f>
        <v>1891.5298025170873</v>
      </c>
      <c r="F30" s="199"/>
      <c r="G30" s="184">
        <f>C30*E30</f>
        <v>447428134.07679939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38421</v>
      </c>
      <c r="D36" s="187"/>
      <c r="E36" s="187">
        <f>$G$29+$O$29-K36</f>
        <v>56366459.610689215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236543</v>
      </c>
      <c r="D37" s="184"/>
      <c r="E37" s="184">
        <f>$G$30+$O$30</f>
        <v>447428134.07679939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40921</v>
      </c>
      <c r="D43" s="230"/>
      <c r="E43" s="58"/>
      <c r="F43" s="231">
        <f>$K$29</f>
        <v>0</v>
      </c>
      <c r="G43" s="232"/>
      <c r="H43" s="232">
        <f>$D$23</f>
        <v>2500</v>
      </c>
      <c r="I43" s="232"/>
      <c r="J43" s="232"/>
      <c r="K43" s="233">
        <f>$C$43-$H$43+$F$43+$O$43</f>
        <v>38421</v>
      </c>
      <c r="L43" s="233"/>
      <c r="M43" s="59">
        <f>SUM($K$43)/$D$9</f>
        <v>0.192105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238543</v>
      </c>
      <c r="D44" s="235"/>
      <c r="E44" s="62"/>
      <c r="F44" s="236">
        <f>$K$30</f>
        <v>0</v>
      </c>
      <c r="G44" s="237"/>
      <c r="H44" s="237">
        <f>$L$23</f>
        <v>2000</v>
      </c>
      <c r="I44" s="237"/>
      <c r="J44" s="237"/>
      <c r="K44" s="238">
        <f>$C$44-$H$44+$F$44+$O$44</f>
        <v>236543</v>
      </c>
      <c r="L44" s="238"/>
      <c r="M44" s="63">
        <f>SUM($K$44)/D10</f>
        <v>0.47308600000000001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B1:Y124"/>
  <sheetViews>
    <sheetView showGridLines="0" topLeftCell="A28" zoomScaleNormal="100" workbookViewId="0">
      <selection activeCell="K16" sqref="K16:L1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SUM('0523'!K43:L43)</f>
        <v>38421</v>
      </c>
      <c r="F9" s="38">
        <f>E9/D9</f>
        <v>0.192105</v>
      </c>
      <c r="G9" s="103">
        <f>SUM('0523'!N43)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SUM('0523'!K44:L44)</f>
        <v>236543</v>
      </c>
      <c r="F10" s="40">
        <f>E10/D10</f>
        <v>0.47308600000000001</v>
      </c>
      <c r="G10" s="103">
        <f>SUM('0523'!N44)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500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-733537.12306667201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500</v>
      </c>
      <c r="E23" s="71"/>
      <c r="F23" s="71"/>
      <c r="G23" s="71"/>
      <c r="H23" s="72">
        <f>SUM(H16:H22)</f>
        <v>-733537.12306667201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37921</v>
      </c>
      <c r="D29" s="187"/>
      <c r="E29" s="188">
        <f>$G$9</f>
        <v>1467.0742461333441</v>
      </c>
      <c r="F29" s="188"/>
      <c r="G29" s="187">
        <f>C29*E29</f>
        <v>55632922.487622544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236543</v>
      </c>
      <c r="D30" s="184"/>
      <c r="E30" s="199">
        <f>$G$10</f>
        <v>1891.5298025170873</v>
      </c>
      <c r="F30" s="199"/>
      <c r="G30" s="184">
        <f>C30*E30</f>
        <v>447428134.07679939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37921</v>
      </c>
      <c r="D36" s="187"/>
      <c r="E36" s="187">
        <f>$G$29+$O$29-K36</f>
        <v>55632922.487622544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236543</v>
      </c>
      <c r="D37" s="184"/>
      <c r="E37" s="184">
        <f>$G$30+$O$30</f>
        <v>447428134.07679939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38421</v>
      </c>
      <c r="D43" s="230"/>
      <c r="E43" s="58"/>
      <c r="F43" s="231">
        <f>$K$29</f>
        <v>0</v>
      </c>
      <c r="G43" s="232"/>
      <c r="H43" s="232">
        <f>$D$23</f>
        <v>500</v>
      </c>
      <c r="I43" s="232"/>
      <c r="J43" s="232"/>
      <c r="K43" s="233">
        <f>$C$43-$H$43+$F$43+$O$43</f>
        <v>37921</v>
      </c>
      <c r="L43" s="233"/>
      <c r="M43" s="59">
        <f>SUM($K$43)/$D$9</f>
        <v>0.189605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236543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236543</v>
      </c>
      <c r="L44" s="238"/>
      <c r="M44" s="63">
        <f>SUM($K$44)/D10</f>
        <v>0.47308600000000001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B1:Y124"/>
  <sheetViews>
    <sheetView showGridLines="0" topLeftCell="A18" zoomScaleNormal="100" workbookViewId="0">
      <selection activeCell="Q28" sqref="Q2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SUM('0525'!K43:L43)</f>
        <v>37921</v>
      </c>
      <c r="F9" s="38">
        <f>E9/D9</f>
        <v>0.189605</v>
      </c>
      <c r="G9" s="103">
        <f>SUM('0525'!N43)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SUM('0525'!K44:L44)</f>
        <v>236543</v>
      </c>
      <c r="F10" s="40">
        <f>E10/D10</f>
        <v>0.47308600000000001</v>
      </c>
      <c r="G10" s="103">
        <f>SUM('0525'!N44)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94</v>
      </c>
      <c r="D16" s="104">
        <v>2000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-2934148.492266688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1891.5298025170873</v>
      </c>
      <c r="O16" s="91">
        <f>IF(L16="","",(SUM(M16)-N16))</f>
        <v>-1891.5298025170873</v>
      </c>
      <c r="P16" s="92">
        <f>IF(L16="","",(L16*O16))</f>
        <v>-5674589.4075512616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-2934148.492266688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-5674589.4075512616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35921</v>
      </c>
      <c r="D29" s="187"/>
      <c r="E29" s="188">
        <f>$G$9</f>
        <v>1467.0742461333441</v>
      </c>
      <c r="F29" s="188"/>
      <c r="G29" s="187">
        <f>C29*E29</f>
        <v>52698773.995355852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233543</v>
      </c>
      <c r="D30" s="184"/>
      <c r="E30" s="199">
        <f>$G$10</f>
        <v>1891.5298025170873</v>
      </c>
      <c r="F30" s="199"/>
      <c r="G30" s="184">
        <f>C30*E30</f>
        <v>441753544.6692481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35921</v>
      </c>
      <c r="D36" s="187"/>
      <c r="E36" s="187">
        <f>$G$29+$O$29-K36</f>
        <v>52698773.995355852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233543</v>
      </c>
      <c r="D37" s="184"/>
      <c r="E37" s="184">
        <f>$G$30+$O$30</f>
        <v>441753544.6692481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37921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35921</v>
      </c>
      <c r="L43" s="233"/>
      <c r="M43" s="59">
        <f>SUM($K$43)/$D$9</f>
        <v>0.17960499999999999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236543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233543</v>
      </c>
      <c r="L44" s="238"/>
      <c r="M44" s="63">
        <f>SUM($K$44)/D10</f>
        <v>0.467086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B1:Y124"/>
  <sheetViews>
    <sheetView showGridLines="0" topLeftCell="A28" zoomScaleNormal="100" workbookViewId="0">
      <selection activeCell="D18" sqref="D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SUM('0526'!K43:L43)</f>
        <v>35921</v>
      </c>
      <c r="F9" s="38">
        <f>E9/D9</f>
        <v>0.17960499999999999</v>
      </c>
      <c r="G9" s="103">
        <f>SUM('0526'!N43)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SUM('0526'!K44:L44)</f>
        <v>233543</v>
      </c>
      <c r="F10" s="40">
        <f>E10/D10</f>
        <v>0.467086</v>
      </c>
      <c r="G10" s="103">
        <f>SUM('0526'!N44)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-2934148.492266688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1891.5298025170873</v>
      </c>
      <c r="O16" s="91">
        <f>IF(L16="","",(SUM(M16)-N16))</f>
        <v>-1891.5298025170873</v>
      </c>
      <c r="P16" s="92">
        <f>IF(L16="","",(L16*O16))</f>
        <v>-1891529.8025170874</v>
      </c>
    </row>
    <row r="17" spans="2:17" ht="24" customHeight="1">
      <c r="B17" s="164"/>
      <c r="C17" s="132" t="s">
        <v>107</v>
      </c>
      <c r="D17" s="105">
        <v>2500</v>
      </c>
      <c r="E17" s="12"/>
      <c r="F17" s="76">
        <f>IF(D17="","",(SUM($G$9)))</f>
        <v>1467.0742461333441</v>
      </c>
      <c r="G17" s="77">
        <f>IF(D17="","",(SUM(E17)-F17))</f>
        <v>-1467.0742461333441</v>
      </c>
      <c r="H17" s="78">
        <f>IF(D17="","",(D17*G17))</f>
        <v>-3667685.6153333602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4500</v>
      </c>
      <c r="E23" s="71"/>
      <c r="F23" s="71"/>
      <c r="G23" s="71"/>
      <c r="H23" s="72">
        <f>SUM(H16:H22)</f>
        <v>-6601834.1076000482</v>
      </c>
      <c r="I23" s="114"/>
      <c r="J23" s="85" t="s">
        <v>25</v>
      </c>
      <c r="K23" s="86"/>
      <c r="L23" s="87">
        <f>SUM(L16:L22)</f>
        <v>1000</v>
      </c>
      <c r="M23" s="88"/>
      <c r="N23" s="88"/>
      <c r="O23" s="88"/>
      <c r="P23" s="89">
        <f>SUM(P16:P22)</f>
        <v>-1891529.8025170874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31421</v>
      </c>
      <c r="D29" s="187"/>
      <c r="E29" s="188">
        <f>$G$9</f>
        <v>1467.0742461333441</v>
      </c>
      <c r="F29" s="188"/>
      <c r="G29" s="187">
        <f>C29*E29</f>
        <v>46096939.887755804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232543</v>
      </c>
      <c r="D30" s="184"/>
      <c r="E30" s="199">
        <f>$G$10</f>
        <v>1891.5298025170873</v>
      </c>
      <c r="F30" s="199"/>
      <c r="G30" s="184">
        <f>C30*E30</f>
        <v>439862014.86673105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31421</v>
      </c>
      <c r="D36" s="187"/>
      <c r="E36" s="187">
        <f>$G$29+$O$29-K36</f>
        <v>46096939.887755804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232543</v>
      </c>
      <c r="D37" s="184"/>
      <c r="E37" s="184">
        <f>$G$30+$O$30</f>
        <v>439862014.86673105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35921</v>
      </c>
      <c r="D43" s="230"/>
      <c r="E43" s="58"/>
      <c r="F43" s="231">
        <f>$K$29</f>
        <v>0</v>
      </c>
      <c r="G43" s="232"/>
      <c r="H43" s="232">
        <f>$D$23</f>
        <v>4500</v>
      </c>
      <c r="I43" s="232"/>
      <c r="J43" s="232"/>
      <c r="K43" s="233">
        <f>$C$43-$H$43+$F$43+$O$43</f>
        <v>31421</v>
      </c>
      <c r="L43" s="233"/>
      <c r="M43" s="59">
        <f>SUM($K$43)/$D$9</f>
        <v>0.15710499999999999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233543</v>
      </c>
      <c r="D44" s="235"/>
      <c r="E44" s="62"/>
      <c r="F44" s="236">
        <f>$K$30</f>
        <v>0</v>
      </c>
      <c r="G44" s="237"/>
      <c r="H44" s="237">
        <f>$L$23</f>
        <v>1000</v>
      </c>
      <c r="I44" s="237"/>
      <c r="J44" s="237"/>
      <c r="K44" s="238">
        <f>$C$44-$H$44+$F$44+$O$44</f>
        <v>232543</v>
      </c>
      <c r="L44" s="238"/>
      <c r="M44" s="63">
        <f>SUM($K$44)/D10</f>
        <v>0.465086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B1:Y124"/>
  <sheetViews>
    <sheetView showGridLines="0" topLeftCell="A28" zoomScaleNormal="100" workbookViewId="0">
      <selection activeCell="P41" sqref="P4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SUM('0527'!K43:L43)</f>
        <v>31421</v>
      </c>
      <c r="F9" s="38">
        <f>E9/D9</f>
        <v>0.15710499999999999</v>
      </c>
      <c r="G9" s="103">
        <f>SUM('0527'!N43)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SUM('0527'!K44:L44)</f>
        <v>232543</v>
      </c>
      <c r="F10" s="40">
        <f>E10/D10</f>
        <v>0.465086</v>
      </c>
      <c r="G10" s="103">
        <f>SUM('0527'!N44)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1700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-2494026.2184266848</v>
      </c>
      <c r="I16" s="13"/>
      <c r="J16" s="165" t="s">
        <v>23</v>
      </c>
      <c r="K16" s="107" t="s">
        <v>45</v>
      </c>
      <c r="L16" s="105">
        <v>800</v>
      </c>
      <c r="M16" s="33"/>
      <c r="N16" s="90">
        <f>IF(L16="","",($G$10))</f>
        <v>1891.5298025170873</v>
      </c>
      <c r="O16" s="91">
        <f>IF(L16="","",(SUM(M16)-N16))</f>
        <v>-1891.5298025170873</v>
      </c>
      <c r="P16" s="92">
        <f>IF(L16="","",(L16*O16))</f>
        <v>-1513223.8420136699</v>
      </c>
    </row>
    <row r="17" spans="2:17" ht="24" customHeight="1">
      <c r="B17" s="164"/>
      <c r="C17" s="132" t="s">
        <v>94</v>
      </c>
      <c r="D17" s="105">
        <v>1800</v>
      </c>
      <c r="E17" s="12"/>
      <c r="F17" s="76">
        <f>IF(D17="","",(SUM($G$9)))</f>
        <v>1467.0742461333441</v>
      </c>
      <c r="G17" s="77">
        <f>IF(D17="","",(SUM(E17)-F17))</f>
        <v>-1467.0742461333441</v>
      </c>
      <c r="H17" s="78">
        <f>IF(D17="","",(D17*G17))</f>
        <v>-2640733.6430400196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1891.5298025170873</v>
      </c>
      <c r="O17" s="94">
        <f>IF(L17="","",(SUM(M17)-N17))</f>
        <v>-1891.5298025170873</v>
      </c>
      <c r="P17" s="95">
        <f>IF(L17="","",(L17*O17))</f>
        <v>-5674589.4075512616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3500</v>
      </c>
      <c r="E23" s="71"/>
      <c r="F23" s="71"/>
      <c r="G23" s="71"/>
      <c r="H23" s="72">
        <f>SUM(H16:H22)</f>
        <v>-5134759.8614667039</v>
      </c>
      <c r="I23" s="114"/>
      <c r="J23" s="85" t="s">
        <v>25</v>
      </c>
      <c r="K23" s="86"/>
      <c r="L23" s="87">
        <f>SUM(L16:L22)</f>
        <v>3800</v>
      </c>
      <c r="M23" s="88"/>
      <c r="N23" s="88"/>
      <c r="O23" s="88"/>
      <c r="P23" s="89">
        <f>SUM(P16:P22)</f>
        <v>-7187813.2495649317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27921</v>
      </c>
      <c r="D29" s="187"/>
      <c r="E29" s="188">
        <f>$G$9</f>
        <v>1467.0742461333441</v>
      </c>
      <c r="F29" s="188"/>
      <c r="G29" s="187">
        <f>C29*E29</f>
        <v>40962180.026289098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228743</v>
      </c>
      <c r="D30" s="184"/>
      <c r="E30" s="199">
        <f>$G$10</f>
        <v>1891.5298025170873</v>
      </c>
      <c r="F30" s="199"/>
      <c r="G30" s="184">
        <f>C30*E30</f>
        <v>432674201.6171661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27921</v>
      </c>
      <c r="D36" s="187"/>
      <c r="E36" s="187">
        <f>$G$29+$O$29-K36</f>
        <v>40962180.026289098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228743</v>
      </c>
      <c r="D37" s="184"/>
      <c r="E37" s="184">
        <f>$G$30+$O$30</f>
        <v>432674201.6171661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31421</v>
      </c>
      <c r="D43" s="230"/>
      <c r="E43" s="58"/>
      <c r="F43" s="231">
        <f>$K$29</f>
        <v>0</v>
      </c>
      <c r="G43" s="232"/>
      <c r="H43" s="232">
        <f>$D$23</f>
        <v>3500</v>
      </c>
      <c r="I43" s="232"/>
      <c r="J43" s="232"/>
      <c r="K43" s="233">
        <f>$C$43-$H$43+$F$43+$O$43</f>
        <v>27921</v>
      </c>
      <c r="L43" s="233"/>
      <c r="M43" s="59">
        <f>SUM($K$43)/$D$9</f>
        <v>0.13960500000000001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232543</v>
      </c>
      <c r="D44" s="235"/>
      <c r="E44" s="62"/>
      <c r="F44" s="236">
        <f>$K$30</f>
        <v>0</v>
      </c>
      <c r="G44" s="237"/>
      <c r="H44" s="237">
        <f>$L$23</f>
        <v>3800</v>
      </c>
      <c r="I44" s="237"/>
      <c r="J44" s="237"/>
      <c r="K44" s="238">
        <f>$C$44-$H$44+$F$44+$O$44</f>
        <v>228743</v>
      </c>
      <c r="L44" s="238"/>
      <c r="M44" s="63">
        <f>SUM($K$44)/D10</f>
        <v>0.457486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pageSetUpPr fitToPage="1"/>
  </sheetPr>
  <dimension ref="B1:Y124"/>
  <sheetViews>
    <sheetView showGridLines="0" topLeftCell="A34" zoomScaleNormal="100" workbookViewId="0">
      <selection activeCell="L17" sqref="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SUM('0528'!K43:L43)</f>
        <v>27921</v>
      </c>
      <c r="F9" s="38">
        <f>E9/D9</f>
        <v>0.13960500000000001</v>
      </c>
      <c r="G9" s="103">
        <f>SUM('0528'!N43)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SUM('0528'!K44:L44)</f>
        <v>228743</v>
      </c>
      <c r="F10" s="40">
        <f>E10/D10</f>
        <v>0.457486</v>
      </c>
      <c r="G10" s="103">
        <f>SUM('0528'!N44)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1700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-2494026.2184266848</v>
      </c>
      <c r="I16" s="13"/>
      <c r="J16" s="165" t="s">
        <v>23</v>
      </c>
      <c r="K16" s="107" t="s">
        <v>46</v>
      </c>
      <c r="L16" s="105">
        <v>8000</v>
      </c>
      <c r="M16" s="33"/>
      <c r="N16" s="90">
        <f>IF(L16="","",($G$10))</f>
        <v>1891.5298025170873</v>
      </c>
      <c r="O16" s="91">
        <f>IF(L16="","",(SUM(M16)-N16))</f>
        <v>-1891.5298025170873</v>
      </c>
      <c r="P16" s="92">
        <f>IF(L16="","",(L16*O16))</f>
        <v>-15132238.420136699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1467.0742461333441</v>
      </c>
      <c r="G17" s="77">
        <f>IF(D17="","",(SUM(E17)-F17))</f>
        <v>-1467.0742461333441</v>
      </c>
      <c r="H17" s="78">
        <f>IF(D17="","",(D17*G17))</f>
        <v>-1467074.246133344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1891.5298025170873</v>
      </c>
      <c r="O17" s="94">
        <f>IF(L17="","",(SUM(M17)-N17))</f>
        <v>-1891.5298025170873</v>
      </c>
      <c r="P17" s="95">
        <f>IF(L17="","",(L17*O17))</f>
        <v>-5674589.4075512616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2700</v>
      </c>
      <c r="E23" s="71"/>
      <c r="F23" s="71"/>
      <c r="G23" s="71"/>
      <c r="H23" s="72">
        <f>SUM(H16:H22)</f>
        <v>-3961100.4645600291</v>
      </c>
      <c r="I23" s="114"/>
      <c r="J23" s="85" t="s">
        <v>25</v>
      </c>
      <c r="K23" s="86"/>
      <c r="L23" s="87">
        <f>SUM(L16:L22)</f>
        <v>11000</v>
      </c>
      <c r="M23" s="88"/>
      <c r="N23" s="88"/>
      <c r="O23" s="88"/>
      <c r="P23" s="89">
        <f>SUM(P16:P22)</f>
        <v>-20806827.82768796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25221</v>
      </c>
      <c r="D29" s="187"/>
      <c r="E29" s="188">
        <f>$G$9</f>
        <v>1467.0742461333441</v>
      </c>
      <c r="F29" s="188"/>
      <c r="G29" s="187">
        <f>C29*E29</f>
        <v>37001079.561729074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217743</v>
      </c>
      <c r="D30" s="184"/>
      <c r="E30" s="199">
        <f>$G$10</f>
        <v>1891.5298025170873</v>
      </c>
      <c r="F30" s="199"/>
      <c r="G30" s="184">
        <f>C30*E30</f>
        <v>411867373.78947812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25221</v>
      </c>
      <c r="D36" s="187"/>
      <c r="E36" s="187">
        <f>$G$29+$O$29-K36</f>
        <v>37001079.561729074</v>
      </c>
      <c r="F36" s="187"/>
      <c r="G36" s="188">
        <f>E36/C36</f>
        <v>1467.0742461333441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217743</v>
      </c>
      <c r="D37" s="184"/>
      <c r="E37" s="184">
        <f>$G$30+$O$30</f>
        <v>411867373.78947812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27921</v>
      </c>
      <c r="D43" s="230"/>
      <c r="E43" s="58"/>
      <c r="F43" s="231">
        <f>$K$29</f>
        <v>0</v>
      </c>
      <c r="G43" s="232"/>
      <c r="H43" s="232">
        <f>$D$23</f>
        <v>2700</v>
      </c>
      <c r="I43" s="232"/>
      <c r="J43" s="232"/>
      <c r="K43" s="233">
        <f>$C$43-$H$43+$F$43+$O$43</f>
        <v>25221</v>
      </c>
      <c r="L43" s="233"/>
      <c r="M43" s="59">
        <f>SUM($K$43)/$D$9</f>
        <v>0.12610499999999999</v>
      </c>
      <c r="N43" s="60">
        <f>$G$36</f>
        <v>1467.0742461333441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228743</v>
      </c>
      <c r="D44" s="235"/>
      <c r="E44" s="62"/>
      <c r="F44" s="236">
        <f>$K$30</f>
        <v>0</v>
      </c>
      <c r="G44" s="237"/>
      <c r="H44" s="237">
        <f>$L$23</f>
        <v>11000</v>
      </c>
      <c r="I44" s="237"/>
      <c r="J44" s="237"/>
      <c r="K44" s="238">
        <f>$C$44-$H$44+$F$44+$O$44</f>
        <v>217743</v>
      </c>
      <c r="L44" s="238"/>
      <c r="M44" s="63">
        <f>SUM($K$44)/D10</f>
        <v>0.43548599999999998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B1:Y124"/>
  <sheetViews>
    <sheetView showGridLines="0" topLeftCell="A28" zoomScaleNormal="100" workbookViewId="0">
      <selection activeCell="P37" sqref="P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SUM('0529'!K43:L43)</f>
        <v>25221</v>
      </c>
      <c r="F9" s="38">
        <f>E9/D9</f>
        <v>0.12610499999999999</v>
      </c>
      <c r="G9" s="103">
        <f>SUM('0529'!N43)</f>
        <v>1467.0742461333441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SUM('0529'!K44:L44)</f>
        <v>217743</v>
      </c>
      <c r="F10" s="40">
        <f>E10/D10</f>
        <v>0.43548599999999998</v>
      </c>
      <c r="G10" s="103">
        <f>SUM('0529'!N44)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1500</v>
      </c>
      <c r="E16" s="33"/>
      <c r="F16" s="73">
        <f>IF(D16="","",(SUM($G$9)))</f>
        <v>1467.0742461333441</v>
      </c>
      <c r="G16" s="74">
        <f>IF(D16="","",(SUM(E16)-F16))</f>
        <v>-1467.0742461333441</v>
      </c>
      <c r="H16" s="75">
        <f>IF(D16="","",(D16*G16))</f>
        <v>-2200611.3692000164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1500</v>
      </c>
      <c r="E23" s="71"/>
      <c r="F23" s="71"/>
      <c r="G23" s="71"/>
      <c r="H23" s="72">
        <f>SUM(H16:H22)</f>
        <v>-2200611.3692000164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23721</v>
      </c>
      <c r="D29" s="187"/>
      <c r="E29" s="188">
        <f>$G$9</f>
        <v>1467.0742461333441</v>
      </c>
      <c r="F29" s="188"/>
      <c r="G29" s="187">
        <f>C29*E29</f>
        <v>34800468.192529052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217743</v>
      </c>
      <c r="D30" s="184"/>
      <c r="E30" s="199">
        <f>$G$10</f>
        <v>1891.5298025170873</v>
      </c>
      <c r="F30" s="199"/>
      <c r="G30" s="184">
        <f>C30*E30</f>
        <v>411867373.78947812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23721</v>
      </c>
      <c r="D36" s="187"/>
      <c r="E36" s="187">
        <f>$G$29+$O$29-K36</f>
        <v>34800468.192529052</v>
      </c>
      <c r="F36" s="187"/>
      <c r="G36" s="188">
        <f>E36/C36</f>
        <v>1467.0742461333439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217743</v>
      </c>
      <c r="D37" s="184"/>
      <c r="E37" s="184">
        <f>$G$30+$O$30</f>
        <v>411867373.78947812</v>
      </c>
      <c r="F37" s="184"/>
      <c r="G37" s="199">
        <f>E37/C37</f>
        <v>1891.5298025170873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25221</v>
      </c>
      <c r="D43" s="230"/>
      <c r="E43" s="58"/>
      <c r="F43" s="231">
        <f>$K$29</f>
        <v>0</v>
      </c>
      <c r="G43" s="232"/>
      <c r="H43" s="232">
        <f>$D$23</f>
        <v>1500</v>
      </c>
      <c r="I43" s="232"/>
      <c r="J43" s="232"/>
      <c r="K43" s="233">
        <f>$C$43-$H$43+$F$43+$O$43</f>
        <v>23721</v>
      </c>
      <c r="L43" s="233"/>
      <c r="M43" s="59">
        <f>SUM($K$43)/$D$9</f>
        <v>0.118605</v>
      </c>
      <c r="N43" s="60">
        <f>$G$36</f>
        <v>1467.0742461333439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217743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217743</v>
      </c>
      <c r="L44" s="238"/>
      <c r="M44" s="63">
        <f>SUM($K$44)/D10</f>
        <v>0.43548599999999998</v>
      </c>
      <c r="N44" s="64">
        <f>$G$37</f>
        <v>1891.5298025170873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tabColor theme="9" tint="0.79998168889431442"/>
    <pageSetUpPr fitToPage="1"/>
  </sheetPr>
  <dimension ref="B1:Y124"/>
  <sheetViews>
    <sheetView showGridLines="0" topLeftCell="A26" zoomScale="115" zoomScaleNormal="115" workbookViewId="0">
      <selection activeCell="E36" sqref="E36:F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SUM('0531'!K43:L43)</f>
        <v>23721</v>
      </c>
      <c r="F9" s="38">
        <f>E9/D9</f>
        <v>0.118605</v>
      </c>
      <c r="G9" s="103">
        <f>SUM('0531'!N43)</f>
        <v>1467.0742461333439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SUM('0531'!K44:L44)</f>
        <v>217743</v>
      </c>
      <c r="F10" s="40">
        <f>E10/D10</f>
        <v>0.43548599999999998</v>
      </c>
      <c r="G10" s="103">
        <f>SUM('0531'!N44)</f>
        <v>1891.5298025170873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23721</v>
      </c>
      <c r="D29" s="187"/>
      <c r="E29" s="188">
        <f>$G$9</f>
        <v>1467.0742461333439</v>
      </c>
      <c r="F29" s="188"/>
      <c r="G29" s="187">
        <f>C29*E29</f>
        <v>34800468.192529052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217743</v>
      </c>
      <c r="D30" s="184"/>
      <c r="E30" s="199">
        <f>$G$10</f>
        <v>1891.5298025170873</v>
      </c>
      <c r="F30" s="199"/>
      <c r="G30" s="184">
        <f>C30*E30</f>
        <v>411867373.78947812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35" t="s">
        <v>114</v>
      </c>
      <c r="L35" s="14" t="s">
        <v>115</v>
      </c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23721</v>
      </c>
      <c r="D36" s="187"/>
      <c r="E36" s="187">
        <f>$G$29+$O$29-K36-L36</f>
        <v>30757609.298111022</v>
      </c>
      <c r="F36" s="187"/>
      <c r="G36" s="188">
        <f>E36/C36</f>
        <v>1296.6404998992884</v>
      </c>
      <c r="H36" s="218"/>
      <c r="I36" s="13"/>
      <c r="J36" s="13"/>
      <c r="K36" s="133">
        <v>2160000</v>
      </c>
      <c r="L36" s="139">
        <v>1882858.8944180296</v>
      </c>
      <c r="M36" s="135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217743</v>
      </c>
      <c r="D37" s="184"/>
      <c r="E37" s="184">
        <f>$G$30+$O$30-K37-L37</f>
        <v>385533461.04808253</v>
      </c>
      <c r="F37" s="184"/>
      <c r="G37" s="199">
        <f>E37/C37</f>
        <v>1770.589461190865</v>
      </c>
      <c r="H37" s="216"/>
      <c r="I37" s="13"/>
      <c r="J37" s="14"/>
      <c r="K37" s="134">
        <v>15032310</v>
      </c>
      <c r="L37" s="139">
        <v>11301602.74139557</v>
      </c>
      <c r="M37" s="135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23721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24024</v>
      </c>
      <c r="L43" s="233"/>
      <c r="M43" s="59">
        <f>SUM($K$43)/$D$9</f>
        <v>0.12012</v>
      </c>
      <c r="N43" s="60">
        <f>$G$36</f>
        <v>1296.6404998992884</v>
      </c>
      <c r="O43" s="99">
        <v>303</v>
      </c>
      <c r="P43" s="19"/>
      <c r="Q43" s="124"/>
      <c r="S43" s="124"/>
    </row>
    <row r="44" spans="2:25" ht="24.75" customHeight="1">
      <c r="B44" s="61" t="s">
        <v>43</v>
      </c>
      <c r="C44" s="234">
        <f>SUM($E$10)</f>
        <v>217743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218764</v>
      </c>
      <c r="L44" s="238"/>
      <c r="M44" s="63">
        <f>SUM($K$44)/D10</f>
        <v>0.43752799999999997</v>
      </c>
      <c r="N44" s="64">
        <f>$G$37</f>
        <v>1770.589461190865</v>
      </c>
      <c r="O44" s="100">
        <v>1021</v>
      </c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tabColor rgb="FFFFFF00"/>
    <pageSetUpPr fitToPage="1"/>
  </sheetPr>
  <dimension ref="B1:Y124"/>
  <sheetViews>
    <sheetView showGridLines="0" topLeftCell="A31" zoomScaleNormal="100" workbookViewId="0">
      <selection activeCell="O43" sqref="O43:O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SUM('0601 (기초)'!K43:L43)</f>
        <v>24024</v>
      </c>
      <c r="F9" s="38">
        <f>E9/D9</f>
        <v>0.12012</v>
      </c>
      <c r="G9" s="103">
        <f>SUM('0601 (기초)'!N43)</f>
        <v>1296.6404998992884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SUM('0601 (기초)'!K44:L44)</f>
        <v>218764</v>
      </c>
      <c r="F10" s="40">
        <f>E10/D10</f>
        <v>0.43752799999999997</v>
      </c>
      <c r="G10" s="103">
        <f>SUM('0601 (기초)'!N44)</f>
        <v>1770.589461190865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24024</v>
      </c>
      <c r="D29" s="187"/>
      <c r="E29" s="188">
        <f>$G$9</f>
        <v>1296.6404998992884</v>
      </c>
      <c r="F29" s="188"/>
      <c r="G29" s="187">
        <f>C29*E29</f>
        <v>31150491.369580507</v>
      </c>
      <c r="H29" s="189"/>
      <c r="I29" s="13"/>
      <c r="J29" s="45" t="s">
        <v>9</v>
      </c>
      <c r="K29" s="190">
        <v>32000</v>
      </c>
      <c r="L29" s="191"/>
      <c r="M29" s="192">
        <v>1506.18358284485</v>
      </c>
      <c r="N29" s="193"/>
      <c r="O29" s="187">
        <f>K29*M29</f>
        <v>48197874.651035197</v>
      </c>
      <c r="P29" s="189"/>
    </row>
    <row r="30" spans="2:17" ht="22.5" customHeight="1">
      <c r="B30" s="46" t="s">
        <v>10</v>
      </c>
      <c r="C30" s="198">
        <f>$E$10-$L$23</f>
        <v>218764</v>
      </c>
      <c r="D30" s="184"/>
      <c r="E30" s="199">
        <f>$G$10</f>
        <v>1770.589461190865</v>
      </c>
      <c r="F30" s="199"/>
      <c r="G30" s="184">
        <f>C30*E30</f>
        <v>387341232.88795841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35"/>
      <c r="L35" s="135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56024</v>
      </c>
      <c r="D36" s="187"/>
      <c r="E36" s="187">
        <f>$G$29+$O$29-K36</f>
        <v>79348366.020615697</v>
      </c>
      <c r="F36" s="187"/>
      <c r="G36" s="188">
        <f>E36/C36</f>
        <v>1416.3281097496733</v>
      </c>
      <c r="H36" s="218"/>
      <c r="I36" s="13"/>
      <c r="J36" s="13"/>
      <c r="K36" s="138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218764</v>
      </c>
      <c r="D37" s="184"/>
      <c r="E37" s="184">
        <f>$G$30+$O$30-K37</f>
        <v>387341232.88795841</v>
      </c>
      <c r="F37" s="184"/>
      <c r="G37" s="199">
        <f>E37/C37</f>
        <v>1770.589461190865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24024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56024</v>
      </c>
      <c r="L43" s="233"/>
      <c r="M43" s="59">
        <f>SUM($K$43)/$D$9</f>
        <v>0.28011999999999998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218764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218764</v>
      </c>
      <c r="L44" s="238"/>
      <c r="M44" s="63">
        <f>SUM($K$44)/D10</f>
        <v>0.43752799999999997</v>
      </c>
      <c r="N44" s="64">
        <f>$G$37</f>
        <v>1770.589461190865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B1:Y124"/>
  <sheetViews>
    <sheetView showGridLines="0" topLeftCell="A27" zoomScaleNormal="100" workbookViewId="0">
      <selection activeCell="N35" sqref="N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SUM('0601 (입고)'!K43:L43)</f>
        <v>56024</v>
      </c>
      <c r="F9" s="38">
        <f>E9/D9</f>
        <v>0.28011999999999998</v>
      </c>
      <c r="G9" s="103">
        <f>SUM('0601 (입고)'!N43)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SUM('0601 (입고)'!K44:L44)</f>
        <v>218764</v>
      </c>
      <c r="F10" s="40">
        <f>E10/D10</f>
        <v>0.43752799999999997</v>
      </c>
      <c r="G10" s="103">
        <f>SUM('0601 (입고)'!N44)</f>
        <v>1770.589461190865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-2832656.2194993468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1770.589461190865</v>
      </c>
      <c r="O16" s="91">
        <f>IF(L16="","",(SUM(M16)-N16))</f>
        <v>-1770.589461190865</v>
      </c>
      <c r="P16" s="92">
        <f>IF(L16="","",(L16*O16))</f>
        <v>-1770589.4611908649</v>
      </c>
    </row>
    <row r="17" spans="2:17" ht="24" customHeight="1">
      <c r="B17" s="164"/>
      <c r="C17" s="132" t="s">
        <v>45</v>
      </c>
      <c r="D17" s="105">
        <v>1200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-1699593.731699608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107</v>
      </c>
      <c r="D18" s="105">
        <v>2300</v>
      </c>
      <c r="E18" s="12"/>
      <c r="F18" s="76">
        <f t="shared" ref="F18:F22" si="0">IF(D18="","",(SUM($G$9)))</f>
        <v>1416.3281097496733</v>
      </c>
      <c r="G18" s="77">
        <f t="shared" ref="G18:G22" si="1">IF(D18="","",(SUM(E18)-F18))</f>
        <v>-1416.3281097496733</v>
      </c>
      <c r="H18" s="78">
        <f t="shared" ref="H18:H22" si="2">IF(D18="","",(D18*G18))</f>
        <v>-3257554.6524242489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5500</v>
      </c>
      <c r="E23" s="71"/>
      <c r="F23" s="71"/>
      <c r="G23" s="71"/>
      <c r="H23" s="72">
        <f>SUM(H16:H22)</f>
        <v>-7789804.6036232039</v>
      </c>
      <c r="I23" s="114"/>
      <c r="J23" s="85" t="s">
        <v>25</v>
      </c>
      <c r="K23" s="86"/>
      <c r="L23" s="87">
        <f>SUM(L16:L22)</f>
        <v>1000</v>
      </c>
      <c r="M23" s="88"/>
      <c r="N23" s="88"/>
      <c r="O23" s="88"/>
      <c r="P23" s="89">
        <f>SUM(P16:P22)</f>
        <v>-1770589.4611908649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50524</v>
      </c>
      <c r="D29" s="187"/>
      <c r="E29" s="188">
        <f>$G$9</f>
        <v>1416.3281097496733</v>
      </c>
      <c r="F29" s="188"/>
      <c r="G29" s="187">
        <f>C29*E29</f>
        <v>71558561.4169925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217764</v>
      </c>
      <c r="D30" s="184"/>
      <c r="E30" s="199">
        <f>$G$10</f>
        <v>1770.589461190865</v>
      </c>
      <c r="F30" s="199"/>
      <c r="G30" s="184">
        <f>C30*E30</f>
        <v>385570643.42676753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50524</v>
      </c>
      <c r="D36" s="187"/>
      <c r="E36" s="187">
        <f>$G$29+$O$29-K36</f>
        <v>71558561.4169925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217764</v>
      </c>
      <c r="D37" s="184"/>
      <c r="E37" s="184">
        <f>$G$30+$O$30</f>
        <v>385570643.42676753</v>
      </c>
      <c r="F37" s="184"/>
      <c r="G37" s="199">
        <f>E37/C37</f>
        <v>1770.589461190865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56024</v>
      </c>
      <c r="D43" s="230"/>
      <c r="E43" s="58"/>
      <c r="F43" s="231">
        <f>$K$29</f>
        <v>0</v>
      </c>
      <c r="G43" s="232"/>
      <c r="H43" s="232">
        <f>$D$23</f>
        <v>5500</v>
      </c>
      <c r="I43" s="232"/>
      <c r="J43" s="232"/>
      <c r="K43" s="233">
        <f>$C$43-$H$43+$F$43+$O$43</f>
        <v>50524</v>
      </c>
      <c r="L43" s="233"/>
      <c r="M43" s="59">
        <f>SUM($K$43)/$D$9</f>
        <v>0.25262000000000001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218764</v>
      </c>
      <c r="D44" s="235"/>
      <c r="E44" s="62"/>
      <c r="F44" s="236">
        <f>$K$30</f>
        <v>0</v>
      </c>
      <c r="G44" s="237"/>
      <c r="H44" s="237">
        <f>$L$23</f>
        <v>1000</v>
      </c>
      <c r="I44" s="237"/>
      <c r="J44" s="237"/>
      <c r="K44" s="238">
        <f>$C$44-$H$44+$F$44+$O$44</f>
        <v>217764</v>
      </c>
      <c r="L44" s="238"/>
      <c r="M44" s="63">
        <f>SUM($K$44)/D10</f>
        <v>0.43552800000000003</v>
      </c>
      <c r="N44" s="64">
        <f>$G$37</f>
        <v>1770.589461190865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B1:Y124"/>
  <sheetViews>
    <sheetView showGridLines="0" topLeftCell="A31" zoomScaleNormal="100" workbookViewId="0">
      <selection activeCell="R46" sqref="R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SUM('0601'!K43:L43)</f>
        <v>50524</v>
      </c>
      <c r="F9" s="38">
        <f>E9/D9</f>
        <v>0.25262000000000001</v>
      </c>
      <c r="G9" s="103">
        <f>SUM('0601'!N43)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SUM('0601'!K44:L44)</f>
        <v>217764</v>
      </c>
      <c r="F10" s="40">
        <f>E10/D10</f>
        <v>0.43552800000000003</v>
      </c>
      <c r="G10" s="103">
        <f>SUM('0601'!N44)</f>
        <v>1770.589461190865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68</v>
      </c>
      <c r="L16" s="105">
        <v>20000</v>
      </c>
      <c r="M16" s="33"/>
      <c r="N16" s="90">
        <f>IF(L16="","",($G$10))</f>
        <v>1770.589461190865</v>
      </c>
      <c r="O16" s="91">
        <f>IF(L16="","",(SUM(M16)-N16))</f>
        <v>-1770.589461190865</v>
      </c>
      <c r="P16" s="92">
        <f>IF(L16="","",(L16*O16))</f>
        <v>-35411789.223817296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45</v>
      </c>
      <c r="L17" s="105">
        <v>550</v>
      </c>
      <c r="M17" s="12"/>
      <c r="N17" s="93">
        <f>IF(L17="","",($G$10))</f>
        <v>1770.589461190865</v>
      </c>
      <c r="O17" s="94">
        <f>IF(L17="","",(SUM(M17)-N17))</f>
        <v>-1770.589461190865</v>
      </c>
      <c r="P17" s="95">
        <f>IF(L17="","",(L17*O17))</f>
        <v>-973824.20365497575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1770.589461190865</v>
      </c>
      <c r="O18" s="94">
        <f t="shared" ref="O18:O22" si="4">IF(L18="","",(SUM(M18)-N18))</f>
        <v>-1770.589461190865</v>
      </c>
      <c r="P18" s="95">
        <f t="shared" ref="P18:P22" si="5">IF(L18="","",(L18*O18))</f>
        <v>-5311768.3835725952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111</v>
      </c>
      <c r="L19" s="105">
        <v>16000</v>
      </c>
      <c r="M19" s="12"/>
      <c r="N19" s="93">
        <f t="shared" si="3"/>
        <v>1770.589461190865</v>
      </c>
      <c r="O19" s="94">
        <f t="shared" si="4"/>
        <v>-1770.589461190865</v>
      </c>
      <c r="P19" s="95">
        <f t="shared" si="5"/>
        <v>-28329431.379053839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 t="s">
        <v>74</v>
      </c>
      <c r="L20" s="105">
        <v>32000</v>
      </c>
      <c r="M20" s="12"/>
      <c r="N20" s="93">
        <f t="shared" si="3"/>
        <v>1770.589461190865</v>
      </c>
      <c r="O20" s="94">
        <f t="shared" si="4"/>
        <v>-1770.589461190865</v>
      </c>
      <c r="P20" s="95">
        <f t="shared" si="5"/>
        <v>-56658862.758107677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 t="s">
        <v>72</v>
      </c>
      <c r="L21" s="105">
        <v>12000</v>
      </c>
      <c r="M21" s="12"/>
      <c r="N21" s="93">
        <f t="shared" si="3"/>
        <v>1770.589461190865</v>
      </c>
      <c r="O21" s="94">
        <f t="shared" si="4"/>
        <v>-1770.589461190865</v>
      </c>
      <c r="P21" s="95">
        <f t="shared" si="5"/>
        <v>-21247073.534290381</v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83550</v>
      </c>
      <c r="M23" s="88"/>
      <c r="N23" s="88"/>
      <c r="O23" s="88"/>
      <c r="P23" s="89">
        <f>SUM(P16:P22)</f>
        <v>-147932749.48249677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50524</v>
      </c>
      <c r="D29" s="187"/>
      <c r="E29" s="188">
        <f>$G$9</f>
        <v>1416.3281097496733</v>
      </c>
      <c r="F29" s="188"/>
      <c r="G29" s="187">
        <f>C29*E29</f>
        <v>71558561.4169925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134214</v>
      </c>
      <c r="D30" s="184"/>
      <c r="E30" s="199">
        <f>$G$10</f>
        <v>1770.589461190865</v>
      </c>
      <c r="F30" s="199"/>
      <c r="G30" s="184">
        <f>C30*E30</f>
        <v>237637893.94427076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50524</v>
      </c>
      <c r="D36" s="187"/>
      <c r="E36" s="187">
        <f>$G$29+$O$29-K36</f>
        <v>71558561.4169925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134214</v>
      </c>
      <c r="D37" s="184"/>
      <c r="E37" s="184">
        <f>$G$30+$O$30</f>
        <v>237637893.94427076</v>
      </c>
      <c r="F37" s="184"/>
      <c r="G37" s="199">
        <f>E37/C37</f>
        <v>1770.589461190865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50524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50524</v>
      </c>
      <c r="L43" s="233"/>
      <c r="M43" s="59">
        <f>SUM($K$43)/$D$9</f>
        <v>0.25262000000000001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217764</v>
      </c>
      <c r="D44" s="235"/>
      <c r="E44" s="62"/>
      <c r="F44" s="236">
        <f>$K$30</f>
        <v>0</v>
      </c>
      <c r="G44" s="237"/>
      <c r="H44" s="237">
        <f>$L$23</f>
        <v>83550</v>
      </c>
      <c r="I44" s="237"/>
      <c r="J44" s="237"/>
      <c r="K44" s="238">
        <f>$C$44-$H$44+$F$44+$O$44</f>
        <v>134214</v>
      </c>
      <c r="L44" s="238"/>
      <c r="M44" s="63">
        <f>SUM($K$44)/D10</f>
        <v>0.268428</v>
      </c>
      <c r="N44" s="64">
        <f>$G$37</f>
        <v>1770.589461190865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tabColor rgb="FFFFFF00"/>
    <pageSetUpPr fitToPage="1"/>
  </sheetPr>
  <dimension ref="B1:Y124"/>
  <sheetViews>
    <sheetView showGridLines="0" topLeftCell="A14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SUM('0602'!K43:L43)</f>
        <v>50524</v>
      </c>
      <c r="F9" s="38">
        <f>E9/D9</f>
        <v>0.25262000000000001</v>
      </c>
      <c r="G9" s="103">
        <f>SUM('0602'!N43)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SUM('0602'!K44:L44)</f>
        <v>134214</v>
      </c>
      <c r="F10" s="40">
        <f>E10/D10</f>
        <v>0.268428</v>
      </c>
      <c r="G10" s="103">
        <f>SUM('0602'!N44)</f>
        <v>1770.589461190865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50524</v>
      </c>
      <c r="D29" s="187"/>
      <c r="E29" s="188">
        <f>$G$9</f>
        <v>1416.3281097496733</v>
      </c>
      <c r="F29" s="188"/>
      <c r="G29" s="187">
        <f>C29*E29</f>
        <v>71558561.4169925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134214</v>
      </c>
      <c r="D30" s="184"/>
      <c r="E30" s="199">
        <f>$G$10</f>
        <v>1770.589461190865</v>
      </c>
      <c r="F30" s="199"/>
      <c r="G30" s="184">
        <f>C30*E30</f>
        <v>237637893.94427076</v>
      </c>
      <c r="H30" s="185"/>
      <c r="I30" s="13"/>
      <c r="J30" s="46" t="s">
        <v>10</v>
      </c>
      <c r="K30" s="180">
        <v>31862</v>
      </c>
      <c r="L30" s="181"/>
      <c r="M30" s="182">
        <v>1918.9835828448499</v>
      </c>
      <c r="N30" s="183"/>
      <c r="O30" s="184">
        <f>K30*M30</f>
        <v>61142654.916602612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50524</v>
      </c>
      <c r="D36" s="187"/>
      <c r="E36" s="187">
        <f>$G$29+$O$29-K36</f>
        <v>71558561.4169925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166076</v>
      </c>
      <c r="D37" s="184"/>
      <c r="E37" s="184">
        <f>$G$30+$O$30</f>
        <v>298780548.86087334</v>
      </c>
      <c r="F37" s="184"/>
      <c r="G37" s="199">
        <f>E37/C37</f>
        <v>1799.0591588241127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50524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50524</v>
      </c>
      <c r="L43" s="233"/>
      <c r="M43" s="59">
        <f>SUM($K$43)/$D$9</f>
        <v>0.25262000000000001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134214</v>
      </c>
      <c r="D44" s="235"/>
      <c r="E44" s="62"/>
      <c r="F44" s="236">
        <f>$K$30</f>
        <v>31862</v>
      </c>
      <c r="G44" s="237"/>
      <c r="H44" s="237">
        <f>$L$23</f>
        <v>0</v>
      </c>
      <c r="I44" s="237"/>
      <c r="J44" s="237"/>
      <c r="K44" s="238">
        <f>$C$44-$H$44+$F$44+$O$44</f>
        <v>166076</v>
      </c>
      <c r="L44" s="238"/>
      <c r="M44" s="63">
        <f>SUM($K$44)/D10</f>
        <v>0.332152</v>
      </c>
      <c r="N44" s="64">
        <f>$G$37</f>
        <v>1799.0591588241127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pageSetUpPr fitToPage="1"/>
  </sheetPr>
  <dimension ref="B1:Y124"/>
  <sheetViews>
    <sheetView showGridLines="0" topLeftCell="A34" zoomScaleNormal="100" workbookViewId="0">
      <selection activeCell="Q49" sqref="Q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SUM('0604 (입고)'!K43:L43)</f>
        <v>50524</v>
      </c>
      <c r="F9" s="38">
        <f>E9/D9</f>
        <v>0.25262000000000001</v>
      </c>
      <c r="G9" s="103">
        <f>SUM('0604 (입고)'!N43)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SUM('0604 (입고)'!K44:L44)</f>
        <v>166076</v>
      </c>
      <c r="F10" s="40">
        <f>E10/D10</f>
        <v>0.332152</v>
      </c>
      <c r="G10" s="103">
        <f>SUM('0604 (입고)'!N44)</f>
        <v>1799.0591588241127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500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-708164.0548748367</v>
      </c>
      <c r="I16" s="13"/>
      <c r="J16" s="165" t="s">
        <v>23</v>
      </c>
      <c r="K16" s="107" t="s">
        <v>99</v>
      </c>
      <c r="L16" s="105">
        <v>20000</v>
      </c>
      <c r="M16" s="33"/>
      <c r="N16" s="90">
        <f>IF(L16="","",($G$10))</f>
        <v>1799.0591588241127</v>
      </c>
      <c r="O16" s="91">
        <f>IF(L16="","",(SUM(M16)-N16))</f>
        <v>-1799.0591588241127</v>
      </c>
      <c r="P16" s="92">
        <f>IF(L16="","",(L16*O16))</f>
        <v>-35981183.176482253</v>
      </c>
    </row>
    <row r="17" spans="2:17" ht="24" customHeight="1">
      <c r="B17" s="164"/>
      <c r="C17" s="132" t="s">
        <v>94</v>
      </c>
      <c r="D17" s="105">
        <v>2000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-2832656.2194993468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1799.0591588241127</v>
      </c>
      <c r="O17" s="94">
        <f>IF(L17="","",(SUM(M17)-N17))</f>
        <v>-1799.0591588241127</v>
      </c>
      <c r="P17" s="95">
        <f>IF(L17="","",(L17*O17))</f>
        <v>-5397177.4764723377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2500</v>
      </c>
      <c r="E23" s="71"/>
      <c r="F23" s="71"/>
      <c r="G23" s="71"/>
      <c r="H23" s="72">
        <f>SUM(H16:H22)</f>
        <v>-3540820.2743741833</v>
      </c>
      <c r="I23" s="114"/>
      <c r="J23" s="85" t="s">
        <v>25</v>
      </c>
      <c r="K23" s="86"/>
      <c r="L23" s="87">
        <f>SUM(L16:L22)</f>
        <v>23000</v>
      </c>
      <c r="M23" s="88"/>
      <c r="N23" s="88"/>
      <c r="O23" s="88"/>
      <c r="P23" s="89">
        <f>SUM(P16:P22)</f>
        <v>-41378360.652954593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48024</v>
      </c>
      <c r="D29" s="187"/>
      <c r="E29" s="188">
        <f>$G$9</f>
        <v>1416.3281097496733</v>
      </c>
      <c r="F29" s="188"/>
      <c r="G29" s="187">
        <f>C29*E29</f>
        <v>68017741.142618313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143076</v>
      </c>
      <c r="D30" s="184"/>
      <c r="E30" s="199">
        <f>$G$10</f>
        <v>1799.0591588241127</v>
      </c>
      <c r="F30" s="199"/>
      <c r="G30" s="184">
        <f>C30*E30</f>
        <v>257402188.20791876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48024</v>
      </c>
      <c r="D36" s="187"/>
      <c r="E36" s="187">
        <f>$G$29+$O$29-K36</f>
        <v>68017741.142618313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143076</v>
      </c>
      <c r="D37" s="184"/>
      <c r="E37" s="184">
        <f>$G$30+$O$30</f>
        <v>257402188.20791876</v>
      </c>
      <c r="F37" s="184"/>
      <c r="G37" s="199">
        <f>E37/C37</f>
        <v>1799.0591588241127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50524</v>
      </c>
      <c r="D43" s="230"/>
      <c r="E43" s="58"/>
      <c r="F43" s="231">
        <f>$K$29</f>
        <v>0</v>
      </c>
      <c r="G43" s="232"/>
      <c r="H43" s="232">
        <f>$D$23</f>
        <v>2500</v>
      </c>
      <c r="I43" s="232"/>
      <c r="J43" s="232"/>
      <c r="K43" s="233">
        <f>$C$43-$H$43+$F$43+$O$43</f>
        <v>48024</v>
      </c>
      <c r="L43" s="233"/>
      <c r="M43" s="59">
        <f>SUM($K$43)/$D$9</f>
        <v>0.24012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166076</v>
      </c>
      <c r="D44" s="235"/>
      <c r="E44" s="62"/>
      <c r="F44" s="236">
        <f>$K$30</f>
        <v>0</v>
      </c>
      <c r="G44" s="237"/>
      <c r="H44" s="237">
        <f>$L$23</f>
        <v>23000</v>
      </c>
      <c r="I44" s="237"/>
      <c r="J44" s="237"/>
      <c r="K44" s="238">
        <f>$C$44-$H$44+$F$44+$O$44</f>
        <v>143076</v>
      </c>
      <c r="L44" s="238"/>
      <c r="M44" s="63">
        <f>SUM($K$44)/D10</f>
        <v>0.28615200000000002</v>
      </c>
      <c r="N44" s="64">
        <f>$G$37</f>
        <v>1799.0591588241127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pageSetUpPr fitToPage="1"/>
  </sheetPr>
  <dimension ref="B1:Y124"/>
  <sheetViews>
    <sheetView showGridLines="0" topLeftCell="A24" zoomScaleNormal="100" workbookViewId="0">
      <selection activeCell="L17" sqref="K17: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SUM('0604'!K43:L43)</f>
        <v>48024</v>
      </c>
      <c r="F9" s="38">
        <f>E9/D9</f>
        <v>0.24012</v>
      </c>
      <c r="G9" s="103">
        <f>SUM('0604'!N43)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SUM('0604'!K44:L44)</f>
        <v>143076</v>
      </c>
      <c r="F10" s="40">
        <f>E10/D10</f>
        <v>0.28615200000000002</v>
      </c>
      <c r="G10" s="103">
        <f>SUM('0604'!N44)</f>
        <v>1799.0591588241127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1900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-2691023.4085243791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1799.0591588241127</v>
      </c>
      <c r="O16" s="91">
        <f>IF(L16="","",(SUM(M16)-N16))</f>
        <v>-1799.0591588241127</v>
      </c>
      <c r="P16" s="92">
        <f>IF(L16="","",(L16*O16))</f>
        <v>-5397177.4764723377</v>
      </c>
    </row>
    <row r="17" spans="2:17" ht="24" customHeight="1">
      <c r="B17" s="164"/>
      <c r="C17" s="132" t="s">
        <v>94</v>
      </c>
      <c r="D17" s="105">
        <v>1700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-2407757.7865744447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3600</v>
      </c>
      <c r="E23" s="71"/>
      <c r="F23" s="71"/>
      <c r="G23" s="71"/>
      <c r="H23" s="72">
        <f>SUM(H16:H22)</f>
        <v>-5098781.1950988239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-5397177.4764723377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44424</v>
      </c>
      <c r="D29" s="187"/>
      <c r="E29" s="188">
        <f>$G$9</f>
        <v>1416.3281097496733</v>
      </c>
      <c r="F29" s="188"/>
      <c r="G29" s="187">
        <f>C29*E29</f>
        <v>62918959.947519489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140076</v>
      </c>
      <c r="D30" s="184"/>
      <c r="E30" s="199">
        <f>$G$10</f>
        <v>1799.0591588241127</v>
      </c>
      <c r="F30" s="199"/>
      <c r="G30" s="184">
        <f>C30*E30</f>
        <v>252005010.73144642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44424</v>
      </c>
      <c r="D36" s="187"/>
      <c r="E36" s="187">
        <f>$G$29+$O$29-K36</f>
        <v>62918959.947519489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140076</v>
      </c>
      <c r="D37" s="184"/>
      <c r="E37" s="184">
        <f>$G$30+$O$30</f>
        <v>252005010.73144642</v>
      </c>
      <c r="F37" s="184"/>
      <c r="G37" s="199">
        <f>E37/C37</f>
        <v>1799.0591588241127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48024</v>
      </c>
      <c r="D43" s="230"/>
      <c r="E43" s="58"/>
      <c r="F43" s="231">
        <f>$K$29</f>
        <v>0</v>
      </c>
      <c r="G43" s="232"/>
      <c r="H43" s="232">
        <f>$D$23</f>
        <v>3600</v>
      </c>
      <c r="I43" s="232"/>
      <c r="J43" s="232"/>
      <c r="K43" s="233">
        <f>$C$43-$H$43+$F$43+$O$43</f>
        <v>44424</v>
      </c>
      <c r="L43" s="233"/>
      <c r="M43" s="59">
        <f>SUM($K$43)/$D$9</f>
        <v>0.22212000000000001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143076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140076</v>
      </c>
      <c r="L44" s="238"/>
      <c r="M44" s="63">
        <f>SUM($K$44)/D10</f>
        <v>0.28015200000000001</v>
      </c>
      <c r="N44" s="64">
        <f>$G$37</f>
        <v>1799.0591588241127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pageSetUpPr fitToPage="1"/>
  </sheetPr>
  <dimension ref="B1:Y124"/>
  <sheetViews>
    <sheetView showGridLines="0" zoomScaleNormal="100" workbookViewId="0">
      <selection activeCell="E9" sqref="E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SUM('0605'!K43:L43)</f>
        <v>44424</v>
      </c>
      <c r="F9" s="38">
        <f>E9/D9</f>
        <v>0.22212000000000001</v>
      </c>
      <c r="G9" s="103">
        <f>SUM('0605'!N43)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SUM('0605'!K44:L44)</f>
        <v>140076</v>
      </c>
      <c r="F10" s="40">
        <f>E10/D10</f>
        <v>0.28015200000000001</v>
      </c>
      <c r="G10" s="103">
        <f>SUM('0605'!N44)</f>
        <v>1799.0591588241127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-2832656.2194993468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1799.0591588241127</v>
      </c>
      <c r="O16" s="91">
        <f>IF(L16="","",(SUM(M16)-N16))</f>
        <v>-1799.0591588241127</v>
      </c>
      <c r="P16" s="92">
        <f>IF(L16="","",(L16*O16))</f>
        <v>-1799059.1588241127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-2832656.2194993468</v>
      </c>
      <c r="I23" s="114"/>
      <c r="J23" s="85" t="s">
        <v>25</v>
      </c>
      <c r="K23" s="86"/>
      <c r="L23" s="87">
        <f>SUM(L16:L22)</f>
        <v>1000</v>
      </c>
      <c r="M23" s="88"/>
      <c r="N23" s="88"/>
      <c r="O23" s="88"/>
      <c r="P23" s="89">
        <f>SUM(P16:P22)</f>
        <v>-1799059.1588241127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42424</v>
      </c>
      <c r="D29" s="187"/>
      <c r="E29" s="188">
        <f>$G$9</f>
        <v>1416.3281097496733</v>
      </c>
      <c r="F29" s="188"/>
      <c r="G29" s="187">
        <f>C29*E29</f>
        <v>60086303.728020139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139076</v>
      </c>
      <c r="D30" s="184"/>
      <c r="E30" s="199">
        <f>$G$10</f>
        <v>1799.0591588241127</v>
      </c>
      <c r="F30" s="199"/>
      <c r="G30" s="184">
        <f>C30*E30</f>
        <v>250205951.5726223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42424</v>
      </c>
      <c r="D36" s="187"/>
      <c r="E36" s="187">
        <f>$G$29+$O$29-K36</f>
        <v>60086303.728020139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139076</v>
      </c>
      <c r="D37" s="184"/>
      <c r="E37" s="184">
        <f>$G$30+$O$30</f>
        <v>250205951.5726223</v>
      </c>
      <c r="F37" s="184"/>
      <c r="G37" s="199">
        <f>E37/C37</f>
        <v>1799.0591588241127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44424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42424</v>
      </c>
      <c r="L43" s="233"/>
      <c r="M43" s="59">
        <f>SUM($K$43)/$D$9</f>
        <v>0.21212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140076</v>
      </c>
      <c r="D44" s="235"/>
      <c r="E44" s="62"/>
      <c r="F44" s="236">
        <f>$K$30</f>
        <v>0</v>
      </c>
      <c r="G44" s="237"/>
      <c r="H44" s="237">
        <f>$L$23</f>
        <v>1000</v>
      </c>
      <c r="I44" s="237"/>
      <c r="J44" s="237"/>
      <c r="K44" s="238">
        <f>$C$44-$H$44+$F$44+$O$44</f>
        <v>139076</v>
      </c>
      <c r="L44" s="238"/>
      <c r="M44" s="63">
        <f>SUM($K$44)/D10</f>
        <v>0.27815200000000001</v>
      </c>
      <c r="N44" s="64">
        <f>$G$37</f>
        <v>1799.0591588241127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pageSetUpPr fitToPage="1"/>
  </sheetPr>
  <dimension ref="B1:Y124"/>
  <sheetViews>
    <sheetView showGridLines="0" topLeftCell="A28" zoomScaleNormal="100" workbookViewId="0">
      <selection activeCell="E9" sqref="E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SUM('0606'!K43:L43)</f>
        <v>42424</v>
      </c>
      <c r="F9" s="38">
        <f>E9/D9</f>
        <v>0.21212</v>
      </c>
      <c r="G9" s="103">
        <f>SUM('0606'!N43)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SUM('0606'!K44:L44)</f>
        <v>139076</v>
      </c>
      <c r="F10" s="40">
        <f>E10/D10</f>
        <v>0.27815200000000001</v>
      </c>
      <c r="G10" s="103">
        <f>SUM('0606'!N44)</f>
        <v>1799.0591588241127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1940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-2747676.5329143661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1799.0591588241127</v>
      </c>
      <c r="O16" s="91">
        <f>IF(L16="","",(SUM(M16)-N16))</f>
        <v>-1799.0591588241127</v>
      </c>
      <c r="P16" s="92">
        <f>IF(L16="","",(L16*O16))</f>
        <v>-5397177.4764723377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-1416328.1097496734</v>
      </c>
      <c r="I17" s="13"/>
      <c r="J17" s="165"/>
      <c r="K17" s="107" t="s">
        <v>48</v>
      </c>
      <c r="L17" s="105">
        <v>3000</v>
      </c>
      <c r="M17" s="12"/>
      <c r="N17" s="93">
        <f>IF(L17="","",($G$10))</f>
        <v>1799.0591588241127</v>
      </c>
      <c r="O17" s="94">
        <f>IF(L17="","",(SUM(M17)-N17))</f>
        <v>-1799.0591588241127</v>
      </c>
      <c r="P17" s="95">
        <f>IF(L17="","",(L17*O17))</f>
        <v>-5397177.4764723377</v>
      </c>
    </row>
    <row r="18" spans="2:17" ht="24" customHeight="1">
      <c r="B18" s="164"/>
      <c r="C18" s="101" t="s">
        <v>93</v>
      </c>
      <c r="D18" s="105">
        <v>2800</v>
      </c>
      <c r="E18" s="12"/>
      <c r="F18" s="76">
        <f t="shared" ref="F18:F22" si="0">IF(D18="","",(SUM($G$9)))</f>
        <v>1416.3281097496733</v>
      </c>
      <c r="G18" s="77">
        <f t="shared" ref="G18:G22" si="1">IF(D18="","",(SUM(E18)-F18))</f>
        <v>-1416.3281097496733</v>
      </c>
      <c r="H18" s="78">
        <f t="shared" ref="H18:H22" si="2">IF(D18="","",(D18*G18))</f>
        <v>-3965718.7072990853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5740</v>
      </c>
      <c r="E23" s="71"/>
      <c r="F23" s="71"/>
      <c r="G23" s="71"/>
      <c r="H23" s="72">
        <f>SUM(H16:H22)</f>
        <v>-8129723.3499631248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-10794354.952944675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36684</v>
      </c>
      <c r="D29" s="187"/>
      <c r="E29" s="188">
        <f>$G$9</f>
        <v>1416.3281097496733</v>
      </c>
      <c r="F29" s="188"/>
      <c r="G29" s="187">
        <f>C29*E29</f>
        <v>51956580.378057018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133076</v>
      </c>
      <c r="D30" s="184"/>
      <c r="E30" s="199">
        <f>$G$10</f>
        <v>1799.0591588241127</v>
      </c>
      <c r="F30" s="199"/>
      <c r="G30" s="184">
        <f>C30*E30</f>
        <v>239411596.61967763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36684</v>
      </c>
      <c r="D36" s="187"/>
      <c r="E36" s="187">
        <f>$G$29+$O$29-K36</f>
        <v>51956580.378057018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133076</v>
      </c>
      <c r="D37" s="184"/>
      <c r="E37" s="184">
        <f>$G$30+$O$30</f>
        <v>239411596.61967763</v>
      </c>
      <c r="F37" s="184"/>
      <c r="G37" s="199">
        <f>E37/C37</f>
        <v>1799.0591588241127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42424</v>
      </c>
      <c r="D43" s="230"/>
      <c r="E43" s="58"/>
      <c r="F43" s="231">
        <f>$K$29</f>
        <v>0</v>
      </c>
      <c r="G43" s="232"/>
      <c r="H43" s="232">
        <f>$D$23</f>
        <v>5740</v>
      </c>
      <c r="I43" s="232"/>
      <c r="J43" s="232"/>
      <c r="K43" s="233">
        <f>$C$43-$H$43+$F$43+$O$43</f>
        <v>36684</v>
      </c>
      <c r="L43" s="233"/>
      <c r="M43" s="59">
        <f>SUM($K$43)/$D$9</f>
        <v>0.18342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139076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133076</v>
      </c>
      <c r="L44" s="238"/>
      <c r="M44" s="63">
        <f>SUM($K$44)/D10</f>
        <v>0.266152</v>
      </c>
      <c r="N44" s="64">
        <f>$G$37</f>
        <v>1799.0591588241127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tabColor rgb="FFFFFF0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SUM('0608'!K43:L43)</f>
        <v>36684</v>
      </c>
      <c r="F9" s="38">
        <f>E9/D9</f>
        <v>0.18342</v>
      </c>
      <c r="G9" s="103">
        <f>SUM('0608'!N43)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SUM('0608'!K44:L44)</f>
        <v>133076</v>
      </c>
      <c r="F10" s="40">
        <f>E10/D10</f>
        <v>0.266152</v>
      </c>
      <c r="G10" s="103">
        <f>SUM('0608'!N44)</f>
        <v>1799.0591588241127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36684</v>
      </c>
      <c r="D29" s="187"/>
      <c r="E29" s="188">
        <f>$G$9</f>
        <v>1416.3281097496733</v>
      </c>
      <c r="F29" s="188"/>
      <c r="G29" s="187">
        <f>C29*E29</f>
        <v>51956580.378057018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133076</v>
      </c>
      <c r="D30" s="184"/>
      <c r="E30" s="199">
        <f>$G$10</f>
        <v>1799.0591588241127</v>
      </c>
      <c r="F30" s="199"/>
      <c r="G30" s="184">
        <f>C30*E30</f>
        <v>239411596.61967763</v>
      </c>
      <c r="H30" s="185"/>
      <c r="I30" s="13"/>
      <c r="J30" s="46" t="s">
        <v>10</v>
      </c>
      <c r="K30" s="180">
        <v>63707</v>
      </c>
      <c r="L30" s="181"/>
      <c r="M30" s="182">
        <v>1918.9835828448499</v>
      </c>
      <c r="N30" s="183"/>
      <c r="O30" s="184">
        <f>K30*M30</f>
        <v>122252687.11229685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36684</v>
      </c>
      <c r="D36" s="187"/>
      <c r="E36" s="187">
        <f>$G$29+$O$29-K36</f>
        <v>51956580.378057018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196783</v>
      </c>
      <c r="D37" s="184"/>
      <c r="E37" s="184">
        <f>$G$30+$O$30</f>
        <v>361664283.73197448</v>
      </c>
      <c r="F37" s="184"/>
      <c r="G37" s="199">
        <f>E37/C37</f>
        <v>1837.883779249094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36684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36684</v>
      </c>
      <c r="L43" s="233"/>
      <c r="M43" s="59">
        <f>SUM($K$43)/$D$9</f>
        <v>0.18342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133076</v>
      </c>
      <c r="D44" s="235"/>
      <c r="E44" s="62"/>
      <c r="F44" s="236">
        <f>$K$30</f>
        <v>63707</v>
      </c>
      <c r="G44" s="237"/>
      <c r="H44" s="237">
        <f>$L$23</f>
        <v>0</v>
      </c>
      <c r="I44" s="237"/>
      <c r="J44" s="237"/>
      <c r="K44" s="238">
        <f>$C$44-$H$44+$F$44+$O$44</f>
        <v>196783</v>
      </c>
      <c r="L44" s="238"/>
      <c r="M44" s="63">
        <f>SUM($K$44)/D10</f>
        <v>0.39356600000000003</v>
      </c>
      <c r="N44" s="64">
        <f>$G$37</f>
        <v>1837.883779249094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pageSetUpPr fitToPage="1"/>
  </sheetPr>
  <dimension ref="B1:Y124"/>
  <sheetViews>
    <sheetView showGridLines="0" topLeftCell="A36" zoomScaleNormal="100" workbookViewId="0">
      <selection activeCell="N42" sqref="N4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SUM('0609 (입고)'!K43:L43)</f>
        <v>36684</v>
      </c>
      <c r="F9" s="38">
        <f>E9/D9</f>
        <v>0.18342</v>
      </c>
      <c r="G9" s="103">
        <f>SUM('0609 (입고)'!N43)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SUM('0609 (입고)'!K44:L44)</f>
        <v>196783</v>
      </c>
      <c r="F10" s="40">
        <f>E10/D10</f>
        <v>0.39356600000000003</v>
      </c>
      <c r="G10" s="103">
        <f>SUM('0609 (입고)'!N44)</f>
        <v>1837.883779249094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1500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-2124492.1646245099</v>
      </c>
      <c r="I16" s="13"/>
      <c r="J16" s="165" t="s">
        <v>23</v>
      </c>
      <c r="K16" s="107" t="s">
        <v>116</v>
      </c>
      <c r="L16" s="105">
        <v>20000</v>
      </c>
      <c r="M16" s="33"/>
      <c r="N16" s="90">
        <f>IF(L16="","",($G$10))</f>
        <v>1837.883779249094</v>
      </c>
      <c r="O16" s="91">
        <f>IF(L16="","",(SUM(M16)-N16))</f>
        <v>-1837.883779249094</v>
      </c>
      <c r="P16" s="92">
        <f>IF(L16="","",(L16*O16))</f>
        <v>-36757675.584981881</v>
      </c>
    </row>
    <row r="17" spans="2:17" ht="24" customHeight="1">
      <c r="B17" s="164"/>
      <c r="C17" s="132" t="s">
        <v>97</v>
      </c>
      <c r="D17" s="105">
        <v>1000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-1416328.1097496734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1837.883779249094</v>
      </c>
      <c r="O17" s="94">
        <f>IF(L17="","",(SUM(M17)-N17))</f>
        <v>-1837.883779249094</v>
      </c>
      <c r="P17" s="95">
        <f>IF(L17="","",(L17*O17))</f>
        <v>-5513651.3377472823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97</v>
      </c>
      <c r="L18" s="105">
        <v>400</v>
      </c>
      <c r="M18" s="12"/>
      <c r="N18" s="93">
        <f t="shared" ref="N18:N22" si="3">IF(L18="","",($G$10))</f>
        <v>1837.883779249094</v>
      </c>
      <c r="O18" s="94">
        <f t="shared" ref="O18:O22" si="4">IF(L18="","",(SUM(M18)-N18))</f>
        <v>-1837.883779249094</v>
      </c>
      <c r="P18" s="95">
        <f t="shared" ref="P18:P22" si="5">IF(L18="","",(L18*O18))</f>
        <v>-735153.51169963763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68</v>
      </c>
      <c r="L19" s="105">
        <v>24000</v>
      </c>
      <c r="M19" s="12"/>
      <c r="N19" s="93">
        <f t="shared" si="3"/>
        <v>1837.883779249094</v>
      </c>
      <c r="O19" s="94">
        <f t="shared" si="4"/>
        <v>-1837.883779249094</v>
      </c>
      <c r="P19" s="95">
        <f t="shared" si="5"/>
        <v>-44109210.701978259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 t="s">
        <v>60</v>
      </c>
      <c r="L20" s="105">
        <v>24000</v>
      </c>
      <c r="M20" s="12"/>
      <c r="N20" s="93">
        <f t="shared" si="3"/>
        <v>1837.883779249094</v>
      </c>
      <c r="O20" s="94">
        <f t="shared" si="4"/>
        <v>-1837.883779249094</v>
      </c>
      <c r="P20" s="95">
        <f t="shared" si="5"/>
        <v>-44109210.701978259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 t="s">
        <v>72</v>
      </c>
      <c r="L21" s="105">
        <v>16000</v>
      </c>
      <c r="M21" s="12"/>
      <c r="N21" s="93">
        <f t="shared" si="3"/>
        <v>1837.883779249094</v>
      </c>
      <c r="O21" s="94">
        <f t="shared" si="4"/>
        <v>-1837.883779249094</v>
      </c>
      <c r="P21" s="95">
        <f t="shared" si="5"/>
        <v>-29406140.467985503</v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2500</v>
      </c>
      <c r="E23" s="71"/>
      <c r="F23" s="71"/>
      <c r="G23" s="71"/>
      <c r="H23" s="72">
        <f>SUM(H16:H22)</f>
        <v>-3540820.2743741833</v>
      </c>
      <c r="I23" s="114"/>
      <c r="J23" s="85" t="s">
        <v>25</v>
      </c>
      <c r="K23" s="86"/>
      <c r="L23" s="87">
        <f>SUM(L16:L22)</f>
        <v>87400</v>
      </c>
      <c r="M23" s="88"/>
      <c r="N23" s="88"/>
      <c r="O23" s="88"/>
      <c r="P23" s="89">
        <f>SUM(P16:P22)</f>
        <v>-160631042.30637082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34184</v>
      </c>
      <c r="D29" s="187"/>
      <c r="E29" s="188">
        <f>$G$9</f>
        <v>1416.3281097496733</v>
      </c>
      <c r="F29" s="188"/>
      <c r="G29" s="187">
        <f>C29*E29</f>
        <v>48415760.103682831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109383</v>
      </c>
      <c r="D30" s="184"/>
      <c r="E30" s="199">
        <f>$G$10</f>
        <v>1837.883779249094</v>
      </c>
      <c r="F30" s="199"/>
      <c r="G30" s="184">
        <f>C30*E30</f>
        <v>201033241.42560366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34184</v>
      </c>
      <c r="D36" s="187"/>
      <c r="E36" s="187">
        <f>$G$29+$O$29-K36</f>
        <v>48415760.103682831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109383</v>
      </c>
      <c r="D37" s="184"/>
      <c r="E37" s="184">
        <f>$G$30+$O$30</f>
        <v>201033241.42560366</v>
      </c>
      <c r="F37" s="184"/>
      <c r="G37" s="199">
        <f>E37/C37</f>
        <v>1837.883779249094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36684</v>
      </c>
      <c r="D43" s="230"/>
      <c r="E43" s="58"/>
      <c r="F43" s="231">
        <f>$K$29</f>
        <v>0</v>
      </c>
      <c r="G43" s="232"/>
      <c r="H43" s="232">
        <f>$D$23</f>
        <v>2500</v>
      </c>
      <c r="I43" s="232"/>
      <c r="J43" s="232"/>
      <c r="K43" s="233">
        <f>$C$43-$H$43+$F$43+$O$43</f>
        <v>34184</v>
      </c>
      <c r="L43" s="233"/>
      <c r="M43" s="59">
        <f>SUM($K$43)/$D$9</f>
        <v>0.17091999999999999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196783</v>
      </c>
      <c r="D44" s="235"/>
      <c r="E44" s="62"/>
      <c r="F44" s="236">
        <f>$K$30</f>
        <v>0</v>
      </c>
      <c r="G44" s="237"/>
      <c r="H44" s="237">
        <f>$L$23</f>
        <v>87400</v>
      </c>
      <c r="I44" s="237"/>
      <c r="J44" s="237"/>
      <c r="K44" s="238">
        <f>$C$44-$H$44+$F$44+$O$44</f>
        <v>109383</v>
      </c>
      <c r="L44" s="238"/>
      <c r="M44" s="63">
        <f>SUM($K$44)/D10</f>
        <v>0.21876599999999999</v>
      </c>
      <c r="N44" s="64">
        <f>$G$37</f>
        <v>1837.883779249094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tabColor rgb="FFFFFF00"/>
    <pageSetUpPr fitToPage="1"/>
  </sheetPr>
  <dimension ref="B1:Y124"/>
  <sheetViews>
    <sheetView showGridLines="0" topLeftCell="A24" zoomScaleNormal="100" workbookViewId="0">
      <selection activeCell="N34" sqref="N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SUM('0609'!K43:L43)</f>
        <v>34184</v>
      </c>
      <c r="F9" s="38">
        <f>E9/D9</f>
        <v>0.17091999999999999</v>
      </c>
      <c r="G9" s="103">
        <f>SUM('0609'!N43)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SUM('0609'!K44:L44)</f>
        <v>109383</v>
      </c>
      <c r="F10" s="40">
        <f>E10/D10</f>
        <v>0.21876599999999999</v>
      </c>
      <c r="G10" s="103">
        <f>SUM('0609'!N44)</f>
        <v>1837.883779249094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34184</v>
      </c>
      <c r="D29" s="187"/>
      <c r="E29" s="188">
        <f>$G$9</f>
        <v>1416.3281097496733</v>
      </c>
      <c r="F29" s="188"/>
      <c r="G29" s="187">
        <f>C29*E29</f>
        <v>48415760.103682831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109383</v>
      </c>
      <c r="D30" s="184"/>
      <c r="E30" s="199">
        <f>$G$10</f>
        <v>1837.883779249094</v>
      </c>
      <c r="F30" s="199"/>
      <c r="G30" s="184">
        <f>C30*E30</f>
        <v>201033241.42560366</v>
      </c>
      <c r="H30" s="185"/>
      <c r="I30" s="13"/>
      <c r="J30" s="46" t="s">
        <v>10</v>
      </c>
      <c r="K30" s="180">
        <v>32000</v>
      </c>
      <c r="L30" s="181"/>
      <c r="M30" s="182">
        <v>1918.9835828448499</v>
      </c>
      <c r="N30" s="183"/>
      <c r="O30" s="184">
        <f>K30*M30</f>
        <v>61407474.651035197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34184</v>
      </c>
      <c r="D36" s="187"/>
      <c r="E36" s="187">
        <f>$G$29+$O$29-K36</f>
        <v>48415760.103682831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141383</v>
      </c>
      <c r="D37" s="184"/>
      <c r="E37" s="184">
        <f>$G$30+$O$30</f>
        <v>262440716.07663885</v>
      </c>
      <c r="F37" s="184"/>
      <c r="G37" s="199">
        <f>E37/C37</f>
        <v>1856.2395484367912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34184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34184</v>
      </c>
      <c r="L43" s="233"/>
      <c r="M43" s="59">
        <f>SUM($K$43)/$D$9</f>
        <v>0.17091999999999999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109383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141383</v>
      </c>
      <c r="L44" s="238"/>
      <c r="M44" s="63">
        <f>SUM($K$44)/D10</f>
        <v>0.28276600000000002</v>
      </c>
      <c r="N44" s="64">
        <f>$G$37</f>
        <v>1856.2395484367912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pageSetUpPr fitToPage="1"/>
  </sheetPr>
  <dimension ref="B1:Y124"/>
  <sheetViews>
    <sheetView showGridLines="0" zoomScaleNormal="100" workbookViewId="0">
      <selection activeCell="N49" sqref="N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SUM('0610 (입고)'!K43:L43)</f>
        <v>34184</v>
      </c>
      <c r="F9" s="38">
        <f>E9/D9</f>
        <v>0.17091999999999999</v>
      </c>
      <c r="G9" s="103">
        <f>SUM('0610 (입고)'!N43)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SUM('0610 (입고)'!K44:L44)</f>
        <v>141383</v>
      </c>
      <c r="F10" s="40">
        <f>E10/D10</f>
        <v>0.28276600000000002</v>
      </c>
      <c r="G10" s="103">
        <f>SUM('0610 (입고)'!N44)</f>
        <v>1856.2395484367912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1400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-1982859.3536495427</v>
      </c>
      <c r="I16" s="13"/>
      <c r="J16" s="165" t="s">
        <v>23</v>
      </c>
      <c r="K16" s="107" t="s">
        <v>45</v>
      </c>
      <c r="L16" s="105">
        <v>500</v>
      </c>
      <c r="M16" s="33"/>
      <c r="N16" s="90">
        <f>IF(L16="","",($G$10))</f>
        <v>1856.2395484367912</v>
      </c>
      <c r="O16" s="91">
        <f>IF(L16="","",(SUM(M16)-N16))</f>
        <v>-1856.2395484367912</v>
      </c>
      <c r="P16" s="92">
        <f>IF(L16="","",(L16*O16))</f>
        <v>-928119.77421839559</v>
      </c>
    </row>
    <row r="17" spans="2:17" ht="24" customHeight="1">
      <c r="B17" s="164"/>
      <c r="C17" s="132" t="s">
        <v>94</v>
      </c>
      <c r="D17" s="105">
        <v>2000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-2832656.2194993468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1856.2395484367912</v>
      </c>
      <c r="O17" s="94">
        <f>IF(L17="","",(SUM(M17)-N17))</f>
        <v>-1856.2395484367912</v>
      </c>
      <c r="P17" s="95">
        <f>IF(L17="","",(L17*O17))</f>
        <v>-5568718.645310374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3400</v>
      </c>
      <c r="E23" s="71"/>
      <c r="F23" s="71"/>
      <c r="G23" s="71"/>
      <c r="H23" s="72">
        <f>SUM(H16:H22)</f>
        <v>-4815515.5731488895</v>
      </c>
      <c r="I23" s="114"/>
      <c r="J23" s="85" t="s">
        <v>25</v>
      </c>
      <c r="K23" s="86"/>
      <c r="L23" s="87">
        <f>SUM(L16:L22)</f>
        <v>3500</v>
      </c>
      <c r="M23" s="88"/>
      <c r="N23" s="88"/>
      <c r="O23" s="88"/>
      <c r="P23" s="89">
        <f>SUM(P16:P22)</f>
        <v>-6496838.4195287693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30784</v>
      </c>
      <c r="D29" s="187"/>
      <c r="E29" s="188">
        <f>$G$9</f>
        <v>1416.3281097496733</v>
      </c>
      <c r="F29" s="188"/>
      <c r="G29" s="187">
        <f>C29*E29</f>
        <v>43600244.530533947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137883</v>
      </c>
      <c r="D30" s="184"/>
      <c r="E30" s="199">
        <f>$G$10</f>
        <v>1856.2395484367912</v>
      </c>
      <c r="F30" s="199"/>
      <c r="G30" s="184">
        <f>C30*E30</f>
        <v>255943877.6571101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30784</v>
      </c>
      <c r="D36" s="187"/>
      <c r="E36" s="187">
        <f>$G$29+$O$29-K36</f>
        <v>43600244.530533947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137883</v>
      </c>
      <c r="D37" s="184"/>
      <c r="E37" s="184">
        <f>$G$30+$O$30</f>
        <v>255943877.6571101</v>
      </c>
      <c r="F37" s="184"/>
      <c r="G37" s="199">
        <f>E37/C37</f>
        <v>1856.2395484367912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34184</v>
      </c>
      <c r="D43" s="230"/>
      <c r="E43" s="58"/>
      <c r="F43" s="231">
        <f>$K$29</f>
        <v>0</v>
      </c>
      <c r="G43" s="232"/>
      <c r="H43" s="232">
        <f>$D$23</f>
        <v>3400</v>
      </c>
      <c r="I43" s="232"/>
      <c r="J43" s="232"/>
      <c r="K43" s="233">
        <f>$C$43-$H$43+$F$43+$O$43</f>
        <v>30784</v>
      </c>
      <c r="L43" s="233"/>
      <c r="M43" s="59">
        <f>SUM($K$43)/$D$9</f>
        <v>0.15392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141383</v>
      </c>
      <c r="D44" s="235"/>
      <c r="E44" s="62"/>
      <c r="F44" s="236">
        <f>$K$30</f>
        <v>0</v>
      </c>
      <c r="G44" s="237"/>
      <c r="H44" s="237">
        <f>$L$23</f>
        <v>3500</v>
      </c>
      <c r="I44" s="237"/>
      <c r="J44" s="237"/>
      <c r="K44" s="238">
        <f>$C$44-$H$44+$F$44+$O$44</f>
        <v>137883</v>
      </c>
      <c r="L44" s="238"/>
      <c r="M44" s="63">
        <f>SUM($K$44)/D10</f>
        <v>0.27576600000000001</v>
      </c>
      <c r="N44" s="64">
        <f>$G$37</f>
        <v>1856.2395484367912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tabColor rgb="FFFFFF00"/>
    <pageSetUpPr fitToPage="1"/>
  </sheetPr>
  <dimension ref="B1:Y124"/>
  <sheetViews>
    <sheetView showGridLines="0" topLeftCell="A29" zoomScaleNormal="100" workbookViewId="0">
      <selection activeCell="P48" sqref="P4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SUM('0610'!K43:L43)</f>
        <v>30784</v>
      </c>
      <c r="F9" s="38">
        <f>E9/D9</f>
        <v>0.15392</v>
      </c>
      <c r="G9" s="103">
        <f>SUM('0610'!N43)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SUM('0610'!K44:L44)</f>
        <v>137883</v>
      </c>
      <c r="F10" s="40">
        <f>E10/D10</f>
        <v>0.27576600000000001</v>
      </c>
      <c r="G10" s="103">
        <f>SUM('0610'!N44)</f>
        <v>1856.2395484367912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30784</v>
      </c>
      <c r="D29" s="187"/>
      <c r="E29" s="188">
        <f>$G$9</f>
        <v>1416.3281097496733</v>
      </c>
      <c r="F29" s="188"/>
      <c r="G29" s="187">
        <f>C29*E29</f>
        <v>43600244.530533947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137883</v>
      </c>
      <c r="D30" s="184"/>
      <c r="E30" s="199">
        <f>$G$10</f>
        <v>1856.2395484367912</v>
      </c>
      <c r="F30" s="199"/>
      <c r="G30" s="184">
        <f>C30*E30</f>
        <v>255943877.6571101</v>
      </c>
      <c r="H30" s="185"/>
      <c r="I30" s="13"/>
      <c r="J30" s="46" t="s">
        <v>10</v>
      </c>
      <c r="K30" s="180">
        <v>31875</v>
      </c>
      <c r="L30" s="181"/>
      <c r="M30" s="182">
        <v>1918.9835828448499</v>
      </c>
      <c r="N30" s="183"/>
      <c r="O30" s="184">
        <f>K30*M30</f>
        <v>61167601.70317959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30784</v>
      </c>
      <c r="D36" s="187"/>
      <c r="E36" s="187">
        <f>$G$29+$O$29-K36</f>
        <v>43600244.530533947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169758</v>
      </c>
      <c r="D37" s="184"/>
      <c r="E37" s="184">
        <f>$G$30+$O$30</f>
        <v>317111479.36028969</v>
      </c>
      <c r="F37" s="184"/>
      <c r="G37" s="199">
        <f>E37/C37</f>
        <v>1868.0208258832556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30784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30784</v>
      </c>
      <c r="L43" s="233"/>
      <c r="M43" s="59">
        <f>SUM($K$43)/$D$9</f>
        <v>0.15392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137883</v>
      </c>
      <c r="D44" s="235"/>
      <c r="E44" s="62"/>
      <c r="F44" s="236">
        <f>$K$30</f>
        <v>31875</v>
      </c>
      <c r="G44" s="237"/>
      <c r="H44" s="237">
        <f>$L$23</f>
        <v>0</v>
      </c>
      <c r="I44" s="237"/>
      <c r="J44" s="237"/>
      <c r="K44" s="238">
        <f>$C$44-$H$44+$F$44+$O$44</f>
        <v>169758</v>
      </c>
      <c r="L44" s="238"/>
      <c r="M44" s="63">
        <f>SUM($K$44)/D10</f>
        <v>0.33951599999999998</v>
      </c>
      <c r="N44" s="64">
        <f>$G$37</f>
        <v>1868.0208258832556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pageSetUpPr fitToPage="1"/>
  </sheetPr>
  <dimension ref="B1:Y124"/>
  <sheetViews>
    <sheetView showGridLines="0" topLeftCell="A31" zoomScaleNormal="100" workbookViewId="0">
      <selection activeCell="R46" sqref="R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SUM('0611 (입고)'!K43:L43)</f>
        <v>30784</v>
      </c>
      <c r="F9" s="38">
        <f>E9/D9</f>
        <v>0.15392</v>
      </c>
      <c r="G9" s="103">
        <f>SUM('0611 (입고)'!N43)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SUM('0611 (입고)'!K44:L44)</f>
        <v>169758</v>
      </c>
      <c r="F10" s="40">
        <f>E10/D10</f>
        <v>0.33951599999999998</v>
      </c>
      <c r="G10" s="103">
        <f>SUM('0611 (입고)'!N44)</f>
        <v>1868.0208258832556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1868.0208258832556</v>
      </c>
      <c r="O16" s="91">
        <f>IF(L16="","",(SUM(M16)-N16))</f>
        <v>-1868.0208258832556</v>
      </c>
      <c r="P16" s="92">
        <f>IF(L16="","",(L16*O16))</f>
        <v>-5604062.477649767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68</v>
      </c>
      <c r="L17" s="105">
        <v>32000</v>
      </c>
      <c r="M17" s="12"/>
      <c r="N17" s="93">
        <f>IF(L17="","",($G$10))</f>
        <v>1868.0208258832556</v>
      </c>
      <c r="O17" s="94">
        <f>IF(L17="","",(SUM(M17)-N17))</f>
        <v>-1868.0208258832556</v>
      </c>
      <c r="P17" s="95">
        <f>IF(L17="","",(L17*O17))</f>
        <v>-59776666.428264178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35000</v>
      </c>
      <c r="M23" s="88"/>
      <c r="N23" s="88"/>
      <c r="O23" s="88"/>
      <c r="P23" s="89">
        <f>SUM(P16:P22)</f>
        <v>-65380728.905913949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30784</v>
      </c>
      <c r="D29" s="187"/>
      <c r="E29" s="188">
        <f>$G$9</f>
        <v>1416.3281097496733</v>
      </c>
      <c r="F29" s="188"/>
      <c r="G29" s="187">
        <f>C29*E29</f>
        <v>43600244.530533947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134758</v>
      </c>
      <c r="D30" s="184"/>
      <c r="E30" s="199">
        <f>$G$10</f>
        <v>1868.0208258832556</v>
      </c>
      <c r="F30" s="199"/>
      <c r="G30" s="184">
        <f>C30*E30</f>
        <v>251730750.45437577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30784</v>
      </c>
      <c r="D36" s="187"/>
      <c r="E36" s="187">
        <f>$G$29+$O$29-K36</f>
        <v>43600244.530533947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134758</v>
      </c>
      <c r="D37" s="184"/>
      <c r="E37" s="184">
        <f>$G$30+$O$30</f>
        <v>251730750.45437577</v>
      </c>
      <c r="F37" s="184"/>
      <c r="G37" s="199">
        <f>E37/C37</f>
        <v>1868.0208258832556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30784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30784</v>
      </c>
      <c r="L43" s="233"/>
      <c r="M43" s="59">
        <f>SUM($K$43)/$D$9</f>
        <v>0.15392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169758</v>
      </c>
      <c r="D44" s="235"/>
      <c r="E44" s="62"/>
      <c r="F44" s="236">
        <f>$K$30</f>
        <v>0</v>
      </c>
      <c r="G44" s="237"/>
      <c r="H44" s="237">
        <f>$L$23</f>
        <v>35000</v>
      </c>
      <c r="I44" s="237"/>
      <c r="J44" s="237"/>
      <c r="K44" s="238">
        <f>$C$44-$H$44+$F$44+$O$44</f>
        <v>134758</v>
      </c>
      <c r="L44" s="238"/>
      <c r="M44" s="63">
        <f>SUM($K$44)/D10</f>
        <v>0.26951599999999998</v>
      </c>
      <c r="N44" s="64">
        <f>$G$37</f>
        <v>1868.0208258832556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pageSetUpPr fitToPage="1"/>
  </sheetPr>
  <dimension ref="B1:Y124"/>
  <sheetViews>
    <sheetView showGridLines="0" topLeftCell="A27" zoomScaleNormal="100" workbookViewId="0">
      <selection activeCell="R45" sqref="R4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SUM('0611'!K43:L43)</f>
        <v>30784</v>
      </c>
      <c r="F9" s="38">
        <f>E9/D9</f>
        <v>0.15392</v>
      </c>
      <c r="G9" s="103">
        <f>SUM('0611'!N43)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SUM('0611'!K44:L44)</f>
        <v>134758</v>
      </c>
      <c r="F10" s="40">
        <f>E10/D10</f>
        <v>0.26951599999999998</v>
      </c>
      <c r="G10" s="103">
        <f>SUM('0611'!N44)</f>
        <v>1868.0208258832556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1000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-1416328.1097496734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1868.0208258832556</v>
      </c>
      <c r="O16" s="91">
        <f>IF(L16="","",(SUM(M16)-N16))</f>
        <v>-1868.0208258832556</v>
      </c>
      <c r="P16" s="92">
        <f>IF(L16="","",(L16*O16))</f>
        <v>-1868020.8258832556</v>
      </c>
    </row>
    <row r="17" spans="2:17" ht="24" customHeight="1">
      <c r="B17" s="164"/>
      <c r="C17" s="132" t="s">
        <v>45</v>
      </c>
      <c r="D17" s="105">
        <v>2200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-3115921.8414492812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1868.0208258832556</v>
      </c>
      <c r="O17" s="94">
        <f>IF(L17="","",(SUM(M17)-N17))</f>
        <v>-1868.0208258832556</v>
      </c>
      <c r="P17" s="95">
        <f>IF(L17="","",(L17*O17))</f>
        <v>-5604062.477649767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3000</v>
      </c>
      <c r="M18" s="12"/>
      <c r="N18" s="93">
        <f t="shared" ref="N18:N22" si="3">IF(L18="","",($G$10))</f>
        <v>1868.0208258832556</v>
      </c>
      <c r="O18" s="94">
        <f t="shared" ref="O18:O22" si="4">IF(L18="","",(SUM(M18)-N18))</f>
        <v>-1868.0208258832556</v>
      </c>
      <c r="P18" s="95">
        <f t="shared" ref="P18:P22" si="5">IF(L18="","",(L18*O18))</f>
        <v>-5604062.477649767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3200</v>
      </c>
      <c r="E23" s="71"/>
      <c r="F23" s="71"/>
      <c r="G23" s="71"/>
      <c r="H23" s="72">
        <f>SUM(H16:H22)</f>
        <v>-4532249.9511989541</v>
      </c>
      <c r="I23" s="114"/>
      <c r="J23" s="85" t="s">
        <v>25</v>
      </c>
      <c r="K23" s="86"/>
      <c r="L23" s="87">
        <f>SUM(L16:L22)</f>
        <v>7000</v>
      </c>
      <c r="M23" s="88"/>
      <c r="N23" s="88"/>
      <c r="O23" s="88"/>
      <c r="P23" s="89">
        <f>SUM(P16:P22)</f>
        <v>-13076145.781182788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27584</v>
      </c>
      <c r="D29" s="187"/>
      <c r="E29" s="188">
        <f>$G$9</f>
        <v>1416.3281097496733</v>
      </c>
      <c r="F29" s="188"/>
      <c r="G29" s="187">
        <f>C29*E29</f>
        <v>39067994.579334989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127758</v>
      </c>
      <c r="D30" s="184"/>
      <c r="E30" s="199">
        <f>$G$10</f>
        <v>1868.0208258832556</v>
      </c>
      <c r="F30" s="199"/>
      <c r="G30" s="184">
        <f>C30*E30</f>
        <v>238654604.67319298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27584</v>
      </c>
      <c r="D36" s="187"/>
      <c r="E36" s="187">
        <f>$G$29+$O$29-K36</f>
        <v>39067994.579334989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127758</v>
      </c>
      <c r="D37" s="184"/>
      <c r="E37" s="184">
        <f>$G$30+$O$30</f>
        <v>238654604.67319298</v>
      </c>
      <c r="F37" s="184"/>
      <c r="G37" s="199">
        <f>E37/C37</f>
        <v>1868.0208258832556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30784</v>
      </c>
      <c r="D43" s="230"/>
      <c r="E43" s="58"/>
      <c r="F43" s="231">
        <f>$K$29</f>
        <v>0</v>
      </c>
      <c r="G43" s="232"/>
      <c r="H43" s="232">
        <f>$D$23</f>
        <v>3200</v>
      </c>
      <c r="I43" s="232"/>
      <c r="J43" s="232"/>
      <c r="K43" s="233">
        <f>$C$43-$H$43+$F$43+$O$43</f>
        <v>27584</v>
      </c>
      <c r="L43" s="233"/>
      <c r="M43" s="59">
        <f>SUM($K$43)/$D$9</f>
        <v>0.13791999999999999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134758</v>
      </c>
      <c r="D44" s="235"/>
      <c r="E44" s="62"/>
      <c r="F44" s="236">
        <f>$K$30</f>
        <v>0</v>
      </c>
      <c r="G44" s="237"/>
      <c r="H44" s="237">
        <f>$L$23</f>
        <v>7000</v>
      </c>
      <c r="I44" s="237"/>
      <c r="J44" s="237"/>
      <c r="K44" s="238">
        <f>$C$44-$H$44+$F$44+$O$44</f>
        <v>127758</v>
      </c>
      <c r="L44" s="238"/>
      <c r="M44" s="63">
        <f>SUM($K$44)/D10</f>
        <v>0.25551600000000002</v>
      </c>
      <c r="N44" s="64">
        <f>$G$37</f>
        <v>1868.0208258832556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pageSetUpPr fitToPage="1"/>
  </sheetPr>
  <dimension ref="B1:Y124"/>
  <sheetViews>
    <sheetView showGridLines="0" topLeftCell="A34" zoomScaleNormal="100" workbookViewId="0">
      <selection activeCell="N47" sqref="N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SUM('0612'!K43:L43)</f>
        <v>27584</v>
      </c>
      <c r="F9" s="38">
        <f>E9/D9</f>
        <v>0.13791999999999999</v>
      </c>
      <c r="G9" s="103">
        <f>SUM('0612'!N43)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SUM('0612'!K44:L44)</f>
        <v>127758</v>
      </c>
      <c r="F10" s="40">
        <f>E10/D10</f>
        <v>0.25551600000000002</v>
      </c>
      <c r="G10" s="103">
        <f>SUM('0612'!N44)</f>
        <v>1868.0208258832556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1868.0208258832556</v>
      </c>
      <c r="O16" s="91">
        <f>IF(L16="","",(SUM(M16)-N16))</f>
        <v>-1868.0208258832556</v>
      </c>
      <c r="P16" s="92">
        <f>IF(L16="","",(L16*O16))</f>
        <v>-5604062.477649767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-5604062.477649767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27584</v>
      </c>
      <c r="D29" s="187"/>
      <c r="E29" s="188">
        <f>$G$9</f>
        <v>1416.3281097496733</v>
      </c>
      <c r="F29" s="188"/>
      <c r="G29" s="187">
        <f>C29*E29</f>
        <v>39067994.579334989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124758</v>
      </c>
      <c r="D30" s="184"/>
      <c r="E30" s="199">
        <f>$G$10</f>
        <v>1868.0208258832556</v>
      </c>
      <c r="F30" s="199"/>
      <c r="G30" s="184">
        <f>C30*E30</f>
        <v>233050542.1955432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27584</v>
      </c>
      <c r="D36" s="187"/>
      <c r="E36" s="187">
        <f>$G$29+$O$29-K36</f>
        <v>39067994.579334989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124758</v>
      </c>
      <c r="D37" s="184"/>
      <c r="E37" s="184">
        <f>$G$30+$O$30</f>
        <v>233050542.1955432</v>
      </c>
      <c r="F37" s="184"/>
      <c r="G37" s="199">
        <f>E37/C37</f>
        <v>1868.0208258832556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27584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27584</v>
      </c>
      <c r="L43" s="233"/>
      <c r="M43" s="59">
        <f>SUM($K$43)/$D$9</f>
        <v>0.13791999999999999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127758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124758</v>
      </c>
      <c r="L44" s="238"/>
      <c r="M44" s="63">
        <f>SUM($K$44)/D10</f>
        <v>0.24951599999999999</v>
      </c>
      <c r="N44" s="64">
        <f>$G$37</f>
        <v>1868.0208258832556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pageSetUpPr fitToPage="1"/>
  </sheetPr>
  <dimension ref="B1:Y124"/>
  <sheetViews>
    <sheetView showGridLines="0" topLeftCell="A31" zoomScaleNormal="100" workbookViewId="0">
      <selection activeCell="D17" sqref="D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SUM('0613'!K43:L43)</f>
        <v>27584</v>
      </c>
      <c r="F9" s="38">
        <f>E9/D9</f>
        <v>0.13791999999999999</v>
      </c>
      <c r="G9" s="103">
        <f>SUM('0613'!N43)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SUM('0613'!K44:L44)</f>
        <v>124758</v>
      </c>
      <c r="F10" s="40">
        <f>E10/D10</f>
        <v>0.24951599999999999</v>
      </c>
      <c r="G10" s="103">
        <f>SUM('0613'!N44)</f>
        <v>1868.0208258832556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1000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-1416328.1097496734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1868.0208258832556</v>
      </c>
      <c r="O16" s="91">
        <f>IF(L16="","",(SUM(M16)-N16))</f>
        <v>-1868.0208258832556</v>
      </c>
      <c r="P16" s="92">
        <f>IF(L16="","",(L16*O16))</f>
        <v>-1868020.8258832556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1868.0208258832556</v>
      </c>
      <c r="O17" s="94">
        <f>IF(L17="","",(SUM(M17)-N17))</f>
        <v>-1868.0208258832556</v>
      </c>
      <c r="P17" s="95">
        <f>IF(L17="","",(L17*O17))</f>
        <v>-5604062.477649767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1000</v>
      </c>
      <c r="E23" s="71"/>
      <c r="F23" s="71"/>
      <c r="G23" s="71"/>
      <c r="H23" s="72">
        <f>SUM(H16:H22)</f>
        <v>-1416328.1097496734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-7472083.3035330223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26584</v>
      </c>
      <c r="D29" s="187"/>
      <c r="E29" s="188">
        <f>$G$9</f>
        <v>1416.3281097496733</v>
      </c>
      <c r="F29" s="188"/>
      <c r="G29" s="187">
        <f>C29*E29</f>
        <v>37651666.469585314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120758</v>
      </c>
      <c r="D30" s="184"/>
      <c r="E30" s="199">
        <f>$G$10</f>
        <v>1868.0208258832556</v>
      </c>
      <c r="F30" s="199"/>
      <c r="G30" s="184">
        <f>C30*E30</f>
        <v>225578458.89201018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26584</v>
      </c>
      <c r="D36" s="187"/>
      <c r="E36" s="187">
        <f>$G$29+$O$29-K36</f>
        <v>37651666.469585314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120758</v>
      </c>
      <c r="D37" s="184"/>
      <c r="E37" s="184">
        <f>$G$30+$O$30</f>
        <v>225578458.89201018</v>
      </c>
      <c r="F37" s="184"/>
      <c r="G37" s="199">
        <f>E37/C37</f>
        <v>1868.0208258832556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27584</v>
      </c>
      <c r="D43" s="230"/>
      <c r="E43" s="58"/>
      <c r="F43" s="231">
        <f>$K$29</f>
        <v>0</v>
      </c>
      <c r="G43" s="232"/>
      <c r="H43" s="232">
        <f>$D$23</f>
        <v>1000</v>
      </c>
      <c r="I43" s="232"/>
      <c r="J43" s="232"/>
      <c r="K43" s="233">
        <f>$C$43-$H$43+$F$43+$O$43</f>
        <v>26584</v>
      </c>
      <c r="L43" s="233"/>
      <c r="M43" s="59">
        <f>SUM($K$43)/$D$9</f>
        <v>0.13292000000000001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124758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120758</v>
      </c>
      <c r="L44" s="238"/>
      <c r="M44" s="63">
        <f>SUM($K$44)/D10</f>
        <v>0.24151600000000001</v>
      </c>
      <c r="N44" s="64">
        <f>$G$37</f>
        <v>1868.0208258832556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pageSetUpPr fitToPage="1"/>
  </sheetPr>
  <dimension ref="B1:Y124"/>
  <sheetViews>
    <sheetView showGridLines="0" topLeftCell="A34" zoomScaleNormal="100" workbookViewId="0">
      <selection activeCell="L20" sqref="L2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SUM('0615'!K43:L43)</f>
        <v>26584</v>
      </c>
      <c r="F9" s="38">
        <f>E9/D9</f>
        <v>0.13292000000000001</v>
      </c>
      <c r="G9" s="103">
        <f>SUM('0615'!N43)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SUM('0615'!K44:L44)</f>
        <v>120758</v>
      </c>
      <c r="F10" s="40">
        <f>E10/D10</f>
        <v>0.24151600000000001</v>
      </c>
      <c r="G10" s="103">
        <f>SUM('0615'!N44)</f>
        <v>1868.0208258832556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1000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-1416328.1097496734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1868.0208258832556</v>
      </c>
      <c r="O16" s="91">
        <f>IF(L16="","",(SUM(M16)-N16))</f>
        <v>-1868.0208258832556</v>
      </c>
      <c r="P16" s="92">
        <f>IF(L16="","",(L16*O16))</f>
        <v>-1868020.8258832556</v>
      </c>
    </row>
    <row r="17" spans="2:17" ht="24" customHeight="1">
      <c r="B17" s="164"/>
      <c r="C17" s="132" t="s">
        <v>45</v>
      </c>
      <c r="D17" s="105">
        <v>2000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-2832656.2194993468</v>
      </c>
      <c r="I17" s="13"/>
      <c r="J17" s="165"/>
      <c r="K17" s="107" t="s">
        <v>45</v>
      </c>
      <c r="L17" s="105">
        <v>960</v>
      </c>
      <c r="M17" s="12"/>
      <c r="N17" s="93">
        <f>IF(L17="","",($G$10))</f>
        <v>1868.0208258832556</v>
      </c>
      <c r="O17" s="94">
        <f>IF(L17="","",(SUM(M17)-N17))</f>
        <v>-1868.0208258832556</v>
      </c>
      <c r="P17" s="95">
        <f>IF(L17="","",(L17*O17))</f>
        <v>-1793299.9928479253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1868.0208258832556</v>
      </c>
      <c r="O18" s="94">
        <f t="shared" ref="O18:O22" si="4">IF(L18="","",(SUM(M18)-N18))</f>
        <v>-1868.0208258832556</v>
      </c>
      <c r="P18" s="95">
        <f t="shared" ref="P18:P22" si="5">IF(L18="","",(L18*O18))</f>
        <v>-5604062.477649767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48</v>
      </c>
      <c r="L19" s="105">
        <v>2500</v>
      </c>
      <c r="M19" s="12"/>
      <c r="N19" s="93">
        <f t="shared" si="3"/>
        <v>1868.0208258832556</v>
      </c>
      <c r="O19" s="94">
        <f t="shared" si="4"/>
        <v>-1868.0208258832556</v>
      </c>
      <c r="P19" s="95">
        <f t="shared" si="5"/>
        <v>-4670052.0647081388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-4248984.3292490207</v>
      </c>
      <c r="I23" s="114"/>
      <c r="J23" s="85" t="s">
        <v>25</v>
      </c>
      <c r="K23" s="86"/>
      <c r="L23" s="87">
        <f>SUM(L16:L22)</f>
        <v>7460</v>
      </c>
      <c r="M23" s="88"/>
      <c r="N23" s="88"/>
      <c r="O23" s="88"/>
      <c r="P23" s="89">
        <f>SUM(P16:P22)</f>
        <v>-13935435.361089088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23584</v>
      </c>
      <c r="D29" s="187"/>
      <c r="E29" s="188">
        <f>$G$9</f>
        <v>1416.3281097496733</v>
      </c>
      <c r="F29" s="188"/>
      <c r="G29" s="187">
        <f>C29*E29</f>
        <v>33402682.140336297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113298</v>
      </c>
      <c r="D30" s="184"/>
      <c r="E30" s="199">
        <f>$G$10</f>
        <v>1868.0208258832556</v>
      </c>
      <c r="F30" s="199"/>
      <c r="G30" s="184">
        <f>C30*E30</f>
        <v>211643023.5309211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23584</v>
      </c>
      <c r="D36" s="187"/>
      <c r="E36" s="187">
        <f>$G$29+$O$29-K36</f>
        <v>33402682.140336297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113298</v>
      </c>
      <c r="D37" s="184"/>
      <c r="E37" s="184">
        <f>$G$30+$O$30</f>
        <v>211643023.5309211</v>
      </c>
      <c r="F37" s="184"/>
      <c r="G37" s="199">
        <f>E37/C37</f>
        <v>1868.0208258832556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26584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23584</v>
      </c>
      <c r="L43" s="233"/>
      <c r="M43" s="59">
        <f>SUM($K$43)/$D$9</f>
        <v>0.11792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120758</v>
      </c>
      <c r="D44" s="235"/>
      <c r="E44" s="62"/>
      <c r="F44" s="236">
        <f>$K$30</f>
        <v>0</v>
      </c>
      <c r="G44" s="237"/>
      <c r="H44" s="237">
        <f>$L$23</f>
        <v>7460</v>
      </c>
      <c r="I44" s="237"/>
      <c r="J44" s="237"/>
      <c r="K44" s="238">
        <f>$C$44-$H$44+$F$44+$O$44</f>
        <v>113298</v>
      </c>
      <c r="L44" s="238"/>
      <c r="M44" s="63">
        <f>SUM($K$44)/D10</f>
        <v>0.22659599999999999</v>
      </c>
      <c r="N44" s="64">
        <f>$G$37</f>
        <v>1868.0208258832556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pageSetUpPr fitToPage="1"/>
  </sheetPr>
  <dimension ref="B1:Y124"/>
  <sheetViews>
    <sheetView showGridLines="0" topLeftCell="A28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SUM('0616'!K43:L43)</f>
        <v>23584</v>
      </c>
      <c r="F9" s="38">
        <f>E9/D9</f>
        <v>0.11792</v>
      </c>
      <c r="G9" s="103">
        <f>SUM('0616'!N43)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SUM('0616'!K44:L44)</f>
        <v>113298</v>
      </c>
      <c r="F10" s="40">
        <f>E10/D10</f>
        <v>0.22659599999999999</v>
      </c>
      <c r="G10" s="103">
        <f>SUM('0616'!N44)</f>
        <v>1868.0208258832556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-2832656.2194993468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1868.0208258832556</v>
      </c>
      <c r="O16" s="91">
        <f>IF(L16="","",(SUM(M16)-N16))</f>
        <v>-1868.0208258832556</v>
      </c>
      <c r="P16" s="92">
        <f>IF(L16="","",(L16*O16))</f>
        <v>-5604062.477649767</v>
      </c>
    </row>
    <row r="17" spans="2:17" ht="24" customHeight="1">
      <c r="B17" s="164"/>
      <c r="C17" s="132" t="s">
        <v>93</v>
      </c>
      <c r="D17" s="105">
        <v>500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-708164.0548748367</v>
      </c>
      <c r="I17" s="13"/>
      <c r="J17" s="165"/>
      <c r="K17" s="107" t="s">
        <v>60</v>
      </c>
      <c r="L17" s="105">
        <v>3000</v>
      </c>
      <c r="M17" s="12"/>
      <c r="N17" s="93">
        <f>IF(L17="","",($G$10))</f>
        <v>1868.0208258832556</v>
      </c>
      <c r="O17" s="94">
        <f>IF(L17="","",(SUM(M17)-N17))</f>
        <v>-1868.0208258832556</v>
      </c>
      <c r="P17" s="95">
        <f>IF(L17="","",(L17*O17))</f>
        <v>-5604062.477649767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2500</v>
      </c>
      <c r="E23" s="71"/>
      <c r="F23" s="71"/>
      <c r="G23" s="71"/>
      <c r="H23" s="72">
        <f>SUM(H16:H22)</f>
        <v>-3540820.2743741833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-11208124.955299534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21084</v>
      </c>
      <c r="D29" s="187"/>
      <c r="E29" s="188">
        <f>$G$9</f>
        <v>1416.3281097496733</v>
      </c>
      <c r="F29" s="188"/>
      <c r="G29" s="187">
        <f>C29*E29</f>
        <v>29861861.865962114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107298</v>
      </c>
      <c r="D30" s="184"/>
      <c r="E30" s="199">
        <f>$G$10</f>
        <v>1868.0208258832556</v>
      </c>
      <c r="F30" s="199"/>
      <c r="G30" s="184">
        <f>C30*E30</f>
        <v>200434898.57562158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21084</v>
      </c>
      <c r="D36" s="187"/>
      <c r="E36" s="187">
        <f>$G$29+$O$29-K36</f>
        <v>29861861.865962114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107298</v>
      </c>
      <c r="D37" s="184"/>
      <c r="E37" s="184">
        <f>$G$30+$O$30</f>
        <v>200434898.57562158</v>
      </c>
      <c r="F37" s="184"/>
      <c r="G37" s="199">
        <f>E37/C37</f>
        <v>1868.0208258832558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23584</v>
      </c>
      <c r="D43" s="230"/>
      <c r="E43" s="58"/>
      <c r="F43" s="231">
        <f>$K$29</f>
        <v>0</v>
      </c>
      <c r="G43" s="232"/>
      <c r="H43" s="232">
        <f>$D$23</f>
        <v>2500</v>
      </c>
      <c r="I43" s="232"/>
      <c r="J43" s="232"/>
      <c r="K43" s="233">
        <f>$C$43-$H$43+$F$43+$O$43</f>
        <v>21084</v>
      </c>
      <c r="L43" s="233"/>
      <c r="M43" s="59">
        <f>SUM($K$43)/$D$9</f>
        <v>0.10542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113298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107298</v>
      </c>
      <c r="L44" s="238"/>
      <c r="M44" s="63">
        <f>SUM($K$44)/D10</f>
        <v>0.21459600000000001</v>
      </c>
      <c r="N44" s="64">
        <f>$G$37</f>
        <v>1868.0208258832558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B1:Y124"/>
  <sheetViews>
    <sheetView showGridLines="0" topLeftCell="A31" zoomScaleNormal="100" workbookViewId="0">
      <selection activeCell="L19" sqref="L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SUM('0617'!K43:L43)</f>
        <v>21084</v>
      </c>
      <c r="F9" s="38">
        <f>E9/D9</f>
        <v>0.10542</v>
      </c>
      <c r="G9" s="103">
        <f>SUM('0617'!N43)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SUM('0617'!K44:L44)</f>
        <v>107298</v>
      </c>
      <c r="F10" s="40">
        <f>E10/D10</f>
        <v>0.21459600000000001</v>
      </c>
      <c r="G10" s="103">
        <f>SUM('0617'!N44)</f>
        <v>1868.0208258832558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46</v>
      </c>
      <c r="D16" s="104">
        <v>1000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-1416328.1097496734</v>
      </c>
      <c r="I16" s="13"/>
      <c r="J16" s="165" t="s">
        <v>23</v>
      </c>
      <c r="K16" s="107" t="s">
        <v>45</v>
      </c>
      <c r="L16" s="105">
        <v>980</v>
      </c>
      <c r="M16" s="33"/>
      <c r="N16" s="90">
        <f>IF(L16="","",($G$10))</f>
        <v>1868.0208258832558</v>
      </c>
      <c r="O16" s="91">
        <f>IF(L16="","",(SUM(M16)-N16))</f>
        <v>-1868.0208258832558</v>
      </c>
      <c r="P16" s="92">
        <f>IF(L16="","",(L16*O16))</f>
        <v>-1830660.4093655907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2000</v>
      </c>
      <c r="M17" s="12"/>
      <c r="N17" s="93">
        <f>IF(L17="","",($G$10))</f>
        <v>1868.0208258832558</v>
      </c>
      <c r="O17" s="94">
        <f>IF(L17="","",(SUM(M17)-N17))</f>
        <v>-1868.0208258832558</v>
      </c>
      <c r="P17" s="95">
        <f>IF(L17="","",(L17*O17))</f>
        <v>-3736041.6517665116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60</v>
      </c>
      <c r="L18" s="105">
        <v>3000</v>
      </c>
      <c r="M18" s="12"/>
      <c r="N18" s="93">
        <f t="shared" ref="N18:N22" si="3">IF(L18="","",($G$10))</f>
        <v>1868.0208258832558</v>
      </c>
      <c r="O18" s="94">
        <f t="shared" ref="O18:O22" si="4">IF(L18="","",(SUM(M18)-N18))</f>
        <v>-1868.0208258832558</v>
      </c>
      <c r="P18" s="95">
        <f t="shared" ref="P18:P22" si="5">IF(L18="","",(L18*O18))</f>
        <v>-5604062.4776497679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1000</v>
      </c>
      <c r="E23" s="71"/>
      <c r="F23" s="71"/>
      <c r="G23" s="71"/>
      <c r="H23" s="72">
        <f>SUM(H16:H22)</f>
        <v>-1416328.1097496734</v>
      </c>
      <c r="I23" s="114"/>
      <c r="J23" s="85" t="s">
        <v>25</v>
      </c>
      <c r="K23" s="86"/>
      <c r="L23" s="87">
        <f>SUM(L16:L22)</f>
        <v>5980</v>
      </c>
      <c r="M23" s="88"/>
      <c r="N23" s="88"/>
      <c r="O23" s="88"/>
      <c r="P23" s="89">
        <f>SUM(P16:P22)</f>
        <v>-11170764.53878187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20084</v>
      </c>
      <c r="D29" s="187"/>
      <c r="E29" s="188">
        <f>$G$9</f>
        <v>1416.3281097496733</v>
      </c>
      <c r="F29" s="188"/>
      <c r="G29" s="187">
        <f>C29*E29</f>
        <v>28445533.756212439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101318</v>
      </c>
      <c r="D30" s="184"/>
      <c r="E30" s="199">
        <f>$G$10</f>
        <v>1868.0208258832558</v>
      </c>
      <c r="F30" s="199"/>
      <c r="G30" s="184">
        <f>C30*E30</f>
        <v>189264134.03683972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20084</v>
      </c>
      <c r="D36" s="187"/>
      <c r="E36" s="187">
        <f>$G$29+$O$29-K36</f>
        <v>28445533.756212439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101318</v>
      </c>
      <c r="D37" s="184"/>
      <c r="E37" s="184">
        <f>$G$30+$O$30</f>
        <v>189264134.03683972</v>
      </c>
      <c r="F37" s="184"/>
      <c r="G37" s="199">
        <f>E37/C37</f>
        <v>1868.0208258832558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21084</v>
      </c>
      <c r="D43" s="230"/>
      <c r="E43" s="58"/>
      <c r="F43" s="231">
        <f>$K$29</f>
        <v>0</v>
      </c>
      <c r="G43" s="232"/>
      <c r="H43" s="232">
        <f>$D$23</f>
        <v>1000</v>
      </c>
      <c r="I43" s="232"/>
      <c r="J43" s="232"/>
      <c r="K43" s="233">
        <f>$C$43-$H$43+$F$43+$O$43</f>
        <v>20084</v>
      </c>
      <c r="L43" s="233"/>
      <c r="M43" s="59">
        <f>SUM($K$43)/$D$9</f>
        <v>0.10042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107298</v>
      </c>
      <c r="D44" s="235"/>
      <c r="E44" s="62"/>
      <c r="F44" s="236">
        <f>$K$30</f>
        <v>0</v>
      </c>
      <c r="G44" s="237"/>
      <c r="H44" s="237">
        <f>$L$23</f>
        <v>5980</v>
      </c>
      <c r="I44" s="237"/>
      <c r="J44" s="237"/>
      <c r="K44" s="238">
        <f>$C$44-$H$44+$F$44+$O$44</f>
        <v>101318</v>
      </c>
      <c r="L44" s="238"/>
      <c r="M44" s="63">
        <f>SUM($K$44)/D10</f>
        <v>0.20263600000000001</v>
      </c>
      <c r="N44" s="64">
        <f>$G$37</f>
        <v>1868.0208258832558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pageSetUpPr fitToPage="1"/>
  </sheetPr>
  <dimension ref="B1:Y124"/>
  <sheetViews>
    <sheetView showGridLines="0" topLeftCell="A28" zoomScaleNormal="100" workbookViewId="0">
      <selection activeCell="S11" sqref="S1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SUM('0618'!K43:L43)</f>
        <v>20084</v>
      </c>
      <c r="F9" s="38">
        <f>E9/D9</f>
        <v>0.10042</v>
      </c>
      <c r="G9" s="103">
        <f>SUM('0618'!N43)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SUM('0618'!K44:L44)</f>
        <v>101318</v>
      </c>
      <c r="F10" s="40">
        <f>E10/D10</f>
        <v>0.20263600000000001</v>
      </c>
      <c r="G10" s="103">
        <f>SUM('0618'!N44)</f>
        <v>1868.0208258832558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-1416328.1097496734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1868.0208258832558</v>
      </c>
      <c r="O16" s="91">
        <f>IF(L16="","",(SUM(M16)-N16))</f>
        <v>-1868.0208258832558</v>
      </c>
      <c r="P16" s="92">
        <f>IF(L16="","",(L16*O16))</f>
        <v>-5604062.4776497679</v>
      </c>
    </row>
    <row r="17" spans="2:17" ht="24" customHeight="1">
      <c r="B17" s="164"/>
      <c r="C17" s="132" t="s">
        <v>48</v>
      </c>
      <c r="D17" s="105">
        <v>1000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-1416328.1097496734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-2832656.2194993468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-5604062.4776497679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18084</v>
      </c>
      <c r="D29" s="187"/>
      <c r="E29" s="188">
        <f>$G$9</f>
        <v>1416.3281097496733</v>
      </c>
      <c r="F29" s="188"/>
      <c r="G29" s="187">
        <f>C29*E29</f>
        <v>25612877.536713094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98318</v>
      </c>
      <c r="D30" s="184"/>
      <c r="E30" s="199">
        <f>$G$10</f>
        <v>1868.0208258832558</v>
      </c>
      <c r="F30" s="199"/>
      <c r="G30" s="184">
        <f>C30*E30</f>
        <v>183660071.55918995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18084</v>
      </c>
      <c r="D36" s="187"/>
      <c r="E36" s="187">
        <f>$G$29+$O$29-K36</f>
        <v>25612877.536713094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98318</v>
      </c>
      <c r="D37" s="184"/>
      <c r="E37" s="184">
        <f>$G$30+$O$30</f>
        <v>183660071.55918995</v>
      </c>
      <c r="F37" s="184"/>
      <c r="G37" s="199">
        <f>E37/C37</f>
        <v>1868.0208258832558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20084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18084</v>
      </c>
      <c r="L43" s="233"/>
      <c r="M43" s="59">
        <f>SUM($K$43)/$D$9</f>
        <v>9.042E-2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101318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98318</v>
      </c>
      <c r="L44" s="238"/>
      <c r="M44" s="63">
        <f>SUM($K$44)/D10</f>
        <v>0.19663600000000001</v>
      </c>
      <c r="N44" s="64">
        <f>$G$37</f>
        <v>1868.0208258832558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pageSetUpPr fitToPage="1"/>
  </sheetPr>
  <dimension ref="B1:Y124"/>
  <sheetViews>
    <sheetView showGridLines="0" topLeftCell="A34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SUM('0619'!K43:L43)</f>
        <v>18084</v>
      </c>
      <c r="F9" s="38">
        <f>E9/D9</f>
        <v>9.042E-2</v>
      </c>
      <c r="G9" s="103">
        <f>SUM('0619'!N43)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SUM('0619'!K44:L44)</f>
        <v>98318</v>
      </c>
      <c r="F10" s="40">
        <f>E10/D10</f>
        <v>0.19663600000000001</v>
      </c>
      <c r="G10" s="103">
        <f>SUM('0619'!N44)</f>
        <v>1868.0208258832558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1900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-2691023.4085243791</v>
      </c>
      <c r="I16" s="13"/>
      <c r="J16" s="165" t="s">
        <v>23</v>
      </c>
      <c r="K16" s="107" t="s">
        <v>45</v>
      </c>
      <c r="L16" s="105">
        <v>1500</v>
      </c>
      <c r="M16" s="33"/>
      <c r="N16" s="90">
        <f>IF(L16="","",($G$10))</f>
        <v>1868.0208258832558</v>
      </c>
      <c r="O16" s="91">
        <f>IF(L16="","",(SUM(M16)-N16))</f>
        <v>-1868.0208258832558</v>
      </c>
      <c r="P16" s="92">
        <f>IF(L16="","",(L16*O16))</f>
        <v>-2802031.2388248839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1868.0208258832558</v>
      </c>
      <c r="O17" s="94">
        <f>IF(L17="","",(SUM(M17)-N17))</f>
        <v>-1868.0208258832558</v>
      </c>
      <c r="P17" s="95">
        <f>IF(L17="","",(L17*O17))</f>
        <v>-5604062.4776497679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1900</v>
      </c>
      <c r="E23" s="71"/>
      <c r="F23" s="71"/>
      <c r="G23" s="71"/>
      <c r="H23" s="72">
        <f>SUM(H16:H22)</f>
        <v>-2691023.4085243791</v>
      </c>
      <c r="I23" s="114"/>
      <c r="J23" s="85" t="s">
        <v>25</v>
      </c>
      <c r="K23" s="86"/>
      <c r="L23" s="87">
        <f>SUM(L16:L22)</f>
        <v>4500</v>
      </c>
      <c r="M23" s="88"/>
      <c r="N23" s="88"/>
      <c r="O23" s="88"/>
      <c r="P23" s="89">
        <f>SUM(P16:P22)</f>
        <v>-8406093.7164746523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16184</v>
      </c>
      <c r="D29" s="187"/>
      <c r="E29" s="188">
        <f>$G$9</f>
        <v>1416.3281097496733</v>
      </c>
      <c r="F29" s="188"/>
      <c r="G29" s="187">
        <f>C29*E29</f>
        <v>22921854.128188714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93818</v>
      </c>
      <c r="D30" s="184"/>
      <c r="E30" s="199">
        <f>$G$10</f>
        <v>1868.0208258832558</v>
      </c>
      <c r="F30" s="199"/>
      <c r="G30" s="184">
        <f>C30*E30</f>
        <v>175253977.84271529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16184</v>
      </c>
      <c r="D36" s="187"/>
      <c r="E36" s="187">
        <f>$G$29+$O$29-K36</f>
        <v>22921854.128188714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93818</v>
      </c>
      <c r="D37" s="184"/>
      <c r="E37" s="184">
        <f>$G$30+$O$30</f>
        <v>175253977.84271529</v>
      </c>
      <c r="F37" s="184"/>
      <c r="G37" s="199">
        <f>E37/C37</f>
        <v>1868.0208258832558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18084</v>
      </c>
      <c r="D43" s="230"/>
      <c r="E43" s="58"/>
      <c r="F43" s="231">
        <f>$K$29</f>
        <v>0</v>
      </c>
      <c r="G43" s="232"/>
      <c r="H43" s="232">
        <f>$D$23</f>
        <v>1900</v>
      </c>
      <c r="I43" s="232"/>
      <c r="J43" s="232"/>
      <c r="K43" s="233">
        <f>$C$43-$H$43+$F$43+$O$43</f>
        <v>16184</v>
      </c>
      <c r="L43" s="233"/>
      <c r="M43" s="59">
        <f>SUM($K$43)/$D$9</f>
        <v>8.0920000000000006E-2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98318</v>
      </c>
      <c r="D44" s="235"/>
      <c r="E44" s="62"/>
      <c r="F44" s="236">
        <f>$K$30</f>
        <v>0</v>
      </c>
      <c r="G44" s="237"/>
      <c r="H44" s="237">
        <f>$L$23</f>
        <v>4500</v>
      </c>
      <c r="I44" s="237"/>
      <c r="J44" s="237"/>
      <c r="K44" s="238">
        <f>$C$44-$H$44+$F$44+$O$44</f>
        <v>93818</v>
      </c>
      <c r="L44" s="238"/>
      <c r="M44" s="63">
        <f>SUM($K$44)/D10</f>
        <v>0.187636</v>
      </c>
      <c r="N44" s="64">
        <f>$G$37</f>
        <v>1868.0208258832558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pageSetUpPr fitToPage="1"/>
  </sheetPr>
  <dimension ref="B1:Y124"/>
  <sheetViews>
    <sheetView showGridLines="0" topLeftCell="A28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SUM('0620'!K43:L43)</f>
        <v>16184</v>
      </c>
      <c r="F9" s="38">
        <f>E9/D9</f>
        <v>8.0920000000000006E-2</v>
      </c>
      <c r="G9" s="103">
        <f>SUM('0620'!N43)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SUM('0620'!K44:L44)</f>
        <v>93818</v>
      </c>
      <c r="F10" s="40">
        <f>E10/D10</f>
        <v>0.187636</v>
      </c>
      <c r="G10" s="103">
        <f>SUM('0620'!N44)</f>
        <v>1868.0208258832558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1416.3281097496733</v>
      </c>
      <c r="G16" s="74">
        <f>IF(D16="","",(SUM(E16)-F16))</f>
        <v>-1416.3281097496733</v>
      </c>
      <c r="H16" s="75">
        <f>IF(D16="","",(D16*G16))</f>
        <v>-2832656.2194993468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1868.0208258832558</v>
      </c>
      <c r="O16" s="91">
        <f>IF(L16="","",(SUM(M16)-N16))</f>
        <v>-1868.0208258832558</v>
      </c>
      <c r="P16" s="92">
        <f>IF(L16="","",(L16*O16))</f>
        <v>-1868020.8258832558</v>
      </c>
    </row>
    <row r="17" spans="2:17" ht="24" customHeight="1">
      <c r="B17" s="164"/>
      <c r="C17" s="132" t="s">
        <v>45</v>
      </c>
      <c r="D17" s="105">
        <v>1500</v>
      </c>
      <c r="E17" s="12"/>
      <c r="F17" s="76">
        <f>IF(D17="","",(SUM($G$9)))</f>
        <v>1416.3281097496733</v>
      </c>
      <c r="G17" s="77">
        <f>IF(D17="","",(SUM(E17)-F17))</f>
        <v>-1416.3281097496733</v>
      </c>
      <c r="H17" s="78">
        <f>IF(D17="","",(D17*G17))</f>
        <v>-2124492.1646245099</v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1868.0208258832558</v>
      </c>
      <c r="O17" s="94">
        <f>IF(L17="","",(SUM(M17)-N17))</f>
        <v>-1868.0208258832558</v>
      </c>
      <c r="P17" s="95">
        <f>IF(L17="","",(L17*O17))</f>
        <v>-5604062.4776497679</v>
      </c>
    </row>
    <row r="18" spans="2:17" ht="24" customHeight="1">
      <c r="B18" s="164"/>
      <c r="C18" s="101" t="s">
        <v>117</v>
      </c>
      <c r="D18" s="105">
        <v>1500</v>
      </c>
      <c r="E18" s="12"/>
      <c r="F18" s="76">
        <f t="shared" ref="F18:F22" si="0">IF(D18="","",(SUM($G$9)))</f>
        <v>1416.3281097496733</v>
      </c>
      <c r="G18" s="77">
        <f t="shared" ref="G18:G22" si="1">IF(D18="","",(SUM(E18)-F18))</f>
        <v>-1416.3281097496733</v>
      </c>
      <c r="H18" s="78">
        <f t="shared" ref="H18:H22" si="2">IF(D18="","",(D18*G18))</f>
        <v>-2124492.1646245099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5000</v>
      </c>
      <c r="E23" s="71"/>
      <c r="F23" s="71"/>
      <c r="G23" s="71"/>
      <c r="H23" s="72">
        <f>SUM(H16:H22)</f>
        <v>-7081640.5487483665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-7472083.3035330232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11184</v>
      </c>
      <c r="D29" s="187"/>
      <c r="E29" s="188">
        <f>$G$9</f>
        <v>1416.3281097496733</v>
      </c>
      <c r="F29" s="188"/>
      <c r="G29" s="187">
        <f>C29*E29</f>
        <v>15840213.579440346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89818</v>
      </c>
      <c r="D30" s="184"/>
      <c r="E30" s="199">
        <f>$G$10</f>
        <v>1868.0208258832558</v>
      </c>
      <c r="F30" s="199"/>
      <c r="G30" s="184">
        <f>C30*E30</f>
        <v>167781894.53918228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11184</v>
      </c>
      <c r="D36" s="187"/>
      <c r="E36" s="187">
        <f>$G$29+$O$29-K36</f>
        <v>15840213.579440346</v>
      </c>
      <c r="F36" s="187"/>
      <c r="G36" s="188">
        <f>E36/C36</f>
        <v>1416.3281097496733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89818</v>
      </c>
      <c r="D37" s="184"/>
      <c r="E37" s="184">
        <f>$G$30+$O$30</f>
        <v>167781894.53918228</v>
      </c>
      <c r="F37" s="184"/>
      <c r="G37" s="199">
        <f>E37/C37</f>
        <v>1868.0208258832558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16184</v>
      </c>
      <c r="D43" s="230"/>
      <c r="E43" s="58"/>
      <c r="F43" s="231">
        <f>$K$29</f>
        <v>0</v>
      </c>
      <c r="G43" s="232"/>
      <c r="H43" s="232">
        <f>$D$23</f>
        <v>5000</v>
      </c>
      <c r="I43" s="232"/>
      <c r="J43" s="232"/>
      <c r="K43" s="233">
        <f>$C$43-$H$43+$F$43+$O$43</f>
        <v>11184</v>
      </c>
      <c r="L43" s="233"/>
      <c r="M43" s="59">
        <f>SUM($K$43)/$D$9</f>
        <v>5.5919999999999997E-2</v>
      </c>
      <c r="N43" s="60">
        <f>$G$36</f>
        <v>1416.3281097496733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93818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89818</v>
      </c>
      <c r="L44" s="238"/>
      <c r="M44" s="63">
        <f>SUM($K$44)/D10</f>
        <v>0.17963599999999999</v>
      </c>
      <c r="N44" s="64">
        <f>$G$37</f>
        <v>1868.0208258832558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tabColor rgb="FFFFFF00"/>
    <pageSetUpPr fitToPage="1"/>
  </sheetPr>
  <dimension ref="B1:Y124"/>
  <sheetViews>
    <sheetView showGridLines="0" topLeftCell="A29" zoomScaleNormal="100" workbookViewId="0">
      <selection activeCell="Q36" sqref="Q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SUM('0622'!K43:L43)</f>
        <v>11184</v>
      </c>
      <c r="F9" s="38">
        <f>E9/D9</f>
        <v>5.5919999999999997E-2</v>
      </c>
      <c r="G9" s="103">
        <f>SUM('0622'!N43)</f>
        <v>1416.3281097496733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SUM('0622'!K44:L44)</f>
        <v>89818</v>
      </c>
      <c r="F10" s="40">
        <f>E10/D10</f>
        <v>0.17963599999999999</v>
      </c>
      <c r="G10" s="103">
        <f>SUM('0622'!N44)</f>
        <v>1868.0208258832558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11184</v>
      </c>
      <c r="D29" s="187"/>
      <c r="E29" s="188">
        <f>$G$9</f>
        <v>1416.3281097496733</v>
      </c>
      <c r="F29" s="188"/>
      <c r="G29" s="187">
        <f>C29*E29</f>
        <v>15840213.579440346</v>
      </c>
      <c r="H29" s="189"/>
      <c r="I29" s="13"/>
      <c r="J29" s="45" t="s">
        <v>9</v>
      </c>
      <c r="K29" s="190">
        <v>20000</v>
      </c>
      <c r="L29" s="191"/>
      <c r="M29" s="192">
        <v>1506.18358284485</v>
      </c>
      <c r="N29" s="193"/>
      <c r="O29" s="187">
        <f>K29*M29</f>
        <v>30123671.656897001</v>
      </c>
      <c r="P29" s="189"/>
    </row>
    <row r="30" spans="2:17" ht="22.5" customHeight="1">
      <c r="B30" s="46" t="s">
        <v>10</v>
      </c>
      <c r="C30" s="198">
        <f>$E$10-$L$23</f>
        <v>89818</v>
      </c>
      <c r="D30" s="184"/>
      <c r="E30" s="199">
        <f>$G$10</f>
        <v>1868.0208258832558</v>
      </c>
      <c r="F30" s="199"/>
      <c r="G30" s="184">
        <f>C30*E30</f>
        <v>167781894.53918228</v>
      </c>
      <c r="H30" s="185"/>
      <c r="I30" s="13"/>
      <c r="J30" s="46" t="s">
        <v>10</v>
      </c>
      <c r="K30" s="180">
        <v>12000</v>
      </c>
      <c r="L30" s="181"/>
      <c r="M30" s="182">
        <v>1899.12294664502</v>
      </c>
      <c r="N30" s="183"/>
      <c r="O30" s="184">
        <f>K30*M30</f>
        <v>22789475.359740239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31184</v>
      </c>
      <c r="D36" s="187"/>
      <c r="E36" s="187">
        <f>$G$29+$O$29-K36</f>
        <v>45963885.236337349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101818</v>
      </c>
      <c r="D37" s="184"/>
      <c r="E37" s="184">
        <f>$G$30+$O$30</f>
        <v>190571369.8989225</v>
      </c>
      <c r="F37" s="184"/>
      <c r="G37" s="199">
        <f>E37/C37</f>
        <v>1871.6864395187738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11184</v>
      </c>
      <c r="D43" s="230"/>
      <c r="E43" s="58"/>
      <c r="F43" s="231">
        <f>$K$29</f>
        <v>20000</v>
      </c>
      <c r="G43" s="232"/>
      <c r="H43" s="232">
        <f>$D$23</f>
        <v>0</v>
      </c>
      <c r="I43" s="232"/>
      <c r="J43" s="232"/>
      <c r="K43" s="233">
        <f>$C$43-$H$43+$F$43+$O$43</f>
        <v>31184</v>
      </c>
      <c r="L43" s="233"/>
      <c r="M43" s="59">
        <f>SUM($K$43)/$D$9</f>
        <v>0.15592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89818</v>
      </c>
      <c r="D44" s="235"/>
      <c r="E44" s="62"/>
      <c r="F44" s="236">
        <f>$K$30</f>
        <v>12000</v>
      </c>
      <c r="G44" s="237"/>
      <c r="H44" s="237">
        <f>$L$23</f>
        <v>0</v>
      </c>
      <c r="I44" s="237"/>
      <c r="J44" s="237"/>
      <c r="K44" s="238">
        <f>$C$44-$H$44+$F$44+$O$44</f>
        <v>101818</v>
      </c>
      <c r="L44" s="238"/>
      <c r="M44" s="63">
        <f>SUM($K$44)/D10</f>
        <v>0.20363600000000001</v>
      </c>
      <c r="N44" s="64">
        <f>$G$37</f>
        <v>1871.6864395187738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pageSetUpPr fitToPage="1"/>
  </sheetPr>
  <dimension ref="B1:Y124"/>
  <sheetViews>
    <sheetView showGridLines="0" topLeftCell="A28" zoomScaleNormal="100" workbookViewId="0">
      <selection activeCell="N35" sqref="N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SUM('0623 (입고)'!K43:L43)</f>
        <v>31184</v>
      </c>
      <c r="F9" s="38">
        <f>E9/D9</f>
        <v>0.15592</v>
      </c>
      <c r="G9" s="103">
        <f>SUM('0623 (입고)'!N43)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SUM('0623 (입고)'!K44:L44)</f>
        <v>101818</v>
      </c>
      <c r="F10" s="40">
        <f>E10/D10</f>
        <v>0.20363600000000001</v>
      </c>
      <c r="G10" s="103">
        <f>SUM('0623 (입고)'!N44)</f>
        <v>1871.6864395187738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2100</v>
      </c>
      <c r="E16" s="33"/>
      <c r="F16" s="73">
        <f>IF(D16="","",(SUM($G$9)))</f>
        <v>1473.9573254341119</v>
      </c>
      <c r="G16" s="74">
        <f>IF(D16="","",(SUM(E16)-F16))</f>
        <v>-1473.9573254341119</v>
      </c>
      <c r="H16" s="75">
        <f>IF(D16="","",(D16*G16))</f>
        <v>-3095310.3834116352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1871.6864395187738</v>
      </c>
      <c r="O16" s="91">
        <f>IF(L16="","",(SUM(M16)-N16))</f>
        <v>-1871.6864395187738</v>
      </c>
      <c r="P16" s="92">
        <f>IF(L16="","",(L16*O16))</f>
        <v>-5615059.3185563218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48</v>
      </c>
      <c r="L17" s="105">
        <v>2000</v>
      </c>
      <c r="M17" s="12"/>
      <c r="N17" s="93">
        <f>IF(L17="","",($G$10))</f>
        <v>1871.6864395187738</v>
      </c>
      <c r="O17" s="94">
        <f>IF(L17="","",(SUM(M17)-N17))</f>
        <v>-1871.6864395187738</v>
      </c>
      <c r="P17" s="95">
        <f>IF(L17="","",(L17*O17))</f>
        <v>-3743372.8790375474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2100</v>
      </c>
      <c r="E23" s="71"/>
      <c r="F23" s="71"/>
      <c r="G23" s="71"/>
      <c r="H23" s="72">
        <f>SUM(H16:H22)</f>
        <v>-3095310.3834116352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-9358432.1975938696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29084</v>
      </c>
      <c r="D29" s="187"/>
      <c r="E29" s="188">
        <f>$G$9</f>
        <v>1473.9573254341119</v>
      </c>
      <c r="F29" s="188"/>
      <c r="G29" s="187">
        <f>C29*E29</f>
        <v>42868574.85292571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96818</v>
      </c>
      <c r="D30" s="184"/>
      <c r="E30" s="199">
        <f>$G$10</f>
        <v>1871.6864395187738</v>
      </c>
      <c r="F30" s="199"/>
      <c r="G30" s="184">
        <f>C30*E30</f>
        <v>181212937.70132864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29084</v>
      </c>
      <c r="D36" s="187"/>
      <c r="E36" s="187">
        <f>$G$29+$O$29-K36</f>
        <v>42868574.85292571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96818</v>
      </c>
      <c r="D37" s="184"/>
      <c r="E37" s="184">
        <f>$G$30+$O$30</f>
        <v>181212937.70132864</v>
      </c>
      <c r="F37" s="184"/>
      <c r="G37" s="199">
        <f>E37/C37</f>
        <v>1871.6864395187738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31184</v>
      </c>
      <c r="D43" s="230"/>
      <c r="E43" s="58"/>
      <c r="F43" s="231">
        <f>$K$29</f>
        <v>0</v>
      </c>
      <c r="G43" s="232"/>
      <c r="H43" s="232">
        <f>$D$23</f>
        <v>2100</v>
      </c>
      <c r="I43" s="232"/>
      <c r="J43" s="232"/>
      <c r="K43" s="233">
        <f>$C$43-$H$43+$F$43+$O$43</f>
        <v>29084</v>
      </c>
      <c r="L43" s="233"/>
      <c r="M43" s="59">
        <f>SUM($K$43)/$D$9</f>
        <v>0.14541999999999999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101818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96818</v>
      </c>
      <c r="L44" s="238"/>
      <c r="M44" s="63">
        <f>SUM($K$44)/D10</f>
        <v>0.193636</v>
      </c>
      <c r="N44" s="64">
        <f>$G$37</f>
        <v>1871.6864395187738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pageSetUpPr fitToPage="1"/>
  </sheetPr>
  <dimension ref="B1:Y124"/>
  <sheetViews>
    <sheetView showGridLines="0" topLeftCell="A28" zoomScaleNormal="100" workbookViewId="0">
      <selection activeCell="V49" sqref="V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SUM('0623'!K43:L43)</f>
        <v>29084</v>
      </c>
      <c r="F9" s="38">
        <f>E9/D9</f>
        <v>0.14541999999999999</v>
      </c>
      <c r="G9" s="103">
        <f>SUM('0623'!N43)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SUM('0623'!K44:L44)</f>
        <v>96818</v>
      </c>
      <c r="F10" s="40">
        <f>E10/D10</f>
        <v>0.193636</v>
      </c>
      <c r="G10" s="103">
        <f>SUM('0623'!N44)</f>
        <v>1871.6864395187738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48</v>
      </c>
      <c r="D16" s="104">
        <v>1000</v>
      </c>
      <c r="E16" s="33"/>
      <c r="F16" s="73">
        <f>IF(D16="","",(SUM($G$9)))</f>
        <v>1473.9573254341119</v>
      </c>
      <c r="G16" s="74">
        <f>IF(D16="","",(SUM(E16)-F16))</f>
        <v>-1473.9573254341119</v>
      </c>
      <c r="H16" s="75">
        <f>IF(D16="","",(D16*G16))</f>
        <v>-1473957.325434112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1871.6864395187738</v>
      </c>
      <c r="O16" s="91">
        <f>IF(L16="","",(SUM(M16)-N16))</f>
        <v>-1871.6864395187738</v>
      </c>
      <c r="P16" s="92">
        <f>IF(L16="","",(L16*O16))</f>
        <v>-5615059.3185563218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1000</v>
      </c>
      <c r="E23" s="71"/>
      <c r="F23" s="71"/>
      <c r="G23" s="71"/>
      <c r="H23" s="72">
        <f>SUM(H16:H22)</f>
        <v>-1473957.325434112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-5615059.3185563218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28084</v>
      </c>
      <c r="D29" s="187"/>
      <c r="E29" s="188">
        <f>$G$9</f>
        <v>1473.9573254341119</v>
      </c>
      <c r="F29" s="188"/>
      <c r="G29" s="187">
        <f>C29*E29</f>
        <v>41394617.527491599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93818</v>
      </c>
      <c r="D30" s="184"/>
      <c r="E30" s="199">
        <f>$G$10</f>
        <v>1871.6864395187738</v>
      </c>
      <c r="F30" s="199"/>
      <c r="G30" s="184">
        <f>C30*E30</f>
        <v>175597878.38277233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28084</v>
      </c>
      <c r="D36" s="187"/>
      <c r="E36" s="187">
        <f>$G$29+$O$29-K36</f>
        <v>41394617.527491599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93818</v>
      </c>
      <c r="D37" s="184"/>
      <c r="E37" s="184">
        <f>$G$30+$O$30</f>
        <v>175597878.38277233</v>
      </c>
      <c r="F37" s="184"/>
      <c r="G37" s="199">
        <f>E37/C37</f>
        <v>1871.6864395187738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29084</v>
      </c>
      <c r="D43" s="230"/>
      <c r="E43" s="58"/>
      <c r="F43" s="231">
        <f>$K$29</f>
        <v>0</v>
      </c>
      <c r="G43" s="232"/>
      <c r="H43" s="232">
        <f>$D$23</f>
        <v>1000</v>
      </c>
      <c r="I43" s="232"/>
      <c r="J43" s="232"/>
      <c r="K43" s="233">
        <f>$C$43-$H$43+$F$43+$O$43</f>
        <v>28084</v>
      </c>
      <c r="L43" s="233"/>
      <c r="M43" s="59">
        <f>SUM($K$43)/$D$9</f>
        <v>0.14041999999999999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96818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93818</v>
      </c>
      <c r="L44" s="238"/>
      <c r="M44" s="63">
        <f>SUM($K$44)/D10</f>
        <v>0.187636</v>
      </c>
      <c r="N44" s="64">
        <f>$G$37</f>
        <v>1871.6864395187738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pageSetUpPr fitToPage="1"/>
  </sheetPr>
  <dimension ref="B1:Y124"/>
  <sheetViews>
    <sheetView showGridLines="0" topLeftCell="A31" zoomScaleNormal="100" workbookViewId="0">
      <selection activeCell="G20" sqref="G2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SUM('0624'!K43:L43)</f>
        <v>28084</v>
      </c>
      <c r="F9" s="38">
        <f>E9/D9</f>
        <v>0.14041999999999999</v>
      </c>
      <c r="G9" s="103">
        <f>SUM('0624'!N43)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SUM('0624'!K44:L44)</f>
        <v>93818</v>
      </c>
      <c r="F10" s="40">
        <f>E10/D10</f>
        <v>0.187636</v>
      </c>
      <c r="G10" s="103">
        <f>SUM('0624'!N44)</f>
        <v>1871.6864395187738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60</v>
      </c>
      <c r="D16" s="104">
        <v>3000</v>
      </c>
      <c r="E16" s="33"/>
      <c r="F16" s="73">
        <f>IF(D16="","",(SUM($G$9)))</f>
        <v>1473.9573254341119</v>
      </c>
      <c r="G16" s="74">
        <f>IF(D16="","",(SUM(E16)-F16))</f>
        <v>-1473.9573254341119</v>
      </c>
      <c r="H16" s="75">
        <f>IF(D16="","",(D16*G16))</f>
        <v>-4421871.976302336</v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 t="s">
        <v>93</v>
      </c>
      <c r="D17" s="105">
        <v>1500</v>
      </c>
      <c r="E17" s="12"/>
      <c r="F17" s="76">
        <f>IF(D17="","",(SUM($G$9)))</f>
        <v>1473.9573254341119</v>
      </c>
      <c r="G17" s="77">
        <f>IF(D17="","",(SUM(E17)-F17))</f>
        <v>-1473.9573254341119</v>
      </c>
      <c r="H17" s="78">
        <f>IF(D17="","",(D17*G17))</f>
        <v>-2210935.988151168</v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4500</v>
      </c>
      <c r="E23" s="71"/>
      <c r="F23" s="71"/>
      <c r="G23" s="71"/>
      <c r="H23" s="72">
        <f>SUM(H16:H22)</f>
        <v>-6632807.9644535035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23584</v>
      </c>
      <c r="D29" s="187"/>
      <c r="E29" s="188">
        <f>$G$9</f>
        <v>1473.9573254341119</v>
      </c>
      <c r="F29" s="188"/>
      <c r="G29" s="187">
        <f>C29*E29</f>
        <v>34761809.563038096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93818</v>
      </c>
      <c r="D30" s="184"/>
      <c r="E30" s="199">
        <f>$G$10</f>
        <v>1871.6864395187738</v>
      </c>
      <c r="F30" s="199"/>
      <c r="G30" s="184">
        <f>C30*E30</f>
        <v>175597878.38277233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23584</v>
      </c>
      <c r="D36" s="187"/>
      <c r="E36" s="187">
        <f>$G$29+$O$29-K36</f>
        <v>34761809.563038096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93818</v>
      </c>
      <c r="D37" s="184"/>
      <c r="E37" s="184">
        <f>$G$30+$O$30</f>
        <v>175597878.38277233</v>
      </c>
      <c r="F37" s="184"/>
      <c r="G37" s="199">
        <f>E37/C37</f>
        <v>1871.6864395187738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28084</v>
      </c>
      <c r="D43" s="230"/>
      <c r="E43" s="58"/>
      <c r="F43" s="231">
        <f>$K$29</f>
        <v>0</v>
      </c>
      <c r="G43" s="232"/>
      <c r="H43" s="232">
        <f>$D$23</f>
        <v>4500</v>
      </c>
      <c r="I43" s="232"/>
      <c r="J43" s="232"/>
      <c r="K43" s="233">
        <f>$C$43-$H$43+$F$43+$O$43</f>
        <v>23584</v>
      </c>
      <c r="L43" s="233"/>
      <c r="M43" s="59">
        <f>SUM($K$43)/$D$9</f>
        <v>0.11792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93818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93818</v>
      </c>
      <c r="L44" s="238"/>
      <c r="M44" s="63">
        <f>SUM($K$44)/D10</f>
        <v>0.187636</v>
      </c>
      <c r="N44" s="64">
        <f>$G$37</f>
        <v>1871.6864395187738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pageSetUpPr fitToPage="1"/>
  </sheetPr>
  <dimension ref="B1:Y124"/>
  <sheetViews>
    <sheetView showGridLines="0" topLeftCell="A24" zoomScaleNormal="100" workbookViewId="0">
      <selection activeCell="L19" sqref="L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SUM('0625'!K43:L43)</f>
        <v>23584</v>
      </c>
      <c r="F9" s="38">
        <f>E9/D9</f>
        <v>0.11792</v>
      </c>
      <c r="G9" s="103">
        <f>SUM('0625'!N43)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SUM('0625'!K44:L44)</f>
        <v>93818</v>
      </c>
      <c r="F10" s="40">
        <f>E10/D10</f>
        <v>0.187636</v>
      </c>
      <c r="G10" s="103">
        <f>SUM('0625'!N44)</f>
        <v>1871.6864395187738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 t="s">
        <v>45</v>
      </c>
      <c r="L16" s="105">
        <v>940</v>
      </c>
      <c r="M16" s="33"/>
      <c r="N16" s="90">
        <f>IF(L16="","",($G$10))</f>
        <v>1871.6864395187738</v>
      </c>
      <c r="O16" s="91">
        <f>IF(L16="","",(SUM(M16)-N16))</f>
        <v>-1871.6864395187738</v>
      </c>
      <c r="P16" s="92">
        <f>IF(L16="","",(L16*O16))</f>
        <v>-1759385.2531476475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3000</v>
      </c>
      <c r="M17" s="12"/>
      <c r="N17" s="93">
        <f>IF(L17="","",($G$10))</f>
        <v>1871.6864395187738</v>
      </c>
      <c r="O17" s="94">
        <f>IF(L17="","",(SUM(M17)-N17))</f>
        <v>-1871.6864395187738</v>
      </c>
      <c r="P17" s="95">
        <f>IF(L17="","",(L17*O17))</f>
        <v>-5615059.3185563218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1500</v>
      </c>
      <c r="M18" s="12"/>
      <c r="N18" s="93">
        <f t="shared" ref="N18:N22" si="3">IF(L18="","",($G$10))</f>
        <v>1871.6864395187738</v>
      </c>
      <c r="O18" s="94">
        <f t="shared" ref="O18:O22" si="4">IF(L18="","",(SUM(M18)-N18))</f>
        <v>-1871.6864395187738</v>
      </c>
      <c r="P18" s="95">
        <f t="shared" ref="P18:P22" si="5">IF(L18="","",(L18*O18))</f>
        <v>-2807529.6592781609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5440</v>
      </c>
      <c r="M23" s="88"/>
      <c r="N23" s="88"/>
      <c r="O23" s="88"/>
      <c r="P23" s="89">
        <f>SUM(P16:P22)</f>
        <v>-10181974.23098213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23584</v>
      </c>
      <c r="D29" s="187"/>
      <c r="E29" s="188">
        <f>$G$9</f>
        <v>1473.9573254341119</v>
      </c>
      <c r="F29" s="188"/>
      <c r="G29" s="187">
        <f>C29*E29</f>
        <v>34761809.563038096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88378</v>
      </c>
      <c r="D30" s="184"/>
      <c r="E30" s="199">
        <f>$G$10</f>
        <v>1871.6864395187738</v>
      </c>
      <c r="F30" s="199"/>
      <c r="G30" s="184">
        <f>C30*E30</f>
        <v>165415904.1517902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23584</v>
      </c>
      <c r="D36" s="187"/>
      <c r="E36" s="187">
        <f>$G$29+$O$29-K36</f>
        <v>34761809.563038096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88378</v>
      </c>
      <c r="D37" s="184"/>
      <c r="E37" s="184">
        <f>$G$30+$O$30</f>
        <v>165415904.1517902</v>
      </c>
      <c r="F37" s="184"/>
      <c r="G37" s="199">
        <f>E37/C37</f>
        <v>1871.686439518774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23584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23584</v>
      </c>
      <c r="L43" s="233"/>
      <c r="M43" s="59">
        <f>SUM($K$43)/$D$9</f>
        <v>0.11792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93818</v>
      </c>
      <c r="D44" s="235"/>
      <c r="E44" s="62"/>
      <c r="F44" s="236">
        <f>$K$30</f>
        <v>0</v>
      </c>
      <c r="G44" s="237"/>
      <c r="H44" s="237">
        <f>$L$23</f>
        <v>5440</v>
      </c>
      <c r="I44" s="237"/>
      <c r="J44" s="237"/>
      <c r="K44" s="238">
        <f>$C$44-$H$44+$F$44+$O$44</f>
        <v>88378</v>
      </c>
      <c r="L44" s="238"/>
      <c r="M44" s="63">
        <f>SUM($K$44)/D10</f>
        <v>0.176756</v>
      </c>
      <c r="N44" s="64">
        <f>$G$37</f>
        <v>1871.686439518774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pageSetUpPr fitToPage="1"/>
  </sheetPr>
  <dimension ref="B1:Y124"/>
  <sheetViews>
    <sheetView showGridLines="0" topLeftCell="A28" zoomScaleNormal="100" workbookViewId="0">
      <selection activeCell="K18" sqref="K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SUM('0626'!K43:L43)</f>
        <v>23584</v>
      </c>
      <c r="F9" s="38">
        <f>E9/D9</f>
        <v>0.11792</v>
      </c>
      <c r="G9" s="103">
        <f>SUM('0626'!N43)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SUM('0626'!K44:L44)</f>
        <v>88378</v>
      </c>
      <c r="F10" s="40">
        <f>E10/D10</f>
        <v>0.176756</v>
      </c>
      <c r="G10" s="103">
        <f>SUM('0626'!N44)</f>
        <v>1871.686439518774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2000</v>
      </c>
      <c r="E16" s="33"/>
      <c r="F16" s="73">
        <f>IF(D16="","",(SUM($G$9)))</f>
        <v>1473.9573254341119</v>
      </c>
      <c r="G16" s="74">
        <f>IF(D16="","",(SUM(E16)-F16))</f>
        <v>-1473.9573254341119</v>
      </c>
      <c r="H16" s="75">
        <f>IF(D16="","",(D16*G16))</f>
        <v>-2947914.650868224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1871.686439518774</v>
      </c>
      <c r="O16" s="91">
        <f>IF(L16="","",(SUM(M16)-N16))</f>
        <v>-1871.686439518774</v>
      </c>
      <c r="P16" s="92">
        <f>IF(L16="","",(L16*O16))</f>
        <v>-1871686.4395187739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46</v>
      </c>
      <c r="L17" s="105">
        <v>6000</v>
      </c>
      <c r="M17" s="12"/>
      <c r="N17" s="93">
        <f>IF(L17="","",($G$10))</f>
        <v>1871.686439518774</v>
      </c>
      <c r="O17" s="94">
        <f>IF(L17="","",(SUM(M17)-N17))</f>
        <v>-1871.686439518774</v>
      </c>
      <c r="P17" s="95">
        <f>IF(L17="","",(L17*O17))</f>
        <v>-11230118.637112644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-2947914.650868224</v>
      </c>
      <c r="I23" s="114"/>
      <c r="J23" s="85" t="s">
        <v>25</v>
      </c>
      <c r="K23" s="86"/>
      <c r="L23" s="87">
        <f>SUM(L16:L22)</f>
        <v>7000</v>
      </c>
      <c r="M23" s="88"/>
      <c r="N23" s="88"/>
      <c r="O23" s="88"/>
      <c r="P23" s="89">
        <f>SUM(P16:P22)</f>
        <v>-13101805.076631417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21584</v>
      </c>
      <c r="D29" s="187"/>
      <c r="E29" s="188">
        <f>$G$9</f>
        <v>1473.9573254341119</v>
      </c>
      <c r="F29" s="188"/>
      <c r="G29" s="187">
        <f>C29*E29</f>
        <v>31813894.91216987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81378</v>
      </c>
      <c r="D30" s="184"/>
      <c r="E30" s="199">
        <f>$G$10</f>
        <v>1871.686439518774</v>
      </c>
      <c r="F30" s="199"/>
      <c r="G30" s="184">
        <f>C30*E30</f>
        <v>152314099.0751588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21584</v>
      </c>
      <c r="D36" s="187"/>
      <c r="E36" s="187">
        <f>$G$29+$O$29-K36</f>
        <v>31813894.91216987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81378</v>
      </c>
      <c r="D37" s="184"/>
      <c r="E37" s="184">
        <f>$G$30+$O$30</f>
        <v>152314099.0751588</v>
      </c>
      <c r="F37" s="184"/>
      <c r="G37" s="199">
        <f>E37/C37</f>
        <v>1871.6864395187743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23584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21584</v>
      </c>
      <c r="L43" s="233"/>
      <c r="M43" s="59">
        <f>SUM($K$43)/$D$9</f>
        <v>0.10792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88378</v>
      </c>
      <c r="D44" s="235"/>
      <c r="E44" s="62"/>
      <c r="F44" s="236">
        <f>$K$30</f>
        <v>0</v>
      </c>
      <c r="G44" s="237"/>
      <c r="H44" s="237">
        <f>$L$23</f>
        <v>7000</v>
      </c>
      <c r="I44" s="237"/>
      <c r="J44" s="237"/>
      <c r="K44" s="238">
        <f>$C$44-$H$44+$F$44+$O$44</f>
        <v>81378</v>
      </c>
      <c r="L44" s="238"/>
      <c r="M44" s="63">
        <f>SUM($K$44)/D10</f>
        <v>0.16275600000000001</v>
      </c>
      <c r="N44" s="64">
        <f>$G$37</f>
        <v>1871.6864395187743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pageSetUpPr fitToPage="1"/>
  </sheetPr>
  <dimension ref="B1:Y124"/>
  <sheetViews>
    <sheetView showGridLines="0" topLeftCell="A37" zoomScaleNormal="100" workbookViewId="0">
      <selection activeCell="L17" sqref="K17: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SUM('0627'!K43:L43)</f>
        <v>21584</v>
      </c>
      <c r="F9" s="38">
        <f>E9/D9</f>
        <v>0.10792</v>
      </c>
      <c r="G9" s="103">
        <f>SUM('0627'!N43)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SUM('0627'!K44:L44)</f>
        <v>81378</v>
      </c>
      <c r="F10" s="40">
        <f>E10/D10</f>
        <v>0.16275600000000001</v>
      </c>
      <c r="G10" s="103">
        <f>SUM('0627'!N44)</f>
        <v>1871.6864395187743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800</v>
      </c>
      <c r="E16" s="33"/>
      <c r="F16" s="73">
        <f>IF(D16="","",(SUM($G$9)))</f>
        <v>1473.9573254341119</v>
      </c>
      <c r="G16" s="74">
        <f>IF(D16="","",(SUM(E16)-F16))</f>
        <v>-1473.9573254341119</v>
      </c>
      <c r="H16" s="75">
        <f>IF(D16="","",(D16*G16))</f>
        <v>-1179165.8603472896</v>
      </c>
      <c r="I16" s="13"/>
      <c r="J16" s="165" t="s">
        <v>23</v>
      </c>
      <c r="K16" s="107" t="s">
        <v>45</v>
      </c>
      <c r="L16" s="105">
        <v>900</v>
      </c>
      <c r="M16" s="33"/>
      <c r="N16" s="90">
        <f>IF(L16="","",($G$10))</f>
        <v>1871.6864395187743</v>
      </c>
      <c r="O16" s="91">
        <f>IF(L16="","",(SUM(M16)-N16))</f>
        <v>-1871.6864395187743</v>
      </c>
      <c r="P16" s="92">
        <f>IF(L16="","",(L16*O16))</f>
        <v>-1684517.7955668969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800</v>
      </c>
      <c r="E23" s="71"/>
      <c r="F23" s="71"/>
      <c r="G23" s="71"/>
      <c r="H23" s="72">
        <f>SUM(H16:H22)</f>
        <v>-1179165.8603472896</v>
      </c>
      <c r="I23" s="114"/>
      <c r="J23" s="85" t="s">
        <v>25</v>
      </c>
      <c r="K23" s="86"/>
      <c r="L23" s="87">
        <f>SUM(L16:L22)</f>
        <v>900</v>
      </c>
      <c r="M23" s="88"/>
      <c r="N23" s="88"/>
      <c r="O23" s="88"/>
      <c r="P23" s="89">
        <f>SUM(P16:P22)</f>
        <v>-1684517.7955668969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20784</v>
      </c>
      <c r="D29" s="187"/>
      <c r="E29" s="188">
        <f>$G$9</f>
        <v>1473.9573254341119</v>
      </c>
      <c r="F29" s="188"/>
      <c r="G29" s="187">
        <f>C29*E29</f>
        <v>30634729.05182258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80478</v>
      </c>
      <c r="D30" s="184"/>
      <c r="E30" s="199">
        <f>$G$10</f>
        <v>1871.6864395187743</v>
      </c>
      <c r="F30" s="199"/>
      <c r="G30" s="184">
        <f>C30*E30</f>
        <v>150629581.27959192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20784</v>
      </c>
      <c r="D36" s="187"/>
      <c r="E36" s="187">
        <f>$G$29+$O$29-K36</f>
        <v>30634729.05182258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80478</v>
      </c>
      <c r="D37" s="184"/>
      <c r="E37" s="184">
        <f>$G$30+$O$30</f>
        <v>150629581.27959192</v>
      </c>
      <c r="F37" s="184"/>
      <c r="G37" s="199">
        <f>E37/C37</f>
        <v>1871.6864395187743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21584</v>
      </c>
      <c r="D43" s="230"/>
      <c r="E43" s="58"/>
      <c r="F43" s="231">
        <f>$K$29</f>
        <v>0</v>
      </c>
      <c r="G43" s="232"/>
      <c r="H43" s="232">
        <f>$D$23</f>
        <v>800</v>
      </c>
      <c r="I43" s="232"/>
      <c r="J43" s="232"/>
      <c r="K43" s="233">
        <f>$C$43-$H$43+$F$43+$O$43</f>
        <v>20784</v>
      </c>
      <c r="L43" s="233"/>
      <c r="M43" s="59">
        <f>SUM($K$43)/$D$9</f>
        <v>0.10392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81378</v>
      </c>
      <c r="D44" s="235"/>
      <c r="E44" s="62"/>
      <c r="F44" s="236">
        <f>$K$30</f>
        <v>0</v>
      </c>
      <c r="G44" s="237"/>
      <c r="H44" s="237">
        <f>$L$23</f>
        <v>900</v>
      </c>
      <c r="I44" s="237"/>
      <c r="J44" s="237"/>
      <c r="K44" s="238">
        <f>$C$44-$H$44+$F$44+$O$44</f>
        <v>80478</v>
      </c>
      <c r="L44" s="238"/>
      <c r="M44" s="63">
        <f>SUM($K$44)/D10</f>
        <v>0.16095599999999999</v>
      </c>
      <c r="N44" s="64">
        <f>$G$37</f>
        <v>1871.6864395187743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pageSetUpPr fitToPage="1"/>
  </sheetPr>
  <dimension ref="B1:Y124"/>
  <sheetViews>
    <sheetView showGridLines="0" topLeftCell="A28" zoomScaleNormal="100" workbookViewId="0">
      <selection activeCell="P25" sqref="P2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SUM('0629'!K43:L43)</f>
        <v>20784</v>
      </c>
      <c r="F9" s="38">
        <f>E9/D9</f>
        <v>0.10392</v>
      </c>
      <c r="G9" s="103">
        <f>SUM('0629'!N43)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SUM('0629'!K44:L44)</f>
        <v>80478</v>
      </c>
      <c r="F10" s="40">
        <f>E10/D10</f>
        <v>0.16095599999999999</v>
      </c>
      <c r="G10" s="103">
        <f>SUM('0629'!N44)</f>
        <v>1871.6864395187743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1800</v>
      </c>
      <c r="E16" s="33"/>
      <c r="F16" s="73">
        <f>IF(D16="","",(SUM($G$9)))</f>
        <v>1473.9573254341119</v>
      </c>
      <c r="G16" s="74">
        <f>IF(D16="","",(SUM(E16)-F16))</f>
        <v>-1473.9573254341119</v>
      </c>
      <c r="H16" s="75">
        <f>IF(D16="","",(D16*G16))</f>
        <v>-2653123.1857814016</v>
      </c>
      <c r="I16" s="13"/>
      <c r="J16" s="165" t="s">
        <v>23</v>
      </c>
      <c r="K16" s="107" t="s">
        <v>45</v>
      </c>
      <c r="L16" s="105">
        <v>500</v>
      </c>
      <c r="M16" s="33"/>
      <c r="N16" s="90">
        <f>IF(L16="","",($G$10))</f>
        <v>1871.6864395187743</v>
      </c>
      <c r="O16" s="91">
        <f>IF(L16="","",(SUM(M16)-N16))</f>
        <v>-1871.6864395187743</v>
      </c>
      <c r="P16" s="92">
        <f>IF(L16="","",(L16*O16))</f>
        <v>-935843.21975938708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118</v>
      </c>
      <c r="L17" s="105">
        <v>20000</v>
      </c>
      <c r="M17" s="12"/>
      <c r="N17" s="93">
        <f>IF(L17="","",($G$10))</f>
        <v>1871.6864395187743</v>
      </c>
      <c r="O17" s="94">
        <f>IF(L17="","",(SUM(M17)-N17))</f>
        <v>-1871.6864395187743</v>
      </c>
      <c r="P17" s="95">
        <f>IF(L17="","",(L17*O17))</f>
        <v>-37433728.790375486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1871.6864395187743</v>
      </c>
      <c r="O18" s="94">
        <f t="shared" ref="O18:O22" si="4">IF(L18="","",(SUM(M18)-N18))</f>
        <v>-1871.6864395187743</v>
      </c>
      <c r="P18" s="95">
        <f t="shared" ref="P18:P22" si="5">IF(L18="","",(L18*O18))</f>
        <v>-5615059.3185563227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1800</v>
      </c>
      <c r="E23" s="71"/>
      <c r="F23" s="71"/>
      <c r="G23" s="71"/>
      <c r="H23" s="72">
        <f>SUM(H16:H22)</f>
        <v>-2653123.1857814016</v>
      </c>
      <c r="I23" s="114"/>
      <c r="J23" s="85" t="s">
        <v>25</v>
      </c>
      <c r="K23" s="86"/>
      <c r="L23" s="87">
        <f>SUM(L16:L22)</f>
        <v>23500</v>
      </c>
      <c r="M23" s="88"/>
      <c r="N23" s="88"/>
      <c r="O23" s="88"/>
      <c r="P23" s="89">
        <f>SUM(P16:P22)</f>
        <v>-43984631.328691199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18984</v>
      </c>
      <c r="D29" s="187"/>
      <c r="E29" s="188">
        <f>$G$9</f>
        <v>1473.9573254341119</v>
      </c>
      <c r="F29" s="188"/>
      <c r="G29" s="187">
        <f>C29*E29</f>
        <v>27981605.86604118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56978</v>
      </c>
      <c r="D30" s="184"/>
      <c r="E30" s="199">
        <f>$G$10</f>
        <v>1871.6864395187743</v>
      </c>
      <c r="F30" s="199"/>
      <c r="G30" s="184">
        <f>C30*E30</f>
        <v>106644949.95090072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18984</v>
      </c>
      <c r="D36" s="187"/>
      <c r="E36" s="187">
        <f>$G$29+$O$29-K36</f>
        <v>27981605.86604118</v>
      </c>
      <c r="F36" s="187"/>
      <c r="G36" s="188">
        <f>E36/C36</f>
        <v>1473.9573254341119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56978</v>
      </c>
      <c r="D37" s="184"/>
      <c r="E37" s="184">
        <f>$G$30+$O$30</f>
        <v>106644949.95090072</v>
      </c>
      <c r="F37" s="184"/>
      <c r="G37" s="199">
        <f>E37/C37</f>
        <v>1871.6864395187743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20784</v>
      </c>
      <c r="D43" s="230"/>
      <c r="E43" s="58"/>
      <c r="F43" s="231">
        <f>$K$29</f>
        <v>0</v>
      </c>
      <c r="G43" s="232"/>
      <c r="H43" s="232">
        <f>$D$23</f>
        <v>1800</v>
      </c>
      <c r="I43" s="232"/>
      <c r="J43" s="232"/>
      <c r="K43" s="233">
        <f>$C$43-$H$43+$F$43+$O$43</f>
        <v>18984</v>
      </c>
      <c r="L43" s="233"/>
      <c r="M43" s="59">
        <f>SUM($K$43)/$D$9</f>
        <v>9.4920000000000004E-2</v>
      </c>
      <c r="N43" s="60">
        <f>$G$36</f>
        <v>1473.9573254341119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80478</v>
      </c>
      <c r="D44" s="235"/>
      <c r="E44" s="62"/>
      <c r="F44" s="236">
        <f>$K$30</f>
        <v>0</v>
      </c>
      <c r="G44" s="237"/>
      <c r="H44" s="237">
        <f>$L$23</f>
        <v>23500</v>
      </c>
      <c r="I44" s="237"/>
      <c r="J44" s="237"/>
      <c r="K44" s="238">
        <f>$C$44-$H$44+$F$44+$O$44</f>
        <v>56978</v>
      </c>
      <c r="L44" s="238"/>
      <c r="M44" s="63">
        <f>SUM($K$44)/D10</f>
        <v>0.113956</v>
      </c>
      <c r="N44" s="64">
        <f>$G$37</f>
        <v>1871.6864395187743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theme="9" tint="0.79998168889431442"/>
    <pageSetUpPr fitToPage="1"/>
  </sheetPr>
  <dimension ref="B1:Y124"/>
  <sheetViews>
    <sheetView showGridLines="0" topLeftCell="A24" zoomScaleNormal="100" workbookViewId="0">
      <selection activeCell="N36" sqref="N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SUM('0630'!K43:L43)</f>
        <v>18984</v>
      </c>
      <c r="F9" s="38">
        <f>E9/D9</f>
        <v>9.4920000000000004E-2</v>
      </c>
      <c r="G9" s="103">
        <f>SUM('0630'!N43)</f>
        <v>1473.9573254341119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SUM('0630'!K44:L44)</f>
        <v>56978</v>
      </c>
      <c r="F10" s="40">
        <f>E10/D10</f>
        <v>0.113956</v>
      </c>
      <c r="G10" s="103">
        <f>SUM('0630'!N44)</f>
        <v>1871.6864395187743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18984</v>
      </c>
      <c r="D29" s="187"/>
      <c r="E29" s="188">
        <f>$G$9</f>
        <v>1473.9573254341119</v>
      </c>
      <c r="F29" s="188"/>
      <c r="G29" s="187">
        <f>C29*E29</f>
        <v>27981605.86604118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56978</v>
      </c>
      <c r="D30" s="184"/>
      <c r="E30" s="199">
        <f>$G$10</f>
        <v>1871.6864395187743</v>
      </c>
      <c r="F30" s="199"/>
      <c r="G30" s="184">
        <f>C30*E30</f>
        <v>106644949.95090072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35" t="s">
        <v>114</v>
      </c>
      <c r="L35" s="14" t="s">
        <v>115</v>
      </c>
      <c r="M35" s="14" t="s">
        <v>119</v>
      </c>
      <c r="N35" s="14"/>
      <c r="O35" s="15"/>
      <c r="P35" s="15"/>
    </row>
    <row r="36" spans="2:25" ht="24" customHeight="1">
      <c r="B36" s="45" t="s">
        <v>9</v>
      </c>
      <c r="C36" s="186">
        <f>$C$29+$K$29</f>
        <v>18984</v>
      </c>
      <c r="D36" s="187"/>
      <c r="E36" s="187">
        <f>$G$29+$O$29-K36-L36-M36</f>
        <v>25628349.226041179</v>
      </c>
      <c r="F36" s="187"/>
      <c r="G36" s="188">
        <f>E36/C36</f>
        <v>1349.9973254341119</v>
      </c>
      <c r="H36" s="218"/>
      <c r="I36" s="13"/>
      <c r="J36" s="13"/>
      <c r="K36" s="133"/>
      <c r="L36" s="139"/>
      <c r="M36" s="139">
        <v>2353256.64</v>
      </c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56978</v>
      </c>
      <c r="D37" s="184"/>
      <c r="E37" s="184">
        <f>$G$30+$O$30-K37-L37-M37</f>
        <v>99711297.130900711</v>
      </c>
      <c r="F37" s="184"/>
      <c r="G37" s="199">
        <f>E37/C37</f>
        <v>1749.9964395187742</v>
      </c>
      <c r="H37" s="216"/>
      <c r="I37" s="13"/>
      <c r="J37" s="14"/>
      <c r="K37" s="134"/>
      <c r="L37" s="139"/>
      <c r="M37" s="139">
        <v>6933652.8200000003</v>
      </c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18984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18781</v>
      </c>
      <c r="L43" s="233"/>
      <c r="M43" s="59">
        <f>SUM($K$43)/$D$9</f>
        <v>9.3905000000000002E-2</v>
      </c>
      <c r="N43" s="60">
        <f>$G$36</f>
        <v>1349.9973254341119</v>
      </c>
      <c r="O43" s="99">
        <f>17231-17434</f>
        <v>-203</v>
      </c>
      <c r="P43" s="19"/>
      <c r="Q43" s="124"/>
      <c r="S43" s="124"/>
    </row>
    <row r="44" spans="2:25" ht="24.75" customHeight="1">
      <c r="B44" s="61" t="s">
        <v>43</v>
      </c>
      <c r="C44" s="234">
        <f>SUM($E$10)</f>
        <v>56978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57089</v>
      </c>
      <c r="L44" s="238"/>
      <c r="M44" s="63">
        <f>SUM($K$44)/D10</f>
        <v>0.114178</v>
      </c>
      <c r="N44" s="64">
        <f>$G$37</f>
        <v>1749.9964395187742</v>
      </c>
      <c r="O44" s="100">
        <f>54089-53978</f>
        <v>111</v>
      </c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pageSetUpPr fitToPage="1"/>
  </sheetPr>
  <dimension ref="B1:Y124"/>
  <sheetViews>
    <sheetView showGridLines="0" topLeftCell="A28" zoomScaleNormal="100" workbookViewId="0">
      <selection activeCell="P47" sqref="P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SUM('0701 (기초)'!K43:L43)</f>
        <v>18781</v>
      </c>
      <c r="F9" s="38">
        <f>E9/D9</f>
        <v>9.3905000000000002E-2</v>
      </c>
      <c r="G9" s="103">
        <f>SUM('0701 (기초)'!N43)</f>
        <v>1349.9973254341119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SUM('0701 (기초)'!K44:L44)</f>
        <v>57089</v>
      </c>
      <c r="F10" s="40">
        <f>E10/D10</f>
        <v>0.114178</v>
      </c>
      <c r="G10" s="103">
        <f>SUM('0701 (기초)'!N44)</f>
        <v>1749.9964395187742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1550</v>
      </c>
      <c r="E16" s="33"/>
      <c r="F16" s="73">
        <f>IF(D16="","",(SUM($G$9)))</f>
        <v>1349.9973254341119</v>
      </c>
      <c r="G16" s="74">
        <f>IF(D16="","",(SUM(E16)-F16))</f>
        <v>-1349.9973254341119</v>
      </c>
      <c r="H16" s="75">
        <f>IF(D16="","",(D16*G16))</f>
        <v>-2092495.8544228734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1749.9964395187742</v>
      </c>
      <c r="O16" s="91">
        <f>IF(L16="","",(SUM(M16)-N16))</f>
        <v>-1749.9964395187742</v>
      </c>
      <c r="P16" s="92">
        <f>IF(L16="","",(L16*O16))</f>
        <v>-5249989.3185563227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1550</v>
      </c>
      <c r="E23" s="71"/>
      <c r="F23" s="71"/>
      <c r="G23" s="71"/>
      <c r="H23" s="72">
        <f>SUM(H16:H22)</f>
        <v>-2092495.8544228734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-5249989.3185563227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17231</v>
      </c>
      <c r="D29" s="187"/>
      <c r="E29" s="188">
        <f>$G$9</f>
        <v>1349.9973254341119</v>
      </c>
      <c r="F29" s="188"/>
      <c r="G29" s="187">
        <f>C29*E29</f>
        <v>23261803.914555181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54089</v>
      </c>
      <c r="D30" s="184"/>
      <c r="E30" s="199">
        <f>$G$10</f>
        <v>1749.9964395187742</v>
      </c>
      <c r="F30" s="199"/>
      <c r="G30" s="184">
        <f>C30*E30</f>
        <v>94655557.417130977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17231</v>
      </c>
      <c r="D36" s="187"/>
      <c r="E36" s="187">
        <f>$G$29+$O$29-K36</f>
        <v>23261803.914555181</v>
      </c>
      <c r="F36" s="187"/>
      <c r="G36" s="188">
        <f>E36/C36</f>
        <v>1349.9973254341119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54089</v>
      </c>
      <c r="D37" s="184"/>
      <c r="E37" s="184">
        <f>$G$30+$O$30</f>
        <v>94655557.417130977</v>
      </c>
      <c r="F37" s="184"/>
      <c r="G37" s="199">
        <f>E37/C37</f>
        <v>1749.9964395187742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18781</v>
      </c>
      <c r="D43" s="230"/>
      <c r="E43" s="58"/>
      <c r="F43" s="231">
        <f>$K$29</f>
        <v>0</v>
      </c>
      <c r="G43" s="232"/>
      <c r="H43" s="232">
        <f>$D$23</f>
        <v>1550</v>
      </c>
      <c r="I43" s="232"/>
      <c r="J43" s="232"/>
      <c r="K43" s="233">
        <f>$C$43-$H$43+$F$43+$O$43</f>
        <v>17231</v>
      </c>
      <c r="L43" s="233"/>
      <c r="M43" s="59">
        <f>SUM($K$43)/$D$9</f>
        <v>8.6154999999999995E-2</v>
      </c>
      <c r="N43" s="60">
        <f>$G$36</f>
        <v>1349.9973254341119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57089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54089</v>
      </c>
      <c r="L44" s="238"/>
      <c r="M44" s="63">
        <f>SUM($K$44)/D10</f>
        <v>0.108178</v>
      </c>
      <c r="N44" s="64">
        <f>$G$37</f>
        <v>1749.9964395187742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pageSetUpPr fitToPage="1"/>
  </sheetPr>
  <dimension ref="B1:Y124"/>
  <sheetViews>
    <sheetView showGridLines="0" topLeftCell="A28" zoomScaleNormal="100" workbookViewId="0">
      <selection activeCell="Q42" sqref="Q4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SUM('0701'!K43:L43)</f>
        <v>17231</v>
      </c>
      <c r="F9" s="38">
        <f>E9/D9</f>
        <v>8.6154999999999995E-2</v>
      </c>
      <c r="G9" s="103">
        <f>SUM('0701'!N43)</f>
        <v>1349.9973254341119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SUM('0701'!K44:L44)</f>
        <v>54089</v>
      </c>
      <c r="F10" s="40">
        <f>E10/D10</f>
        <v>0.108178</v>
      </c>
      <c r="G10" s="103">
        <f>SUM('0701'!N44)</f>
        <v>1749.9964395187742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2100</v>
      </c>
      <c r="E16" s="33"/>
      <c r="F16" s="73">
        <f>IF(D16="","",(SUM($G$9)))</f>
        <v>1349.9973254341119</v>
      </c>
      <c r="G16" s="74">
        <f>IF(D16="","",(SUM(E16)-F16))</f>
        <v>-1349.9973254341119</v>
      </c>
      <c r="H16" s="75">
        <f>IF(D16="","",(D16*G16))</f>
        <v>-2834994.3834116347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1749.9964395187742</v>
      </c>
      <c r="O16" s="91">
        <f>IF(L16="","",(SUM(M16)-N16))</f>
        <v>-1749.9964395187742</v>
      </c>
      <c r="P16" s="92">
        <f>IF(L16="","",(L16*O16))</f>
        <v>-5249989.3185563227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2100</v>
      </c>
      <c r="E23" s="71"/>
      <c r="F23" s="71"/>
      <c r="G23" s="71"/>
      <c r="H23" s="72">
        <f>SUM(H16:H22)</f>
        <v>-2834994.3834116347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-5249989.3185563227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15131</v>
      </c>
      <c r="D29" s="187"/>
      <c r="E29" s="188">
        <f>$G$9</f>
        <v>1349.9973254341119</v>
      </c>
      <c r="F29" s="188"/>
      <c r="G29" s="187">
        <f>C29*E29</f>
        <v>20426809.531143546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51089</v>
      </c>
      <c r="D30" s="184"/>
      <c r="E30" s="199">
        <f>$G$10</f>
        <v>1749.9964395187742</v>
      </c>
      <c r="F30" s="199"/>
      <c r="G30" s="184">
        <f>C30*E30</f>
        <v>89405568.098574653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15131</v>
      </c>
      <c r="D36" s="187"/>
      <c r="E36" s="187">
        <f>$G$29+$O$29-K36</f>
        <v>20426809.531143546</v>
      </c>
      <c r="F36" s="187"/>
      <c r="G36" s="188">
        <f>E36/C36</f>
        <v>1349.9973254341119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51089</v>
      </c>
      <c r="D37" s="184"/>
      <c r="E37" s="184">
        <f>$G$30+$O$30</f>
        <v>89405568.098574653</v>
      </c>
      <c r="F37" s="184"/>
      <c r="G37" s="199">
        <f>E37/C37</f>
        <v>1749.9964395187742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17231</v>
      </c>
      <c r="D43" s="230"/>
      <c r="E43" s="58"/>
      <c r="F43" s="231">
        <f>$K$29</f>
        <v>0</v>
      </c>
      <c r="G43" s="232"/>
      <c r="H43" s="232">
        <f>$D$23</f>
        <v>2100</v>
      </c>
      <c r="I43" s="232"/>
      <c r="J43" s="232"/>
      <c r="K43" s="233">
        <f>$C$43-$H$43+$F$43+$O$43</f>
        <v>15131</v>
      </c>
      <c r="L43" s="233"/>
      <c r="M43" s="59">
        <f>SUM($K$43)/$D$9</f>
        <v>7.5655E-2</v>
      </c>
      <c r="N43" s="60">
        <f>$G$36</f>
        <v>1349.9973254341119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54089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51089</v>
      </c>
      <c r="L44" s="238"/>
      <c r="M44" s="63">
        <f>SUM($K$44)/D10</f>
        <v>0.102178</v>
      </c>
      <c r="N44" s="64">
        <f>$G$37</f>
        <v>1749.9964395187742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pageSetUpPr fitToPage="1"/>
  </sheetPr>
  <dimension ref="B1:Y124"/>
  <sheetViews>
    <sheetView showGridLines="0" topLeftCell="A34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SUM('0702'!K43:L43)</f>
        <v>15131</v>
      </c>
      <c r="F9" s="38">
        <f>E9/D9</f>
        <v>7.5655E-2</v>
      </c>
      <c r="G9" s="103">
        <f>SUM('0702'!N43)</f>
        <v>1349.9973254341119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SUM('0702'!K44:L44)</f>
        <v>51089</v>
      </c>
      <c r="F10" s="40">
        <f>E10/D10</f>
        <v>0.102178</v>
      </c>
      <c r="G10" s="103">
        <f>SUM('0702'!N44)</f>
        <v>1749.9964395187742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2000</v>
      </c>
      <c r="E16" s="33"/>
      <c r="F16" s="73">
        <f>IF(D16="","",(SUM($G$9)))</f>
        <v>1349.9973254341119</v>
      </c>
      <c r="G16" s="74">
        <f>IF(D16="","",(SUM(E16)-F16))</f>
        <v>-1349.9973254341119</v>
      </c>
      <c r="H16" s="75">
        <f>IF(D16="","",(D16*G16))</f>
        <v>-2699994.6508682235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1749.9964395187742</v>
      </c>
      <c r="O16" s="91">
        <f>IF(L16="","",(SUM(M16)-N16))</f>
        <v>-1749.9964395187742</v>
      </c>
      <c r="P16" s="92">
        <f>IF(L16="","",(L16*O16))</f>
        <v>-5249989.3185563227</v>
      </c>
    </row>
    <row r="17" spans="2:17" ht="24" customHeight="1">
      <c r="B17" s="164"/>
      <c r="C17" s="132" t="s">
        <v>93</v>
      </c>
      <c r="D17" s="105">
        <v>2500</v>
      </c>
      <c r="E17" s="12"/>
      <c r="F17" s="76">
        <f>IF(D17="","",(SUM($G$9)))</f>
        <v>1349.9973254341119</v>
      </c>
      <c r="G17" s="77">
        <f>IF(D17="","",(SUM(E17)-F17))</f>
        <v>-1349.9973254341119</v>
      </c>
      <c r="H17" s="78">
        <f>IF(D17="","",(D17*G17))</f>
        <v>-3374993.3135852795</v>
      </c>
      <c r="I17" s="13"/>
      <c r="J17" s="165"/>
      <c r="K17" s="107" t="s">
        <v>48</v>
      </c>
      <c r="L17" s="105">
        <v>2500</v>
      </c>
      <c r="M17" s="12"/>
      <c r="N17" s="93">
        <f>IF(L17="","",($G$10))</f>
        <v>1749.9964395187742</v>
      </c>
      <c r="O17" s="94">
        <f>IF(L17="","",(SUM(M17)-N17))</f>
        <v>-1749.9964395187742</v>
      </c>
      <c r="P17" s="95">
        <f>IF(L17="","",(L17*O17))</f>
        <v>-4374991.0987969358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4500</v>
      </c>
      <c r="E23" s="71"/>
      <c r="F23" s="71"/>
      <c r="G23" s="71"/>
      <c r="H23" s="72">
        <f>SUM(H16:H22)</f>
        <v>-6074987.9644535035</v>
      </c>
      <c r="I23" s="114"/>
      <c r="J23" s="85" t="s">
        <v>25</v>
      </c>
      <c r="K23" s="86"/>
      <c r="L23" s="87">
        <f>SUM(L16:L22)</f>
        <v>5500</v>
      </c>
      <c r="M23" s="88"/>
      <c r="N23" s="88"/>
      <c r="O23" s="88"/>
      <c r="P23" s="89">
        <f>SUM(P16:P22)</f>
        <v>-9624980.4173532575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10631</v>
      </c>
      <c r="D29" s="187"/>
      <c r="E29" s="188">
        <f>$G$9</f>
        <v>1349.9973254341119</v>
      </c>
      <c r="F29" s="188"/>
      <c r="G29" s="187">
        <f>C29*E29</f>
        <v>14351821.566690043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45589</v>
      </c>
      <c r="D30" s="184"/>
      <c r="E30" s="199">
        <f>$G$10</f>
        <v>1749.9964395187742</v>
      </c>
      <c r="F30" s="199"/>
      <c r="G30" s="184">
        <f>C30*E30</f>
        <v>79780587.681221396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10631</v>
      </c>
      <c r="D36" s="187"/>
      <c r="E36" s="187">
        <f>$G$29+$O$29-K36</f>
        <v>14351821.566690043</v>
      </c>
      <c r="F36" s="187"/>
      <c r="G36" s="188">
        <f>E36/C36</f>
        <v>1349.9973254341119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45589</v>
      </c>
      <c r="D37" s="184"/>
      <c r="E37" s="184">
        <f>$G$30+$O$30</f>
        <v>79780587.681221396</v>
      </c>
      <c r="F37" s="184"/>
      <c r="G37" s="199">
        <f>E37/C37</f>
        <v>1749.9964395187742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15131</v>
      </c>
      <c r="D43" s="230"/>
      <c r="E43" s="58"/>
      <c r="F43" s="231">
        <f>$K$29</f>
        <v>0</v>
      </c>
      <c r="G43" s="232"/>
      <c r="H43" s="232">
        <f>$D$23</f>
        <v>4500</v>
      </c>
      <c r="I43" s="232"/>
      <c r="J43" s="232"/>
      <c r="K43" s="233">
        <f>$C$43-$H$43+$F$43+$O$43</f>
        <v>10631</v>
      </c>
      <c r="L43" s="233"/>
      <c r="M43" s="59">
        <f>SUM($K$43)/$D$9</f>
        <v>5.3155000000000001E-2</v>
      </c>
      <c r="N43" s="60">
        <f>$G$36</f>
        <v>1349.9973254341119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51089</v>
      </c>
      <c r="D44" s="235"/>
      <c r="E44" s="62"/>
      <c r="F44" s="236">
        <f>$K$30</f>
        <v>0</v>
      </c>
      <c r="G44" s="237"/>
      <c r="H44" s="237">
        <f>$L$23</f>
        <v>5500</v>
      </c>
      <c r="I44" s="237"/>
      <c r="J44" s="237"/>
      <c r="K44" s="238">
        <f>$C$44-$H$44+$F$44+$O$44</f>
        <v>45589</v>
      </c>
      <c r="L44" s="238"/>
      <c r="M44" s="63">
        <f>SUM($K$44)/D10</f>
        <v>9.1177999999999995E-2</v>
      </c>
      <c r="N44" s="64">
        <f>$G$37</f>
        <v>1749.9964395187742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pageSetUpPr fitToPage="1"/>
  </sheetPr>
  <dimension ref="B1:Y124"/>
  <sheetViews>
    <sheetView showGridLines="0" topLeftCell="A31" zoomScaleNormal="100" workbookViewId="0">
      <selection activeCell="L19" sqref="L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SUM('0703'!K43:L43)</f>
        <v>10631</v>
      </c>
      <c r="F9" s="38">
        <f>E9/D9</f>
        <v>5.3155000000000001E-2</v>
      </c>
      <c r="G9" s="103">
        <f>SUM('0703'!N43)</f>
        <v>1349.9973254341119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SUM('0703'!K44:L44)</f>
        <v>45589</v>
      </c>
      <c r="F10" s="40">
        <f>E10/D10</f>
        <v>9.1177999999999995E-2</v>
      </c>
      <c r="G10" s="103">
        <f>SUM('0703'!N44)</f>
        <v>1749.9964395187742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1800</v>
      </c>
      <c r="E16" s="33"/>
      <c r="F16" s="73">
        <f>IF(D16="","",(SUM($G$9)))</f>
        <v>1349.9973254341119</v>
      </c>
      <c r="G16" s="74">
        <f>IF(D16="","",(SUM(E16)-F16))</f>
        <v>-1349.9973254341119</v>
      </c>
      <c r="H16" s="75">
        <f>IF(D16="","",(D16*G16))</f>
        <v>-2429995.1857814016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1749.9964395187742</v>
      </c>
      <c r="O16" s="91">
        <f>IF(L16="","",(SUM(M16)-N16))</f>
        <v>-1749.9964395187742</v>
      </c>
      <c r="P16" s="92">
        <f>IF(L16="","",(L16*O16))</f>
        <v>-5249989.3185563227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1800</v>
      </c>
      <c r="E23" s="71"/>
      <c r="F23" s="71"/>
      <c r="G23" s="71"/>
      <c r="H23" s="72">
        <f>SUM(H16:H22)</f>
        <v>-2429995.1857814016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-5249989.3185563227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8831</v>
      </c>
      <c r="D29" s="187"/>
      <c r="E29" s="188">
        <f>$G$9</f>
        <v>1349.9973254341119</v>
      </c>
      <c r="F29" s="188"/>
      <c r="G29" s="187">
        <f>C29*E29</f>
        <v>11921826.380908642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42589</v>
      </c>
      <c r="D30" s="184"/>
      <c r="E30" s="199">
        <f>$G$10</f>
        <v>1749.9964395187742</v>
      </c>
      <c r="F30" s="199"/>
      <c r="G30" s="184">
        <f>C30*E30</f>
        <v>74530598.362665072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8831</v>
      </c>
      <c r="D36" s="187"/>
      <c r="E36" s="187">
        <f>$G$29+$O$29-K36</f>
        <v>11921826.380908642</v>
      </c>
      <c r="F36" s="187"/>
      <c r="G36" s="188">
        <f>E36/C36</f>
        <v>1349.9973254341119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42589</v>
      </c>
      <c r="D37" s="184"/>
      <c r="E37" s="184">
        <f>$G$30+$O$30</f>
        <v>74530598.362665072</v>
      </c>
      <c r="F37" s="184"/>
      <c r="G37" s="199">
        <f>E37/C37</f>
        <v>1749.9964395187742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10631</v>
      </c>
      <c r="D43" s="230"/>
      <c r="E43" s="58"/>
      <c r="F43" s="231">
        <f>$K$29</f>
        <v>0</v>
      </c>
      <c r="G43" s="232"/>
      <c r="H43" s="232">
        <f>$D$23</f>
        <v>1800</v>
      </c>
      <c r="I43" s="232"/>
      <c r="J43" s="232"/>
      <c r="K43" s="233">
        <f>$C$43-$H$43+$F$43+$O$43</f>
        <v>8831</v>
      </c>
      <c r="L43" s="233"/>
      <c r="M43" s="59">
        <f>SUM($K$43)/$D$9</f>
        <v>4.4155E-2</v>
      </c>
      <c r="N43" s="60">
        <f>$G$36</f>
        <v>1349.9973254341119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45589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42589</v>
      </c>
      <c r="L44" s="238"/>
      <c r="M44" s="63">
        <f>SUM($K$44)/D10</f>
        <v>8.5178000000000004E-2</v>
      </c>
      <c r="N44" s="64">
        <f>$G$37</f>
        <v>1749.9964395187742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tabColor rgb="FFFFFF00"/>
    <pageSetUpPr fitToPage="1"/>
  </sheetPr>
  <dimension ref="B1:Y124"/>
  <sheetViews>
    <sheetView showGridLines="0" topLeftCell="A24" zoomScaleNormal="100" workbookViewId="0">
      <selection activeCell="M29" sqref="M29:N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SUM('0704'!K43:L43)</f>
        <v>8831</v>
      </c>
      <c r="F9" s="38">
        <f>E9/D9</f>
        <v>4.4155E-2</v>
      </c>
      <c r="G9" s="103">
        <f>SUM('0704'!N43)</f>
        <v>1349.9973254341119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SUM('0704'!K44:L44)</f>
        <v>42589</v>
      </c>
      <c r="F10" s="40">
        <f>E10/D10</f>
        <v>8.5178000000000004E-2</v>
      </c>
      <c r="G10" s="103">
        <f>SUM('0704'!N44)</f>
        <v>1749.9964395187742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8831</v>
      </c>
      <c r="D29" s="187"/>
      <c r="E29" s="188">
        <f>$G$9</f>
        <v>1349.9973254341119</v>
      </c>
      <c r="F29" s="188"/>
      <c r="G29" s="187">
        <f>C29*E29</f>
        <v>11921826.380908642</v>
      </c>
      <c r="H29" s="189"/>
      <c r="I29" s="13"/>
      <c r="J29" s="45" t="s">
        <v>9</v>
      </c>
      <c r="K29" s="190">
        <v>28000</v>
      </c>
      <c r="L29" s="191"/>
      <c r="M29" s="192">
        <v>1329.7610922874801</v>
      </c>
      <c r="N29" s="193"/>
      <c r="O29" s="187">
        <f>K29*M29</f>
        <v>37233310.584049441</v>
      </c>
      <c r="P29" s="189"/>
    </row>
    <row r="30" spans="2:17" ht="22.5" customHeight="1">
      <c r="B30" s="46" t="s">
        <v>10</v>
      </c>
      <c r="C30" s="198">
        <f>$E$10-$L$23</f>
        <v>42589</v>
      </c>
      <c r="D30" s="184"/>
      <c r="E30" s="199">
        <f>$G$10</f>
        <v>1749.9964395187742</v>
      </c>
      <c r="F30" s="199"/>
      <c r="G30" s="184">
        <f>C30*E30</f>
        <v>74530598.362665072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36831</v>
      </c>
      <c r="D36" s="187"/>
      <c r="E36" s="187">
        <f>$G$29+$O$29-K36</f>
        <v>49155136.964958087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42589</v>
      </c>
      <c r="D37" s="184"/>
      <c r="E37" s="184">
        <f>$G$30+$O$30</f>
        <v>74530598.362665072</v>
      </c>
      <c r="F37" s="184"/>
      <c r="G37" s="199">
        <f>E37/C37</f>
        <v>1749.9964395187742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8831</v>
      </c>
      <c r="D43" s="230"/>
      <c r="E43" s="58"/>
      <c r="F43" s="231">
        <f>$K$29</f>
        <v>28000</v>
      </c>
      <c r="G43" s="232"/>
      <c r="H43" s="232">
        <f>$D$23</f>
        <v>0</v>
      </c>
      <c r="I43" s="232"/>
      <c r="J43" s="232"/>
      <c r="K43" s="233">
        <f>$C$43-$H$43+$F$43+$O$43</f>
        <v>36831</v>
      </c>
      <c r="L43" s="233"/>
      <c r="M43" s="59">
        <f>SUM($K$43)/$D$9</f>
        <v>0.18415500000000001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42589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42589</v>
      </c>
      <c r="L44" s="238"/>
      <c r="M44" s="63">
        <f>SUM($K$44)/D10</f>
        <v>8.5178000000000004E-2</v>
      </c>
      <c r="N44" s="64">
        <f>$G$37</f>
        <v>1749.9964395187742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pageSetUpPr fitToPage="1"/>
  </sheetPr>
  <dimension ref="B1:Y124"/>
  <sheetViews>
    <sheetView showGridLines="0" topLeftCell="A28" zoomScaleNormal="100" workbookViewId="0">
      <selection activeCell="O38" sqref="O3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SUM('0706 (입고)'!K43:L43)</f>
        <v>36831</v>
      </c>
      <c r="F9" s="38">
        <f>E9/D9</f>
        <v>0.18415500000000001</v>
      </c>
      <c r="G9" s="103">
        <f>SUM('0706 (입고)'!N43)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SUM('0706 (입고)'!K44:L44)</f>
        <v>42589</v>
      </c>
      <c r="F10" s="40">
        <f>E10/D10</f>
        <v>8.5178000000000004E-2</v>
      </c>
      <c r="G10" s="103">
        <f>SUM('0706 (입고)'!N44)</f>
        <v>1749.9964395187742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45</v>
      </c>
      <c r="D16" s="104">
        <v>3400</v>
      </c>
      <c r="E16" s="33"/>
      <c r="F16" s="73">
        <f>IF(D16="","",(SUM($G$9)))</f>
        <v>1334.6131510129535</v>
      </c>
      <c r="G16" s="74">
        <f>IF(D16="","",(SUM(E16)-F16))</f>
        <v>-1334.6131510129535</v>
      </c>
      <c r="H16" s="75">
        <f>IF(D16="","",(D16*G16))</f>
        <v>-4537684.713444042</v>
      </c>
      <c r="I16" s="13"/>
      <c r="J16" s="165" t="s">
        <v>23</v>
      </c>
      <c r="K16" s="107" t="s">
        <v>46</v>
      </c>
      <c r="L16" s="105">
        <v>3000</v>
      </c>
      <c r="M16" s="33"/>
      <c r="N16" s="90">
        <f>IF(L16="","",($G$10))</f>
        <v>1749.9964395187742</v>
      </c>
      <c r="O16" s="91">
        <f>IF(L16="","",(SUM(M16)-N16))</f>
        <v>-1749.9964395187742</v>
      </c>
      <c r="P16" s="92">
        <f>IF(L16="","",(L16*O16))</f>
        <v>-5249989.3185563227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 t="s">
        <v>67</v>
      </c>
      <c r="L17" s="105">
        <v>500</v>
      </c>
      <c r="M17" s="12"/>
      <c r="N17" s="93">
        <f>IF(L17="","",($G$10))</f>
        <v>1749.9964395187742</v>
      </c>
      <c r="O17" s="94">
        <f>IF(L17="","",(SUM(M17)-N17))</f>
        <v>-1749.9964395187742</v>
      </c>
      <c r="P17" s="95">
        <f>IF(L17="","",(L17*O17))</f>
        <v>-874998.21975938708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3400</v>
      </c>
      <c r="E23" s="71"/>
      <c r="F23" s="71"/>
      <c r="G23" s="71"/>
      <c r="H23" s="72">
        <f>SUM(H16:H22)</f>
        <v>-4537684.713444042</v>
      </c>
      <c r="I23" s="114"/>
      <c r="J23" s="85" t="s">
        <v>25</v>
      </c>
      <c r="K23" s="86"/>
      <c r="L23" s="87">
        <f>SUM(L16:L22)</f>
        <v>3500</v>
      </c>
      <c r="M23" s="88"/>
      <c r="N23" s="88"/>
      <c r="O23" s="88"/>
      <c r="P23" s="89">
        <f>SUM(P16:P22)</f>
        <v>-6124987.5383157097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33431</v>
      </c>
      <c r="D29" s="187"/>
      <c r="E29" s="188">
        <f>$G$9</f>
        <v>1334.6131510129535</v>
      </c>
      <c r="F29" s="188"/>
      <c r="G29" s="187">
        <f>C29*E29</f>
        <v>44617452.251514047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39089</v>
      </c>
      <c r="D30" s="184"/>
      <c r="E30" s="199">
        <f>$G$10</f>
        <v>1749.9964395187742</v>
      </c>
      <c r="F30" s="199"/>
      <c r="G30" s="184">
        <f>C30*E30</f>
        <v>68405610.824349359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33431</v>
      </c>
      <c r="D36" s="187"/>
      <c r="E36" s="187">
        <f>$G$29+$O$29-K36</f>
        <v>44617452.251514047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39089</v>
      </c>
      <c r="D37" s="184"/>
      <c r="E37" s="184">
        <f>$G$30+$O$30</f>
        <v>68405610.824349359</v>
      </c>
      <c r="F37" s="184"/>
      <c r="G37" s="199">
        <f>E37/C37</f>
        <v>1749.996439518774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36831</v>
      </c>
      <c r="D43" s="230"/>
      <c r="E43" s="58"/>
      <c r="F43" s="231">
        <f>$K$29</f>
        <v>0</v>
      </c>
      <c r="G43" s="232"/>
      <c r="H43" s="232">
        <f>$D$23</f>
        <v>3400</v>
      </c>
      <c r="I43" s="232"/>
      <c r="J43" s="232"/>
      <c r="K43" s="233">
        <f>$C$43-$H$43+$F$43+$O$43</f>
        <v>33431</v>
      </c>
      <c r="L43" s="233"/>
      <c r="M43" s="59">
        <f>SUM($K$43)/$D$9</f>
        <v>0.167155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42589</v>
      </c>
      <c r="D44" s="235"/>
      <c r="E44" s="62"/>
      <c r="F44" s="236">
        <f>$K$30</f>
        <v>0</v>
      </c>
      <c r="G44" s="237"/>
      <c r="H44" s="237">
        <f>$L$23</f>
        <v>3500</v>
      </c>
      <c r="I44" s="237"/>
      <c r="J44" s="237"/>
      <c r="K44" s="238">
        <f>$C$44-$H$44+$F$44+$O$44</f>
        <v>39089</v>
      </c>
      <c r="L44" s="238"/>
      <c r="M44" s="63">
        <f>SUM($K$44)/D10</f>
        <v>7.8177999999999997E-2</v>
      </c>
      <c r="N44" s="64">
        <f>$G$37</f>
        <v>1749.996439518774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pageSetUpPr fitToPage="1"/>
  </sheetPr>
  <dimension ref="B1:Y124"/>
  <sheetViews>
    <sheetView showGridLines="0" topLeftCell="A28" zoomScaleNormal="100" workbookViewId="0">
      <selection activeCell="L19" sqref="L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SUM('0706'!K43:L43)</f>
        <v>33431</v>
      </c>
      <c r="F9" s="38">
        <f>E9/D9</f>
        <v>0.167155</v>
      </c>
      <c r="G9" s="103">
        <f>SUM('0706'!N43)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SUM('0706'!K44:L44)</f>
        <v>39089</v>
      </c>
      <c r="F10" s="40">
        <f>E10/D10</f>
        <v>7.8177999999999997E-2</v>
      </c>
      <c r="G10" s="103">
        <f>SUM('0706'!N44)</f>
        <v>1749.996439518774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 t="s">
        <v>96</v>
      </c>
      <c r="D16" s="104">
        <v>1000</v>
      </c>
      <c r="E16" s="33"/>
      <c r="F16" s="73">
        <f>IF(D16="","",(SUM($G$9)))</f>
        <v>1334.6131510129535</v>
      </c>
      <c r="G16" s="74">
        <f>IF(D16="","",(SUM(E16)-F16))</f>
        <v>-1334.6131510129535</v>
      </c>
      <c r="H16" s="75">
        <f>IF(D16="","",(D16*G16))</f>
        <v>-1334613.1510129536</v>
      </c>
      <c r="I16" s="13"/>
      <c r="J16" s="165" t="s">
        <v>23</v>
      </c>
      <c r="K16" s="107" t="s">
        <v>96</v>
      </c>
      <c r="L16" s="105">
        <v>1000</v>
      </c>
      <c r="M16" s="33"/>
      <c r="N16" s="90">
        <f>IF(L16="","",($G$10))</f>
        <v>1749.996439518774</v>
      </c>
      <c r="O16" s="91">
        <f>IF(L16="","",(SUM(M16)-N16))</f>
        <v>-1749.996439518774</v>
      </c>
      <c r="P16" s="92">
        <f>IF(L16="","",(L16*O16))</f>
        <v>-1749996.4395187739</v>
      </c>
    </row>
    <row r="17" spans="2:17" ht="24" customHeight="1">
      <c r="B17" s="164"/>
      <c r="C17" s="132" t="s">
        <v>45</v>
      </c>
      <c r="D17" s="105">
        <v>2100</v>
      </c>
      <c r="E17" s="12"/>
      <c r="F17" s="76">
        <f>IF(D17="","",(SUM($G$9)))</f>
        <v>1334.6131510129535</v>
      </c>
      <c r="G17" s="77">
        <f>IF(D17="","",(SUM(E17)-F17))</f>
        <v>-1334.6131510129535</v>
      </c>
      <c r="H17" s="78">
        <f>IF(D17="","",(D17*G17))</f>
        <v>-2802687.6171272025</v>
      </c>
      <c r="I17" s="13"/>
      <c r="J17" s="165"/>
      <c r="K17" s="107" t="s">
        <v>45</v>
      </c>
      <c r="L17" s="105">
        <v>1000</v>
      </c>
      <c r="M17" s="12"/>
      <c r="N17" s="93">
        <f>IF(L17="","",($G$10))</f>
        <v>1749.996439518774</v>
      </c>
      <c r="O17" s="94">
        <f>IF(L17="","",(SUM(M17)-N17))</f>
        <v>-1749.996439518774</v>
      </c>
      <c r="P17" s="95">
        <f>IF(L17="","",(L17*O17))</f>
        <v>-1749996.4395187739</v>
      </c>
    </row>
    <row r="18" spans="2:17" ht="24" customHeight="1">
      <c r="B18" s="164"/>
      <c r="C18" s="101" t="s">
        <v>48</v>
      </c>
      <c r="D18" s="105">
        <v>1000</v>
      </c>
      <c r="E18" s="12"/>
      <c r="F18" s="76">
        <f t="shared" ref="F18:F22" si="0">IF(D18="","",(SUM($G$9)))</f>
        <v>1334.6131510129535</v>
      </c>
      <c r="G18" s="77">
        <f t="shared" ref="G18:G22" si="1">IF(D18="","",(SUM(E18)-F18))</f>
        <v>-1334.6131510129535</v>
      </c>
      <c r="H18" s="78">
        <f t="shared" ref="H18:H22" si="2">IF(D18="","",(D18*G18))</f>
        <v>-1334613.1510129536</v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1749.996439518774</v>
      </c>
      <c r="O18" s="94">
        <f t="shared" ref="O18:O22" si="4">IF(L18="","",(SUM(M18)-N18))</f>
        <v>-1749.996439518774</v>
      </c>
      <c r="P18" s="95">
        <f t="shared" ref="P18:P22" si="5">IF(L18="","",(L18*O18))</f>
        <v>-5249989.3185563218</v>
      </c>
    </row>
    <row r="19" spans="2:17" ht="24" customHeight="1">
      <c r="B19" s="164"/>
      <c r="C19" s="107" t="s">
        <v>97</v>
      </c>
      <c r="D19" s="105">
        <v>400</v>
      </c>
      <c r="E19" s="12"/>
      <c r="F19" s="76">
        <f t="shared" si="0"/>
        <v>1334.6131510129535</v>
      </c>
      <c r="G19" s="77">
        <f t="shared" si="1"/>
        <v>-1334.6131510129535</v>
      </c>
      <c r="H19" s="78">
        <f t="shared" si="2"/>
        <v>-533845.26040518144</v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4500</v>
      </c>
      <c r="E23" s="71"/>
      <c r="F23" s="71"/>
      <c r="G23" s="71"/>
      <c r="H23" s="72">
        <f>SUM(H16:H22)</f>
        <v>-6005759.1795582902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-8749982.1975938696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28931</v>
      </c>
      <c r="D29" s="187"/>
      <c r="E29" s="188">
        <f>$G$9</f>
        <v>1334.6131510129535</v>
      </c>
      <c r="F29" s="188"/>
      <c r="G29" s="187">
        <f>C29*E29</f>
        <v>38611693.071955755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34089</v>
      </c>
      <c r="D30" s="184"/>
      <c r="E30" s="199">
        <f>$G$10</f>
        <v>1749.996439518774</v>
      </c>
      <c r="F30" s="199"/>
      <c r="G30" s="184">
        <f>C30*E30</f>
        <v>59655628.626755483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28931</v>
      </c>
      <c r="D36" s="187"/>
      <c r="E36" s="187">
        <f>$G$29+$O$29-K36</f>
        <v>38611693.071955755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34089</v>
      </c>
      <c r="D37" s="184"/>
      <c r="E37" s="184">
        <f>$G$30+$O$30</f>
        <v>59655628.626755483</v>
      </c>
      <c r="F37" s="184"/>
      <c r="G37" s="199">
        <f>E37/C37</f>
        <v>1749.996439518774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33431</v>
      </c>
      <c r="D43" s="230"/>
      <c r="E43" s="58"/>
      <c r="F43" s="231">
        <f>$K$29</f>
        <v>0</v>
      </c>
      <c r="G43" s="232"/>
      <c r="H43" s="232">
        <f>$D$23</f>
        <v>4500</v>
      </c>
      <c r="I43" s="232"/>
      <c r="J43" s="232"/>
      <c r="K43" s="233">
        <f>$C$43-$H$43+$F$43+$O$43</f>
        <v>28931</v>
      </c>
      <c r="L43" s="233"/>
      <c r="M43" s="59">
        <f>SUM($K$43)/$D$9</f>
        <v>0.14465500000000001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39089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34089</v>
      </c>
      <c r="L44" s="238"/>
      <c r="M44" s="63">
        <f>SUM($K$44)/D10</f>
        <v>6.8178000000000002E-2</v>
      </c>
      <c r="N44" s="64">
        <f>$G$37</f>
        <v>1749.996439518774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pageSetUpPr fitToPage="1"/>
  </sheetPr>
  <dimension ref="B1:Y124"/>
  <sheetViews>
    <sheetView showGridLines="0" topLeftCell="A28" zoomScaleNormal="100" workbookViewId="0">
      <selection activeCell="Q20" sqref="Q2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SUM('0707'!K43:L43)</f>
        <v>28931</v>
      </c>
      <c r="F9" s="38">
        <f>E9/D9</f>
        <v>0.14465500000000001</v>
      </c>
      <c r="G9" s="103">
        <f>SUM('0707'!N43)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SUM('0707'!K44:L44)</f>
        <v>34089</v>
      </c>
      <c r="F10" s="40">
        <f>E10/D10</f>
        <v>6.8178000000000002E-2</v>
      </c>
      <c r="G10" s="103">
        <f>SUM('0707'!N44)</f>
        <v>1749.996439518774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3850</v>
      </c>
      <c r="E16" s="33"/>
      <c r="F16" s="73">
        <f>IF(D16="","",(SUM($G$9)))</f>
        <v>1334.6131510129535</v>
      </c>
      <c r="G16" s="74">
        <f>IF(D16="","",(SUM(E16)-F16))</f>
        <v>-1334.6131510129535</v>
      </c>
      <c r="H16" s="75">
        <f>IF(D16="","",(D16*G16))</f>
        <v>-5138260.6313998709</v>
      </c>
      <c r="I16" s="13"/>
      <c r="J16" s="165" t="s">
        <v>23</v>
      </c>
      <c r="K16" s="107" t="s">
        <v>48</v>
      </c>
      <c r="L16" s="105">
        <v>2000</v>
      </c>
      <c r="M16" s="33"/>
      <c r="N16" s="90">
        <f>IF(L16="","",($G$10))</f>
        <v>1749.996439518774</v>
      </c>
      <c r="O16" s="91">
        <f>IF(L16="","",(SUM(M16)-N16))</f>
        <v>-1749.996439518774</v>
      </c>
      <c r="P16" s="92">
        <f>IF(L16="","",(L16*O16))</f>
        <v>-3499992.8790375479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3850</v>
      </c>
      <c r="E23" s="71"/>
      <c r="F23" s="71"/>
      <c r="G23" s="71"/>
      <c r="H23" s="72">
        <f>SUM(H16:H22)</f>
        <v>-5138260.6313998709</v>
      </c>
      <c r="I23" s="114"/>
      <c r="J23" s="85" t="s">
        <v>25</v>
      </c>
      <c r="K23" s="86"/>
      <c r="L23" s="87">
        <f>SUM(L16:L22)</f>
        <v>2000</v>
      </c>
      <c r="M23" s="88"/>
      <c r="N23" s="88"/>
      <c r="O23" s="88"/>
      <c r="P23" s="89">
        <f>SUM(P16:P22)</f>
        <v>-3499992.8790375479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25081</v>
      </c>
      <c r="D29" s="187"/>
      <c r="E29" s="188">
        <f>$G$9</f>
        <v>1334.6131510129535</v>
      </c>
      <c r="F29" s="188"/>
      <c r="G29" s="187">
        <f>C29*E29</f>
        <v>33473432.440555885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32089</v>
      </c>
      <c r="D30" s="184"/>
      <c r="E30" s="199">
        <f>$G$10</f>
        <v>1749.996439518774</v>
      </c>
      <c r="F30" s="199"/>
      <c r="G30" s="184">
        <f>C30*E30</f>
        <v>56155635.747717939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25081</v>
      </c>
      <c r="D36" s="187"/>
      <c r="E36" s="187">
        <f>$G$29+$O$29-K36</f>
        <v>33473432.440555885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32089</v>
      </c>
      <c r="D37" s="184"/>
      <c r="E37" s="184">
        <f>$G$30+$O$30</f>
        <v>56155635.747717939</v>
      </c>
      <c r="F37" s="184"/>
      <c r="G37" s="199">
        <f>E37/C37</f>
        <v>1749.996439518774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28931</v>
      </c>
      <c r="D43" s="230"/>
      <c r="E43" s="58"/>
      <c r="F43" s="231">
        <f>$K$29</f>
        <v>0</v>
      </c>
      <c r="G43" s="232"/>
      <c r="H43" s="232">
        <f>$D$23</f>
        <v>3850</v>
      </c>
      <c r="I43" s="232"/>
      <c r="J43" s="232"/>
      <c r="K43" s="233">
        <f>$C$43-$H$43+$F$43+$O$43</f>
        <v>25081</v>
      </c>
      <c r="L43" s="233"/>
      <c r="M43" s="59">
        <f>SUM($K$43)/$D$9</f>
        <v>0.12540499999999999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34089</v>
      </c>
      <c r="D44" s="235"/>
      <c r="E44" s="62"/>
      <c r="F44" s="236">
        <f>$K$30</f>
        <v>0</v>
      </c>
      <c r="G44" s="237"/>
      <c r="H44" s="237">
        <f>$L$23</f>
        <v>2000</v>
      </c>
      <c r="I44" s="237"/>
      <c r="J44" s="237"/>
      <c r="K44" s="238">
        <f>$C$44-$H$44+$F$44+$O$44</f>
        <v>32089</v>
      </c>
      <c r="L44" s="238"/>
      <c r="M44" s="63">
        <f>SUM($K$44)/D10</f>
        <v>6.4177999999999999E-2</v>
      </c>
      <c r="N44" s="64">
        <f>$G$37</f>
        <v>1749.996439518774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tabColor rgb="FFFFFF00"/>
    <pageSetUpPr fitToPage="1"/>
  </sheetPr>
  <dimension ref="B1:Y124"/>
  <sheetViews>
    <sheetView showGridLines="0" topLeftCell="A21" zoomScaleNormal="100" workbookViewId="0">
      <selection activeCell="N32" sqref="N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SUM('0708'!K43:L43)</f>
        <v>25081</v>
      </c>
      <c r="F9" s="38">
        <f>E9/D9</f>
        <v>0.12540499999999999</v>
      </c>
      <c r="G9" s="103">
        <f>SUM('0708'!N43)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SUM('0708'!K44:L44)</f>
        <v>32089</v>
      </c>
      <c r="F10" s="40">
        <f>E10/D10</f>
        <v>6.4177999999999999E-2</v>
      </c>
      <c r="G10" s="103">
        <f>SUM('0708'!N44)</f>
        <v>1749.996439518774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07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07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07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25081</v>
      </c>
      <c r="D29" s="187"/>
      <c r="E29" s="188">
        <f>$G$9</f>
        <v>1334.6131510129535</v>
      </c>
      <c r="F29" s="188"/>
      <c r="G29" s="187">
        <f>C29*E29</f>
        <v>33473432.440555885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32089</v>
      </c>
      <c r="D30" s="184"/>
      <c r="E30" s="199">
        <f>$G$10</f>
        <v>1749.996439518774</v>
      </c>
      <c r="F30" s="199"/>
      <c r="G30" s="184">
        <f>C30*E30</f>
        <v>56155635.747717939</v>
      </c>
      <c r="H30" s="185"/>
      <c r="I30" s="13"/>
      <c r="J30" s="46" t="s">
        <v>10</v>
      </c>
      <c r="K30" s="180">
        <v>31763</v>
      </c>
      <c r="L30" s="181"/>
      <c r="M30" s="182">
        <v>1756.8932673681099</v>
      </c>
      <c r="N30" s="183"/>
      <c r="O30" s="184">
        <f>K30*M30</f>
        <v>55804200.85141328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25081</v>
      </c>
      <c r="D36" s="187"/>
      <c r="E36" s="187">
        <f>$G$29+$O$29-K36</f>
        <v>33473432.440555885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63852</v>
      </c>
      <c r="D37" s="184"/>
      <c r="E37" s="184">
        <f>$G$30+$O$30</f>
        <v>111959836.59913123</v>
      </c>
      <c r="F37" s="184"/>
      <c r="G37" s="199">
        <f>E37/C37</f>
        <v>1753.4272473709707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25081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25081</v>
      </c>
      <c r="L43" s="233"/>
      <c r="M43" s="59">
        <f>SUM($K$43)/$D$9</f>
        <v>0.12540499999999999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32089</v>
      </c>
      <c r="D44" s="235"/>
      <c r="E44" s="62"/>
      <c r="F44" s="236">
        <f>$K$30</f>
        <v>31763</v>
      </c>
      <c r="G44" s="237"/>
      <c r="H44" s="237">
        <f>$L$23</f>
        <v>0</v>
      </c>
      <c r="I44" s="237"/>
      <c r="J44" s="237"/>
      <c r="K44" s="238">
        <f>$C$44-$H$44+$F$44+$O$44</f>
        <v>63852</v>
      </c>
      <c r="L44" s="238"/>
      <c r="M44" s="63">
        <f>SUM($K$44)/D10</f>
        <v>0.12770400000000001</v>
      </c>
      <c r="N44" s="64">
        <f>$G$37</f>
        <v>1753.4272473709707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pageSetUpPr fitToPage="1"/>
  </sheetPr>
  <dimension ref="B1:Y124"/>
  <sheetViews>
    <sheetView showGridLines="0" topLeftCell="A37" zoomScaleNormal="100" workbookViewId="0">
      <selection activeCell="Q48" sqref="Q4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SUM('0709 (입고)'!K43:L43)</f>
        <v>25081</v>
      </c>
      <c r="F9" s="38">
        <f>E9/D9</f>
        <v>0.12540499999999999</v>
      </c>
      <c r="G9" s="103">
        <f>SUM('0709 (입고)'!N43)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SUM('0709 (입고)'!K44:L44)</f>
        <v>63852</v>
      </c>
      <c r="F10" s="40">
        <f>E10/D10</f>
        <v>0.12770400000000001</v>
      </c>
      <c r="G10" s="103">
        <f>SUM('0709 (입고)'!N44)</f>
        <v>1753.4272473709707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2100</v>
      </c>
      <c r="E16" s="33"/>
      <c r="F16" s="73">
        <f>IF(D16="","",(SUM($G$9)))</f>
        <v>1334.6131510129535</v>
      </c>
      <c r="G16" s="74">
        <f>IF(D16="","",(SUM(E16)-F16))</f>
        <v>-1334.6131510129535</v>
      </c>
      <c r="H16" s="75">
        <f>IF(D16="","",(D16*G16))</f>
        <v>-2802687.6171272025</v>
      </c>
      <c r="I16" s="13"/>
      <c r="J16" s="165" t="s">
        <v>23</v>
      </c>
      <c r="K16" s="132" t="s">
        <v>45</v>
      </c>
      <c r="L16" s="105">
        <v>830</v>
      </c>
      <c r="M16" s="33"/>
      <c r="N16" s="90">
        <f>IF(L16="","",($G$10))</f>
        <v>1753.4272473709707</v>
      </c>
      <c r="O16" s="91">
        <f>IF(L16="","",(SUM(M16)-N16))</f>
        <v>-1753.4272473709707</v>
      </c>
      <c r="P16" s="92">
        <f>IF(L16="","",(L16*O16))</f>
        <v>-1455344.6153179058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1334.6131510129535</v>
      </c>
      <c r="G17" s="77">
        <f>IF(D17="","",(SUM(E17)-F17))</f>
        <v>-1334.6131510129535</v>
      </c>
      <c r="H17" s="78">
        <f>IF(D17="","",(D17*G17))</f>
        <v>-1334613.1510129536</v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1753.4272473709707</v>
      </c>
      <c r="O17" s="94">
        <f>IF(L17="","",(SUM(M17)-N17))</f>
        <v>-1753.4272473709707</v>
      </c>
      <c r="P17" s="95">
        <f>IF(L17="","",(L17*O17))</f>
        <v>-5260281.7421129122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3100</v>
      </c>
      <c r="E23" s="71"/>
      <c r="F23" s="71"/>
      <c r="G23" s="71"/>
      <c r="H23" s="72">
        <f>SUM(H16:H22)</f>
        <v>-4137300.7681401558</v>
      </c>
      <c r="I23" s="114"/>
      <c r="J23" s="85" t="s">
        <v>25</v>
      </c>
      <c r="K23" s="86"/>
      <c r="L23" s="87">
        <f>SUM(L16:L22)</f>
        <v>3830</v>
      </c>
      <c r="M23" s="88"/>
      <c r="N23" s="88"/>
      <c r="O23" s="88"/>
      <c r="P23" s="89">
        <f>SUM(P16:P22)</f>
        <v>-6715626.3574308176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21981</v>
      </c>
      <c r="D29" s="187"/>
      <c r="E29" s="188">
        <f>$G$9</f>
        <v>1334.6131510129535</v>
      </c>
      <c r="F29" s="188"/>
      <c r="G29" s="187">
        <f>C29*E29</f>
        <v>29336131.67241573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60022</v>
      </c>
      <c r="D30" s="184"/>
      <c r="E30" s="199">
        <f>$G$10</f>
        <v>1753.4272473709707</v>
      </c>
      <c r="F30" s="199"/>
      <c r="G30" s="184">
        <f>C30*E30</f>
        <v>105244210.2417004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21981</v>
      </c>
      <c r="D36" s="187"/>
      <c r="E36" s="187">
        <f>$G$29+$O$29-K36</f>
        <v>29336131.67241573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60022</v>
      </c>
      <c r="D37" s="184"/>
      <c r="E37" s="184">
        <f>$G$30+$O$30</f>
        <v>105244210.2417004</v>
      </c>
      <c r="F37" s="184"/>
      <c r="G37" s="199">
        <f>E37/C37</f>
        <v>1753.4272473709707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25081</v>
      </c>
      <c r="D43" s="230"/>
      <c r="E43" s="58"/>
      <c r="F43" s="231">
        <f>$K$29</f>
        <v>0</v>
      </c>
      <c r="G43" s="232"/>
      <c r="H43" s="232">
        <f>$D$23</f>
        <v>3100</v>
      </c>
      <c r="I43" s="232"/>
      <c r="J43" s="232"/>
      <c r="K43" s="233">
        <f>$C$43-$H$43+$F$43+$O$43</f>
        <v>21981</v>
      </c>
      <c r="L43" s="233"/>
      <c r="M43" s="59">
        <f>SUM($K$43)/$D$9</f>
        <v>0.109905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63852</v>
      </c>
      <c r="D44" s="235"/>
      <c r="E44" s="62"/>
      <c r="F44" s="236">
        <f>$K$30</f>
        <v>0</v>
      </c>
      <c r="G44" s="237"/>
      <c r="H44" s="237">
        <f>$L$23</f>
        <v>3830</v>
      </c>
      <c r="I44" s="237"/>
      <c r="J44" s="237"/>
      <c r="K44" s="238">
        <f>$C$44-$H$44+$F$44+$O$44</f>
        <v>60022</v>
      </c>
      <c r="L44" s="238"/>
      <c r="M44" s="63">
        <f>SUM($K$44)/D10</f>
        <v>0.120044</v>
      </c>
      <c r="N44" s="64">
        <f>$G$37</f>
        <v>1753.4272473709707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pageSetUpPr fitToPage="1"/>
  </sheetPr>
  <dimension ref="B1:Y124"/>
  <sheetViews>
    <sheetView showGridLines="0" topLeftCell="A31" zoomScaleNormal="100" workbookViewId="0">
      <selection activeCell="P47" sqref="P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SUM('0709'!K43:L43)</f>
        <v>21981</v>
      </c>
      <c r="F9" s="38">
        <f>E9/D9</f>
        <v>0.109905</v>
      </c>
      <c r="G9" s="103">
        <f>SUM('0709'!N43)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SUM('0709'!K44:L44)</f>
        <v>60022</v>
      </c>
      <c r="F10" s="40">
        <f>E10/D10</f>
        <v>0.120044</v>
      </c>
      <c r="G10" s="103">
        <f>SUM('0709'!N44)</f>
        <v>1753.4272473709707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96</v>
      </c>
      <c r="D16" s="104">
        <v>1800</v>
      </c>
      <c r="E16" s="33"/>
      <c r="F16" s="73">
        <f>IF(D16="","",(SUM($G$9)))</f>
        <v>1334.6131510129535</v>
      </c>
      <c r="G16" s="74">
        <f>IF(D16="","",(SUM(E16)-F16))</f>
        <v>-1334.6131510129535</v>
      </c>
      <c r="H16" s="75">
        <f>IF(D16="","",(D16*G16))</f>
        <v>-2402303.6718233163</v>
      </c>
      <c r="I16" s="13"/>
      <c r="J16" s="165" t="s">
        <v>23</v>
      </c>
      <c r="K16" s="132" t="s">
        <v>96</v>
      </c>
      <c r="L16" s="105">
        <v>1000</v>
      </c>
      <c r="M16" s="33"/>
      <c r="N16" s="90">
        <f>IF(L16="","",($G$10))</f>
        <v>1753.4272473709707</v>
      </c>
      <c r="O16" s="91">
        <f>IF(L16="","",(SUM(M16)-N16))</f>
        <v>-1753.4272473709707</v>
      </c>
      <c r="P16" s="92">
        <f>IF(L16="","",(L16*O16))</f>
        <v>-1753427.2473709707</v>
      </c>
    </row>
    <row r="17" spans="2:17" ht="24" customHeight="1">
      <c r="B17" s="164"/>
      <c r="C17" s="132" t="s">
        <v>45</v>
      </c>
      <c r="D17" s="105">
        <v>1870</v>
      </c>
      <c r="E17" s="12"/>
      <c r="F17" s="76">
        <f>IF(D17="","",(SUM($G$9)))</f>
        <v>1334.6131510129535</v>
      </c>
      <c r="G17" s="77">
        <f>IF(D17="","",(SUM(E17)-F17))</f>
        <v>-1334.6131510129535</v>
      </c>
      <c r="H17" s="78">
        <f>IF(D17="","",(D17*G17))</f>
        <v>-2495726.592394223</v>
      </c>
      <c r="I17" s="13"/>
      <c r="J17" s="165"/>
      <c r="K17" s="132" t="s">
        <v>46</v>
      </c>
      <c r="L17" s="105">
        <v>6000</v>
      </c>
      <c r="M17" s="12"/>
      <c r="N17" s="93">
        <f>IF(L17="","",($G$10))</f>
        <v>1753.4272473709707</v>
      </c>
      <c r="O17" s="94">
        <f>IF(L17="","",(SUM(M17)-N17))</f>
        <v>-1753.4272473709707</v>
      </c>
      <c r="P17" s="95">
        <f>IF(L17="","",(L17*O17))</f>
        <v>-10520563.484225824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48</v>
      </c>
      <c r="L18" s="105">
        <v>2500</v>
      </c>
      <c r="M18" s="12"/>
      <c r="N18" s="93">
        <f t="shared" ref="N18:N22" si="3">IF(L18="","",($G$10))</f>
        <v>1753.4272473709707</v>
      </c>
      <c r="O18" s="94">
        <f t="shared" ref="O18:O22" si="4">IF(L18="","",(SUM(M18)-N18))</f>
        <v>-1753.4272473709707</v>
      </c>
      <c r="P18" s="95">
        <f t="shared" ref="P18:P22" si="5">IF(L18="","",(L18*O18))</f>
        <v>-4383568.1184274266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3670</v>
      </c>
      <c r="E23" s="71"/>
      <c r="F23" s="71"/>
      <c r="G23" s="71"/>
      <c r="H23" s="72">
        <f>SUM(H16:H22)</f>
        <v>-4898030.2642175388</v>
      </c>
      <c r="I23" s="114"/>
      <c r="J23" s="85" t="s">
        <v>25</v>
      </c>
      <c r="K23" s="86"/>
      <c r="L23" s="87">
        <f>SUM(L16:L22)</f>
        <v>9500</v>
      </c>
      <c r="M23" s="88"/>
      <c r="N23" s="88"/>
      <c r="O23" s="88"/>
      <c r="P23" s="89">
        <f>SUM(P16:P22)</f>
        <v>-16657558.850024223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18311</v>
      </c>
      <c r="D29" s="187"/>
      <c r="E29" s="188">
        <f>$G$9</f>
        <v>1334.6131510129535</v>
      </c>
      <c r="F29" s="188"/>
      <c r="G29" s="187">
        <f>C29*E29</f>
        <v>24438101.408198193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50522</v>
      </c>
      <c r="D30" s="184"/>
      <c r="E30" s="199">
        <f>$G$10</f>
        <v>1753.4272473709707</v>
      </c>
      <c r="F30" s="199"/>
      <c r="G30" s="184">
        <f>C30*E30</f>
        <v>88586651.391676188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18311</v>
      </c>
      <c r="D36" s="187"/>
      <c r="E36" s="187">
        <f>$G$29+$O$29-K36</f>
        <v>24438101.408198193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50522</v>
      </c>
      <c r="D37" s="184"/>
      <c r="E37" s="184">
        <f>$G$30+$O$30</f>
        <v>88586651.391676188</v>
      </c>
      <c r="F37" s="184"/>
      <c r="G37" s="199">
        <f>E37/C37</f>
        <v>1753.4272473709709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21981</v>
      </c>
      <c r="D43" s="230"/>
      <c r="E43" s="58"/>
      <c r="F43" s="231">
        <f>$K$29</f>
        <v>0</v>
      </c>
      <c r="G43" s="232"/>
      <c r="H43" s="232">
        <f>$D$23</f>
        <v>3670</v>
      </c>
      <c r="I43" s="232"/>
      <c r="J43" s="232"/>
      <c r="K43" s="233">
        <f>$C$43-$H$43+$F$43+$O$43</f>
        <v>18311</v>
      </c>
      <c r="L43" s="233"/>
      <c r="M43" s="59">
        <f>SUM($K$43)/$D$9</f>
        <v>9.1554999999999997E-2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60022</v>
      </c>
      <c r="D44" s="235"/>
      <c r="E44" s="62"/>
      <c r="F44" s="236">
        <f>$K$30</f>
        <v>0</v>
      </c>
      <c r="G44" s="237"/>
      <c r="H44" s="237">
        <f>$L$23</f>
        <v>9500</v>
      </c>
      <c r="I44" s="237"/>
      <c r="J44" s="237"/>
      <c r="K44" s="238">
        <f>$C$44-$H$44+$F$44+$O$44</f>
        <v>50522</v>
      </c>
      <c r="L44" s="238"/>
      <c r="M44" s="63">
        <f>SUM($K$44)/D10</f>
        <v>0.10104399999999999</v>
      </c>
      <c r="N44" s="64">
        <f>$G$37</f>
        <v>1753.4272473709709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pageSetUpPr fitToPage="1"/>
  </sheetPr>
  <dimension ref="B1:Y124"/>
  <sheetViews>
    <sheetView showGridLines="0" topLeftCell="A31" zoomScaleNormal="100" workbookViewId="0">
      <selection activeCell="M35" sqref="M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SUM('0710'!K43:L43)</f>
        <v>18311</v>
      </c>
      <c r="F9" s="38">
        <f>E9/D9</f>
        <v>9.1554999999999997E-2</v>
      </c>
      <c r="G9" s="103">
        <f>SUM('0710'!N43)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SUM('0710'!K44:L44)</f>
        <v>50522</v>
      </c>
      <c r="F10" s="40">
        <f>E10/D10</f>
        <v>0.10104399999999999</v>
      </c>
      <c r="G10" s="103">
        <f>SUM('0710'!N44)</f>
        <v>1753.4272473709709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1900</v>
      </c>
      <c r="E16" s="33"/>
      <c r="F16" s="73">
        <f>IF(D16="","",(SUM($G$9)))</f>
        <v>1334.6131510129535</v>
      </c>
      <c r="G16" s="74">
        <f>IF(D16="","",(SUM(E16)-F16))</f>
        <v>-1334.6131510129535</v>
      </c>
      <c r="H16" s="75">
        <f>IF(D16="","",(D16*G16))</f>
        <v>-2535764.9869246115</v>
      </c>
      <c r="I16" s="13"/>
      <c r="J16" s="165" t="s">
        <v>23</v>
      </c>
      <c r="K16" s="132" t="s">
        <v>45</v>
      </c>
      <c r="L16" s="105">
        <v>800</v>
      </c>
      <c r="M16" s="33"/>
      <c r="N16" s="90">
        <f>IF(L16="","",($G$10))</f>
        <v>1753.4272473709709</v>
      </c>
      <c r="O16" s="91">
        <f>IF(L16="","",(SUM(M16)-N16))</f>
        <v>-1753.4272473709709</v>
      </c>
      <c r="P16" s="92">
        <f>IF(L16="","",(L16*O16))</f>
        <v>-1402741.7978967768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1900</v>
      </c>
      <c r="E23" s="71"/>
      <c r="F23" s="71"/>
      <c r="G23" s="71"/>
      <c r="H23" s="72">
        <f>SUM(H16:H22)</f>
        <v>-2535764.9869246115</v>
      </c>
      <c r="I23" s="114"/>
      <c r="J23" s="85" t="s">
        <v>25</v>
      </c>
      <c r="K23" s="86"/>
      <c r="L23" s="87">
        <f>SUM(L16:L22)</f>
        <v>800</v>
      </c>
      <c r="M23" s="88"/>
      <c r="N23" s="88"/>
      <c r="O23" s="88"/>
      <c r="P23" s="89">
        <f>SUM(P16:P22)</f>
        <v>-1402741.7978967768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16411</v>
      </c>
      <c r="D29" s="187"/>
      <c r="E29" s="188">
        <f>$G$9</f>
        <v>1334.6131510129535</v>
      </c>
      <c r="F29" s="188"/>
      <c r="G29" s="187">
        <f>C29*E29</f>
        <v>21902336.421273578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49722</v>
      </c>
      <c r="D30" s="184"/>
      <c r="E30" s="199">
        <f>$G$10</f>
        <v>1753.4272473709709</v>
      </c>
      <c r="F30" s="199"/>
      <c r="G30" s="184">
        <f>C30*E30</f>
        <v>87183909.593779415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16411</v>
      </c>
      <c r="D36" s="187"/>
      <c r="E36" s="187">
        <f>$G$29+$O$29-K36</f>
        <v>21902336.421273578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49722</v>
      </c>
      <c r="D37" s="184"/>
      <c r="E37" s="184">
        <f>$G$30+$O$30</f>
        <v>87183909.593779415</v>
      </c>
      <c r="F37" s="184"/>
      <c r="G37" s="199">
        <f>E37/C37</f>
        <v>1753.4272473709709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18311</v>
      </c>
      <c r="D43" s="230"/>
      <c r="E43" s="58"/>
      <c r="F43" s="231">
        <f>$K$29</f>
        <v>0</v>
      </c>
      <c r="G43" s="232"/>
      <c r="H43" s="232">
        <f>$D$23</f>
        <v>1900</v>
      </c>
      <c r="I43" s="232"/>
      <c r="J43" s="232"/>
      <c r="K43" s="233">
        <f>$C$43-$H$43+$F$43+$O$43</f>
        <v>16411</v>
      </c>
      <c r="L43" s="233"/>
      <c r="M43" s="59">
        <f>SUM($K$43)/$D$9</f>
        <v>8.2055000000000003E-2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50522</v>
      </c>
      <c r="D44" s="235"/>
      <c r="E44" s="62"/>
      <c r="F44" s="236">
        <f>$K$30</f>
        <v>0</v>
      </c>
      <c r="G44" s="237"/>
      <c r="H44" s="237">
        <f>$L$23</f>
        <v>800</v>
      </c>
      <c r="I44" s="237"/>
      <c r="J44" s="237"/>
      <c r="K44" s="238">
        <f>$C$44-$H$44+$F$44+$O$44</f>
        <v>49722</v>
      </c>
      <c r="L44" s="238"/>
      <c r="M44" s="63">
        <f>SUM($K$44)/D10</f>
        <v>9.9444000000000005E-2</v>
      </c>
      <c r="N44" s="64">
        <f>$G$37</f>
        <v>1753.4272473709709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pageSetUpPr fitToPage="1"/>
  </sheetPr>
  <dimension ref="B1:Y124"/>
  <sheetViews>
    <sheetView showGridLines="0" topLeftCell="A31" zoomScaleNormal="100" workbookViewId="0">
      <selection activeCell="N19" sqref="N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SUM('0711'!K43:L43)</f>
        <v>16411</v>
      </c>
      <c r="F9" s="38">
        <f>E9/D9</f>
        <v>8.2055000000000003E-2</v>
      </c>
      <c r="G9" s="103">
        <f>SUM('0711'!N43)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SUM('0711'!K44:L44)</f>
        <v>49722</v>
      </c>
      <c r="F10" s="40">
        <f>E10/D10</f>
        <v>9.9444000000000005E-2</v>
      </c>
      <c r="G10" s="103">
        <f>SUM('0711'!N44)</f>
        <v>1753.4272473709709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1100</v>
      </c>
      <c r="E16" s="33"/>
      <c r="F16" s="73">
        <f>IF(D16="","",(SUM($G$9)))</f>
        <v>1334.6131510129535</v>
      </c>
      <c r="G16" s="74">
        <f>IF(D16="","",(SUM(E16)-F16))</f>
        <v>-1334.6131510129535</v>
      </c>
      <c r="H16" s="75">
        <f>IF(D16="","",(D16*G16))</f>
        <v>-1468074.4661142488</v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1100</v>
      </c>
      <c r="E23" s="71"/>
      <c r="F23" s="71"/>
      <c r="G23" s="71"/>
      <c r="H23" s="72">
        <f>SUM(H16:H22)</f>
        <v>-1468074.4661142488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15311</v>
      </c>
      <c r="D29" s="187"/>
      <c r="E29" s="188">
        <f>$G$9</f>
        <v>1334.6131510129535</v>
      </c>
      <c r="F29" s="188"/>
      <c r="G29" s="187">
        <f>C29*E29</f>
        <v>20434261.955159333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49722</v>
      </c>
      <c r="D30" s="184"/>
      <c r="E30" s="199">
        <f>$G$10</f>
        <v>1753.4272473709709</v>
      </c>
      <c r="F30" s="199"/>
      <c r="G30" s="184">
        <f>C30*E30</f>
        <v>87183909.593779415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15311</v>
      </c>
      <c r="D36" s="187"/>
      <c r="E36" s="187">
        <f>$G$29+$O$29-K36</f>
        <v>20434261.955159333</v>
      </c>
      <c r="F36" s="187"/>
      <c r="G36" s="188">
        <f>E36/C36</f>
        <v>1334.6131510129535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49722</v>
      </c>
      <c r="D37" s="184"/>
      <c r="E37" s="184">
        <f>$G$30+$O$30</f>
        <v>87183909.593779415</v>
      </c>
      <c r="F37" s="184"/>
      <c r="G37" s="199">
        <f>E37/C37</f>
        <v>1753.4272473709709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16411</v>
      </c>
      <c r="D43" s="230"/>
      <c r="E43" s="58"/>
      <c r="F43" s="231">
        <f>$K$29</f>
        <v>0</v>
      </c>
      <c r="G43" s="232"/>
      <c r="H43" s="232">
        <f>$D$23</f>
        <v>1100</v>
      </c>
      <c r="I43" s="232"/>
      <c r="J43" s="232"/>
      <c r="K43" s="233">
        <f>$C$43-$H$43+$F$43+$O$43</f>
        <v>15311</v>
      </c>
      <c r="L43" s="233"/>
      <c r="M43" s="59">
        <f>SUM($K$43)/$D$9</f>
        <v>7.6554999999999998E-2</v>
      </c>
      <c r="N43" s="60">
        <f>$G$36</f>
        <v>1334.6131510129535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49722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49722</v>
      </c>
      <c r="L44" s="238"/>
      <c r="M44" s="63">
        <f>SUM($K$44)/D10</f>
        <v>9.9444000000000005E-2</v>
      </c>
      <c r="N44" s="64">
        <f>$G$37</f>
        <v>1753.4272473709709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tabColor rgb="FFFFFF00"/>
    <pageSetUpPr fitToPage="1"/>
  </sheetPr>
  <dimension ref="B1:Y124"/>
  <sheetViews>
    <sheetView showGridLines="0" topLeftCell="A15" zoomScaleNormal="100" workbookViewId="0">
      <selection activeCell="M29" sqref="M29:N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SUM('0713'!K43:L43)</f>
        <v>15311</v>
      </c>
      <c r="F9" s="38">
        <f>E9/D9</f>
        <v>7.6554999999999998E-2</v>
      </c>
      <c r="G9" s="103">
        <f>SUM('0713'!N43)</f>
        <v>1334.6131510129535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SUM('0713'!K44:L44)</f>
        <v>49722</v>
      </c>
      <c r="F10" s="40">
        <f>E10/D10</f>
        <v>9.9444000000000005E-2</v>
      </c>
      <c r="G10" s="103">
        <f>SUM('0713'!N44)</f>
        <v>1753.4272473709709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15311</v>
      </c>
      <c r="D29" s="187"/>
      <c r="E29" s="188">
        <f>$G$9</f>
        <v>1334.6131510129535</v>
      </c>
      <c r="F29" s="188"/>
      <c r="G29" s="187">
        <f>C29*E29</f>
        <v>20434261.955159333</v>
      </c>
      <c r="H29" s="189"/>
      <c r="I29" s="13"/>
      <c r="J29" s="45" t="s">
        <v>9</v>
      </c>
      <c r="K29" s="190">
        <v>32000</v>
      </c>
      <c r="L29" s="191"/>
      <c r="M29" s="192">
        <v>1329.7610922874801</v>
      </c>
      <c r="N29" s="193"/>
      <c r="O29" s="187">
        <f>K29*M29</f>
        <v>42552354.953199364</v>
      </c>
      <c r="P29" s="189"/>
    </row>
    <row r="30" spans="2:17" ht="22.5" customHeight="1">
      <c r="B30" s="46" t="s">
        <v>10</v>
      </c>
      <c r="C30" s="198">
        <f>$E$10-$L$23</f>
        <v>49722</v>
      </c>
      <c r="D30" s="184"/>
      <c r="E30" s="199">
        <f>$G$10</f>
        <v>1753.4272473709709</v>
      </c>
      <c r="F30" s="199"/>
      <c r="G30" s="184">
        <f>C30*E30</f>
        <v>87183909.593779415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47311</v>
      </c>
      <c r="D36" s="187"/>
      <c r="E36" s="187">
        <f>$G$29+$O$29-K36</f>
        <v>62986616.908358693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49722</v>
      </c>
      <c r="D37" s="184"/>
      <c r="E37" s="184">
        <f>$G$30+$O$30</f>
        <v>87183909.593779415</v>
      </c>
      <c r="F37" s="184"/>
      <c r="G37" s="199">
        <f>E37/C37</f>
        <v>1753.4272473709709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15311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47311</v>
      </c>
      <c r="L43" s="233"/>
      <c r="M43" s="59">
        <f>SUM($K$43)/$D$9</f>
        <v>0.23655499999999999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49722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49722</v>
      </c>
      <c r="L44" s="238"/>
      <c r="M44" s="63">
        <f>SUM($K$44)/D10</f>
        <v>9.9444000000000005E-2</v>
      </c>
      <c r="N44" s="64">
        <f>$G$37</f>
        <v>1753.4272473709709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pageSetUpPr fitToPage="1"/>
  </sheetPr>
  <dimension ref="B1:Y124"/>
  <sheetViews>
    <sheetView showGridLines="0" topLeftCell="A37" zoomScaleNormal="100" workbookViewId="0">
      <selection activeCell="K50" sqref="K50:L5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SUM('0714 (입고)'!K43:L43)</f>
        <v>47311</v>
      </c>
      <c r="F9" s="38">
        <f>E9/D9</f>
        <v>0.23655499999999999</v>
      </c>
      <c r="G9" s="103">
        <f>SUM('0714 (입고)'!N43)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SUM('0714 (입고)'!K44:L44)</f>
        <v>49722</v>
      </c>
      <c r="F10" s="40">
        <f>E10/D10</f>
        <v>9.9444000000000005E-2</v>
      </c>
      <c r="G10" s="103">
        <f>SUM('0714 (입고)'!N44)</f>
        <v>1753.4272473709709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2000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-2662662.6749956119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1753.4272473709709</v>
      </c>
      <c r="O16" s="91">
        <f>IF(L16="","",(SUM(M16)-N16))</f>
        <v>-1753.4272473709709</v>
      </c>
      <c r="P16" s="92">
        <f>IF(L16="","",(L16*O16))</f>
        <v>-1753427.2473709709</v>
      </c>
    </row>
    <row r="17" spans="2:17" ht="24" customHeight="1">
      <c r="B17" s="164"/>
      <c r="C17" s="132" t="s">
        <v>94</v>
      </c>
      <c r="D17" s="105">
        <v>2000</v>
      </c>
      <c r="E17" s="12"/>
      <c r="F17" s="76">
        <f>IF(D17="","",(SUM($G$9)))</f>
        <v>1331.3313374978059</v>
      </c>
      <c r="G17" s="77">
        <f>IF(D17="","",(SUM(E17)-F17))</f>
        <v>-1331.3313374978059</v>
      </c>
      <c r="H17" s="78">
        <f>IF(D17="","",(D17*G17))</f>
        <v>-2662662.6749956119</v>
      </c>
      <c r="I17" s="13"/>
      <c r="J17" s="165"/>
      <c r="K17" s="132" t="s">
        <v>46</v>
      </c>
      <c r="L17" s="105">
        <v>6000</v>
      </c>
      <c r="M17" s="12"/>
      <c r="N17" s="93">
        <f>IF(L17="","",($G$10))</f>
        <v>1753.4272473709709</v>
      </c>
      <c r="O17" s="94">
        <f>IF(L17="","",(SUM(M17)-N17))</f>
        <v>-1753.4272473709709</v>
      </c>
      <c r="P17" s="95">
        <f>IF(L17="","",(L17*O17))</f>
        <v>-10520563.484225826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-5325325.3499912238</v>
      </c>
      <c r="I23" s="114"/>
      <c r="J23" s="85" t="s">
        <v>25</v>
      </c>
      <c r="K23" s="86"/>
      <c r="L23" s="87">
        <f>SUM(L16:L22)</f>
        <v>7000</v>
      </c>
      <c r="M23" s="88"/>
      <c r="N23" s="88"/>
      <c r="O23" s="88"/>
      <c r="P23" s="89">
        <f>SUM(P16:P22)</f>
        <v>-12273990.731596798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43311</v>
      </c>
      <c r="D29" s="187"/>
      <c r="E29" s="188">
        <f>$G$9</f>
        <v>1331.3313374978059</v>
      </c>
      <c r="F29" s="188"/>
      <c r="G29" s="187">
        <f>C29*E29</f>
        <v>57661291.558367468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42722</v>
      </c>
      <c r="D30" s="184"/>
      <c r="E30" s="199">
        <f>$G$10</f>
        <v>1753.4272473709709</v>
      </c>
      <c r="F30" s="199"/>
      <c r="G30" s="184">
        <f>C30*E30</f>
        <v>74909918.862182617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43311</v>
      </c>
      <c r="D36" s="187"/>
      <c r="E36" s="187">
        <f>$G$29+$O$29-K36</f>
        <v>57661291.558367468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42722</v>
      </c>
      <c r="D37" s="184"/>
      <c r="E37" s="184">
        <f>$G$30+$O$30</f>
        <v>74909918.862182617</v>
      </c>
      <c r="F37" s="184"/>
      <c r="G37" s="199">
        <f>E37/C37</f>
        <v>1753.4272473709709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47311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43311</v>
      </c>
      <c r="L43" s="233"/>
      <c r="M43" s="59">
        <f>SUM($K$43)/$D$9</f>
        <v>0.216555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49722</v>
      </c>
      <c r="D44" s="235"/>
      <c r="E44" s="62"/>
      <c r="F44" s="236">
        <f>$K$30</f>
        <v>0</v>
      </c>
      <c r="G44" s="237"/>
      <c r="H44" s="237">
        <f>$L$23</f>
        <v>7000</v>
      </c>
      <c r="I44" s="237"/>
      <c r="J44" s="237"/>
      <c r="K44" s="238">
        <f>$C$44-$H$44+$F$44+$O$44</f>
        <v>42722</v>
      </c>
      <c r="L44" s="238"/>
      <c r="M44" s="63">
        <f>SUM($K$44)/D10</f>
        <v>8.5444000000000006E-2</v>
      </c>
      <c r="N44" s="64">
        <f>$G$37</f>
        <v>1753.4272473709709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pageSetUpPr fitToPage="1"/>
  </sheetPr>
  <dimension ref="B1:Y124"/>
  <sheetViews>
    <sheetView showGridLines="0" topLeftCell="A27" zoomScaleNormal="100" workbookViewId="0">
      <selection activeCell="P36" sqref="P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SUM('0714'!K43:L43)</f>
        <v>43311</v>
      </c>
      <c r="F9" s="38">
        <f>E9/D9</f>
        <v>0.216555</v>
      </c>
      <c r="G9" s="103">
        <f>SUM('0714'!N43)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SUM('0714'!K44:L44)</f>
        <v>42722</v>
      </c>
      <c r="F10" s="40">
        <f>E10/D10</f>
        <v>8.5444000000000006E-2</v>
      </c>
      <c r="G10" s="103">
        <f>SUM('0714'!N44)</f>
        <v>1753.4272473709709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96</v>
      </c>
      <c r="D16" s="104">
        <v>1200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-1597597.6049973671</v>
      </c>
      <c r="I16" s="13"/>
      <c r="J16" s="165" t="s">
        <v>23</v>
      </c>
      <c r="K16" s="132" t="s">
        <v>96</v>
      </c>
      <c r="L16" s="105">
        <v>1000</v>
      </c>
      <c r="M16" s="33"/>
      <c r="N16" s="90">
        <f>IF(L16="","",($G$10))</f>
        <v>1753.4272473709709</v>
      </c>
      <c r="O16" s="91">
        <f>IF(L16="","",(SUM(M16)-N16))</f>
        <v>-1753.4272473709709</v>
      </c>
      <c r="P16" s="92">
        <f>IF(L16="","",(L16*O16))</f>
        <v>-1753427.2473709709</v>
      </c>
    </row>
    <row r="17" spans="2:17" ht="24" customHeight="1">
      <c r="B17" s="164"/>
      <c r="C17" s="132" t="s">
        <v>45</v>
      </c>
      <c r="D17" s="105">
        <v>1900</v>
      </c>
      <c r="E17" s="12"/>
      <c r="F17" s="76">
        <f>IF(D17="","",(SUM($G$9)))</f>
        <v>1331.3313374978059</v>
      </c>
      <c r="G17" s="77">
        <f>IF(D17="","",(SUM(E17)-F17))</f>
        <v>-1331.3313374978059</v>
      </c>
      <c r="H17" s="78">
        <f>IF(D17="","",(D17*G17))</f>
        <v>-2529529.5412458312</v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1753.4272473709709</v>
      </c>
      <c r="O17" s="94">
        <f>IF(L17="","",(SUM(M17)-N17))</f>
        <v>-1753.4272473709709</v>
      </c>
      <c r="P17" s="95">
        <f>IF(L17="","",(L17*O17))</f>
        <v>-5260281.7421129132</v>
      </c>
    </row>
    <row r="18" spans="2:17" ht="24" customHeight="1">
      <c r="B18" s="164"/>
      <c r="C18" s="101" t="s">
        <v>93</v>
      </c>
      <c r="D18" s="105">
        <v>2500</v>
      </c>
      <c r="E18" s="12"/>
      <c r="F18" s="76">
        <f t="shared" ref="F18:F22" si="0">IF(D18="","",(SUM($G$9)))</f>
        <v>1331.3313374978059</v>
      </c>
      <c r="G18" s="77">
        <f t="shared" ref="G18:G22" si="1">IF(D18="","",(SUM(E18)-F18))</f>
        <v>-1331.3313374978059</v>
      </c>
      <c r="H18" s="78">
        <f t="shared" ref="H18:H22" si="2">IF(D18="","",(D18*G18))</f>
        <v>-3328328.3437445145</v>
      </c>
      <c r="I18" s="13"/>
      <c r="J18" s="165"/>
      <c r="K18" s="107" t="s">
        <v>48</v>
      </c>
      <c r="L18" s="105">
        <v>2000</v>
      </c>
      <c r="M18" s="12"/>
      <c r="N18" s="93">
        <f t="shared" ref="N18:N22" si="3">IF(L18="","",($G$10))</f>
        <v>1753.4272473709709</v>
      </c>
      <c r="O18" s="94">
        <f t="shared" ref="O18:O22" si="4">IF(L18="","",(SUM(M18)-N18))</f>
        <v>-1753.4272473709709</v>
      </c>
      <c r="P18" s="95">
        <f t="shared" ref="P18:P22" si="5">IF(L18="","",(L18*O18))</f>
        <v>-3506854.4947419418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5600</v>
      </c>
      <c r="E23" s="71"/>
      <c r="F23" s="71"/>
      <c r="G23" s="71"/>
      <c r="H23" s="72">
        <f>SUM(H16:H22)</f>
        <v>-7455455.4899877124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-10520563.484225824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37711</v>
      </c>
      <c r="D29" s="187"/>
      <c r="E29" s="188">
        <f>$G$9</f>
        <v>1331.3313374978059</v>
      </c>
      <c r="F29" s="188"/>
      <c r="G29" s="187">
        <f>C29*E29</f>
        <v>50205836.06837976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36722</v>
      </c>
      <c r="D30" s="184"/>
      <c r="E30" s="199">
        <f>$G$10</f>
        <v>1753.4272473709709</v>
      </c>
      <c r="F30" s="199"/>
      <c r="G30" s="184">
        <f>C30*E30</f>
        <v>64389355.377956793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37711</v>
      </c>
      <c r="D36" s="187"/>
      <c r="E36" s="187">
        <f>$G$29+$O$29-K36</f>
        <v>50205836.06837976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36722</v>
      </c>
      <c r="D37" s="184"/>
      <c r="E37" s="184">
        <f>$G$30+$O$30</f>
        <v>64389355.377956793</v>
      </c>
      <c r="F37" s="184"/>
      <c r="G37" s="199">
        <f>E37/C37</f>
        <v>1753.4272473709709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43311</v>
      </c>
      <c r="D43" s="230"/>
      <c r="E43" s="58"/>
      <c r="F43" s="231">
        <f>$K$29</f>
        <v>0</v>
      </c>
      <c r="G43" s="232"/>
      <c r="H43" s="232">
        <f>$D$23</f>
        <v>5600</v>
      </c>
      <c r="I43" s="232"/>
      <c r="J43" s="232"/>
      <c r="K43" s="233">
        <f>$C$43-$H$43+$F$43+$O$43</f>
        <v>37711</v>
      </c>
      <c r="L43" s="233"/>
      <c r="M43" s="59">
        <f>SUM($K$43)/$D$9</f>
        <v>0.188555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42722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36722</v>
      </c>
      <c r="L44" s="238"/>
      <c r="M44" s="63">
        <f>SUM($K$44)/D10</f>
        <v>7.3443999999999995E-2</v>
      </c>
      <c r="N44" s="64">
        <f>$G$37</f>
        <v>1753.4272473709709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SUM('0715'!K43:L43)</f>
        <v>37711</v>
      </c>
      <c r="F9" s="38">
        <f>E9/D9</f>
        <v>0.188555</v>
      </c>
      <c r="G9" s="103">
        <f>SUM('0715'!N43)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SUM('0715'!K44:L44)</f>
        <v>36722</v>
      </c>
      <c r="F10" s="40">
        <f>E10/D10</f>
        <v>7.3443999999999995E-2</v>
      </c>
      <c r="G10" s="103">
        <f>SUM('0715'!N44)</f>
        <v>1753.4272473709709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37711</v>
      </c>
      <c r="D29" s="187"/>
      <c r="E29" s="188">
        <f>$G$9</f>
        <v>1331.3313374978059</v>
      </c>
      <c r="F29" s="188"/>
      <c r="G29" s="187">
        <f>C29*E29</f>
        <v>50205836.06837976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36722</v>
      </c>
      <c r="D30" s="184"/>
      <c r="E30" s="199">
        <f>$G$10</f>
        <v>1753.4272473709709</v>
      </c>
      <c r="F30" s="199"/>
      <c r="G30" s="184">
        <f>C30*E30</f>
        <v>64389355.377956793</v>
      </c>
      <c r="H30" s="185"/>
      <c r="I30" s="13"/>
      <c r="J30" s="46" t="s">
        <v>10</v>
      </c>
      <c r="K30" s="180">
        <v>64000</v>
      </c>
      <c r="L30" s="181"/>
      <c r="M30" s="182">
        <v>1737.09326736811</v>
      </c>
      <c r="N30" s="183"/>
      <c r="O30" s="184">
        <f>K30*M30</f>
        <v>111173969.11155903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37711</v>
      </c>
      <c r="D36" s="187"/>
      <c r="E36" s="187">
        <f>$G$29+$O$29-K36</f>
        <v>50205836.06837976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100722</v>
      </c>
      <c r="D37" s="184"/>
      <c r="E37" s="184">
        <f>$G$30+$O$30</f>
        <v>175563324.48951584</v>
      </c>
      <c r="F37" s="184"/>
      <c r="G37" s="199">
        <f>E37/C37</f>
        <v>1743.0484351930645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37711</v>
      </c>
      <c r="L43" s="233"/>
      <c r="M43" s="59">
        <f>SUM($K$43)/$D$9</f>
        <v>0.188555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36722</v>
      </c>
      <c r="D44" s="235"/>
      <c r="E44" s="62"/>
      <c r="F44" s="236">
        <f>$K$30</f>
        <v>64000</v>
      </c>
      <c r="G44" s="237"/>
      <c r="H44" s="237">
        <f>$L$23</f>
        <v>0</v>
      </c>
      <c r="I44" s="237"/>
      <c r="J44" s="237"/>
      <c r="K44" s="238">
        <f>$C$44-$H$44+$F$44+$O$44</f>
        <v>100722</v>
      </c>
      <c r="L44" s="238"/>
      <c r="M44" s="63">
        <f>SUM($K$44)/D10</f>
        <v>0.20144400000000001</v>
      </c>
      <c r="N44" s="64">
        <f>$G$37</f>
        <v>1743.0484351930645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pageSetUpPr fitToPage="1"/>
  </sheetPr>
  <dimension ref="B1:Y124"/>
  <sheetViews>
    <sheetView showGridLines="0" topLeftCell="A37" zoomScaleNormal="100" workbookViewId="0">
      <selection activeCell="P50" sqref="P5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SUM('0716 (입고)'!K43:L43)</f>
        <v>37711</v>
      </c>
      <c r="F9" s="38">
        <f>E9/D9</f>
        <v>0.188555</v>
      </c>
      <c r="G9" s="103">
        <f>SUM('0716 (입고)'!N43)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SUM('0716 (입고)'!K44:L44)</f>
        <v>100722</v>
      </c>
      <c r="F10" s="40">
        <f>E10/D10</f>
        <v>0.20144400000000001</v>
      </c>
      <c r="G10" s="103">
        <f>SUM('0716 (입고)'!N44)</f>
        <v>1743.0484351930645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45</v>
      </c>
      <c r="L16" s="105">
        <v>920</v>
      </c>
      <c r="M16" s="33"/>
      <c r="N16" s="90">
        <f>IF(L16="","",($G$10))</f>
        <v>1743.0484351930645</v>
      </c>
      <c r="O16" s="91">
        <f>IF(L16="","",(SUM(M16)-N16))</f>
        <v>-1743.0484351930645</v>
      </c>
      <c r="P16" s="92">
        <f>IF(L16="","",(L16*O16))</f>
        <v>-1603604.5603776192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9000</v>
      </c>
      <c r="M17" s="12"/>
      <c r="N17" s="93">
        <f>IF(L17="","",($G$10))</f>
        <v>1743.0484351930645</v>
      </c>
      <c r="O17" s="94">
        <f>IF(L17="","",(SUM(M17)-N17))</f>
        <v>-1743.0484351930645</v>
      </c>
      <c r="P17" s="95">
        <f>IF(L17="","",(L17*O17))</f>
        <v>-15687435.916737581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9920</v>
      </c>
      <c r="M23" s="88"/>
      <c r="N23" s="88"/>
      <c r="O23" s="88"/>
      <c r="P23" s="89">
        <f>SUM(P16:P22)</f>
        <v>-17291040.477115199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37711</v>
      </c>
      <c r="D29" s="187"/>
      <c r="E29" s="188">
        <f>$G$9</f>
        <v>1331.3313374978059</v>
      </c>
      <c r="F29" s="188"/>
      <c r="G29" s="187">
        <f>C29*E29</f>
        <v>50205836.06837976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90802</v>
      </c>
      <c r="D30" s="184"/>
      <c r="E30" s="199">
        <f>$G$10</f>
        <v>1743.0484351930645</v>
      </c>
      <c r="F30" s="199"/>
      <c r="G30" s="184">
        <f>C30*E30</f>
        <v>158272284.01240066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37711</v>
      </c>
      <c r="D36" s="187"/>
      <c r="E36" s="187">
        <f>$G$29+$O$29-K36</f>
        <v>50205836.06837976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90802</v>
      </c>
      <c r="D37" s="184"/>
      <c r="E37" s="184">
        <f>$G$30+$O$30</f>
        <v>158272284.01240066</v>
      </c>
      <c r="F37" s="184"/>
      <c r="G37" s="199">
        <f>E37/C37</f>
        <v>1743.0484351930647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37711</v>
      </c>
      <c r="L43" s="233"/>
      <c r="M43" s="59">
        <f>SUM($K$43)/$D$9</f>
        <v>0.188555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100722</v>
      </c>
      <c r="D44" s="235"/>
      <c r="E44" s="62"/>
      <c r="F44" s="236">
        <f>$K$30</f>
        <v>0</v>
      </c>
      <c r="G44" s="237"/>
      <c r="H44" s="237">
        <f>$L$23</f>
        <v>9920</v>
      </c>
      <c r="I44" s="237"/>
      <c r="J44" s="237"/>
      <c r="K44" s="238">
        <f>$C$44-$H$44+$F$44+$O$44</f>
        <v>90802</v>
      </c>
      <c r="L44" s="238"/>
      <c r="M44" s="63">
        <f>SUM($K$44)/D10</f>
        <v>0.18160399999999999</v>
      </c>
      <c r="N44" s="64">
        <f>$G$37</f>
        <v>1743.0484351930647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tabColor rgb="FFFFFF00"/>
    <pageSetUpPr fitToPage="1"/>
  </sheetPr>
  <dimension ref="B1:Y124"/>
  <sheetViews>
    <sheetView showGridLines="0" topLeftCell="A13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SUM('0716'!K43:L43)</f>
        <v>37711</v>
      </c>
      <c r="F9" s="38">
        <f>E9/D9</f>
        <v>0.188555</v>
      </c>
      <c r="G9" s="103">
        <f>SUM('0716'!N43)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SUM('0716'!K44:L44)</f>
        <v>90802</v>
      </c>
      <c r="F10" s="40">
        <f>E10/D10</f>
        <v>0.18160399999999999</v>
      </c>
      <c r="G10" s="103">
        <f>SUM('0716'!N44)</f>
        <v>1743.0484351930647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37711</v>
      </c>
      <c r="D29" s="187"/>
      <c r="E29" s="188">
        <f>$G$9</f>
        <v>1331.3313374978059</v>
      </c>
      <c r="F29" s="188"/>
      <c r="G29" s="187">
        <f>C29*E29</f>
        <v>50205836.06837976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90802</v>
      </c>
      <c r="D30" s="184"/>
      <c r="E30" s="199">
        <f>$G$10</f>
        <v>1743.0484351930647</v>
      </c>
      <c r="F30" s="199"/>
      <c r="G30" s="184">
        <f>C30*E30</f>
        <v>158272284.01240066</v>
      </c>
      <c r="H30" s="185"/>
      <c r="I30" s="13"/>
      <c r="J30" s="46" t="s">
        <v>10</v>
      </c>
      <c r="K30" s="180">
        <v>64000</v>
      </c>
      <c r="L30" s="181"/>
      <c r="M30" s="182">
        <v>1737.09326736811</v>
      </c>
      <c r="N30" s="183"/>
      <c r="O30" s="184">
        <f>K30*M30</f>
        <v>111173969.11155903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37711</v>
      </c>
      <c r="D36" s="187"/>
      <c r="E36" s="187">
        <f>$G$29+$O$29-K36</f>
        <v>50205836.06837976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154802</v>
      </c>
      <c r="D37" s="184"/>
      <c r="E37" s="184">
        <f>$G$30+$O$30</f>
        <v>269446253.12395966</v>
      </c>
      <c r="F37" s="184"/>
      <c r="G37" s="199">
        <f>E37/C37</f>
        <v>1740.5863821136656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37711</v>
      </c>
      <c r="L43" s="233"/>
      <c r="M43" s="59">
        <f>SUM($K$43)/$D$9</f>
        <v>0.188555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90802</v>
      </c>
      <c r="D44" s="235"/>
      <c r="E44" s="62"/>
      <c r="F44" s="236">
        <f>$K$30</f>
        <v>64000</v>
      </c>
      <c r="G44" s="237"/>
      <c r="H44" s="237">
        <f>$L$23</f>
        <v>0</v>
      </c>
      <c r="I44" s="237"/>
      <c r="J44" s="237"/>
      <c r="K44" s="238">
        <f>$C$44-$H$44+$F$44+$O$44</f>
        <v>154802</v>
      </c>
      <c r="L44" s="238"/>
      <c r="M44" s="63">
        <f>SUM($K$44)/D10</f>
        <v>0.30960399999999999</v>
      </c>
      <c r="N44" s="64">
        <f>$G$37</f>
        <v>1740.5863821136656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tabColor rgb="FFFFFF00"/>
    <pageSetUpPr fitToPage="1"/>
  </sheetPr>
  <dimension ref="B1:Y124"/>
  <sheetViews>
    <sheetView showGridLines="0" topLeftCell="A24" zoomScaleNormal="100" workbookViewId="0">
      <selection activeCell="O36" sqref="O3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SUM('0717 (입고)'!K43:L43)</f>
        <v>37711</v>
      </c>
      <c r="F9" s="38">
        <f>E9/D9</f>
        <v>0.188555</v>
      </c>
      <c r="G9" s="103">
        <f>SUM('0717 (입고)'!N43)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SUM('0717 (입고)'!K44:L44)</f>
        <v>154802</v>
      </c>
      <c r="F10" s="40">
        <f>E10/D10</f>
        <v>0.30960399999999999</v>
      </c>
      <c r="G10" s="103">
        <f>SUM('0717 (입고)'!N44)</f>
        <v>1740.5863821136656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37711</v>
      </c>
      <c r="D29" s="187"/>
      <c r="E29" s="188">
        <f>$G$9</f>
        <v>1331.3313374978059</v>
      </c>
      <c r="F29" s="188"/>
      <c r="G29" s="187">
        <f>C29*E29</f>
        <v>50205836.06837976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154802</v>
      </c>
      <c r="D30" s="184"/>
      <c r="E30" s="199">
        <f>$G$10</f>
        <v>1740.5863821136656</v>
      </c>
      <c r="F30" s="199"/>
      <c r="G30" s="184">
        <f>C30*E30</f>
        <v>269446253.12395966</v>
      </c>
      <c r="H30" s="185"/>
      <c r="I30" s="13"/>
      <c r="J30" s="46" t="s">
        <v>10</v>
      </c>
      <c r="K30" s="180">
        <v>95763</v>
      </c>
      <c r="L30" s="181"/>
      <c r="M30" s="182">
        <v>1743.6605992186201</v>
      </c>
      <c r="N30" s="183"/>
      <c r="O30" s="184">
        <f>K30*M30</f>
        <v>166978169.9629727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37711</v>
      </c>
      <c r="D36" s="187"/>
      <c r="E36" s="187">
        <f>$G$29+$O$29-K36</f>
        <v>50205836.06837976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250565</v>
      </c>
      <c r="D37" s="184"/>
      <c r="E37" s="184">
        <f>$G$30+$O$30</f>
        <v>436424423.08693236</v>
      </c>
      <c r="F37" s="184"/>
      <c r="G37" s="199">
        <f>E37/C37</f>
        <v>1741.7613117830997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37711</v>
      </c>
      <c r="L43" s="233"/>
      <c r="M43" s="59">
        <f>SUM($K$43)/$D$9</f>
        <v>0.188555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154802</v>
      </c>
      <c r="D44" s="235"/>
      <c r="E44" s="62"/>
      <c r="F44" s="236">
        <f>$K$30</f>
        <v>95763</v>
      </c>
      <c r="G44" s="237"/>
      <c r="H44" s="237">
        <f>$L$23</f>
        <v>0</v>
      </c>
      <c r="I44" s="237"/>
      <c r="J44" s="237"/>
      <c r="K44" s="238">
        <f>$C$44-$H$44+$F$44+$O$44</f>
        <v>250565</v>
      </c>
      <c r="L44" s="238"/>
      <c r="M44" s="63">
        <f>SUM($K$44)/D10</f>
        <v>0.50112999999999996</v>
      </c>
      <c r="N44" s="64">
        <f>$G$37</f>
        <v>1741.7613117830997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>
    <pageSetUpPr fitToPage="1"/>
  </sheetPr>
  <dimension ref="B1:Y124"/>
  <sheetViews>
    <sheetView showGridLines="0" topLeftCell="A34" zoomScaleNormal="100" workbookViewId="0">
      <selection activeCell="K17" sqref="K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SUM('0720 (입고)'!K43:L43)</f>
        <v>37711</v>
      </c>
      <c r="F9" s="38">
        <f>E9/D9</f>
        <v>0.188555</v>
      </c>
      <c r="G9" s="103">
        <f>SUM('0720 (입고)'!N43)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SUM('0720 (입고)'!K44:L44)</f>
        <v>250565</v>
      </c>
      <c r="F10" s="40">
        <f>E10/D10</f>
        <v>0.50112999999999996</v>
      </c>
      <c r="G10" s="103">
        <f>SUM('0720 (입고)'!N44)</f>
        <v>1741.7613117830997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59</v>
      </c>
      <c r="L16" s="105">
        <v>2500</v>
      </c>
      <c r="M16" s="33"/>
      <c r="N16" s="90">
        <f>IF(L16="","",($G$10))</f>
        <v>1741.7613117830997</v>
      </c>
      <c r="O16" s="91">
        <f>IF(L16="","",(SUM(M16)-N16))</f>
        <v>-1741.7613117830997</v>
      </c>
      <c r="P16" s="92">
        <f>IF(L16="","",(L16*O16))</f>
        <v>-4354403.2794577489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2500</v>
      </c>
      <c r="M23" s="88"/>
      <c r="N23" s="88"/>
      <c r="O23" s="88"/>
      <c r="P23" s="89">
        <f>SUM(P16:P22)</f>
        <v>-4354403.2794577489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37711</v>
      </c>
      <c r="D29" s="187"/>
      <c r="E29" s="188">
        <f>$G$9</f>
        <v>1331.3313374978059</v>
      </c>
      <c r="F29" s="188"/>
      <c r="G29" s="187">
        <f>C29*E29</f>
        <v>50205836.06837976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248065</v>
      </c>
      <c r="D30" s="184"/>
      <c r="E30" s="199">
        <f>$G$10</f>
        <v>1741.7613117830997</v>
      </c>
      <c r="F30" s="199"/>
      <c r="G30" s="184">
        <f>C30*E30</f>
        <v>432070019.80747461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37711</v>
      </c>
      <c r="D36" s="187"/>
      <c r="E36" s="187">
        <f>$G$29+$O$29-K36</f>
        <v>50205836.06837976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248065</v>
      </c>
      <c r="D37" s="184"/>
      <c r="E37" s="184">
        <f>$G$30+$O$30</f>
        <v>432070019.80747461</v>
      </c>
      <c r="F37" s="184"/>
      <c r="G37" s="199">
        <f>E37/C37</f>
        <v>1741.7613117830997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37711</v>
      </c>
      <c r="L43" s="233"/>
      <c r="M43" s="59">
        <f>SUM($K$43)/$D$9</f>
        <v>0.188555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250565</v>
      </c>
      <c r="D44" s="235"/>
      <c r="E44" s="62"/>
      <c r="F44" s="236">
        <f>$K$30</f>
        <v>0</v>
      </c>
      <c r="G44" s="237"/>
      <c r="H44" s="237">
        <f>$L$23</f>
        <v>2500</v>
      </c>
      <c r="I44" s="237"/>
      <c r="J44" s="237"/>
      <c r="K44" s="238">
        <f>$C$44-$H$44+$F$44+$O$44</f>
        <v>248065</v>
      </c>
      <c r="L44" s="238"/>
      <c r="M44" s="63">
        <f>SUM($K$44)/D10</f>
        <v>0.49613000000000002</v>
      </c>
      <c r="N44" s="64">
        <f>$G$37</f>
        <v>1741.7613117830997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>
    <tabColor rgb="FFFFFF00"/>
    <pageSetUpPr fitToPage="1"/>
  </sheetPr>
  <dimension ref="B1:Y124"/>
  <sheetViews>
    <sheetView showGridLines="0" topLeftCell="A21" zoomScaleNormal="100" workbookViewId="0">
      <selection activeCell="N33" sqref="N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SUM('0720'!K43:L43)</f>
        <v>37711</v>
      </c>
      <c r="F9" s="38">
        <f>E9/D9</f>
        <v>0.188555</v>
      </c>
      <c r="G9" s="103">
        <f>SUM('0720'!N43)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SUM('0720'!K44:L44)</f>
        <v>248065</v>
      </c>
      <c r="F10" s="40">
        <f>E10/D10</f>
        <v>0.49613000000000002</v>
      </c>
      <c r="G10" s="103">
        <f>SUM('0720'!N44)</f>
        <v>1741.7613117830997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37711</v>
      </c>
      <c r="D29" s="187"/>
      <c r="E29" s="188">
        <f>$G$9</f>
        <v>1331.3313374978059</v>
      </c>
      <c r="F29" s="188"/>
      <c r="G29" s="187">
        <f>C29*E29</f>
        <v>50205836.06837976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248065</v>
      </c>
      <c r="D30" s="184"/>
      <c r="E30" s="199">
        <f>$G$10</f>
        <v>1741.7613117830997</v>
      </c>
      <c r="F30" s="199"/>
      <c r="G30" s="184">
        <f>C30*E30</f>
        <v>432070019.80747461</v>
      </c>
      <c r="H30" s="185"/>
      <c r="I30" s="13"/>
      <c r="J30" s="46" t="s">
        <v>10</v>
      </c>
      <c r="K30" s="180">
        <v>63492</v>
      </c>
      <c r="L30" s="181"/>
      <c r="M30" s="182">
        <v>1756.8932673681099</v>
      </c>
      <c r="N30" s="183"/>
      <c r="O30" s="184">
        <f>K30*M30</f>
        <v>111548667.33173604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37711</v>
      </c>
      <c r="D36" s="187"/>
      <c r="E36" s="187">
        <f>$G$29+$O$29-K36</f>
        <v>50205836.06837976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311557</v>
      </c>
      <c r="D37" s="184"/>
      <c r="E37" s="184">
        <f>$G$30+$O$30</f>
        <v>543618687.1392107</v>
      </c>
      <c r="F37" s="184"/>
      <c r="G37" s="199">
        <f>E37/C37</f>
        <v>1744.8450432479794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37711</v>
      </c>
      <c r="L43" s="233"/>
      <c r="M43" s="59">
        <f>SUM($K$43)/$D$9</f>
        <v>0.188555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248065</v>
      </c>
      <c r="D44" s="235"/>
      <c r="E44" s="62"/>
      <c r="F44" s="236">
        <f>$K$30</f>
        <v>63492</v>
      </c>
      <c r="G44" s="237"/>
      <c r="H44" s="237">
        <f>$L$23</f>
        <v>0</v>
      </c>
      <c r="I44" s="237"/>
      <c r="J44" s="237"/>
      <c r="K44" s="238">
        <f>$C$44-$H$44+$F$44+$O$44</f>
        <v>311557</v>
      </c>
      <c r="L44" s="238"/>
      <c r="M44" s="63">
        <f>SUM($K$44)/D10</f>
        <v>0.62311399999999995</v>
      </c>
      <c r="N44" s="64">
        <f>$G$37</f>
        <v>1744.8450432479794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>
    <pageSetUpPr fitToPage="1"/>
  </sheetPr>
  <dimension ref="B1:Y124"/>
  <sheetViews>
    <sheetView showGridLines="0" topLeftCell="A37" zoomScaleNormal="100" workbookViewId="0">
      <selection activeCell="K30" sqref="K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SUM('0721 (입고)'!K43:L43)</f>
        <v>37711</v>
      </c>
      <c r="F9" s="38">
        <f>E9/D9</f>
        <v>0.188555</v>
      </c>
      <c r="G9" s="103">
        <f>SUM('0721 (입고)'!N43)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SUM('0721 (입고)'!K44:L44)</f>
        <v>311557</v>
      </c>
      <c r="F10" s="40">
        <f>E10/D10</f>
        <v>0.62311399999999995</v>
      </c>
      <c r="G10" s="103">
        <f>SUM('0721 (입고)'!N44)</f>
        <v>1744.8450432479794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900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-1198198.2037480252</v>
      </c>
      <c r="I16" s="13"/>
      <c r="J16" s="165" t="s">
        <v>23</v>
      </c>
      <c r="K16" s="132" t="s">
        <v>45</v>
      </c>
      <c r="L16" s="105">
        <v>900</v>
      </c>
      <c r="M16" s="33"/>
      <c r="N16" s="90">
        <f>IF(L16="","",($G$10))</f>
        <v>1744.8450432479794</v>
      </c>
      <c r="O16" s="91">
        <f>IF(L16="","",(SUM(M16)-N16))</f>
        <v>-1744.8450432479794</v>
      </c>
      <c r="P16" s="92">
        <f>IF(L16="","",(L16*O16))</f>
        <v>-1570360.5389231816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6000</v>
      </c>
      <c r="M17" s="12"/>
      <c r="N17" s="93">
        <f>IF(L17="","",($G$10))</f>
        <v>1744.8450432479794</v>
      </c>
      <c r="O17" s="94">
        <f>IF(L17="","",(SUM(M17)-N17))</f>
        <v>-1744.8450432479794</v>
      </c>
      <c r="P17" s="95">
        <f>IF(L17="","",(L17*O17))</f>
        <v>-10469070.259487877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900</v>
      </c>
      <c r="E23" s="71"/>
      <c r="F23" s="71"/>
      <c r="G23" s="71"/>
      <c r="H23" s="72">
        <f>SUM(H16:H22)</f>
        <v>-1198198.2037480252</v>
      </c>
      <c r="I23" s="114"/>
      <c r="J23" s="85" t="s">
        <v>25</v>
      </c>
      <c r="K23" s="86"/>
      <c r="L23" s="87">
        <f>SUM(L16:L22)</f>
        <v>6900</v>
      </c>
      <c r="M23" s="88"/>
      <c r="N23" s="88"/>
      <c r="O23" s="88"/>
      <c r="P23" s="89">
        <f>SUM(P16:P22)</f>
        <v>-12039430.798411058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36811</v>
      </c>
      <c r="D29" s="187"/>
      <c r="E29" s="188">
        <f>$G$9</f>
        <v>1331.3313374978059</v>
      </c>
      <c r="F29" s="188"/>
      <c r="G29" s="187">
        <f>C29*E29</f>
        <v>49007637.864631735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304657</v>
      </c>
      <c r="D30" s="184"/>
      <c r="E30" s="199">
        <f>$G$10</f>
        <v>1744.8450432479794</v>
      </c>
      <c r="F30" s="199"/>
      <c r="G30" s="184">
        <f>C30*E30</f>
        <v>531579256.34079969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36811</v>
      </c>
      <c r="D36" s="187"/>
      <c r="E36" s="187">
        <f>$G$29+$O$29-K36</f>
        <v>49007637.864631735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304657</v>
      </c>
      <c r="D37" s="184"/>
      <c r="E37" s="184">
        <f>$G$30+$O$30</f>
        <v>531579256.34079969</v>
      </c>
      <c r="F37" s="184"/>
      <c r="G37" s="199">
        <f>E37/C37</f>
        <v>1744.8450432479794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37711</v>
      </c>
      <c r="D43" s="230"/>
      <c r="E43" s="58"/>
      <c r="F43" s="231">
        <f>$K$29</f>
        <v>0</v>
      </c>
      <c r="G43" s="232"/>
      <c r="H43" s="232">
        <f>$D$23</f>
        <v>900</v>
      </c>
      <c r="I43" s="232"/>
      <c r="J43" s="232"/>
      <c r="K43" s="233">
        <f>$C$43-$H$43+$F$43+$O$43</f>
        <v>36811</v>
      </c>
      <c r="L43" s="233"/>
      <c r="M43" s="59">
        <f>SUM($K$43)/$D$9</f>
        <v>0.184055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311557</v>
      </c>
      <c r="D44" s="235"/>
      <c r="E44" s="62"/>
      <c r="F44" s="236">
        <f>$K$30</f>
        <v>0</v>
      </c>
      <c r="G44" s="237"/>
      <c r="H44" s="237">
        <f>$L$23</f>
        <v>6900</v>
      </c>
      <c r="I44" s="237"/>
      <c r="J44" s="237"/>
      <c r="K44" s="238">
        <f>$C$44-$H$44+$F$44+$O$44</f>
        <v>304657</v>
      </c>
      <c r="L44" s="238"/>
      <c r="M44" s="63">
        <f>SUM($K$44)/D10</f>
        <v>0.60931400000000002</v>
      </c>
      <c r="N44" s="64">
        <f>$G$37</f>
        <v>1744.8450432479794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>
    <pageSetUpPr fitToPage="1"/>
  </sheetPr>
  <dimension ref="B1:Y124"/>
  <sheetViews>
    <sheetView showGridLines="0" topLeftCell="A18" zoomScaleNormal="100" workbookViewId="0">
      <selection activeCell="S31" sqref="S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SUM('0721'!K43:L43)</f>
        <v>36811</v>
      </c>
      <c r="F9" s="38">
        <f>E9/D9</f>
        <v>0.184055</v>
      </c>
      <c r="G9" s="103">
        <f>SUM('0721'!N43)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SUM('0721'!K44:L44)</f>
        <v>304657</v>
      </c>
      <c r="F10" s="40">
        <f>E10/D10</f>
        <v>0.60931400000000002</v>
      </c>
      <c r="G10" s="103">
        <f>SUM('0721'!N44)</f>
        <v>1744.8450432479794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96</v>
      </c>
      <c r="D16" s="104">
        <v>2000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-2662662.6749956119</v>
      </c>
      <c r="I16" s="13"/>
      <c r="J16" s="165" t="s">
        <v>23</v>
      </c>
      <c r="K16" s="132" t="s">
        <v>96</v>
      </c>
      <c r="L16" s="105">
        <v>1000</v>
      </c>
      <c r="M16" s="33"/>
      <c r="N16" s="90">
        <f>IF(L16="","",($G$10))</f>
        <v>1744.8450432479794</v>
      </c>
      <c r="O16" s="91">
        <f>IF(L16="","",(SUM(M16)-N16))</f>
        <v>-1744.8450432479794</v>
      </c>
      <c r="P16" s="92">
        <f>IF(L16="","",(L16*O16))</f>
        <v>-1744845.0432479794</v>
      </c>
    </row>
    <row r="17" spans="2:17" ht="24" customHeight="1">
      <c r="B17" s="164"/>
      <c r="C17" s="132" t="s">
        <v>45</v>
      </c>
      <c r="D17" s="105">
        <v>2000</v>
      </c>
      <c r="E17" s="12"/>
      <c r="F17" s="76">
        <f>IF(D17="","",(SUM($G$9)))</f>
        <v>1331.3313374978059</v>
      </c>
      <c r="G17" s="77">
        <f>IF(D17="","",(SUM(E17)-F17))</f>
        <v>-1331.3313374978059</v>
      </c>
      <c r="H17" s="78">
        <f>IF(D17="","",(D17*G17))</f>
        <v>-2662662.6749956119</v>
      </c>
      <c r="I17" s="13"/>
      <c r="J17" s="165"/>
      <c r="K17" s="132" t="s">
        <v>46</v>
      </c>
      <c r="L17" s="105">
        <v>2000</v>
      </c>
      <c r="M17" s="12"/>
      <c r="N17" s="93">
        <f>IF(L17="","",($G$10))</f>
        <v>1744.8450432479794</v>
      </c>
      <c r="O17" s="94">
        <f>IF(L17="","",(SUM(M17)-N17))</f>
        <v>-1744.8450432479794</v>
      </c>
      <c r="P17" s="95">
        <f>IF(L17="","",(L17*O17))</f>
        <v>-3489690.0864959587</v>
      </c>
    </row>
    <row r="18" spans="2:17" ht="24" customHeight="1">
      <c r="B18" s="164"/>
      <c r="C18" s="101" t="s">
        <v>46</v>
      </c>
      <c r="D18" s="105">
        <v>1000</v>
      </c>
      <c r="E18" s="12"/>
      <c r="F18" s="76">
        <f t="shared" ref="F18:F22" si="0">IF(D18="","",(SUM($G$9)))</f>
        <v>1331.3313374978059</v>
      </c>
      <c r="G18" s="77">
        <f t="shared" ref="G18:G22" si="1">IF(D18="","",(SUM(E18)-F18))</f>
        <v>-1331.3313374978059</v>
      </c>
      <c r="H18" s="78">
        <f t="shared" ref="H18:H22" si="2">IF(D18="","",(D18*G18))</f>
        <v>-1331331.3374978059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5000</v>
      </c>
      <c r="E23" s="71"/>
      <c r="F23" s="71"/>
      <c r="G23" s="71"/>
      <c r="H23" s="72">
        <f>SUM(H16:H22)</f>
        <v>-6656656.68748903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-5234535.1297439383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31811</v>
      </c>
      <c r="D29" s="187"/>
      <c r="E29" s="188">
        <f>$G$9</f>
        <v>1331.3313374978059</v>
      </c>
      <c r="F29" s="188"/>
      <c r="G29" s="187">
        <f>C29*E29</f>
        <v>42350981.177142702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301657</v>
      </c>
      <c r="D30" s="184"/>
      <c r="E30" s="199">
        <f>$G$10</f>
        <v>1744.8450432479794</v>
      </c>
      <c r="F30" s="199"/>
      <c r="G30" s="184">
        <f>C30*E30</f>
        <v>526344721.21105576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31811</v>
      </c>
      <c r="D36" s="187"/>
      <c r="E36" s="187">
        <f>$G$29+$O$29-K36</f>
        <v>42350981.177142702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301657</v>
      </c>
      <c r="D37" s="184"/>
      <c r="E37" s="184">
        <f>$G$30+$O$30</f>
        <v>526344721.21105576</v>
      </c>
      <c r="F37" s="184"/>
      <c r="G37" s="199">
        <f>E37/C37</f>
        <v>1744.8450432479794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36811</v>
      </c>
      <c r="D43" s="230"/>
      <c r="E43" s="58"/>
      <c r="F43" s="231">
        <f>$K$29</f>
        <v>0</v>
      </c>
      <c r="G43" s="232"/>
      <c r="H43" s="232">
        <f>$D$23</f>
        <v>5000</v>
      </c>
      <c r="I43" s="232"/>
      <c r="J43" s="232"/>
      <c r="K43" s="233">
        <f>$C$43-$H$43+$F$43+$O$43</f>
        <v>31811</v>
      </c>
      <c r="L43" s="233"/>
      <c r="M43" s="59">
        <f>SUM($K$43)/$D$9</f>
        <v>0.159055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304657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301657</v>
      </c>
      <c r="L44" s="238"/>
      <c r="M44" s="63">
        <f>SUM($K$44)/D10</f>
        <v>0.60331400000000002</v>
      </c>
      <c r="N44" s="64">
        <f>$G$37</f>
        <v>1744.8450432479794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>
    <pageSetUpPr fitToPage="1"/>
  </sheetPr>
  <dimension ref="B1:Y124"/>
  <sheetViews>
    <sheetView showGridLines="0" topLeftCell="A37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SUM('0722'!K43:L43)</f>
        <v>31811</v>
      </c>
      <c r="F9" s="38">
        <f>E9/D9</f>
        <v>0.159055</v>
      </c>
      <c r="G9" s="103">
        <f>SUM('0722'!N43)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SUM('0722'!K44:L44)</f>
        <v>301657</v>
      </c>
      <c r="F10" s="40">
        <f>E10/D10</f>
        <v>0.60331400000000002</v>
      </c>
      <c r="G10" s="103">
        <f>SUM('0722'!N44)</f>
        <v>1744.8450432479794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1600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-2130130.1399964895</v>
      </c>
      <c r="I16" s="13"/>
      <c r="J16" s="165" t="s">
        <v>23</v>
      </c>
      <c r="K16" s="132" t="s">
        <v>45</v>
      </c>
      <c r="L16" s="105">
        <v>900</v>
      </c>
      <c r="M16" s="33"/>
      <c r="N16" s="90">
        <f>IF(L16="","",($G$10))</f>
        <v>1744.8450432479794</v>
      </c>
      <c r="O16" s="91">
        <f>IF(L16="","",(SUM(M16)-N16))</f>
        <v>-1744.8450432479794</v>
      </c>
      <c r="P16" s="92">
        <f>IF(L16="","",(L16*O16))</f>
        <v>-1570360.5389231816</v>
      </c>
    </row>
    <row r="17" spans="2:17" ht="24" customHeight="1">
      <c r="B17" s="164"/>
      <c r="C17" s="132" t="s">
        <v>94</v>
      </c>
      <c r="D17" s="105">
        <v>2000</v>
      </c>
      <c r="E17" s="12"/>
      <c r="F17" s="76">
        <f>IF(D17="","",(SUM($G$9)))</f>
        <v>1331.3313374978059</v>
      </c>
      <c r="G17" s="77">
        <f>IF(D17="","",(SUM(E17)-F17))</f>
        <v>-1331.3313374978059</v>
      </c>
      <c r="H17" s="78">
        <f>IF(D17="","",(D17*G17))</f>
        <v>-2662662.6749956119</v>
      </c>
      <c r="I17" s="13"/>
      <c r="J17" s="165"/>
      <c r="K17" s="132" t="s">
        <v>48</v>
      </c>
      <c r="L17" s="105">
        <v>2500</v>
      </c>
      <c r="M17" s="12"/>
      <c r="N17" s="93">
        <f>IF(L17="","",($G$10))</f>
        <v>1744.8450432479794</v>
      </c>
      <c r="O17" s="94">
        <f>IF(L17="","",(SUM(M17)-N17))</f>
        <v>-1744.8450432479794</v>
      </c>
      <c r="P17" s="95">
        <f>IF(L17="","",(L17*O17))</f>
        <v>-4362112.6081199488</v>
      </c>
    </row>
    <row r="18" spans="2:17" ht="24" customHeight="1">
      <c r="B18" s="164"/>
      <c r="C18" s="101" t="s">
        <v>93</v>
      </c>
      <c r="D18" s="105">
        <v>1500</v>
      </c>
      <c r="E18" s="12"/>
      <c r="F18" s="76">
        <f t="shared" ref="F18:F22" si="0">IF(D18="","",(SUM($G$9)))</f>
        <v>1331.3313374978059</v>
      </c>
      <c r="G18" s="77">
        <f t="shared" ref="G18:G22" si="1">IF(D18="","",(SUM(E18)-F18))</f>
        <v>-1331.3313374978059</v>
      </c>
      <c r="H18" s="78">
        <f t="shared" ref="H18:H22" si="2">IF(D18="","",(D18*G18))</f>
        <v>-1996997.0062467088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5100</v>
      </c>
      <c r="E23" s="71"/>
      <c r="F23" s="71"/>
      <c r="G23" s="71"/>
      <c r="H23" s="72">
        <f>SUM(H16:H22)</f>
        <v>-6789789.8212388102</v>
      </c>
      <c r="I23" s="114"/>
      <c r="J23" s="85" t="s">
        <v>25</v>
      </c>
      <c r="K23" s="86"/>
      <c r="L23" s="87">
        <f>SUM(L16:L22)</f>
        <v>3400</v>
      </c>
      <c r="M23" s="88"/>
      <c r="N23" s="88"/>
      <c r="O23" s="88"/>
      <c r="P23" s="89">
        <f>SUM(P16:P22)</f>
        <v>-5932473.1470431304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26711</v>
      </c>
      <c r="D29" s="187"/>
      <c r="E29" s="188">
        <f>$G$9</f>
        <v>1331.3313374978059</v>
      </c>
      <c r="F29" s="188"/>
      <c r="G29" s="187">
        <f>C29*E29</f>
        <v>35561191.355903894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298257</v>
      </c>
      <c r="D30" s="184"/>
      <c r="E30" s="199">
        <f>$G$10</f>
        <v>1744.8450432479794</v>
      </c>
      <c r="F30" s="199"/>
      <c r="G30" s="184">
        <f>C30*E30</f>
        <v>520412248.06401259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26711</v>
      </c>
      <c r="D36" s="187"/>
      <c r="E36" s="187">
        <f>$G$29+$O$29-K36</f>
        <v>35561191.355903894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298257</v>
      </c>
      <c r="D37" s="184"/>
      <c r="E37" s="184">
        <f>$G$30+$O$30</f>
        <v>520412248.06401259</v>
      </c>
      <c r="F37" s="184"/>
      <c r="G37" s="199">
        <f>E37/C37</f>
        <v>1744.8450432479794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31811</v>
      </c>
      <c r="D43" s="230"/>
      <c r="E43" s="58"/>
      <c r="F43" s="231">
        <f>$K$29</f>
        <v>0</v>
      </c>
      <c r="G43" s="232"/>
      <c r="H43" s="232">
        <f>$D$23</f>
        <v>5100</v>
      </c>
      <c r="I43" s="232"/>
      <c r="J43" s="232"/>
      <c r="K43" s="233">
        <f>$C$43-$H$43+$F$43+$O$43</f>
        <v>26711</v>
      </c>
      <c r="L43" s="233"/>
      <c r="M43" s="59">
        <f>SUM($K$43)/$D$9</f>
        <v>0.13355500000000001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301657</v>
      </c>
      <c r="D44" s="235"/>
      <c r="E44" s="62"/>
      <c r="F44" s="236">
        <f>$K$30</f>
        <v>0</v>
      </c>
      <c r="G44" s="237"/>
      <c r="H44" s="237">
        <f>$L$23</f>
        <v>3400</v>
      </c>
      <c r="I44" s="237"/>
      <c r="J44" s="237"/>
      <c r="K44" s="238">
        <f>$C$44-$H$44+$F$44+$O$44</f>
        <v>298257</v>
      </c>
      <c r="L44" s="238"/>
      <c r="M44" s="63">
        <f>SUM($K$44)/D10</f>
        <v>0.59651399999999999</v>
      </c>
      <c r="N44" s="64">
        <f>$G$37</f>
        <v>1744.8450432479794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>
    <tabColor rgb="FFFFFF00"/>
    <pageSetUpPr fitToPage="1"/>
  </sheetPr>
  <dimension ref="B1:Y124"/>
  <sheetViews>
    <sheetView showGridLines="0" topLeftCell="A14" zoomScaleNormal="100" workbookViewId="0">
      <selection activeCell="N32" sqref="N32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SUM('0723'!K43:L43)</f>
        <v>26711</v>
      </c>
      <c r="F9" s="38">
        <f>E9/D9</f>
        <v>0.13355500000000001</v>
      </c>
      <c r="G9" s="103">
        <f>SUM('0723'!N43)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SUM('0723'!K44:L44)</f>
        <v>298257</v>
      </c>
      <c r="F10" s="40">
        <f>E10/D10</f>
        <v>0.59651399999999999</v>
      </c>
      <c r="G10" s="103">
        <f>SUM('0723'!N44)</f>
        <v>1744.8450432479794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26711</v>
      </c>
      <c r="D29" s="187"/>
      <c r="E29" s="188">
        <f>$G$9</f>
        <v>1331.3313374978059</v>
      </c>
      <c r="F29" s="188"/>
      <c r="G29" s="187">
        <f>C29*E29</f>
        <v>35561191.355903894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298257</v>
      </c>
      <c r="D30" s="184"/>
      <c r="E30" s="199">
        <f>$G$10</f>
        <v>1744.8450432479794</v>
      </c>
      <c r="F30" s="199"/>
      <c r="G30" s="184">
        <f>C30*E30</f>
        <v>520412248.06401259</v>
      </c>
      <c r="H30" s="185"/>
      <c r="I30" s="13"/>
      <c r="J30" s="46" t="s">
        <v>10</v>
      </c>
      <c r="K30" s="180">
        <v>63389</v>
      </c>
      <c r="L30" s="181"/>
      <c r="M30" s="182">
        <v>1756.8932673681099</v>
      </c>
      <c r="N30" s="183"/>
      <c r="O30" s="184">
        <f>K30*M30</f>
        <v>111367707.32519712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26711</v>
      </c>
      <c r="D36" s="187"/>
      <c r="E36" s="187">
        <f>$G$29+$O$29-K36</f>
        <v>35561191.355903894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361646</v>
      </c>
      <c r="D37" s="184"/>
      <c r="E37" s="184">
        <f>$G$30+$O$30</f>
        <v>631779955.38920975</v>
      </c>
      <c r="F37" s="184"/>
      <c r="G37" s="199">
        <f>E37/C37</f>
        <v>1746.9568456147995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26711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26711</v>
      </c>
      <c r="L43" s="233"/>
      <c r="M43" s="59">
        <f>SUM($K$43)/$D$9</f>
        <v>0.13355500000000001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298257</v>
      </c>
      <c r="D44" s="235"/>
      <c r="E44" s="62"/>
      <c r="F44" s="236">
        <f>$K$30</f>
        <v>63389</v>
      </c>
      <c r="G44" s="237"/>
      <c r="H44" s="237">
        <f>$L$23</f>
        <v>0</v>
      </c>
      <c r="I44" s="237"/>
      <c r="J44" s="237"/>
      <c r="K44" s="238">
        <f>$C$44-$H$44+$F$44+$O$44</f>
        <v>361646</v>
      </c>
      <c r="L44" s="238"/>
      <c r="M44" s="63">
        <f>SUM($K$44)/D10</f>
        <v>0.72329200000000005</v>
      </c>
      <c r="N44" s="64">
        <f>$G$37</f>
        <v>1746.9568456147995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>
    <pageSetUpPr fitToPage="1"/>
  </sheetPr>
  <dimension ref="B1:Y124"/>
  <sheetViews>
    <sheetView showGridLines="0" topLeftCell="A18" zoomScaleNormal="100" workbookViewId="0">
      <selection activeCell="L20" sqref="L2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SUM('0724 (입고)'!K43:L43)</f>
        <v>26711</v>
      </c>
      <c r="F9" s="38">
        <f>E9/D9</f>
        <v>0.13355500000000001</v>
      </c>
      <c r="G9" s="103">
        <f>SUM('0724 (입고)'!N43)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SUM('0724 (입고)'!K44:L44)</f>
        <v>361646</v>
      </c>
      <c r="F10" s="40">
        <f>E10/D10</f>
        <v>0.72329200000000005</v>
      </c>
      <c r="G10" s="103">
        <f>SUM('0724 (입고)'!N44)</f>
        <v>1746.9568456147995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900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-1198198.2037480252</v>
      </c>
      <c r="I16" s="13"/>
      <c r="J16" s="165" t="s">
        <v>23</v>
      </c>
      <c r="K16" s="132" t="s">
        <v>45</v>
      </c>
      <c r="L16" s="105">
        <v>260</v>
      </c>
      <c r="M16" s="33"/>
      <c r="N16" s="90">
        <f>IF(L16="","",($G$10))</f>
        <v>1746.9568456147995</v>
      </c>
      <c r="O16" s="91">
        <f>IF(L16="","",(SUM(M16)-N16))</f>
        <v>-1746.9568456147995</v>
      </c>
      <c r="P16" s="92">
        <f>IF(L16="","",(L16*O16))</f>
        <v>-454208.77985984785</v>
      </c>
    </row>
    <row r="17" spans="2:17" ht="24" customHeight="1">
      <c r="B17" s="164"/>
      <c r="C17" s="132" t="s">
        <v>93</v>
      </c>
      <c r="D17" s="105">
        <v>2100</v>
      </c>
      <c r="E17" s="12"/>
      <c r="F17" s="76">
        <f>IF(D17="","",(SUM($G$9)))</f>
        <v>1331.3313374978059</v>
      </c>
      <c r="G17" s="77">
        <f>IF(D17="","",(SUM(E17)-F17))</f>
        <v>-1331.3313374978059</v>
      </c>
      <c r="H17" s="78">
        <f>IF(D17="","",(D17*G17))</f>
        <v>-2795795.8087453921</v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1746.9568456147995</v>
      </c>
      <c r="O17" s="94">
        <f>IF(L17="","",(SUM(M17)-N17))</f>
        <v>-1746.9568456147995</v>
      </c>
      <c r="P17" s="95">
        <f>IF(L17="","",(L17*O17))</f>
        <v>-5240870.5368443988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97</v>
      </c>
      <c r="L18" s="105">
        <v>400</v>
      </c>
      <c r="M18" s="12"/>
      <c r="N18" s="93">
        <f t="shared" ref="N18:N22" si="3">IF(L18="","",($G$10))</f>
        <v>1746.9568456147995</v>
      </c>
      <c r="O18" s="94">
        <f t="shared" ref="O18:O22" si="4">IF(L18="","",(SUM(M18)-N18))</f>
        <v>-1746.9568456147995</v>
      </c>
      <c r="P18" s="95">
        <f t="shared" ref="P18:P22" si="5">IF(L18="","",(L18*O18))</f>
        <v>-698782.73824591981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105</v>
      </c>
      <c r="L19" s="105">
        <v>32000</v>
      </c>
      <c r="M19" s="12"/>
      <c r="N19" s="93">
        <f t="shared" si="3"/>
        <v>1746.9568456147995</v>
      </c>
      <c r="O19" s="94">
        <f t="shared" si="4"/>
        <v>-1746.9568456147995</v>
      </c>
      <c r="P19" s="95">
        <f t="shared" si="5"/>
        <v>-55902619.059673585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-3993994.0124934176</v>
      </c>
      <c r="I23" s="114"/>
      <c r="J23" s="85" t="s">
        <v>25</v>
      </c>
      <c r="K23" s="86"/>
      <c r="L23" s="87">
        <f>SUM(L16:L22)</f>
        <v>35660</v>
      </c>
      <c r="M23" s="88"/>
      <c r="N23" s="88"/>
      <c r="O23" s="88"/>
      <c r="P23" s="89">
        <f>SUM(P16:P22)</f>
        <v>-62296481.114623755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23711</v>
      </c>
      <c r="D29" s="187"/>
      <c r="E29" s="188">
        <f>$G$9</f>
        <v>1331.3313374978059</v>
      </c>
      <c r="F29" s="188"/>
      <c r="G29" s="187">
        <f>C29*E29</f>
        <v>31567197.343410473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325986</v>
      </c>
      <c r="D30" s="184"/>
      <c r="E30" s="199">
        <f>$G$10</f>
        <v>1746.9568456147995</v>
      </c>
      <c r="F30" s="199"/>
      <c r="G30" s="184">
        <f>C30*E30</f>
        <v>569483474.27458608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23711</v>
      </c>
      <c r="D36" s="187"/>
      <c r="E36" s="187">
        <f>$G$29+$O$29-K36</f>
        <v>31567197.343410473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325986</v>
      </c>
      <c r="D37" s="184"/>
      <c r="E37" s="184">
        <f>$G$30+$O$30</f>
        <v>569483474.27458608</v>
      </c>
      <c r="F37" s="184"/>
      <c r="G37" s="199">
        <f>E37/C37</f>
        <v>1746.9568456147997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26711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23711</v>
      </c>
      <c r="L43" s="233"/>
      <c r="M43" s="59">
        <f>SUM($K$43)/$D$9</f>
        <v>0.11855499999999999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361646</v>
      </c>
      <c r="D44" s="235"/>
      <c r="E44" s="62"/>
      <c r="F44" s="236">
        <f>$K$30</f>
        <v>0</v>
      </c>
      <c r="G44" s="237"/>
      <c r="H44" s="237">
        <f>$L$23</f>
        <v>35660</v>
      </c>
      <c r="I44" s="237"/>
      <c r="J44" s="237"/>
      <c r="K44" s="238">
        <f>$C$44-$H$44+$F$44+$O$44</f>
        <v>325986</v>
      </c>
      <c r="L44" s="238"/>
      <c r="M44" s="63">
        <f>SUM($K$44)/D10</f>
        <v>0.651972</v>
      </c>
      <c r="N44" s="64">
        <f>$G$37</f>
        <v>1746.9568456147997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>
    <pageSetUpPr fitToPage="1"/>
  </sheetPr>
  <dimension ref="B1:Y124"/>
  <sheetViews>
    <sheetView showGridLines="0" topLeftCell="A21" zoomScaleNormal="100" workbookViewId="0">
      <selection activeCell="D17" sqref="C16:D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SUM('0724'!K43:L43)</f>
        <v>23711</v>
      </c>
      <c r="F9" s="38">
        <f>E9/D9</f>
        <v>0.11855499999999999</v>
      </c>
      <c r="G9" s="103">
        <f>SUM('0724'!N43)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SUM('0724'!K44:L44)</f>
        <v>325986</v>
      </c>
      <c r="F10" s="40">
        <f>E10/D10</f>
        <v>0.651972</v>
      </c>
      <c r="G10" s="103">
        <f>SUM('0724'!N44)</f>
        <v>1746.9568456147997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1746.9568456147997</v>
      </c>
      <c r="O16" s="91">
        <f>IF(L16="","",(SUM(M16)-N16))</f>
        <v>-1746.9568456147997</v>
      </c>
      <c r="P16" s="92">
        <f>IF(L16="","",(L16*O16))</f>
        <v>-5240870.5368443988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-5240870.5368443988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23711</v>
      </c>
      <c r="D29" s="187"/>
      <c r="E29" s="188">
        <f>$G$9</f>
        <v>1331.3313374978059</v>
      </c>
      <c r="F29" s="188"/>
      <c r="G29" s="187">
        <f>C29*E29</f>
        <v>31567197.343410473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322986</v>
      </c>
      <c r="D30" s="184"/>
      <c r="E30" s="199">
        <f>$G$10</f>
        <v>1746.9568456147997</v>
      </c>
      <c r="F30" s="199"/>
      <c r="G30" s="184">
        <f>C30*E30</f>
        <v>564242603.73774171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23711</v>
      </c>
      <c r="D36" s="187"/>
      <c r="E36" s="187">
        <f>$G$29+$O$29-K36</f>
        <v>31567197.343410473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322986</v>
      </c>
      <c r="D37" s="184"/>
      <c r="E37" s="184">
        <f>$G$30+$O$30</f>
        <v>564242603.73774171</v>
      </c>
      <c r="F37" s="184"/>
      <c r="G37" s="199">
        <f>E37/C37</f>
        <v>1746.9568456147997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23711</v>
      </c>
      <c r="L43" s="233"/>
      <c r="M43" s="59">
        <f>SUM($K$43)/$D$9</f>
        <v>0.11855499999999999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325986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322986</v>
      </c>
      <c r="L44" s="238"/>
      <c r="M44" s="63">
        <f>SUM($K$44)/D10</f>
        <v>0.64597199999999999</v>
      </c>
      <c r="N44" s="64">
        <f>$G$37</f>
        <v>1746.9568456147997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>
    <tabColor rgb="FFFFFF00"/>
    <pageSetUpPr fitToPage="1"/>
  </sheetPr>
  <dimension ref="B1:Y124"/>
  <sheetViews>
    <sheetView showGridLines="0" topLeftCell="A21" zoomScaleNormal="100" workbookViewId="0">
      <selection activeCell="O34" sqref="O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SUM('0725'!K43:L43)</f>
        <v>23711</v>
      </c>
      <c r="F9" s="38">
        <f>E9/D9</f>
        <v>0.11855499999999999</v>
      </c>
      <c r="G9" s="103">
        <f>SUM('0725'!N43)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SUM('0725'!K44:L44)</f>
        <v>322986</v>
      </c>
      <c r="F10" s="40">
        <f>E10/D10</f>
        <v>0.64597199999999999</v>
      </c>
      <c r="G10" s="103">
        <f>SUM('0725'!N44)</f>
        <v>1746.9568456147997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23711</v>
      </c>
      <c r="D29" s="187"/>
      <c r="E29" s="188">
        <f>$G$9</f>
        <v>1331.3313374978059</v>
      </c>
      <c r="F29" s="188"/>
      <c r="G29" s="187">
        <f>C29*E29</f>
        <v>31567197.343410473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322986</v>
      </c>
      <c r="D30" s="184"/>
      <c r="E30" s="199">
        <f>$G$10</f>
        <v>1746.9568456147997</v>
      </c>
      <c r="F30" s="199"/>
      <c r="G30" s="184">
        <f>C30*E30</f>
        <v>564242603.73774171</v>
      </c>
      <c r="H30" s="185"/>
      <c r="I30" s="13"/>
      <c r="J30" s="46" t="s">
        <v>10</v>
      </c>
      <c r="K30" s="180">
        <v>63267</v>
      </c>
      <c r="L30" s="181"/>
      <c r="M30" s="182">
        <v>1737.09326736811</v>
      </c>
      <c r="N30" s="183"/>
      <c r="O30" s="184">
        <f>K30*M30</f>
        <v>109900679.74657822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23711</v>
      </c>
      <c r="D36" s="187"/>
      <c r="E36" s="187">
        <f>$G$29+$O$29-K36</f>
        <v>31567197.343410473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386253</v>
      </c>
      <c r="D37" s="184"/>
      <c r="E37" s="184">
        <f>$G$30+$O$30</f>
        <v>674143283.48431993</v>
      </c>
      <c r="F37" s="184"/>
      <c r="G37" s="199">
        <f>E37/C37</f>
        <v>1745.3412231990947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23711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23711</v>
      </c>
      <c r="L43" s="233"/>
      <c r="M43" s="59">
        <f>SUM($K$43)/$D$9</f>
        <v>0.11855499999999999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322986</v>
      </c>
      <c r="D44" s="235"/>
      <c r="E44" s="62"/>
      <c r="F44" s="236">
        <f>$K$30</f>
        <v>63267</v>
      </c>
      <c r="G44" s="237"/>
      <c r="H44" s="237">
        <f>$L$23</f>
        <v>0</v>
      </c>
      <c r="I44" s="237"/>
      <c r="J44" s="237"/>
      <c r="K44" s="238">
        <f>$C$44-$H$44+$F$44+$O$44</f>
        <v>386253</v>
      </c>
      <c r="L44" s="238"/>
      <c r="M44" s="63">
        <f>SUM($K$44)/D10</f>
        <v>0.77250600000000003</v>
      </c>
      <c r="N44" s="64">
        <f>$G$37</f>
        <v>1745.3412231990947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>
    <pageSetUpPr fitToPage="1"/>
  </sheetPr>
  <dimension ref="B1:Y124"/>
  <sheetViews>
    <sheetView showGridLines="0" topLeftCell="A40" zoomScaleNormal="100" workbookViewId="0">
      <selection activeCell="N34" sqref="N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SUM('0727 (입고)'!K43:L43)</f>
        <v>23711</v>
      </c>
      <c r="F9" s="38">
        <f>E9/D9</f>
        <v>0.11855499999999999</v>
      </c>
      <c r="G9" s="103">
        <f>SUM('0727 (입고)'!N43)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SUM('0727 (입고)'!K44:L44)</f>
        <v>386253</v>
      </c>
      <c r="F10" s="40">
        <f>E10/D10</f>
        <v>0.77250600000000003</v>
      </c>
      <c r="G10" s="103">
        <f>SUM('0727 (입고)'!N44)</f>
        <v>1745.3412231990947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97</v>
      </c>
      <c r="D16" s="104">
        <v>600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-798798.80249868357</v>
      </c>
      <c r="I16" s="13"/>
      <c r="J16" s="165" t="s">
        <v>23</v>
      </c>
      <c r="K16" s="132" t="s">
        <v>45</v>
      </c>
      <c r="L16" s="105">
        <v>620</v>
      </c>
      <c r="M16" s="33"/>
      <c r="N16" s="90">
        <f>IF(L16="","",($G$10))</f>
        <v>1745.3412231990947</v>
      </c>
      <c r="O16" s="91">
        <f>IF(L16="","",(SUM(M16)-N16))</f>
        <v>-1745.3412231990947</v>
      </c>
      <c r="P16" s="92">
        <f>IF(L16="","",(L16*O16))</f>
        <v>-1082111.5583834387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1745.3412231990947</v>
      </c>
      <c r="O17" s="94">
        <f>IF(L17="","",(SUM(M17)-N17))</f>
        <v>-1745.3412231990947</v>
      </c>
      <c r="P17" s="95">
        <f>IF(L17="","",(L17*O17))</f>
        <v>-5236023.6695972839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600</v>
      </c>
      <c r="E23" s="71"/>
      <c r="F23" s="71"/>
      <c r="G23" s="71"/>
      <c r="H23" s="72">
        <f>SUM(H16:H22)</f>
        <v>-798798.80249868357</v>
      </c>
      <c r="I23" s="114"/>
      <c r="J23" s="85" t="s">
        <v>25</v>
      </c>
      <c r="K23" s="86"/>
      <c r="L23" s="87">
        <f>SUM(L16:L22)</f>
        <v>3620</v>
      </c>
      <c r="M23" s="88"/>
      <c r="N23" s="88"/>
      <c r="O23" s="88"/>
      <c r="P23" s="89">
        <f>SUM(P16:P22)</f>
        <v>-6318135.2279807227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23111</v>
      </c>
      <c r="D29" s="187"/>
      <c r="E29" s="188">
        <f>$G$9</f>
        <v>1331.3313374978059</v>
      </c>
      <c r="F29" s="188"/>
      <c r="G29" s="187">
        <f>C29*E29</f>
        <v>30768398.54091179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382633</v>
      </c>
      <c r="D30" s="184"/>
      <c r="E30" s="199">
        <f>$G$10</f>
        <v>1745.3412231990947</v>
      </c>
      <c r="F30" s="199"/>
      <c r="G30" s="184">
        <f>C30*E30</f>
        <v>667825148.25633919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23111</v>
      </c>
      <c r="D36" s="187"/>
      <c r="E36" s="187">
        <f>$G$29+$O$29-K36</f>
        <v>30768398.54091179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382633</v>
      </c>
      <c r="D37" s="184"/>
      <c r="E37" s="184">
        <f>$G$30+$O$30</f>
        <v>667825148.25633919</v>
      </c>
      <c r="F37" s="184"/>
      <c r="G37" s="199">
        <f>E37/C37</f>
        <v>1745.3412231990947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23711</v>
      </c>
      <c r="D43" s="230"/>
      <c r="E43" s="58"/>
      <c r="F43" s="231">
        <f>$K$29</f>
        <v>0</v>
      </c>
      <c r="G43" s="232"/>
      <c r="H43" s="232">
        <f>$D$23</f>
        <v>600</v>
      </c>
      <c r="I43" s="232"/>
      <c r="J43" s="232"/>
      <c r="K43" s="233">
        <f>$C$43-$H$43+$F$43+$O$43</f>
        <v>23111</v>
      </c>
      <c r="L43" s="233"/>
      <c r="M43" s="59">
        <f>SUM($K$43)/$D$9</f>
        <v>0.115555</v>
      </c>
      <c r="N43" s="60">
        <f>$G$36</f>
        <v>1331.3313374978059</v>
      </c>
      <c r="O43" s="99"/>
      <c r="P43" s="19"/>
      <c r="Q43" s="124"/>
      <c r="S43" s="124"/>
    </row>
    <row r="44" spans="2:25" ht="24.75" customHeight="1">
      <c r="B44" s="61" t="s">
        <v>43</v>
      </c>
      <c r="C44" s="234">
        <f>SUM($E$10)</f>
        <v>386253</v>
      </c>
      <c r="D44" s="235"/>
      <c r="E44" s="62"/>
      <c r="F44" s="236">
        <f>$K$30</f>
        <v>0</v>
      </c>
      <c r="G44" s="237"/>
      <c r="H44" s="237">
        <f>$L$23</f>
        <v>3620</v>
      </c>
      <c r="I44" s="237"/>
      <c r="J44" s="237"/>
      <c r="K44" s="238">
        <f>$C$44-$H$44+$F$44+$O$44</f>
        <v>382633</v>
      </c>
      <c r="L44" s="238"/>
      <c r="M44" s="63">
        <f>SUM($K$44)/D10</f>
        <v>0.765266</v>
      </c>
      <c r="N44" s="64">
        <f>$G$37</f>
        <v>1745.3412231990947</v>
      </c>
      <c r="O44" s="100"/>
      <c r="P44" s="19"/>
      <c r="Q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>
    <pageSetUpPr fitToPage="1"/>
  </sheetPr>
  <dimension ref="B1:Y124"/>
  <sheetViews>
    <sheetView showGridLines="0" topLeftCell="A21" zoomScaleNormal="100" workbookViewId="0">
      <selection activeCell="U19" sqref="U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SUM('0727'!K43:L43)</f>
        <v>23111</v>
      </c>
      <c r="F9" s="38">
        <f>E9/D9</f>
        <v>0.115555</v>
      </c>
      <c r="G9" s="103">
        <f>SUM('0727'!N43)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SUM('0727'!K44:L44)</f>
        <v>382633</v>
      </c>
      <c r="F10" s="40">
        <f>E10/D10</f>
        <v>0.765266</v>
      </c>
      <c r="G10" s="103">
        <f>SUM('0727'!N44)</f>
        <v>1745.3412231990947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45</v>
      </c>
      <c r="L16" s="105">
        <v>720</v>
      </c>
      <c r="M16" s="33"/>
      <c r="N16" s="90">
        <f>IF(L16="","",($G$10))</f>
        <v>1745.3412231990947</v>
      </c>
      <c r="O16" s="91">
        <f>IF(L16="","",(SUM(M16)-N16))</f>
        <v>-1745.3412231990947</v>
      </c>
      <c r="P16" s="92">
        <f>IF(L16="","",(L16*O16))</f>
        <v>-1256645.6807033482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1745.3412231990947</v>
      </c>
      <c r="O17" s="94">
        <f>IF(L17="","",(SUM(M17)-N17))</f>
        <v>-1745.3412231990947</v>
      </c>
      <c r="P17" s="95">
        <f>IF(L17="","",(L17*O17))</f>
        <v>-5236023.6695972839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3720</v>
      </c>
      <c r="M23" s="88"/>
      <c r="N23" s="88"/>
      <c r="O23" s="88"/>
      <c r="P23" s="89">
        <f>SUM(P16:P22)</f>
        <v>-6492669.3503006324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23111</v>
      </c>
      <c r="D29" s="187"/>
      <c r="E29" s="188">
        <f>$G$9</f>
        <v>1331.3313374978059</v>
      </c>
      <c r="F29" s="188"/>
      <c r="G29" s="187">
        <f>C29*E29</f>
        <v>30768398.54091179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378913</v>
      </c>
      <c r="D30" s="184"/>
      <c r="E30" s="199">
        <f>$G$10</f>
        <v>1745.3412231990947</v>
      </c>
      <c r="F30" s="199"/>
      <c r="G30" s="184">
        <f>C30*E30</f>
        <v>661332478.90603852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23111</v>
      </c>
      <c r="D36" s="187"/>
      <c r="E36" s="187">
        <f>$G$29+$O$29-K36</f>
        <v>30768398.54091179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378913</v>
      </c>
      <c r="D37" s="184"/>
      <c r="E37" s="184">
        <f>$G$30+$O$30</f>
        <v>661332478.90603852</v>
      </c>
      <c r="F37" s="184"/>
      <c r="G37" s="199">
        <f>E37/C37</f>
        <v>1745.3412231990947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23111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23111</v>
      </c>
      <c r="L43" s="233"/>
      <c r="M43" s="59">
        <f>SUM($K$43)/$D$9</f>
        <v>0.115555</v>
      </c>
      <c r="N43" s="60">
        <f>$G$36</f>
        <v>1331.3313374978059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382633</v>
      </c>
      <c r="D44" s="235"/>
      <c r="E44" s="62"/>
      <c r="F44" s="236">
        <f>$K$30</f>
        <v>0</v>
      </c>
      <c r="G44" s="237"/>
      <c r="H44" s="237">
        <f>$L$23</f>
        <v>3720</v>
      </c>
      <c r="I44" s="237"/>
      <c r="J44" s="237"/>
      <c r="K44" s="238">
        <f>$C$44-$H$44+$F$44+$O$44</f>
        <v>378913</v>
      </c>
      <c r="L44" s="238"/>
      <c r="M44" s="63">
        <f>SUM($K$44)/D10</f>
        <v>0.757826</v>
      </c>
      <c r="N44" s="64">
        <f>$G$37</f>
        <v>1745.3412231990947</v>
      </c>
      <c r="O44" s="100"/>
      <c r="P44" s="19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>
    <pageSetUpPr fitToPage="1"/>
  </sheetPr>
  <dimension ref="B1:Y124"/>
  <sheetViews>
    <sheetView showGridLines="0" topLeftCell="A34" zoomScaleNormal="100" workbookViewId="0">
      <selection activeCell="P43" sqref="P43:Q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SUM('0729'!K43:L43)</f>
        <v>23111</v>
      </c>
      <c r="F9" s="38">
        <f>E9/D9</f>
        <v>0.115555</v>
      </c>
      <c r="G9" s="103">
        <f>SUM('0729'!N43)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SUM('0729'!K44:L44)</f>
        <v>378913</v>
      </c>
      <c r="F10" s="40">
        <f>E10/D10</f>
        <v>0.757826</v>
      </c>
      <c r="G10" s="103">
        <f>SUM('0729'!N44)</f>
        <v>1745.3412231990947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950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-1264764.7706229156</v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1745.3412231990947</v>
      </c>
      <c r="O16" s="91">
        <f>IF(L16="","",(SUM(M16)-N16))</f>
        <v>-1745.3412231990947</v>
      </c>
      <c r="P16" s="92">
        <f>IF(L16="","",(L16*O16))</f>
        <v>-5236023.6695972839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48</v>
      </c>
      <c r="L17" s="105">
        <v>2500</v>
      </c>
      <c r="M17" s="12"/>
      <c r="N17" s="93">
        <f>IF(L17="","",($G$10))</f>
        <v>1745.3412231990947</v>
      </c>
      <c r="O17" s="94">
        <f>IF(L17="","",(SUM(M17)-N17))</f>
        <v>-1745.3412231990947</v>
      </c>
      <c r="P17" s="95">
        <f>IF(L17="","",(L17*O17))</f>
        <v>-4363353.0579977371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950</v>
      </c>
      <c r="E23" s="71"/>
      <c r="F23" s="71"/>
      <c r="G23" s="71"/>
      <c r="H23" s="72">
        <f>SUM(H16:H22)</f>
        <v>-1264764.7706229156</v>
      </c>
      <c r="I23" s="114"/>
      <c r="J23" s="85" t="s">
        <v>25</v>
      </c>
      <c r="K23" s="86"/>
      <c r="L23" s="87">
        <f>SUM(L16:L22)</f>
        <v>5500</v>
      </c>
      <c r="M23" s="88"/>
      <c r="N23" s="88"/>
      <c r="O23" s="88"/>
      <c r="P23" s="89">
        <f>SUM(P16:P22)</f>
        <v>-9599376.7275950201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22161</v>
      </c>
      <c r="D29" s="187"/>
      <c r="E29" s="188">
        <f>$G$9</f>
        <v>1331.3313374978059</v>
      </c>
      <c r="F29" s="188"/>
      <c r="G29" s="187">
        <f>C29*E29</f>
        <v>29503633.770288877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373413</v>
      </c>
      <c r="D30" s="184"/>
      <c r="E30" s="199">
        <f>$G$10</f>
        <v>1745.3412231990947</v>
      </c>
      <c r="F30" s="199"/>
      <c r="G30" s="184">
        <f>C30*E30</f>
        <v>651733102.17844355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22161</v>
      </c>
      <c r="D36" s="187"/>
      <c r="E36" s="187">
        <f>$G$29+$O$29-K36</f>
        <v>29503633.770288877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373413</v>
      </c>
      <c r="D37" s="184"/>
      <c r="E37" s="184">
        <f>$G$30+$O$30</f>
        <v>651733102.17844355</v>
      </c>
      <c r="F37" s="184"/>
      <c r="G37" s="199">
        <f>E37/C37</f>
        <v>1745.3412231990947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23111</v>
      </c>
      <c r="D43" s="230"/>
      <c r="E43" s="58"/>
      <c r="F43" s="231">
        <f>$K$29</f>
        <v>0</v>
      </c>
      <c r="G43" s="232"/>
      <c r="H43" s="232">
        <f>$D$23</f>
        <v>950</v>
      </c>
      <c r="I43" s="232"/>
      <c r="J43" s="232"/>
      <c r="K43" s="233">
        <f>$C$43-$H$43+$F$43+$O$43</f>
        <v>22161</v>
      </c>
      <c r="L43" s="233"/>
      <c r="M43" s="59">
        <f>SUM($K$43)/$D$9</f>
        <v>0.110805</v>
      </c>
      <c r="N43" s="60">
        <f>$G$36</f>
        <v>1331.3313374978059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378913</v>
      </c>
      <c r="D44" s="235"/>
      <c r="E44" s="62"/>
      <c r="F44" s="236">
        <f>$K$30</f>
        <v>0</v>
      </c>
      <c r="G44" s="237"/>
      <c r="H44" s="237">
        <f>$L$23</f>
        <v>5500</v>
      </c>
      <c r="I44" s="237"/>
      <c r="J44" s="237"/>
      <c r="K44" s="238">
        <f>$C$44-$H$44+$F$44+$O$44</f>
        <v>373413</v>
      </c>
      <c r="L44" s="238"/>
      <c r="M44" s="63">
        <f>SUM($K$44)/D10</f>
        <v>0.74682599999999999</v>
      </c>
      <c r="N44" s="64">
        <f>$G$37</f>
        <v>1745.3412231990947</v>
      </c>
      <c r="O44" s="100"/>
      <c r="P44" s="19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>
    <pageSetUpPr fitToPage="1"/>
  </sheetPr>
  <dimension ref="B1:Y124"/>
  <sheetViews>
    <sheetView showGridLines="0" topLeftCell="A28" zoomScaleNormal="100" workbookViewId="0">
      <selection activeCell="N34" sqref="N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SUM('0730'!K43:L43)</f>
        <v>22161</v>
      </c>
      <c r="F9" s="38">
        <f>E9/D9</f>
        <v>0.110805</v>
      </c>
      <c r="G9" s="103">
        <f>SUM('0730'!N43)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SUM('0730'!K44:L44)</f>
        <v>373413</v>
      </c>
      <c r="F10" s="40">
        <f>E10/D10</f>
        <v>0.74682599999999999</v>
      </c>
      <c r="G10" s="103">
        <f>SUM('0730'!N44)</f>
        <v>1745.3412231990947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120</v>
      </c>
      <c r="L16" s="105">
        <v>20000</v>
      </c>
      <c r="M16" s="33"/>
      <c r="N16" s="90">
        <f>IF(L16="","",($G$10))</f>
        <v>1745.3412231990947</v>
      </c>
      <c r="O16" s="91">
        <f>IF(L16="","",(SUM(M16)-N16))</f>
        <v>-1745.3412231990947</v>
      </c>
      <c r="P16" s="92">
        <f>IF(L16="","",(L16*O16))</f>
        <v>-34906824.463981897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45</v>
      </c>
      <c r="L17" s="105">
        <v>850</v>
      </c>
      <c r="M17" s="12"/>
      <c r="N17" s="93">
        <f>IF(L17="","",($G$10))</f>
        <v>1745.3412231990947</v>
      </c>
      <c r="O17" s="94">
        <f>IF(L17="","",(SUM(M17)-N17))</f>
        <v>-1745.3412231990947</v>
      </c>
      <c r="P17" s="95">
        <f>IF(L17="","",(L17*O17))</f>
        <v>-1483540.0397192305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6000</v>
      </c>
      <c r="M18" s="12"/>
      <c r="N18" s="93">
        <f t="shared" ref="N18:N22" si="3">IF(L18="","",($G$10))</f>
        <v>1745.3412231990947</v>
      </c>
      <c r="O18" s="94">
        <f t="shared" ref="O18:O22" si="4">IF(L18="","",(SUM(M18)-N18))</f>
        <v>-1745.3412231990947</v>
      </c>
      <c r="P18" s="95">
        <f t="shared" ref="P18:P22" si="5">IF(L18="","",(L18*O18))</f>
        <v>-10472047.339194568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50</v>
      </c>
      <c r="L19" s="105">
        <v>1000</v>
      </c>
      <c r="M19" s="12"/>
      <c r="N19" s="93">
        <f t="shared" si="3"/>
        <v>1745.3412231990947</v>
      </c>
      <c r="O19" s="94">
        <f t="shared" si="4"/>
        <v>-1745.3412231990947</v>
      </c>
      <c r="P19" s="95">
        <f t="shared" si="5"/>
        <v>-1745341.2231990946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27850</v>
      </c>
      <c r="M23" s="88"/>
      <c r="N23" s="88"/>
      <c r="O23" s="88"/>
      <c r="P23" s="89">
        <f>SUM(P16:P22)</f>
        <v>-48607753.066094786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22161</v>
      </c>
      <c r="D29" s="187"/>
      <c r="E29" s="188">
        <f>$G$9</f>
        <v>1331.3313374978059</v>
      </c>
      <c r="F29" s="188"/>
      <c r="G29" s="187">
        <f>C29*E29</f>
        <v>29503633.770288877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345563</v>
      </c>
      <c r="D30" s="184"/>
      <c r="E30" s="199">
        <f>$G$10</f>
        <v>1745.3412231990947</v>
      </c>
      <c r="F30" s="199"/>
      <c r="G30" s="184">
        <f>C30*E30</f>
        <v>603125349.11234879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22161</v>
      </c>
      <c r="D36" s="187"/>
      <c r="E36" s="187">
        <f>$G$29+$O$29-K36</f>
        <v>29503633.770288877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345563</v>
      </c>
      <c r="D37" s="184"/>
      <c r="E37" s="184">
        <f>$G$30+$O$30</f>
        <v>603125349.11234879</v>
      </c>
      <c r="F37" s="184"/>
      <c r="G37" s="199">
        <f>E37/C37</f>
        <v>1745.3412231990949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22161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22161</v>
      </c>
      <c r="L43" s="233"/>
      <c r="M43" s="59">
        <f>SUM($K$43)/$D$9</f>
        <v>0.110805</v>
      </c>
      <c r="N43" s="60">
        <f>$G$36</f>
        <v>1331.3313374978059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373413</v>
      </c>
      <c r="D44" s="235"/>
      <c r="E44" s="62"/>
      <c r="F44" s="236">
        <f>$K$30</f>
        <v>0</v>
      </c>
      <c r="G44" s="237"/>
      <c r="H44" s="237">
        <f>$L$23</f>
        <v>27850</v>
      </c>
      <c r="I44" s="237"/>
      <c r="J44" s="237"/>
      <c r="K44" s="238">
        <f>$C$44-$H$44+$F$44+$O$44</f>
        <v>345563</v>
      </c>
      <c r="L44" s="238"/>
      <c r="M44" s="63">
        <f>SUM($K$44)/D10</f>
        <v>0.69112600000000002</v>
      </c>
      <c r="N44" s="64">
        <f>$G$37</f>
        <v>1745.3412231990949</v>
      </c>
      <c r="O44" s="100"/>
      <c r="P44" s="19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>
    <tabColor rgb="FF00B0F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SUM('0731'!K43:L43)</f>
        <v>22161</v>
      </c>
      <c r="F9" s="38">
        <f>E9/D9</f>
        <v>0.110805</v>
      </c>
      <c r="G9" s="103">
        <f>SUM('0731'!N43)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SUM('0731'!K44:L44)</f>
        <v>345563</v>
      </c>
      <c r="F10" s="40">
        <f>E10/D10</f>
        <v>0.69112600000000002</v>
      </c>
      <c r="G10" s="103">
        <f>SUM('0731'!N44)</f>
        <v>1745.3412231990949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22161</v>
      </c>
      <c r="D29" s="187"/>
      <c r="E29" s="188">
        <f>$G$9</f>
        <v>1331.3313374978059</v>
      </c>
      <c r="F29" s="188"/>
      <c r="G29" s="187">
        <f>C29*E29</f>
        <v>29503633.770288877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345563</v>
      </c>
      <c r="D30" s="184"/>
      <c r="E30" s="199">
        <f>$G$10</f>
        <v>1745.3412231990949</v>
      </c>
      <c r="F30" s="199"/>
      <c r="G30" s="184">
        <f>C30*E30</f>
        <v>603125349.11234879</v>
      </c>
      <c r="H30" s="185"/>
      <c r="I30" s="13"/>
      <c r="J30" s="46" t="s">
        <v>10</v>
      </c>
      <c r="K30" s="180">
        <f>32000+32000</f>
        <v>64000</v>
      </c>
      <c r="L30" s="181"/>
      <c r="M30" s="182">
        <v>1469.0310243433801</v>
      </c>
      <c r="N30" s="183"/>
      <c r="O30" s="184">
        <f>K30*M30</f>
        <v>94017985.55797632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 t="s">
        <v>121</v>
      </c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 t="s">
        <v>122</v>
      </c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22161</v>
      </c>
      <c r="D36" s="187"/>
      <c r="E36" s="187">
        <f>$G$29+$O$29-K36</f>
        <v>29503633.770288877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409563</v>
      </c>
      <c r="D37" s="184"/>
      <c r="E37" s="184">
        <f>$G$30+$O$30</f>
        <v>697143334.67032516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22161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22161</v>
      </c>
      <c r="L43" s="233"/>
      <c r="M43" s="59">
        <f>SUM($K$43)/$D$9</f>
        <v>0.110805</v>
      </c>
      <c r="N43" s="60">
        <f>$G$36</f>
        <v>1331.3313374978059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345563</v>
      </c>
      <c r="D44" s="235"/>
      <c r="E44" s="62"/>
      <c r="F44" s="236">
        <f>$K$30</f>
        <v>64000</v>
      </c>
      <c r="G44" s="237"/>
      <c r="H44" s="237">
        <f>$L$23</f>
        <v>0</v>
      </c>
      <c r="I44" s="237"/>
      <c r="J44" s="237"/>
      <c r="K44" s="238">
        <f>$C$44-$H$44+$F$44+$O$44</f>
        <v>409563</v>
      </c>
      <c r="L44" s="238"/>
      <c r="M44" s="63">
        <f>SUM($K$44)/D10</f>
        <v>0.81912600000000002</v>
      </c>
      <c r="N44" s="64">
        <f>$G$37</f>
        <v>1702.1638543284553</v>
      </c>
      <c r="O44" s="100"/>
      <c r="P44" s="19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>
    <pageSetUpPr fitToPage="1"/>
  </sheetPr>
  <dimension ref="B1:Y124"/>
  <sheetViews>
    <sheetView showGridLines="0" topLeftCell="A24" zoomScaleNormal="100" workbookViewId="0">
      <selection activeCell="K37" sqref="K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 기초 &lt;0826_0827 (입고)&gt;'!K43:L43)</f>
        <v>22161</v>
      </c>
      <c r="F9" s="38">
        <f>E9/D9</f>
        <v>0.110805</v>
      </c>
      <c r="G9" s="103">
        <f>SUM('08 기초 &lt;0826_0827 (입고)&gt;'!N43)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 기초 &lt;0826_0827 (입고)&gt;'!K44:L44)</f>
        <v>409563</v>
      </c>
      <c r="F10" s="40">
        <f>E10/D10</f>
        <v>0.81912600000000002</v>
      </c>
      <c r="G10" s="103">
        <f>SUM('08 기초 &lt;0826_0827 (입고)&gt;'!N44)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96</v>
      </c>
      <c r="D16" s="104">
        <v>2000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-2662662.6749956119</v>
      </c>
      <c r="I16" s="13"/>
      <c r="J16" s="165" t="s">
        <v>23</v>
      </c>
      <c r="K16" s="132" t="s">
        <v>96</v>
      </c>
      <c r="L16" s="105">
        <v>2000</v>
      </c>
      <c r="M16" s="33"/>
      <c r="N16" s="90">
        <f>IF(L16="","",($G$10))</f>
        <v>1702.1638543284553</v>
      </c>
      <c r="O16" s="91">
        <f>IF(L16="","",(SUM(M16)-N16))</f>
        <v>-1702.1638543284553</v>
      </c>
      <c r="P16" s="92">
        <f>IF(L16="","",(L16*O16))</f>
        <v>-3404327.7086569103</v>
      </c>
    </row>
    <row r="17" spans="2:17" ht="24" customHeight="1">
      <c r="B17" s="164"/>
      <c r="C17" s="132" t="s">
        <v>45</v>
      </c>
      <c r="D17" s="105">
        <v>1800</v>
      </c>
      <c r="E17" s="12"/>
      <c r="F17" s="76">
        <f>IF(D17="","",(SUM($G$9)))</f>
        <v>1331.3313374978059</v>
      </c>
      <c r="G17" s="77">
        <f>IF(D17="","",(SUM(E17)-F17))</f>
        <v>-1331.3313374978059</v>
      </c>
      <c r="H17" s="78">
        <f>IF(D17="","",(D17*G17))</f>
        <v>-2396396.4074960505</v>
      </c>
      <c r="I17" s="13"/>
      <c r="J17" s="165"/>
      <c r="K17" s="132" t="s">
        <v>45</v>
      </c>
      <c r="L17" s="105">
        <v>670</v>
      </c>
      <c r="M17" s="12"/>
      <c r="N17" s="93">
        <f>IF(L17="","",($G$10))</f>
        <v>1702.1638543284553</v>
      </c>
      <c r="O17" s="94">
        <f>IF(L17="","",(SUM(M17)-N17))</f>
        <v>-1702.1638543284553</v>
      </c>
      <c r="P17" s="95">
        <f>IF(L17="","",(L17*O17))</f>
        <v>-1140449.7824000651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3800</v>
      </c>
      <c r="E23" s="71"/>
      <c r="F23" s="71"/>
      <c r="G23" s="71"/>
      <c r="H23" s="72">
        <f>SUM(H16:H22)</f>
        <v>-5059059.0824916624</v>
      </c>
      <c r="I23" s="114"/>
      <c r="J23" s="85" t="s">
        <v>25</v>
      </c>
      <c r="K23" s="86"/>
      <c r="L23" s="87">
        <f>SUM(L16:L22)</f>
        <v>2670</v>
      </c>
      <c r="M23" s="88"/>
      <c r="N23" s="88"/>
      <c r="O23" s="88"/>
      <c r="P23" s="89">
        <f>SUM(P16:P22)</f>
        <v>-4544777.491056975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18361</v>
      </c>
      <c r="D29" s="187"/>
      <c r="E29" s="188">
        <f>$G$9</f>
        <v>1331.3313374978059</v>
      </c>
      <c r="F29" s="188"/>
      <c r="G29" s="187">
        <f>C29*E29</f>
        <v>24444574.687797215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406893</v>
      </c>
      <c r="D30" s="184"/>
      <c r="E30" s="199">
        <f>$G$10</f>
        <v>1702.1638543284553</v>
      </c>
      <c r="F30" s="199"/>
      <c r="G30" s="184">
        <f>C30*E30</f>
        <v>692598557.17926812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18361</v>
      </c>
      <c r="D36" s="187"/>
      <c r="E36" s="187">
        <f>$G$29+$O$29-K36</f>
        <v>24444574.687797215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406893</v>
      </c>
      <c r="D37" s="184"/>
      <c r="E37" s="184">
        <f>$G$30+$O$30-K37</f>
        <v>692598557.17926812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22161</v>
      </c>
      <c r="D43" s="230"/>
      <c r="E43" s="58"/>
      <c r="F43" s="231">
        <f>$K$29</f>
        <v>0</v>
      </c>
      <c r="G43" s="232"/>
      <c r="H43" s="232">
        <f>$D$23</f>
        <v>3800</v>
      </c>
      <c r="I43" s="232"/>
      <c r="J43" s="232"/>
      <c r="K43" s="233">
        <f>$C$43-$H$43+$F$43+$O$43</f>
        <v>18055</v>
      </c>
      <c r="L43" s="233"/>
      <c r="M43" s="59">
        <f>SUM($K$43)/$D$9</f>
        <v>9.0274999999999994E-2</v>
      </c>
      <c r="N43" s="60">
        <f>$G$36</f>
        <v>1331.3313374978059</v>
      </c>
      <c r="O43" s="99">
        <v>-306</v>
      </c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409563</v>
      </c>
      <c r="D44" s="235"/>
      <c r="E44" s="62"/>
      <c r="F44" s="236">
        <f>$K$30</f>
        <v>0</v>
      </c>
      <c r="G44" s="237"/>
      <c r="H44" s="237">
        <f>$L$23</f>
        <v>2670</v>
      </c>
      <c r="I44" s="237"/>
      <c r="J44" s="237"/>
      <c r="K44" s="238">
        <f>$C$44-$H$44+$F$44+$O$44</f>
        <v>410299</v>
      </c>
      <c r="L44" s="238"/>
      <c r="M44" s="63">
        <f>SUM($K$44)/D10</f>
        <v>0.82059800000000005</v>
      </c>
      <c r="N44" s="64">
        <f>$G$37</f>
        <v>1702.1638543284553</v>
      </c>
      <c r="O44" s="100">
        <v>3406</v>
      </c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>
    <pageSetUpPr fitToPage="1"/>
  </sheetPr>
  <dimension ref="B1:Y124"/>
  <sheetViews>
    <sheetView showGridLines="0" topLeftCell="A25" zoomScaleNormal="100" workbookViewId="0">
      <selection activeCell="O43" sqref="O43:O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SUM('0801'!K43:L43)</f>
        <v>18055</v>
      </c>
      <c r="F9" s="38">
        <f>E9/D9</f>
        <v>9.0274999999999994E-2</v>
      </c>
      <c r="G9" s="103">
        <f>SUM('0801'!N43)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SUM('0801'!K44:L44)</f>
        <v>410299</v>
      </c>
      <c r="F10" s="40">
        <f>E10/D10</f>
        <v>0.82059800000000005</v>
      </c>
      <c r="G10" s="103">
        <f>SUM('0801'!N44)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1000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-1331331.3374978059</v>
      </c>
      <c r="I16" s="13"/>
      <c r="J16" s="165" t="s">
        <v>23</v>
      </c>
      <c r="K16" s="132" t="s">
        <v>65</v>
      </c>
      <c r="L16" s="105">
        <v>3000</v>
      </c>
      <c r="M16" s="33"/>
      <c r="N16" s="90">
        <f>IF(L16="","",($G$10))</f>
        <v>1702.1638543284553</v>
      </c>
      <c r="O16" s="91">
        <f>IF(L16="","",(SUM(M16)-N16))</f>
        <v>-1702.1638543284553</v>
      </c>
      <c r="P16" s="92">
        <f>IF(L16="","",(L16*O16))</f>
        <v>-5106491.5629853662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83</v>
      </c>
      <c r="L17" s="105">
        <v>1000</v>
      </c>
      <c r="M17" s="12"/>
      <c r="N17" s="93">
        <f>IF(L17="","",($G$10))</f>
        <v>1702.1638543284553</v>
      </c>
      <c r="O17" s="94">
        <f>IF(L17="","",(SUM(M17)-N17))</f>
        <v>-1702.1638543284553</v>
      </c>
      <c r="P17" s="95">
        <f>IF(L17="","",(L17*O17))</f>
        <v>-1702163.8543284552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1000</v>
      </c>
      <c r="E23" s="71"/>
      <c r="F23" s="71"/>
      <c r="G23" s="71"/>
      <c r="H23" s="72">
        <f>SUM(H16:H22)</f>
        <v>-1331331.3374978059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-6808655.4173138216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17055</v>
      </c>
      <c r="D29" s="187"/>
      <c r="E29" s="188">
        <f>$G$9</f>
        <v>1331.3313374978059</v>
      </c>
      <c r="F29" s="188"/>
      <c r="G29" s="187">
        <f>C29*E29</f>
        <v>22705855.961025078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406299</v>
      </c>
      <c r="D30" s="184"/>
      <c r="E30" s="199">
        <f>$G$10</f>
        <v>1702.1638543284553</v>
      </c>
      <c r="F30" s="199"/>
      <c r="G30" s="184">
        <f>C30*E30</f>
        <v>691587471.84979701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17055</v>
      </c>
      <c r="D36" s="187"/>
      <c r="E36" s="187">
        <f>$G$29+$O$29-K36</f>
        <v>22705855.961025078</v>
      </c>
      <c r="F36" s="187"/>
      <c r="G36" s="188">
        <f>E36/C36</f>
        <v>1331.3313374978059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406299</v>
      </c>
      <c r="D37" s="184"/>
      <c r="E37" s="184">
        <f>$G$30+$O$30</f>
        <v>691587471.84979701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18055</v>
      </c>
      <c r="D43" s="230"/>
      <c r="E43" s="58"/>
      <c r="F43" s="231">
        <f>$K$29</f>
        <v>0</v>
      </c>
      <c r="G43" s="232"/>
      <c r="H43" s="232">
        <f>$D$23</f>
        <v>1000</v>
      </c>
      <c r="I43" s="232"/>
      <c r="J43" s="232"/>
      <c r="K43" s="233">
        <f>$C$43-$H$43+$F$43+$O$43</f>
        <v>17055</v>
      </c>
      <c r="L43" s="233"/>
      <c r="M43" s="59">
        <f>SUM($K$43)/$D$9</f>
        <v>8.5275000000000004E-2</v>
      </c>
      <c r="N43" s="60">
        <f>$G$36</f>
        <v>1331.3313374978059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410299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406299</v>
      </c>
      <c r="L44" s="238"/>
      <c r="M44" s="63">
        <f>SUM($K$44)/D10</f>
        <v>0.81259800000000004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>
    <pageSetUpPr fitToPage="1"/>
  </sheetPr>
  <dimension ref="B1:Y124"/>
  <sheetViews>
    <sheetView showGridLines="0" topLeftCell="A22" zoomScaleNormal="100" workbookViewId="0">
      <selection activeCell="M37" sqref="M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SUM('0803'!K43:L43)</f>
        <v>17055</v>
      </c>
      <c r="F9" s="38">
        <f>E9/D9</f>
        <v>8.5275000000000004E-2</v>
      </c>
      <c r="G9" s="103">
        <f>SUM('0803'!N43)</f>
        <v>1331.3313374978059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SUM('0803'!K44:L44)</f>
        <v>406299</v>
      </c>
      <c r="F10" s="40">
        <f>E10/D10</f>
        <v>0.81259800000000004</v>
      </c>
      <c r="G10" s="103">
        <f>SUM('0803'!N44)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1700</v>
      </c>
      <c r="E16" s="33"/>
      <c r="F16" s="73">
        <f>IF(D16="","",(SUM($G$9)))</f>
        <v>1331.3313374978059</v>
      </c>
      <c r="G16" s="74">
        <f>IF(D16="","",(SUM(E16)-F16))</f>
        <v>-1331.3313374978059</v>
      </c>
      <c r="H16" s="75">
        <f>IF(D16="","",(D16*G16))</f>
        <v>-2263263.2737462698</v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1700</v>
      </c>
      <c r="E23" s="71"/>
      <c r="F23" s="71"/>
      <c r="G23" s="71"/>
      <c r="H23" s="72">
        <f>SUM(H16:H22)</f>
        <v>-2263263.2737462698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15355</v>
      </c>
      <c r="D29" s="187"/>
      <c r="E29" s="188">
        <f>$G$9</f>
        <v>1331.3313374978059</v>
      </c>
      <c r="F29" s="188"/>
      <c r="G29" s="187">
        <f>C29*E29</f>
        <v>20442592.687278807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406299</v>
      </c>
      <c r="D30" s="184"/>
      <c r="E30" s="199">
        <f>$G$10</f>
        <v>1702.1638543284553</v>
      </c>
      <c r="F30" s="199"/>
      <c r="G30" s="184">
        <f>C30*E30</f>
        <v>691587471.84979701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15355</v>
      </c>
      <c r="D36" s="187"/>
      <c r="E36" s="187">
        <f>$G$29+$O$29-K36</f>
        <v>20442592.687278807</v>
      </c>
      <c r="F36" s="187"/>
      <c r="G36" s="188">
        <f>E36/C36</f>
        <v>1331.3313374978056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406299</v>
      </c>
      <c r="D37" s="184"/>
      <c r="E37" s="184">
        <f>$G$30+$O$30</f>
        <v>691587471.84979701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17055</v>
      </c>
      <c r="D43" s="230"/>
      <c r="E43" s="58"/>
      <c r="F43" s="231">
        <f>$K$29</f>
        <v>0</v>
      </c>
      <c r="G43" s="232"/>
      <c r="H43" s="232">
        <f>$D$23</f>
        <v>1700</v>
      </c>
      <c r="I43" s="232"/>
      <c r="J43" s="232"/>
      <c r="K43" s="233">
        <f>$C$43-$H$43+$F$43+$O$43</f>
        <v>15355</v>
      </c>
      <c r="L43" s="233"/>
      <c r="M43" s="59">
        <f>SUM($K$43)/$D$9</f>
        <v>7.6774999999999996E-2</v>
      </c>
      <c r="N43" s="60">
        <f>$G$36</f>
        <v>1331.3313374978056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406299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406299</v>
      </c>
      <c r="L44" s="238"/>
      <c r="M44" s="63">
        <f>SUM($K$44)/D10</f>
        <v>0.81259800000000004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>
    <pageSetUpPr fitToPage="1"/>
  </sheetPr>
  <dimension ref="B1:Y124"/>
  <sheetViews>
    <sheetView showGridLines="0" topLeftCell="A28" zoomScaleNormal="100" workbookViewId="0">
      <selection activeCell="L21" sqref="L2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SUM('0804'!K43:L43)</f>
        <v>15355</v>
      </c>
      <c r="F9" s="38">
        <f>E9/D9</f>
        <v>7.6774999999999996E-2</v>
      </c>
      <c r="G9" s="103">
        <f>SUM('0804'!N43)</f>
        <v>1331.3313374978056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SUM('0804'!K44:L44)</f>
        <v>406299</v>
      </c>
      <c r="F10" s="40">
        <f>E10/D10</f>
        <v>0.81259800000000004</v>
      </c>
      <c r="G10" s="103">
        <f>SUM('0804'!N44)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1700</v>
      </c>
      <c r="E16" s="33"/>
      <c r="F16" s="73">
        <f>IF(D16="","",(SUM($G$9)))</f>
        <v>1331.3313374978056</v>
      </c>
      <c r="G16" s="74">
        <f>IF(D16="","",(SUM(E16)-F16))</f>
        <v>-1331.3313374978056</v>
      </c>
      <c r="H16" s="75">
        <f>IF(D16="","",(D16*G16))</f>
        <v>-2263263.2737462698</v>
      </c>
      <c r="I16" s="13"/>
      <c r="J16" s="165" t="s">
        <v>23</v>
      </c>
      <c r="K16" s="132" t="s">
        <v>64</v>
      </c>
      <c r="L16" s="105">
        <v>750</v>
      </c>
      <c r="M16" s="33"/>
      <c r="N16" s="90">
        <f>IF(L16="","",($G$10))</f>
        <v>1702.1638543284553</v>
      </c>
      <c r="O16" s="91">
        <f>IF(L16="","",(SUM(M16)-N16))</f>
        <v>-1702.1638543284553</v>
      </c>
      <c r="P16" s="92">
        <f>IF(L16="","",(L16*O16))</f>
        <v>-1276622.8907463416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65</v>
      </c>
      <c r="L17" s="105">
        <v>3000</v>
      </c>
      <c r="M17" s="12"/>
      <c r="N17" s="93">
        <f>IF(L17="","",($G$10))</f>
        <v>1702.1638543284553</v>
      </c>
      <c r="O17" s="94">
        <f>IF(L17="","",(SUM(M17)-N17))</f>
        <v>-1702.1638543284553</v>
      </c>
      <c r="P17" s="95">
        <f>IF(L17="","",(L17*O17))</f>
        <v>-5106491.5629853662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82</v>
      </c>
      <c r="L18" s="105">
        <v>2000</v>
      </c>
      <c r="M18" s="12"/>
      <c r="N18" s="93">
        <f t="shared" ref="N18:N22" si="3">IF(L18="","",($G$10))</f>
        <v>1702.1638543284553</v>
      </c>
      <c r="O18" s="94">
        <f t="shared" ref="O18:O22" si="4">IF(L18="","",(SUM(M18)-N18))</f>
        <v>-1702.1638543284553</v>
      </c>
      <c r="P18" s="95">
        <f t="shared" ref="P18:P22" si="5">IF(L18="","",(L18*O18))</f>
        <v>-3404327.7086569103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83</v>
      </c>
      <c r="L19" s="105">
        <v>1000</v>
      </c>
      <c r="M19" s="12"/>
      <c r="N19" s="93">
        <f t="shared" si="3"/>
        <v>1702.1638543284553</v>
      </c>
      <c r="O19" s="94">
        <f t="shared" si="4"/>
        <v>-1702.1638543284553</v>
      </c>
      <c r="P19" s="95">
        <f t="shared" si="5"/>
        <v>-1702163.8543284552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 t="s">
        <v>123</v>
      </c>
      <c r="L20" s="105">
        <v>10000</v>
      </c>
      <c r="M20" s="12"/>
      <c r="N20" s="93">
        <f t="shared" si="3"/>
        <v>1702.1638543284553</v>
      </c>
      <c r="O20" s="94">
        <f t="shared" si="4"/>
        <v>-1702.1638543284553</v>
      </c>
      <c r="P20" s="95">
        <f t="shared" si="5"/>
        <v>-17021638.543284554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1700</v>
      </c>
      <c r="E23" s="71"/>
      <c r="F23" s="71"/>
      <c r="G23" s="71"/>
      <c r="H23" s="72">
        <f>SUM(H16:H22)</f>
        <v>-2263263.2737462698</v>
      </c>
      <c r="I23" s="114"/>
      <c r="J23" s="85" t="s">
        <v>25</v>
      </c>
      <c r="K23" s="86"/>
      <c r="L23" s="87">
        <f>SUM(L16:L22)</f>
        <v>16750</v>
      </c>
      <c r="M23" s="88"/>
      <c r="N23" s="88"/>
      <c r="O23" s="88"/>
      <c r="P23" s="89">
        <f>SUM(P16:P22)</f>
        <v>-28511244.560001627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13655</v>
      </c>
      <c r="D29" s="187"/>
      <c r="E29" s="188">
        <f>$G$9</f>
        <v>1331.3313374978056</v>
      </c>
      <c r="F29" s="188"/>
      <c r="G29" s="187">
        <f>C29*E29</f>
        <v>18179329.413532536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389549</v>
      </c>
      <c r="D30" s="184"/>
      <c r="E30" s="199">
        <f>$G$10</f>
        <v>1702.1638543284553</v>
      </c>
      <c r="F30" s="199"/>
      <c r="G30" s="184">
        <f>C30*E30</f>
        <v>663076227.2897954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13655</v>
      </c>
      <c r="D36" s="187"/>
      <c r="E36" s="187">
        <f>$G$29+$O$29-K36</f>
        <v>18179329.413532536</v>
      </c>
      <c r="F36" s="187"/>
      <c r="G36" s="188">
        <f>E36/C36</f>
        <v>1331.3313374978056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389549</v>
      </c>
      <c r="D37" s="184"/>
      <c r="E37" s="184">
        <f>$G$30+$O$30</f>
        <v>663076227.2897954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15355</v>
      </c>
      <c r="D43" s="230"/>
      <c r="E43" s="58"/>
      <c r="F43" s="231">
        <f>$K$29</f>
        <v>0</v>
      </c>
      <c r="G43" s="232"/>
      <c r="H43" s="232">
        <f>$D$23</f>
        <v>1700</v>
      </c>
      <c r="I43" s="232"/>
      <c r="J43" s="232"/>
      <c r="K43" s="233">
        <f>$C$43-$H$43+$F$43+$O$43</f>
        <v>13655</v>
      </c>
      <c r="L43" s="233"/>
      <c r="M43" s="59">
        <f>SUM($K$43)/$D$9</f>
        <v>6.8275000000000002E-2</v>
      </c>
      <c r="N43" s="60">
        <f>$G$36</f>
        <v>1331.3313374978056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406299</v>
      </c>
      <c r="D44" s="235"/>
      <c r="E44" s="62"/>
      <c r="F44" s="236">
        <f>$K$30</f>
        <v>0</v>
      </c>
      <c r="G44" s="237"/>
      <c r="H44" s="237">
        <f>$L$23</f>
        <v>16750</v>
      </c>
      <c r="I44" s="237"/>
      <c r="J44" s="237"/>
      <c r="K44" s="238">
        <f>$C$44-$H$44+$F$44+$O$44</f>
        <v>389549</v>
      </c>
      <c r="L44" s="238"/>
      <c r="M44" s="63">
        <f>SUM($K$44)/D10</f>
        <v>0.77909799999999996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>
    <tabColor rgb="FFFFFF00"/>
    <pageSetUpPr fitToPage="1"/>
  </sheetPr>
  <dimension ref="B1:Y124"/>
  <sheetViews>
    <sheetView showGridLines="0" topLeftCell="A21" zoomScaleNormal="100" workbookViewId="0">
      <selection activeCell="M29" sqref="M29:N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SUM('0805'!K43:L43)</f>
        <v>13655</v>
      </c>
      <c r="F9" s="38">
        <f>E9/D9</f>
        <v>6.8275000000000002E-2</v>
      </c>
      <c r="G9" s="103">
        <f>SUM('0805'!N43)</f>
        <v>1331.3313374978056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SUM('0805'!K44:L44)</f>
        <v>389549</v>
      </c>
      <c r="F10" s="40">
        <f>E10/D10</f>
        <v>0.77909799999999996</v>
      </c>
      <c r="G10" s="103">
        <f>SUM('0805'!N44)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13655</v>
      </c>
      <c r="D29" s="187"/>
      <c r="E29" s="188">
        <f>$G$9</f>
        <v>1331.3313374978056</v>
      </c>
      <c r="F29" s="188"/>
      <c r="G29" s="187">
        <f>C29*E29</f>
        <v>18179329.413532536</v>
      </c>
      <c r="H29" s="189"/>
      <c r="I29" s="13"/>
      <c r="J29" s="45" t="s">
        <v>9</v>
      </c>
      <c r="K29" s="190">
        <v>32000</v>
      </c>
      <c r="L29" s="191"/>
      <c r="M29" s="192">
        <v>1327.21382451729</v>
      </c>
      <c r="N29" s="193"/>
      <c r="O29" s="187">
        <f>K29*M29</f>
        <v>42470842.384553283</v>
      </c>
      <c r="P29" s="189"/>
    </row>
    <row r="30" spans="2:17" ht="22.5" customHeight="1">
      <c r="B30" s="46" t="s">
        <v>10</v>
      </c>
      <c r="C30" s="198">
        <f>$E$10-$L$23</f>
        <v>389549</v>
      </c>
      <c r="D30" s="184"/>
      <c r="E30" s="199">
        <f>$G$10</f>
        <v>1702.1638543284553</v>
      </c>
      <c r="F30" s="199"/>
      <c r="G30" s="184">
        <f>C30*E30</f>
        <v>663076227.2897954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45655</v>
      </c>
      <c r="D36" s="187"/>
      <c r="E36" s="187">
        <f>$G$29+$O$29-K36</f>
        <v>60650171.798085824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389549</v>
      </c>
      <c r="D37" s="184"/>
      <c r="E37" s="184">
        <f>$G$30+$O$30</f>
        <v>663076227.2897954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13655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45655</v>
      </c>
      <c r="L43" s="233"/>
      <c r="M43" s="59">
        <f>SUM($K$43)/$D$9</f>
        <v>0.22827500000000001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389549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389549</v>
      </c>
      <c r="L44" s="238"/>
      <c r="M44" s="63">
        <f>SUM($K$44)/D10</f>
        <v>0.77909799999999996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>
    <pageSetUpPr fitToPage="1"/>
  </sheetPr>
  <dimension ref="B1:Y124"/>
  <sheetViews>
    <sheetView showGridLines="0" topLeftCell="A25" zoomScaleNormal="100" workbookViewId="0">
      <selection activeCell="J34" sqref="J3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SUM('0806 (입고)'!K43:L43)</f>
        <v>45655</v>
      </c>
      <c r="F9" s="38">
        <f>E9/D9</f>
        <v>0.22827500000000001</v>
      </c>
      <c r="G9" s="103">
        <f>SUM('0806 (입고)'!N43)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SUM('0806 (입고)'!K44:L44)</f>
        <v>389549</v>
      </c>
      <c r="F10" s="40">
        <f>E10/D10</f>
        <v>0.77909799999999996</v>
      </c>
      <c r="G10" s="103">
        <f>SUM('0806 (입고)'!N44)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2050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-2723312.938036928</v>
      </c>
      <c r="I16" s="13"/>
      <c r="J16" s="165" t="s">
        <v>23</v>
      </c>
      <c r="K16" s="132" t="s">
        <v>64</v>
      </c>
      <c r="L16" s="105">
        <v>500</v>
      </c>
      <c r="M16" s="33"/>
      <c r="N16" s="90">
        <f>IF(L16="","",($G$10))</f>
        <v>1702.1638543284553</v>
      </c>
      <c r="O16" s="91">
        <f>IF(L16="","",(SUM(M16)-N16))</f>
        <v>-1702.1638543284553</v>
      </c>
      <c r="P16" s="92">
        <f>IF(L16="","",(L16*O16))</f>
        <v>-851081.92716422759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2050</v>
      </c>
      <c r="E23" s="71"/>
      <c r="F23" s="71"/>
      <c r="G23" s="71"/>
      <c r="H23" s="72">
        <f>SUM(H16:H22)</f>
        <v>-2723312.938036928</v>
      </c>
      <c r="I23" s="114"/>
      <c r="J23" s="85" t="s">
        <v>25</v>
      </c>
      <c r="K23" s="86"/>
      <c r="L23" s="87">
        <f>SUM(L16:L22)</f>
        <v>500</v>
      </c>
      <c r="M23" s="88"/>
      <c r="N23" s="88"/>
      <c r="O23" s="88"/>
      <c r="P23" s="89">
        <f>SUM(P16:P22)</f>
        <v>-851081.92716422759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43605</v>
      </c>
      <c r="D29" s="187"/>
      <c r="E29" s="188">
        <f>$G$9</f>
        <v>1328.4453356277697</v>
      </c>
      <c r="F29" s="188"/>
      <c r="G29" s="187">
        <f>C29*E29</f>
        <v>57926858.860048898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389049</v>
      </c>
      <c r="D30" s="184"/>
      <c r="E30" s="199">
        <f>$G$10</f>
        <v>1702.1638543284553</v>
      </c>
      <c r="F30" s="199"/>
      <c r="G30" s="184">
        <f>C30*E30</f>
        <v>662225145.3626312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43605</v>
      </c>
      <c r="D36" s="187"/>
      <c r="E36" s="187">
        <f>$G$29+$O$29-K36</f>
        <v>57926858.860048898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389049</v>
      </c>
      <c r="D37" s="184"/>
      <c r="E37" s="184">
        <f>$G$30+$O$30</f>
        <v>662225145.3626312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45655</v>
      </c>
      <c r="D43" s="230"/>
      <c r="E43" s="58"/>
      <c r="F43" s="231">
        <f>$K$29</f>
        <v>0</v>
      </c>
      <c r="G43" s="232"/>
      <c r="H43" s="232">
        <f>$D$23</f>
        <v>2050</v>
      </c>
      <c r="I43" s="232"/>
      <c r="J43" s="232"/>
      <c r="K43" s="233">
        <f>$C$43-$H$43+$F$43+$O$43</f>
        <v>43605</v>
      </c>
      <c r="L43" s="233"/>
      <c r="M43" s="59">
        <f>SUM($K$43)/$D$9</f>
        <v>0.218025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389549</v>
      </c>
      <c r="D44" s="235"/>
      <c r="E44" s="62"/>
      <c r="F44" s="236">
        <f>$K$30</f>
        <v>0</v>
      </c>
      <c r="G44" s="237"/>
      <c r="H44" s="237">
        <f>$L$23</f>
        <v>500</v>
      </c>
      <c r="I44" s="237"/>
      <c r="J44" s="237"/>
      <c r="K44" s="238">
        <f>$C$44-$H$44+$F$44+$O$44</f>
        <v>389049</v>
      </c>
      <c r="L44" s="238"/>
      <c r="M44" s="63">
        <f>SUM($K$44)/D10</f>
        <v>0.77809799999999996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>
    <pageSetUpPr fitToPage="1"/>
  </sheetPr>
  <dimension ref="B1:Y124"/>
  <sheetViews>
    <sheetView showGridLines="0" topLeftCell="A34" zoomScaleNormal="100" workbookViewId="0">
      <selection activeCell="S13" sqref="S1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SUM('0806'!K43:L43)</f>
        <v>43605</v>
      </c>
      <c r="F9" s="38">
        <f>E9/D9</f>
        <v>0.218025</v>
      </c>
      <c r="G9" s="103">
        <f>SUM('0806'!N43)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SUM('0806'!K44:L44)</f>
        <v>389049</v>
      </c>
      <c r="F10" s="40">
        <f>E10/D10</f>
        <v>0.77809799999999996</v>
      </c>
      <c r="G10" s="103">
        <f>SUM('0806'!N44)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1600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-2125512.5370044317</v>
      </c>
      <c r="I16" s="13"/>
      <c r="J16" s="165" t="s">
        <v>23</v>
      </c>
      <c r="K16" s="132" t="s">
        <v>46</v>
      </c>
      <c r="L16" s="105">
        <v>6000</v>
      </c>
      <c r="M16" s="33"/>
      <c r="N16" s="90">
        <f>IF(L16="","",($G$10))</f>
        <v>1702.1638543284553</v>
      </c>
      <c r="O16" s="91">
        <f>IF(L16="","",(SUM(M16)-N16))</f>
        <v>-1702.1638543284553</v>
      </c>
      <c r="P16" s="92">
        <f>IF(L16="","",(L16*O16))</f>
        <v>-10212983.125970732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1600</v>
      </c>
      <c r="E23" s="71"/>
      <c r="F23" s="71"/>
      <c r="G23" s="71"/>
      <c r="H23" s="72">
        <f>SUM(H16:H22)</f>
        <v>-2125512.5370044317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-10212983.125970732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42005</v>
      </c>
      <c r="D29" s="187"/>
      <c r="E29" s="188">
        <f>$G$9</f>
        <v>1328.4453356277697</v>
      </c>
      <c r="F29" s="188"/>
      <c r="G29" s="187">
        <f>C29*E29</f>
        <v>55801346.323044471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383049</v>
      </c>
      <c r="D30" s="184"/>
      <c r="E30" s="199">
        <f>$G$10</f>
        <v>1702.1638543284553</v>
      </c>
      <c r="F30" s="199"/>
      <c r="G30" s="184">
        <f>C30*E30</f>
        <v>652012162.23666048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42005</v>
      </c>
      <c r="D36" s="187"/>
      <c r="E36" s="187">
        <f>$G$29+$O$29-K36</f>
        <v>55801346.323044471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383049</v>
      </c>
      <c r="D37" s="184"/>
      <c r="E37" s="184">
        <f>$G$30+$O$30</f>
        <v>652012162.23666048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43605</v>
      </c>
      <c r="D43" s="230"/>
      <c r="E43" s="58"/>
      <c r="F43" s="231">
        <f>$K$29</f>
        <v>0</v>
      </c>
      <c r="G43" s="232"/>
      <c r="H43" s="232">
        <f>$D$23</f>
        <v>1600</v>
      </c>
      <c r="I43" s="232"/>
      <c r="J43" s="232"/>
      <c r="K43" s="233">
        <f>$C$43-$H$43+$F$43+$O$43</f>
        <v>42005</v>
      </c>
      <c r="L43" s="233"/>
      <c r="M43" s="59">
        <f>SUM($K$43)/$D$9</f>
        <v>0.21002499999999999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389049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383049</v>
      </c>
      <c r="L44" s="238"/>
      <c r="M44" s="63">
        <f>SUM($K$44)/D10</f>
        <v>0.76609799999999995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>
    <pageSetUpPr fitToPage="1"/>
  </sheetPr>
  <dimension ref="B1:Y124"/>
  <sheetViews>
    <sheetView showGridLines="0" zoomScaleNormal="100" workbookViewId="0">
      <selection activeCell="Q15" sqref="Q1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SUM('0807'!K43:L43)</f>
        <v>42005</v>
      </c>
      <c r="F9" s="38">
        <f>E9/D9</f>
        <v>0.21002499999999999</v>
      </c>
      <c r="G9" s="103">
        <f>SUM('0807'!N43)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SUM('0807'!K44:L44)</f>
        <v>383049</v>
      </c>
      <c r="F10" s="40">
        <f>E10/D10</f>
        <v>0.76609799999999995</v>
      </c>
      <c r="G10" s="103">
        <f>SUM('0807'!N44)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2150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-2856157.4715997051</v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2150</v>
      </c>
      <c r="E23" s="71"/>
      <c r="F23" s="71"/>
      <c r="G23" s="71"/>
      <c r="H23" s="72">
        <f>SUM(H16:H22)</f>
        <v>-2856157.4715997051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39855</v>
      </c>
      <c r="D29" s="187"/>
      <c r="E29" s="188">
        <f>$G$9</f>
        <v>1328.4453356277697</v>
      </c>
      <c r="F29" s="188"/>
      <c r="G29" s="187">
        <f>C29*E29</f>
        <v>52945188.851444766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383049</v>
      </c>
      <c r="D30" s="184"/>
      <c r="E30" s="199">
        <f>$G$10</f>
        <v>1702.1638543284553</v>
      </c>
      <c r="F30" s="199"/>
      <c r="G30" s="184">
        <f>C30*E30</f>
        <v>652012162.23666048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39855</v>
      </c>
      <c r="D36" s="187"/>
      <c r="E36" s="187">
        <f>$G$29+$O$29-K36</f>
        <v>52945188.851444766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383049</v>
      </c>
      <c r="D37" s="184"/>
      <c r="E37" s="184">
        <f>$G$30+$O$30</f>
        <v>652012162.23666048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42005</v>
      </c>
      <c r="D43" s="230"/>
      <c r="E43" s="58"/>
      <c r="F43" s="231">
        <f>$K$29</f>
        <v>0</v>
      </c>
      <c r="G43" s="232"/>
      <c r="H43" s="232">
        <f>$D$23</f>
        <v>2150</v>
      </c>
      <c r="I43" s="232"/>
      <c r="J43" s="232"/>
      <c r="K43" s="233">
        <f>$C$43-$H$43+$F$43+$O$43</f>
        <v>39855</v>
      </c>
      <c r="L43" s="233"/>
      <c r="M43" s="59">
        <f>SUM($K$43)/$D$9</f>
        <v>0.19927500000000001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383049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383049</v>
      </c>
      <c r="L44" s="238"/>
      <c r="M44" s="63">
        <f>SUM($K$44)/D10</f>
        <v>0.76609799999999995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>
    <pageSetUpPr fitToPage="1"/>
  </sheetPr>
  <dimension ref="B1:Y124"/>
  <sheetViews>
    <sheetView showGridLines="0" topLeftCell="A28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SUM('0808'!K43:L43)</f>
        <v>39855</v>
      </c>
      <c r="F9" s="38">
        <f>E9/D9</f>
        <v>0.19927500000000001</v>
      </c>
      <c r="G9" s="103">
        <f>SUM('0808'!N43)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SUM('0808'!K44:L44)</f>
        <v>383049</v>
      </c>
      <c r="F10" s="40">
        <f>E10/D10</f>
        <v>0.76609799999999995</v>
      </c>
      <c r="G10" s="103">
        <f>SUM('0808'!N44)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1900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-2524046.1376927625</v>
      </c>
      <c r="I16" s="13"/>
      <c r="J16" s="165" t="s">
        <v>23</v>
      </c>
      <c r="K16" s="132" t="s">
        <v>45</v>
      </c>
      <c r="L16" s="105">
        <v>600</v>
      </c>
      <c r="M16" s="33"/>
      <c r="N16" s="90">
        <f>IF(L16="","",($G$10))</f>
        <v>1702.1638543284553</v>
      </c>
      <c r="O16" s="91">
        <f>IF(L16="","",(SUM(M16)-N16))</f>
        <v>-1702.1638543284553</v>
      </c>
      <c r="P16" s="92">
        <f>IF(L16="","",(L16*O16))</f>
        <v>-1021298.3125970731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1702.1638543284553</v>
      </c>
      <c r="O17" s="94">
        <f>IF(L17="","",(SUM(M17)-N17))</f>
        <v>-1702.1638543284553</v>
      </c>
      <c r="P17" s="95">
        <f>IF(L17="","",(L17*O17))</f>
        <v>-5106491.5629853662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1900</v>
      </c>
      <c r="E23" s="71"/>
      <c r="F23" s="71"/>
      <c r="G23" s="71"/>
      <c r="H23" s="72">
        <f>SUM(H16:H22)</f>
        <v>-2524046.1376927625</v>
      </c>
      <c r="I23" s="114"/>
      <c r="J23" s="85" t="s">
        <v>25</v>
      </c>
      <c r="K23" s="86"/>
      <c r="L23" s="87">
        <f>SUM(L16:L22)</f>
        <v>3600</v>
      </c>
      <c r="M23" s="88"/>
      <c r="N23" s="88"/>
      <c r="O23" s="88"/>
      <c r="P23" s="89">
        <f>SUM(P16:P22)</f>
        <v>-6127789.8755824398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37955</v>
      </c>
      <c r="D29" s="187"/>
      <c r="E29" s="188">
        <f>$G$9</f>
        <v>1328.4453356277697</v>
      </c>
      <c r="F29" s="188"/>
      <c r="G29" s="187">
        <f>C29*E29</f>
        <v>50421142.713752002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379449</v>
      </c>
      <c r="D30" s="184"/>
      <c r="E30" s="199">
        <f>$G$10</f>
        <v>1702.1638543284553</v>
      </c>
      <c r="F30" s="199"/>
      <c r="G30" s="184">
        <f>C30*E30</f>
        <v>645884372.36107802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37955</v>
      </c>
      <c r="D36" s="187"/>
      <c r="E36" s="187">
        <f>$G$29+$O$29-K36</f>
        <v>50421142.713752002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379449</v>
      </c>
      <c r="D37" s="184"/>
      <c r="E37" s="184">
        <f>$G$30+$O$30</f>
        <v>645884372.36107802</v>
      </c>
      <c r="F37" s="184"/>
      <c r="G37" s="199">
        <f>E37/C37</f>
        <v>1702.1638543284553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39855</v>
      </c>
      <c r="D43" s="230"/>
      <c r="E43" s="58"/>
      <c r="F43" s="231">
        <f>$K$29</f>
        <v>0</v>
      </c>
      <c r="G43" s="232"/>
      <c r="H43" s="232">
        <f>$D$23</f>
        <v>1900</v>
      </c>
      <c r="I43" s="232"/>
      <c r="J43" s="232"/>
      <c r="K43" s="233">
        <f>$C$43-$H$43+$F$43+$O$43</f>
        <v>37955</v>
      </c>
      <c r="L43" s="233"/>
      <c r="M43" s="59">
        <f>SUM($K$43)/$D$9</f>
        <v>0.189775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383049</v>
      </c>
      <c r="D44" s="235"/>
      <c r="E44" s="62"/>
      <c r="F44" s="236">
        <f>$K$30</f>
        <v>0</v>
      </c>
      <c r="G44" s="237"/>
      <c r="H44" s="237">
        <f>$L$23</f>
        <v>3600</v>
      </c>
      <c r="I44" s="237"/>
      <c r="J44" s="237"/>
      <c r="K44" s="238">
        <f>$C$44-$H$44+$F$44+$O$44</f>
        <v>379449</v>
      </c>
      <c r="L44" s="238"/>
      <c r="M44" s="63">
        <f>SUM($K$44)/D10</f>
        <v>0.75889799999999996</v>
      </c>
      <c r="N44" s="64">
        <f>$G$37</f>
        <v>1702.1638543284553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>
    <pageSetUpPr fitToPage="1"/>
  </sheetPr>
  <dimension ref="B1:Y124"/>
  <sheetViews>
    <sheetView showGridLines="0" topLeftCell="A28" zoomScaleNormal="100" workbookViewId="0">
      <selection activeCell="Q46" sqref="Q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SUM('0810'!K43:L43)</f>
        <v>37955</v>
      </c>
      <c r="F9" s="38">
        <f>E9/D9</f>
        <v>0.189775</v>
      </c>
      <c r="G9" s="103">
        <f>SUM('0810'!N43)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SUM('0810'!K44:L44)</f>
        <v>379449</v>
      </c>
      <c r="F10" s="40">
        <f>E10/D10</f>
        <v>0.75889799999999996</v>
      </c>
      <c r="G10" s="103">
        <f>SUM('0810'!N44)</f>
        <v>1702.1638543284553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1702.1638543284553</v>
      </c>
      <c r="O16" s="91">
        <f>IF(L16="","",(SUM(M16)-N16))</f>
        <v>-1702.1638543284553</v>
      </c>
      <c r="P16" s="92">
        <f>IF(L16="","",(L16*O16))</f>
        <v>-5106491.5629853662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-5106491.5629853662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37955</v>
      </c>
      <c r="D29" s="187"/>
      <c r="E29" s="188">
        <f>$G$9</f>
        <v>1328.4453356277697</v>
      </c>
      <c r="F29" s="188"/>
      <c r="G29" s="187">
        <f>C29*E29</f>
        <v>50421142.713752002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376449</v>
      </c>
      <c r="D30" s="184"/>
      <c r="E30" s="199">
        <f>$G$10</f>
        <v>1702.1638543284553</v>
      </c>
      <c r="F30" s="199"/>
      <c r="G30" s="184">
        <f>C30*E30</f>
        <v>640777880.7980926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37955</v>
      </c>
      <c r="D36" s="187"/>
      <c r="E36" s="187">
        <f>$G$29+$O$29-K36</f>
        <v>50421142.713752002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376449</v>
      </c>
      <c r="D37" s="184"/>
      <c r="E37" s="184">
        <f>$G$30+$O$30</f>
        <v>640777880.7980926</v>
      </c>
      <c r="F37" s="184"/>
      <c r="G37" s="199">
        <f>E37/C37</f>
        <v>1702.163854328455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37955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37955</v>
      </c>
      <c r="L43" s="233"/>
      <c r="M43" s="59">
        <f>SUM($K$43)/$D$9</f>
        <v>0.189775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379449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376449</v>
      </c>
      <c r="L44" s="238"/>
      <c r="M44" s="63">
        <f>SUM($K$44)/D10</f>
        <v>0.75289799999999996</v>
      </c>
      <c r="N44" s="64">
        <f>$G$37</f>
        <v>1702.163854328455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>
    <pageSetUpPr fitToPage="1"/>
  </sheetPr>
  <dimension ref="B1:Y124"/>
  <sheetViews>
    <sheetView showGridLines="0" topLeftCell="A24" zoomScaleNormal="100" workbookViewId="0">
      <selection activeCell="S47" sqref="S4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SUM('0811'!K43:L43)</f>
        <v>37955</v>
      </c>
      <c r="F9" s="38">
        <f>E9/D9</f>
        <v>0.189775</v>
      </c>
      <c r="G9" s="103">
        <f>SUM('0811'!N43)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SUM('0811'!K44:L44)</f>
        <v>376449</v>
      </c>
      <c r="F10" s="40">
        <f>E10/D10</f>
        <v>0.75289799999999996</v>
      </c>
      <c r="G10" s="103">
        <f>SUM('0811'!N44)</f>
        <v>1702.163854328455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1000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-1328445.3356277698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1702.163854328455</v>
      </c>
      <c r="O16" s="91">
        <f>IF(L16="","",(SUM(M16)-N16))</f>
        <v>-1702.163854328455</v>
      </c>
      <c r="P16" s="92">
        <f>IF(L16="","",(L16*O16))</f>
        <v>-1702163.8543284549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1328.4453356277697</v>
      </c>
      <c r="G17" s="77">
        <f>IF(D17="","",(SUM(E17)-F17))</f>
        <v>-1328.4453356277697</v>
      </c>
      <c r="H17" s="78">
        <f>IF(D17="","",(D17*G17))</f>
        <v>-1328445.3356277698</v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1702.163854328455</v>
      </c>
      <c r="O17" s="94">
        <f>IF(L17="","",(SUM(M17)-N17))</f>
        <v>-1702.163854328455</v>
      </c>
      <c r="P17" s="95">
        <f>IF(L17="","",(L17*O17))</f>
        <v>-5106491.5629853653</v>
      </c>
    </row>
    <row r="18" spans="2:17" ht="24" customHeight="1">
      <c r="B18" s="164"/>
      <c r="C18" s="101" t="s">
        <v>60</v>
      </c>
      <c r="D18" s="105">
        <v>3000</v>
      </c>
      <c r="E18" s="12"/>
      <c r="F18" s="76">
        <f t="shared" ref="F18:F22" si="0">IF(D18="","",(SUM($G$9)))</f>
        <v>1328.4453356277697</v>
      </c>
      <c r="G18" s="77">
        <f t="shared" ref="G18:G22" si="1">IF(D18="","",(SUM(E18)-F18))</f>
        <v>-1328.4453356277697</v>
      </c>
      <c r="H18" s="78">
        <f t="shared" ref="H18:H22" si="2">IF(D18="","",(D18*G18))</f>
        <v>-3985336.0068833092</v>
      </c>
      <c r="I18" s="13"/>
      <c r="J18" s="165"/>
      <c r="K18" s="107" t="s">
        <v>48</v>
      </c>
      <c r="L18" s="105">
        <v>2500</v>
      </c>
      <c r="M18" s="12"/>
      <c r="N18" s="93">
        <f t="shared" ref="N18:N22" si="3">IF(L18="","",($G$10))</f>
        <v>1702.163854328455</v>
      </c>
      <c r="O18" s="94">
        <f t="shared" ref="O18:O22" si="4">IF(L18="","",(SUM(M18)-N18))</f>
        <v>-1702.163854328455</v>
      </c>
      <c r="P18" s="95">
        <f t="shared" ref="P18:P22" si="5">IF(L18="","",(L18*O18))</f>
        <v>-4255409.6358211376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5000</v>
      </c>
      <c r="E23" s="71"/>
      <c r="F23" s="71"/>
      <c r="G23" s="71"/>
      <c r="H23" s="72">
        <f>SUM(H16:H22)</f>
        <v>-6642226.6781388484</v>
      </c>
      <c r="I23" s="114"/>
      <c r="J23" s="85" t="s">
        <v>25</v>
      </c>
      <c r="K23" s="86"/>
      <c r="L23" s="87">
        <f>SUM(L16:L22)</f>
        <v>6500</v>
      </c>
      <c r="M23" s="88"/>
      <c r="N23" s="88"/>
      <c r="O23" s="88"/>
      <c r="P23" s="89">
        <f>SUM(P16:P22)</f>
        <v>-11064065.053134957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32955</v>
      </c>
      <c r="D29" s="187"/>
      <c r="E29" s="188">
        <f>$G$9</f>
        <v>1328.4453356277697</v>
      </c>
      <c r="F29" s="188"/>
      <c r="G29" s="187">
        <f>C29*E29</f>
        <v>43778916.035613149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369949</v>
      </c>
      <c r="D30" s="184"/>
      <c r="E30" s="199">
        <f>$G$10</f>
        <v>1702.163854328455</v>
      </c>
      <c r="F30" s="199"/>
      <c r="G30" s="184">
        <f>C30*E30</f>
        <v>629713815.74495757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32955</v>
      </c>
      <c r="D36" s="187"/>
      <c r="E36" s="187">
        <f>$G$29+$O$29-K36</f>
        <v>43778916.035613149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369949</v>
      </c>
      <c r="D37" s="184"/>
      <c r="E37" s="184">
        <f>$G$30+$O$30</f>
        <v>629713815.74495757</v>
      </c>
      <c r="F37" s="184"/>
      <c r="G37" s="199">
        <f>E37/C37</f>
        <v>1702.1638543284548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37955</v>
      </c>
      <c r="D43" s="230"/>
      <c r="E43" s="58"/>
      <c r="F43" s="231">
        <f>$K$29</f>
        <v>0</v>
      </c>
      <c r="G43" s="232"/>
      <c r="H43" s="232">
        <f>$D$23</f>
        <v>5000</v>
      </c>
      <c r="I43" s="232"/>
      <c r="J43" s="232"/>
      <c r="K43" s="233">
        <f>$C$43-$H$43+$F$43+$O$43</f>
        <v>32955</v>
      </c>
      <c r="L43" s="233"/>
      <c r="M43" s="59">
        <f>SUM($K$43)/$D$9</f>
        <v>0.164775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376449</v>
      </c>
      <c r="D44" s="235"/>
      <c r="E44" s="62"/>
      <c r="F44" s="236">
        <f>$K$30</f>
        <v>0</v>
      </c>
      <c r="G44" s="237"/>
      <c r="H44" s="237">
        <f>$L$23</f>
        <v>6500</v>
      </c>
      <c r="I44" s="237"/>
      <c r="J44" s="237"/>
      <c r="K44" s="238">
        <f>$C$44-$H$44+$F$44+$O$44</f>
        <v>369949</v>
      </c>
      <c r="L44" s="238"/>
      <c r="M44" s="63">
        <f>SUM($K$44)/D10</f>
        <v>0.73989799999999994</v>
      </c>
      <c r="N44" s="64">
        <f>$G$37</f>
        <v>1702.1638543284548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>
    <pageSetUpPr fitToPage="1"/>
  </sheetPr>
  <dimension ref="B1:Y124"/>
  <sheetViews>
    <sheetView showGridLines="0" topLeftCell="A40" zoomScaleNormal="100" workbookViewId="0">
      <selection activeCell="P51" sqref="P5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SUM('0812'!K43:L43)</f>
        <v>32955</v>
      </c>
      <c r="F9" s="38">
        <f>E9/D9</f>
        <v>0.164775</v>
      </c>
      <c r="G9" s="103">
        <f>SUM('0812'!N43)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SUM('0812'!K44:L44)</f>
        <v>369949</v>
      </c>
      <c r="F10" s="40">
        <f>E10/D10</f>
        <v>0.73989799999999994</v>
      </c>
      <c r="G10" s="103">
        <f>SUM('0812'!N44)</f>
        <v>1702.1638543284548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620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-823636.10808921722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1702.1638543284548</v>
      </c>
      <c r="O16" s="91">
        <f>IF(L16="","",(SUM(M16)-N16))</f>
        <v>-1702.1638543284548</v>
      </c>
      <c r="P16" s="92">
        <f>IF(L16="","",(L16*O16))</f>
        <v>-1702163.8543284547</v>
      </c>
    </row>
    <row r="17" spans="2:17" ht="24" customHeight="1">
      <c r="B17" s="164"/>
      <c r="C17" s="132" t="s">
        <v>93</v>
      </c>
      <c r="D17" s="105">
        <v>2800</v>
      </c>
      <c r="E17" s="12"/>
      <c r="F17" s="76">
        <f>IF(D17="","",(SUM($G$9)))</f>
        <v>1328.4453356277697</v>
      </c>
      <c r="G17" s="77">
        <f>IF(D17="","",(SUM(E17)-F17))</f>
        <v>-1328.4453356277697</v>
      </c>
      <c r="H17" s="78">
        <f>IF(D17="","",(D17*G17))</f>
        <v>-3719646.9397577555</v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1702.1638543284548</v>
      </c>
      <c r="O17" s="94">
        <f>IF(L17="","",(SUM(M17)-N17))</f>
        <v>-1702.1638543284548</v>
      </c>
      <c r="P17" s="95">
        <f>IF(L17="","",(L17*O17))</f>
        <v>-5106491.5629853643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68</v>
      </c>
      <c r="L18" s="105">
        <v>32000</v>
      </c>
      <c r="M18" s="12"/>
      <c r="N18" s="93">
        <f t="shared" ref="N18:N22" si="3">IF(L18="","",($G$10))</f>
        <v>1702.1638543284548</v>
      </c>
      <c r="O18" s="94">
        <f t="shared" ref="O18:O22" si="4">IF(L18="","",(SUM(M18)-N18))</f>
        <v>-1702.1638543284548</v>
      </c>
      <c r="P18" s="95">
        <f t="shared" ref="P18:P22" si="5">IF(L18="","",(L18*O18))</f>
        <v>-54469243.338510551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3420</v>
      </c>
      <c r="E23" s="71"/>
      <c r="F23" s="71"/>
      <c r="G23" s="71"/>
      <c r="H23" s="72">
        <f>SUM(H16:H22)</f>
        <v>-4543283.0478469729</v>
      </c>
      <c r="I23" s="114"/>
      <c r="J23" s="85" t="s">
        <v>25</v>
      </c>
      <c r="K23" s="86"/>
      <c r="L23" s="87">
        <f>SUM(L16:L22)</f>
        <v>36000</v>
      </c>
      <c r="M23" s="88"/>
      <c r="N23" s="88"/>
      <c r="O23" s="88"/>
      <c r="P23" s="89">
        <f>SUM(P16:P22)</f>
        <v>-61277898.755824372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29535</v>
      </c>
      <c r="D29" s="187"/>
      <c r="E29" s="188">
        <f>$G$9</f>
        <v>1328.4453356277697</v>
      </c>
      <c r="F29" s="188"/>
      <c r="G29" s="187">
        <f>C29*E29</f>
        <v>39235632.987766176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333949</v>
      </c>
      <c r="D30" s="184"/>
      <c r="E30" s="199">
        <f>$G$10</f>
        <v>1702.1638543284548</v>
      </c>
      <c r="F30" s="199"/>
      <c r="G30" s="184">
        <f>C30*E30</f>
        <v>568435916.98913312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29535</v>
      </c>
      <c r="D36" s="187"/>
      <c r="E36" s="187">
        <f>$G$29+$O$29-K36</f>
        <v>39235632.987766176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333949</v>
      </c>
      <c r="D37" s="184"/>
      <c r="E37" s="184">
        <f>$G$30+$O$30</f>
        <v>568435916.98913312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32955</v>
      </c>
      <c r="D43" s="230"/>
      <c r="E43" s="58"/>
      <c r="F43" s="231">
        <f>$K$29</f>
        <v>0</v>
      </c>
      <c r="G43" s="232"/>
      <c r="H43" s="232">
        <f>$D$23</f>
        <v>3420</v>
      </c>
      <c r="I43" s="232"/>
      <c r="J43" s="232"/>
      <c r="K43" s="233">
        <f>$C$43-$H$43+$F$43+$O$43</f>
        <v>29535</v>
      </c>
      <c r="L43" s="233"/>
      <c r="M43" s="59">
        <f>SUM($K$43)/$D$9</f>
        <v>0.147675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369949</v>
      </c>
      <c r="D44" s="235"/>
      <c r="E44" s="62"/>
      <c r="F44" s="236">
        <f>$K$30</f>
        <v>0</v>
      </c>
      <c r="G44" s="237"/>
      <c r="H44" s="237">
        <f>$L$23</f>
        <v>36000</v>
      </c>
      <c r="I44" s="237"/>
      <c r="J44" s="237"/>
      <c r="K44" s="238">
        <f>$C$44-$H$44+$F$44+$O$44</f>
        <v>333949</v>
      </c>
      <c r="L44" s="238"/>
      <c r="M44" s="63">
        <f>SUM($K$44)/D10</f>
        <v>0.66789799999999999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>
    <pageSetUpPr fitToPage="1"/>
  </sheetPr>
  <dimension ref="B1:Y124"/>
  <sheetViews>
    <sheetView showGridLines="0" topLeftCell="A40" zoomScaleNormal="100" workbookViewId="0">
      <selection activeCell="O48" sqref="O4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SUM('0813'!K43:L43)</f>
        <v>29535</v>
      </c>
      <c r="F9" s="38">
        <f>E9/D9</f>
        <v>0.147675</v>
      </c>
      <c r="G9" s="103">
        <f>SUM('0813'!N43)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SUM('0813'!K44:L44)</f>
        <v>333949</v>
      </c>
      <c r="F10" s="40">
        <f>E10/D10</f>
        <v>0.66789799999999999</v>
      </c>
      <c r="G10" s="103">
        <f>SUM('0813'!N44)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1950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-2590468.4044741509</v>
      </c>
      <c r="I16" s="13"/>
      <c r="J16" s="165" t="s">
        <v>23</v>
      </c>
      <c r="K16" s="132" t="s">
        <v>124</v>
      </c>
      <c r="L16" s="105">
        <v>32000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-54469243.338510551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1328.4453356277697</v>
      </c>
      <c r="G17" s="77">
        <f>IF(D17="","",(SUM(E17)-F17))</f>
        <v>-1328.4453356277697</v>
      </c>
      <c r="H17" s="78">
        <f>IF(D17="","",(D17*G17))</f>
        <v>-1328445.3356277698</v>
      </c>
      <c r="I17" s="13"/>
      <c r="J17" s="165"/>
      <c r="K17" s="132" t="s">
        <v>45</v>
      </c>
      <c r="L17" s="105">
        <v>880</v>
      </c>
      <c r="M17" s="12"/>
      <c r="N17" s="93">
        <f>IF(L17="","",($G$10))</f>
        <v>1702.1638543284546</v>
      </c>
      <c r="O17" s="94">
        <f>IF(L17="","",(SUM(M17)-N17))</f>
        <v>-1702.1638543284546</v>
      </c>
      <c r="P17" s="95">
        <f>IF(L17="","",(L17*O17))</f>
        <v>-1497904.19180904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5000</v>
      </c>
      <c r="M18" s="12"/>
      <c r="N18" s="93">
        <f t="shared" ref="N18:N22" si="3">IF(L18="","",($G$10))</f>
        <v>1702.1638543284546</v>
      </c>
      <c r="O18" s="94">
        <f t="shared" ref="O18:O22" si="4">IF(L18="","",(SUM(M18)-N18))</f>
        <v>-1702.1638543284546</v>
      </c>
      <c r="P18" s="95">
        <f t="shared" ref="P18:P22" si="5">IF(L18="","",(L18*O18))</f>
        <v>-8510819.2716422733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2950</v>
      </c>
      <c r="E23" s="71"/>
      <c r="F23" s="71"/>
      <c r="G23" s="71"/>
      <c r="H23" s="72">
        <f>SUM(H16:H22)</f>
        <v>-3918913.7401019204</v>
      </c>
      <c r="I23" s="114"/>
      <c r="J23" s="85" t="s">
        <v>25</v>
      </c>
      <c r="K23" s="86"/>
      <c r="L23" s="87">
        <f>SUM(L16:L22)</f>
        <v>37880</v>
      </c>
      <c r="M23" s="88"/>
      <c r="N23" s="88"/>
      <c r="O23" s="88"/>
      <c r="P23" s="89">
        <f>SUM(P16:P22)</f>
        <v>-64477966.801961869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26585</v>
      </c>
      <c r="D29" s="187"/>
      <c r="E29" s="188">
        <f>$G$9</f>
        <v>1328.4453356277697</v>
      </c>
      <c r="F29" s="188"/>
      <c r="G29" s="187">
        <f>C29*E29</f>
        <v>35316719.247664258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296069</v>
      </c>
      <c r="D30" s="184"/>
      <c r="E30" s="199">
        <f>$G$10</f>
        <v>1702.1638543284546</v>
      </c>
      <c r="F30" s="199"/>
      <c r="G30" s="184">
        <f>C30*E30</f>
        <v>503957950.18717122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26585</v>
      </c>
      <c r="D36" s="187"/>
      <c r="E36" s="187">
        <f>$G$29+$O$29-K36</f>
        <v>35316719.247664258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296069</v>
      </c>
      <c r="D37" s="184"/>
      <c r="E37" s="184">
        <f>$G$30+$O$30</f>
        <v>503957950.18717122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29535</v>
      </c>
      <c r="D43" s="230"/>
      <c r="E43" s="58"/>
      <c r="F43" s="231">
        <f>$K$29</f>
        <v>0</v>
      </c>
      <c r="G43" s="232"/>
      <c r="H43" s="232">
        <f>$D$23</f>
        <v>2950</v>
      </c>
      <c r="I43" s="232"/>
      <c r="J43" s="232"/>
      <c r="K43" s="233">
        <f>$C$43-$H$43+$F$43+$O$43</f>
        <v>26585</v>
      </c>
      <c r="L43" s="233"/>
      <c r="M43" s="59">
        <f>SUM($K$43)/$D$9</f>
        <v>0.13292499999999999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333949</v>
      </c>
      <c r="D44" s="235"/>
      <c r="E44" s="62"/>
      <c r="F44" s="236">
        <f>$K$30</f>
        <v>0</v>
      </c>
      <c r="G44" s="237"/>
      <c r="H44" s="237">
        <f>$L$23</f>
        <v>37880</v>
      </c>
      <c r="I44" s="237"/>
      <c r="J44" s="237"/>
      <c r="K44" s="238">
        <f>$C$44-$H$44+$F$44+$O$44</f>
        <v>296069</v>
      </c>
      <c r="L44" s="238"/>
      <c r="M44" s="63">
        <f>SUM($K$44)/D10</f>
        <v>0.59213800000000005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>
    <pageSetUpPr fitToPage="1"/>
  </sheetPr>
  <dimension ref="B1:Y124"/>
  <sheetViews>
    <sheetView showGridLines="0" topLeftCell="A30" zoomScaleNormal="100" workbookViewId="0">
      <selection activeCell="P51" sqref="P5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SUM('0814'!K43:L43)</f>
        <v>26585</v>
      </c>
      <c r="F9" s="38">
        <f>E9/D9</f>
        <v>0.13292499999999999</v>
      </c>
      <c r="G9" s="103">
        <f>SUM('0814'!N43)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SUM('0814'!K44:L44)</f>
        <v>296069</v>
      </c>
      <c r="F10" s="40">
        <f>E10/D10</f>
        <v>0.59213800000000005</v>
      </c>
      <c r="G10" s="103">
        <f>SUM('0814'!N44)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97</v>
      </c>
      <c r="D16" s="104">
        <v>200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-265689.06712555396</v>
      </c>
      <c r="I16" s="13"/>
      <c r="J16" s="165" t="s">
        <v>23</v>
      </c>
      <c r="K16" s="132" t="s">
        <v>45</v>
      </c>
      <c r="L16" s="105">
        <v>970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-1651098.938698601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97</v>
      </c>
      <c r="L17" s="105">
        <v>500</v>
      </c>
      <c r="M17" s="12"/>
      <c r="N17" s="93">
        <f>IF(L17="","",($G$10))</f>
        <v>1702.1638543284546</v>
      </c>
      <c r="O17" s="94">
        <f>IF(L17="","",(SUM(M17)-N17))</f>
        <v>-1702.1638543284546</v>
      </c>
      <c r="P17" s="95">
        <f>IF(L17="","",(L17*O17))</f>
        <v>-851081.92716422735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72</v>
      </c>
      <c r="L18" s="105">
        <v>32000</v>
      </c>
      <c r="M18" s="12"/>
      <c r="N18" s="93">
        <f t="shared" ref="N18:N22" si="3">IF(L18="","",($G$10))</f>
        <v>1702.1638543284546</v>
      </c>
      <c r="O18" s="94">
        <f t="shared" ref="O18:O22" si="4">IF(L18="","",(SUM(M18)-N18))</f>
        <v>-1702.1638543284546</v>
      </c>
      <c r="P18" s="95">
        <f t="shared" ref="P18:P22" si="5">IF(L18="","",(L18*O18))</f>
        <v>-54469243.338510551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</v>
      </c>
      <c r="E23" s="71"/>
      <c r="F23" s="71"/>
      <c r="G23" s="71"/>
      <c r="H23" s="72">
        <f>SUM(H16:H22)</f>
        <v>-265689.06712555396</v>
      </c>
      <c r="I23" s="114"/>
      <c r="J23" s="85" t="s">
        <v>25</v>
      </c>
      <c r="K23" s="86"/>
      <c r="L23" s="87">
        <f>SUM(L16:L22)</f>
        <v>33470</v>
      </c>
      <c r="M23" s="88"/>
      <c r="N23" s="88"/>
      <c r="O23" s="88"/>
      <c r="P23" s="89">
        <f>SUM(P16:P22)</f>
        <v>-56971424.204373382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26385</v>
      </c>
      <c r="D29" s="187"/>
      <c r="E29" s="188">
        <f>$G$9</f>
        <v>1328.4453356277697</v>
      </c>
      <c r="F29" s="188"/>
      <c r="G29" s="187">
        <f>C29*E29</f>
        <v>35051030.180538706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262599</v>
      </c>
      <c r="D30" s="184"/>
      <c r="E30" s="199">
        <f>$G$10</f>
        <v>1702.1638543284546</v>
      </c>
      <c r="F30" s="199"/>
      <c r="G30" s="184">
        <f>C30*E30</f>
        <v>446986525.98279786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26385</v>
      </c>
      <c r="D36" s="187"/>
      <c r="E36" s="187">
        <f>$G$29+$O$29-K36</f>
        <v>35051030.180538706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262599</v>
      </c>
      <c r="D37" s="184"/>
      <c r="E37" s="184">
        <f>$G$30+$O$30</f>
        <v>446986525.98279786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26585</v>
      </c>
      <c r="D43" s="230"/>
      <c r="E43" s="58"/>
      <c r="F43" s="231">
        <f>$K$29</f>
        <v>0</v>
      </c>
      <c r="G43" s="232"/>
      <c r="H43" s="232">
        <f>$D$23</f>
        <v>200</v>
      </c>
      <c r="I43" s="232"/>
      <c r="J43" s="232"/>
      <c r="K43" s="233">
        <f>$C$43-$H$43+$F$43+$O$43</f>
        <v>26385</v>
      </c>
      <c r="L43" s="233"/>
      <c r="M43" s="59">
        <f>SUM($K$43)/$D$9</f>
        <v>0.13192499999999999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296069</v>
      </c>
      <c r="D44" s="235"/>
      <c r="E44" s="62"/>
      <c r="F44" s="236">
        <f>$K$30</f>
        <v>0</v>
      </c>
      <c r="G44" s="237"/>
      <c r="H44" s="237">
        <f>$L$23</f>
        <v>33470</v>
      </c>
      <c r="I44" s="237"/>
      <c r="J44" s="237"/>
      <c r="K44" s="238">
        <f>$C$44-$H$44+$F$44+$O$44</f>
        <v>262599</v>
      </c>
      <c r="L44" s="238"/>
      <c r="M44" s="63">
        <f>SUM($K$44)/D10</f>
        <v>0.52519800000000005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>
    <pageSetUpPr fitToPage="1"/>
  </sheetPr>
  <dimension ref="B1:Y124"/>
  <sheetViews>
    <sheetView showGridLines="0" topLeftCell="A34" zoomScaleNormal="100" workbookViewId="0">
      <selection activeCell="L17" sqref="K17: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SUM('0815'!K43:L43)</f>
        <v>26385</v>
      </c>
      <c r="F9" s="38">
        <f>E9/D9</f>
        <v>0.13192499999999999</v>
      </c>
      <c r="G9" s="103">
        <f>SUM('0815'!N43)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SUM('0815'!K44:L44)</f>
        <v>262599</v>
      </c>
      <c r="F10" s="40">
        <f>E10/D10</f>
        <v>0.52519800000000005</v>
      </c>
      <c r="G10" s="103">
        <f>SUM('0815'!N44)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46</v>
      </c>
      <c r="D16" s="104">
        <v>3000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-3985336.0068833092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-1702163.8543284547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-3985336.0068833092</v>
      </c>
      <c r="I23" s="114"/>
      <c r="J23" s="85" t="s">
        <v>25</v>
      </c>
      <c r="K23" s="86"/>
      <c r="L23" s="87">
        <f>SUM(L16:L22)</f>
        <v>1000</v>
      </c>
      <c r="M23" s="88"/>
      <c r="N23" s="88"/>
      <c r="O23" s="88"/>
      <c r="P23" s="89">
        <f>SUM(P16:P22)</f>
        <v>-1702163.8543284547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23385</v>
      </c>
      <c r="D29" s="187"/>
      <c r="E29" s="188">
        <f>$G$9</f>
        <v>1328.4453356277697</v>
      </c>
      <c r="F29" s="188"/>
      <c r="G29" s="187">
        <f>C29*E29</f>
        <v>31065694.173655394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261599</v>
      </c>
      <c r="D30" s="184"/>
      <c r="E30" s="199">
        <f>$G$10</f>
        <v>1702.1638543284546</v>
      </c>
      <c r="F30" s="199"/>
      <c r="G30" s="184">
        <f>C30*E30</f>
        <v>445284362.12846941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23385</v>
      </c>
      <c r="D36" s="187"/>
      <c r="E36" s="187">
        <f>$G$29+$O$29-K36</f>
        <v>31065694.173655394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261599</v>
      </c>
      <c r="D37" s="184"/>
      <c r="E37" s="184">
        <f>$G$30+$O$30</f>
        <v>445284362.12846941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26385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23385</v>
      </c>
      <c r="L43" s="233"/>
      <c r="M43" s="59">
        <f>SUM($K$43)/$D$9</f>
        <v>0.116925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262599</v>
      </c>
      <c r="D44" s="235"/>
      <c r="E44" s="62"/>
      <c r="F44" s="236">
        <f>$K$30</f>
        <v>0</v>
      </c>
      <c r="G44" s="237"/>
      <c r="H44" s="237">
        <f>$L$23</f>
        <v>1000</v>
      </c>
      <c r="I44" s="237"/>
      <c r="J44" s="237"/>
      <c r="K44" s="238">
        <f>$C$44-$H$44+$F$44+$O$44</f>
        <v>261599</v>
      </c>
      <c r="L44" s="238"/>
      <c r="M44" s="63">
        <f>SUM($K$44)/D10</f>
        <v>0.52319800000000005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>
    <pageSetUpPr fitToPage="1"/>
  </sheetPr>
  <dimension ref="B1:Y124"/>
  <sheetViews>
    <sheetView showGridLines="0" topLeftCell="A37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SUM('0817'!K43:L43)</f>
        <v>23385</v>
      </c>
      <c r="F9" s="38">
        <f>E9/D9</f>
        <v>0.116925</v>
      </c>
      <c r="G9" s="103">
        <f>SUM('0817'!N43)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SUM('0817'!K44:L44)</f>
        <v>261599</v>
      </c>
      <c r="F10" s="40">
        <f>E10/D10</f>
        <v>0.52319800000000005</v>
      </c>
      <c r="G10" s="103">
        <f>SUM('0817'!N44)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1800</v>
      </c>
      <c r="E16" s="33"/>
      <c r="F16" s="73">
        <f>IF(D16="","",(SUM($G$9)))</f>
        <v>1328.4453356277697</v>
      </c>
      <c r="G16" s="74">
        <f>IF(D16="","",(SUM(E16)-F16))</f>
        <v>-1328.4453356277697</v>
      </c>
      <c r="H16" s="75">
        <f>IF(D16="","",(D16*G16))</f>
        <v>-2391201.6041299854</v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-5106491.5629853634</v>
      </c>
    </row>
    <row r="17" spans="2:17" ht="24" customHeight="1">
      <c r="B17" s="164"/>
      <c r="C17" s="132" t="s">
        <v>46</v>
      </c>
      <c r="D17" s="105">
        <v>3000</v>
      </c>
      <c r="E17" s="12"/>
      <c r="F17" s="76">
        <f>IF(D17="","",(SUM($G$9)))</f>
        <v>1328.4453356277697</v>
      </c>
      <c r="G17" s="77">
        <f>IF(D17="","",(SUM(E17)-F17))</f>
        <v>-1328.4453356277697</v>
      </c>
      <c r="H17" s="78">
        <f>IF(D17="","",(D17*G17))</f>
        <v>-3985336.0068833092</v>
      </c>
      <c r="I17" s="13"/>
      <c r="J17" s="165"/>
      <c r="K17" s="132" t="s">
        <v>48</v>
      </c>
      <c r="L17" s="105">
        <v>2300</v>
      </c>
      <c r="M17" s="12"/>
      <c r="N17" s="93">
        <f>IF(L17="","",($G$10))</f>
        <v>1702.1638543284546</v>
      </c>
      <c r="O17" s="94">
        <f>IF(L17="","",(SUM(M17)-N17))</f>
        <v>-1702.1638543284546</v>
      </c>
      <c r="P17" s="95">
        <f>IF(L17="","",(L17*O17))</f>
        <v>-3914976.8649554458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4800</v>
      </c>
      <c r="E23" s="71"/>
      <c r="F23" s="71"/>
      <c r="G23" s="71"/>
      <c r="H23" s="72">
        <f>SUM(H16:H22)</f>
        <v>-6376537.6110132951</v>
      </c>
      <c r="I23" s="114"/>
      <c r="J23" s="85" t="s">
        <v>25</v>
      </c>
      <c r="K23" s="86"/>
      <c r="L23" s="87">
        <f>SUM(L16:L22)</f>
        <v>5300</v>
      </c>
      <c r="M23" s="88"/>
      <c r="N23" s="88"/>
      <c r="O23" s="88"/>
      <c r="P23" s="89">
        <f>SUM(P16:P22)</f>
        <v>-9021468.4279408082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18585</v>
      </c>
      <c r="D29" s="187"/>
      <c r="E29" s="188">
        <f>$G$9</f>
        <v>1328.4453356277697</v>
      </c>
      <c r="F29" s="188"/>
      <c r="G29" s="187">
        <f>C29*E29</f>
        <v>24689156.562642101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256299</v>
      </c>
      <c r="D30" s="184"/>
      <c r="E30" s="199">
        <f>$G$10</f>
        <v>1702.1638543284546</v>
      </c>
      <c r="F30" s="199"/>
      <c r="G30" s="184">
        <f>C30*E30</f>
        <v>436262893.70052856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18585</v>
      </c>
      <c r="D36" s="187"/>
      <c r="E36" s="187">
        <f>$G$29+$O$29-K36</f>
        <v>24689156.562642101</v>
      </c>
      <c r="F36" s="187"/>
      <c r="G36" s="188">
        <f>E36/C36</f>
        <v>1328.4453356277697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256299</v>
      </c>
      <c r="D37" s="184"/>
      <c r="E37" s="184">
        <f>$G$30+$O$30</f>
        <v>436262893.70052856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23385</v>
      </c>
      <c r="D43" s="230"/>
      <c r="E43" s="58"/>
      <c r="F43" s="231">
        <f>$K$29</f>
        <v>0</v>
      </c>
      <c r="G43" s="232"/>
      <c r="H43" s="232">
        <f>$D$23</f>
        <v>4800</v>
      </c>
      <c r="I43" s="232"/>
      <c r="J43" s="232"/>
      <c r="K43" s="233">
        <f>$C$43-$H$43+$F$43+$O$43</f>
        <v>18585</v>
      </c>
      <c r="L43" s="233"/>
      <c r="M43" s="59">
        <f>SUM($K$43)/$D$9</f>
        <v>9.2924999999999994E-2</v>
      </c>
      <c r="N43" s="60">
        <f>$G$36</f>
        <v>1328.4453356277697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261599</v>
      </c>
      <c r="D44" s="235"/>
      <c r="E44" s="62"/>
      <c r="F44" s="236">
        <f>$K$30</f>
        <v>0</v>
      </c>
      <c r="G44" s="237"/>
      <c r="H44" s="237">
        <f>$L$23</f>
        <v>5300</v>
      </c>
      <c r="I44" s="237"/>
      <c r="J44" s="237"/>
      <c r="K44" s="238">
        <f>$C$44-$H$44+$F$44+$O$44</f>
        <v>256299</v>
      </c>
      <c r="L44" s="238"/>
      <c r="M44" s="63">
        <f>SUM($K$44)/D10</f>
        <v>0.512598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>
    <tabColor rgb="FFFFFF00"/>
    <pageSetUpPr fitToPage="1"/>
  </sheetPr>
  <dimension ref="B1:Y124"/>
  <sheetViews>
    <sheetView showGridLines="0" topLeftCell="A24" zoomScaleNormal="100" workbookViewId="0">
      <selection activeCell="M29" sqref="M29:N2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SUM('0818'!K43:L43)</f>
        <v>18585</v>
      </c>
      <c r="F9" s="38">
        <f>E9/D9</f>
        <v>9.2924999999999994E-2</v>
      </c>
      <c r="G9" s="103">
        <f>SUM('0818'!N43)</f>
        <v>1328.4453356277697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SUM('0818'!K44:L44)</f>
        <v>256299</v>
      </c>
      <c r="F10" s="40">
        <f>E10/D10</f>
        <v>0.512598</v>
      </c>
      <c r="G10" s="103">
        <f>SUM('0818'!N44)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18585</v>
      </c>
      <c r="D29" s="187"/>
      <c r="E29" s="188">
        <f>$G$9</f>
        <v>1328.4453356277697</v>
      </c>
      <c r="F29" s="188"/>
      <c r="G29" s="187">
        <f>C29*E29</f>
        <v>24689156.562642101</v>
      </c>
      <c r="H29" s="189"/>
      <c r="I29" s="13"/>
      <c r="J29" s="45" t="s">
        <v>9</v>
      </c>
      <c r="K29" s="190">
        <v>32000</v>
      </c>
      <c r="L29" s="191"/>
      <c r="M29" s="192">
        <v>1327.21382451729</v>
      </c>
      <c r="N29" s="193"/>
      <c r="O29" s="187">
        <f>K29*M29</f>
        <v>42470842.384553283</v>
      </c>
      <c r="P29" s="189"/>
    </row>
    <row r="30" spans="2:17" ht="22.5" customHeight="1">
      <c r="B30" s="46" t="s">
        <v>10</v>
      </c>
      <c r="C30" s="198">
        <f>$E$10-$L$23</f>
        <v>256299</v>
      </c>
      <c r="D30" s="184"/>
      <c r="E30" s="199">
        <f>$G$10</f>
        <v>1702.1638543284546</v>
      </c>
      <c r="F30" s="199"/>
      <c r="G30" s="184">
        <f>C30*E30</f>
        <v>436262893.70052856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50585</v>
      </c>
      <c r="D36" s="187"/>
      <c r="E36" s="187">
        <f>$G$29+$O$29-K36</f>
        <v>67159998.947195381</v>
      </c>
      <c r="F36" s="187"/>
      <c r="G36" s="188">
        <f>E36/C36</f>
        <v>1327.6662834278022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256299</v>
      </c>
      <c r="D37" s="184"/>
      <c r="E37" s="184">
        <f>$G$30+$O$30</f>
        <v>436262893.70052856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18585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50585</v>
      </c>
      <c r="L43" s="233"/>
      <c r="M43" s="59">
        <f>SUM($K$43)/$D$9</f>
        <v>0.25292500000000001</v>
      </c>
      <c r="N43" s="60">
        <f>$G$36</f>
        <v>1327.6662834278022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256299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256299</v>
      </c>
      <c r="L44" s="238"/>
      <c r="M44" s="63">
        <f>SUM($K$44)/D10</f>
        <v>0.512598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>
    <pageSetUpPr fitToPage="1"/>
  </sheetPr>
  <dimension ref="B1:Y124"/>
  <sheetViews>
    <sheetView showGridLines="0" topLeftCell="A24" zoomScaleNormal="100" workbookViewId="0">
      <selection activeCell="U14" sqref="U1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SUM('0819 (입고)'!K43:L43)</f>
        <v>50585</v>
      </c>
      <c r="F9" s="38">
        <f>E9/D9</f>
        <v>0.25292500000000001</v>
      </c>
      <c r="G9" s="103">
        <f>SUM('0819 (입고)'!N43)</f>
        <v>1327.6662834278022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SUM('0819 (입고)'!K44:L44)</f>
        <v>256299</v>
      </c>
      <c r="F10" s="40">
        <f>E10/D10</f>
        <v>0.512598</v>
      </c>
      <c r="G10" s="103">
        <f>SUM('0819 (입고)'!N44)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2000</v>
      </c>
      <c r="E16" s="33"/>
      <c r="F16" s="73">
        <f>IF(D16="","",(SUM($G$9)))</f>
        <v>1327.6662834278022</v>
      </c>
      <c r="G16" s="74">
        <f>IF(D16="","",(SUM(E16)-F16))</f>
        <v>-1327.6662834278022</v>
      </c>
      <c r="H16" s="75">
        <f>IF(D16="","",(D16*G16))</f>
        <v>-2655332.5668556043</v>
      </c>
      <c r="I16" s="13"/>
      <c r="J16" s="165" t="s">
        <v>23</v>
      </c>
      <c r="K16" s="132" t="s">
        <v>74</v>
      </c>
      <c r="L16" s="105">
        <v>32000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-54469243.338510551</v>
      </c>
    </row>
    <row r="17" spans="2:17" ht="24" customHeight="1">
      <c r="B17" s="164"/>
      <c r="C17" s="132" t="s">
        <v>46</v>
      </c>
      <c r="D17" s="105">
        <v>4000</v>
      </c>
      <c r="E17" s="12"/>
      <c r="F17" s="76">
        <f>IF(D17="","",(SUM($G$9)))</f>
        <v>1327.6662834278022</v>
      </c>
      <c r="G17" s="77">
        <f>IF(D17="","",(SUM(E17)-F17))</f>
        <v>-1327.6662834278022</v>
      </c>
      <c r="H17" s="78">
        <f>IF(D17="","",(D17*G17))</f>
        <v>-5310665.1337112086</v>
      </c>
      <c r="I17" s="13"/>
      <c r="J17" s="165"/>
      <c r="K17" s="132" t="s">
        <v>71</v>
      </c>
      <c r="L17" s="105">
        <v>760</v>
      </c>
      <c r="M17" s="12"/>
      <c r="N17" s="93">
        <f>IF(L17="","",($G$10))</f>
        <v>1702.1638543284546</v>
      </c>
      <c r="O17" s="94">
        <f>IF(L17="","",(SUM(M17)-N17))</f>
        <v>-1702.1638543284546</v>
      </c>
      <c r="P17" s="95">
        <f>IF(L17="","",(L17*O17))</f>
        <v>-1293644.5292896256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46</v>
      </c>
      <c r="L18" s="105">
        <v>3000</v>
      </c>
      <c r="M18" s="12"/>
      <c r="N18" s="93">
        <f t="shared" ref="N18:N22" si="3">IF(L18="","",($G$10))</f>
        <v>1702.1638543284546</v>
      </c>
      <c r="O18" s="94">
        <f t="shared" ref="O18:O22" si="4">IF(L18="","",(SUM(M18)-N18))</f>
        <v>-1702.1638543284546</v>
      </c>
      <c r="P18" s="95">
        <f t="shared" ref="P18:P22" si="5">IF(L18="","",(L18*O18))</f>
        <v>-5106491.5629853634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51</v>
      </c>
      <c r="L19" s="105">
        <v>4000</v>
      </c>
      <c r="M19" s="12"/>
      <c r="N19" s="93">
        <f t="shared" si="3"/>
        <v>1702.1638543284546</v>
      </c>
      <c r="O19" s="94">
        <f t="shared" si="4"/>
        <v>-1702.1638543284546</v>
      </c>
      <c r="P19" s="95">
        <f t="shared" si="5"/>
        <v>-6808655.4173138188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 t="s">
        <v>60</v>
      </c>
      <c r="L20" s="105">
        <v>28000</v>
      </c>
      <c r="M20" s="12"/>
      <c r="N20" s="93">
        <f t="shared" si="3"/>
        <v>1702.1638543284546</v>
      </c>
      <c r="O20" s="94">
        <f t="shared" si="4"/>
        <v>-1702.1638543284546</v>
      </c>
      <c r="P20" s="95">
        <f t="shared" si="5"/>
        <v>-47660587.921196729</v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6000</v>
      </c>
      <c r="E23" s="71"/>
      <c r="F23" s="71"/>
      <c r="G23" s="71"/>
      <c r="H23" s="72">
        <f>SUM(H16:H22)</f>
        <v>-7965997.7005668133</v>
      </c>
      <c r="I23" s="114"/>
      <c r="J23" s="85" t="s">
        <v>25</v>
      </c>
      <c r="K23" s="86"/>
      <c r="L23" s="87">
        <f>SUM(L16:L22)</f>
        <v>67760</v>
      </c>
      <c r="M23" s="88"/>
      <c r="N23" s="88"/>
      <c r="O23" s="88"/>
      <c r="P23" s="89">
        <f>SUM(P16:P22)</f>
        <v>-115338622.76929608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44585</v>
      </c>
      <c r="D29" s="187"/>
      <c r="E29" s="188">
        <f>$G$9</f>
        <v>1327.6662834278022</v>
      </c>
      <c r="F29" s="188"/>
      <c r="G29" s="187">
        <f>C29*E29</f>
        <v>59194001.24662856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188539</v>
      </c>
      <c r="D30" s="184"/>
      <c r="E30" s="199">
        <f>$G$10</f>
        <v>1702.1638543284546</v>
      </c>
      <c r="F30" s="199"/>
      <c r="G30" s="184">
        <f>C30*E30</f>
        <v>320924270.93123251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44585</v>
      </c>
      <c r="D36" s="187"/>
      <c r="E36" s="187">
        <f>$G$29+$O$29-K36</f>
        <v>59194001.24662856</v>
      </c>
      <c r="F36" s="187"/>
      <c r="G36" s="188">
        <f>E36/C36</f>
        <v>1327.6662834278022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188539</v>
      </c>
      <c r="D37" s="184"/>
      <c r="E37" s="184">
        <f>$G$30+$O$30</f>
        <v>320924270.93123251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50585</v>
      </c>
      <c r="D43" s="230"/>
      <c r="E43" s="58"/>
      <c r="F43" s="231">
        <f>$K$29</f>
        <v>0</v>
      </c>
      <c r="G43" s="232"/>
      <c r="H43" s="232">
        <f>$D$23</f>
        <v>6000</v>
      </c>
      <c r="I43" s="232"/>
      <c r="J43" s="232"/>
      <c r="K43" s="233">
        <f>$C$43-$H$43+$F$43+$O$43</f>
        <v>44585</v>
      </c>
      <c r="L43" s="233"/>
      <c r="M43" s="59">
        <f>SUM($K$43)/$D$9</f>
        <v>0.22292500000000001</v>
      </c>
      <c r="N43" s="60">
        <f>$G$36</f>
        <v>1327.6662834278022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256299</v>
      </c>
      <c r="D44" s="235"/>
      <c r="E44" s="62"/>
      <c r="F44" s="236">
        <f>$K$30</f>
        <v>0</v>
      </c>
      <c r="G44" s="237"/>
      <c r="H44" s="237">
        <f>$L$23</f>
        <v>67760</v>
      </c>
      <c r="I44" s="237"/>
      <c r="J44" s="237"/>
      <c r="K44" s="238">
        <f>$C$44-$H$44+$F$44+$O$44</f>
        <v>188539</v>
      </c>
      <c r="L44" s="238"/>
      <c r="M44" s="63">
        <f>SUM($K$44)/D10</f>
        <v>0.37707800000000002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>
    <pageSetUpPr fitToPage="1"/>
  </sheetPr>
  <dimension ref="B1:Y124"/>
  <sheetViews>
    <sheetView showGridLines="0" topLeftCell="A37" zoomScaleNormal="100" workbookViewId="0">
      <selection activeCell="L18" sqref="L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SUM('0819'!K43:L43)</f>
        <v>44585</v>
      </c>
      <c r="F9" s="38">
        <f>E9/D9</f>
        <v>0.22292500000000001</v>
      </c>
      <c r="G9" s="103">
        <f>SUM('0819'!N43)</f>
        <v>1327.6662834278022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SUM('0819'!K44:L44)</f>
        <v>188539</v>
      </c>
      <c r="F10" s="40">
        <f>E10/D10</f>
        <v>0.37707800000000002</v>
      </c>
      <c r="G10" s="103">
        <f>SUM('0819'!N44)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2000</v>
      </c>
      <c r="E16" s="33"/>
      <c r="F16" s="73">
        <f>IF(D16="","",(SUM($G$9)))</f>
        <v>1327.6662834278022</v>
      </c>
      <c r="G16" s="74">
        <f>IF(D16="","",(SUM(E16)-F16))</f>
        <v>-1327.6662834278022</v>
      </c>
      <c r="H16" s="75">
        <f>IF(D16="","",(D16*G16))</f>
        <v>-2655332.5668556043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-1702163.8543284547</v>
      </c>
    </row>
    <row r="17" spans="2:17" ht="24" customHeight="1">
      <c r="B17" s="164"/>
      <c r="C17" s="132" t="s">
        <v>46</v>
      </c>
      <c r="D17" s="105">
        <v>3000</v>
      </c>
      <c r="E17" s="12"/>
      <c r="F17" s="76">
        <f>IF(D17="","",(SUM($G$9)))</f>
        <v>1327.6662834278022</v>
      </c>
      <c r="G17" s="77">
        <f>IF(D17="","",(SUM(E17)-F17))</f>
        <v>-1327.6662834278022</v>
      </c>
      <c r="H17" s="78">
        <f>IF(D17="","",(D17*G17))</f>
        <v>-3982998.8502834067</v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1702.1638543284546</v>
      </c>
      <c r="O17" s="94">
        <f>IF(L17="","",(SUM(M17)-N17))</f>
        <v>-1702.1638543284546</v>
      </c>
      <c r="P17" s="95">
        <f>IF(L17="","",(L17*O17))</f>
        <v>-5106491.5629853634</v>
      </c>
    </row>
    <row r="18" spans="2:17" ht="24" customHeight="1">
      <c r="B18" s="164"/>
      <c r="C18" s="101" t="s">
        <v>91</v>
      </c>
      <c r="D18" s="105">
        <v>1800</v>
      </c>
      <c r="E18" s="12"/>
      <c r="F18" s="76">
        <f t="shared" ref="F18:F22" si="0">IF(D18="","",(SUM($G$9)))</f>
        <v>1327.6662834278022</v>
      </c>
      <c r="G18" s="77">
        <f t="shared" ref="G18:G22" si="1">IF(D18="","",(SUM(E18)-F18))</f>
        <v>-1327.6662834278022</v>
      </c>
      <c r="H18" s="78">
        <f t="shared" ref="H18:H22" si="2">IF(D18="","",(D18*G18))</f>
        <v>-2389799.3101700442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6800</v>
      </c>
      <c r="E23" s="71"/>
      <c r="F23" s="71"/>
      <c r="G23" s="71"/>
      <c r="H23" s="72">
        <f>SUM(H16:H22)</f>
        <v>-9028130.7273090556</v>
      </c>
      <c r="I23" s="114"/>
      <c r="J23" s="85" t="s">
        <v>25</v>
      </c>
      <c r="K23" s="86"/>
      <c r="L23" s="87">
        <f>SUM(L16:L22)</f>
        <v>4000</v>
      </c>
      <c r="M23" s="88"/>
      <c r="N23" s="88"/>
      <c r="O23" s="88"/>
      <c r="P23" s="89">
        <f>SUM(P16:P22)</f>
        <v>-6808655.4173138179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37785</v>
      </c>
      <c r="D29" s="187"/>
      <c r="E29" s="188">
        <f>$G$9</f>
        <v>1327.6662834278022</v>
      </c>
      <c r="F29" s="188"/>
      <c r="G29" s="187">
        <f>C29*E29</f>
        <v>50165870.519319504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184539</v>
      </c>
      <c r="D30" s="184"/>
      <c r="E30" s="199">
        <f>$G$10</f>
        <v>1702.1638543284546</v>
      </c>
      <c r="F30" s="199"/>
      <c r="G30" s="184">
        <f>C30*E30</f>
        <v>314115615.5139187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37785</v>
      </c>
      <c r="D36" s="187"/>
      <c r="E36" s="187">
        <f>$G$29+$O$29-K36</f>
        <v>50165870.519319504</v>
      </c>
      <c r="F36" s="187"/>
      <c r="G36" s="188">
        <f>E36/C36</f>
        <v>1327.6662834278022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184539</v>
      </c>
      <c r="D37" s="184"/>
      <c r="E37" s="184">
        <f>$G$30+$O$30</f>
        <v>314115615.5139187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44585</v>
      </c>
      <c r="D43" s="230"/>
      <c r="E43" s="58"/>
      <c r="F43" s="231">
        <f>$K$29</f>
        <v>0</v>
      </c>
      <c r="G43" s="232"/>
      <c r="H43" s="232">
        <f>$D$23</f>
        <v>6800</v>
      </c>
      <c r="I43" s="232"/>
      <c r="J43" s="232"/>
      <c r="K43" s="233">
        <f>$C$43-$H$43+$F$43+$O$43</f>
        <v>37785</v>
      </c>
      <c r="L43" s="233"/>
      <c r="M43" s="59">
        <f>SUM($K$43)/$D$9</f>
        <v>0.18892500000000001</v>
      </c>
      <c r="N43" s="60">
        <f>$G$36</f>
        <v>1327.6662834278022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188539</v>
      </c>
      <c r="D44" s="235"/>
      <c r="E44" s="62"/>
      <c r="F44" s="236">
        <f>$K$30</f>
        <v>0</v>
      </c>
      <c r="G44" s="237"/>
      <c r="H44" s="237">
        <f>$L$23</f>
        <v>4000</v>
      </c>
      <c r="I44" s="237"/>
      <c r="J44" s="237"/>
      <c r="K44" s="238">
        <f>$C$44-$H$44+$F$44+$O$44</f>
        <v>184539</v>
      </c>
      <c r="L44" s="238"/>
      <c r="M44" s="63">
        <f>SUM($K$44)/D10</f>
        <v>0.36907800000000002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>
    <pageSetUpPr fitToPage="1"/>
  </sheetPr>
  <dimension ref="B1:Y124"/>
  <sheetViews>
    <sheetView showGridLines="0" topLeftCell="A31" zoomScaleNormal="100" workbookViewId="0">
      <selection activeCell="P35" sqref="P3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SUM('0820'!K43:L43)</f>
        <v>37785</v>
      </c>
      <c r="F9" s="38">
        <f>E9/D9</f>
        <v>0.18892500000000001</v>
      </c>
      <c r="G9" s="103">
        <f>SUM('0820'!N43)</f>
        <v>1327.6662834278022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SUM('0820'!K44:L44)</f>
        <v>184539</v>
      </c>
      <c r="F10" s="40">
        <f>E10/D10</f>
        <v>0.36907800000000002</v>
      </c>
      <c r="G10" s="103">
        <f>SUM('0820'!N44)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2000</v>
      </c>
      <c r="E16" s="33"/>
      <c r="F16" s="73">
        <f>IF(D16="","",(SUM($G$9)))</f>
        <v>1327.6662834278022</v>
      </c>
      <c r="G16" s="74">
        <f>IF(D16="","",(SUM(E16)-F16))</f>
        <v>-1327.6662834278022</v>
      </c>
      <c r="H16" s="75">
        <f>IF(D16="","",(D16*G16))</f>
        <v>-2655332.5668556043</v>
      </c>
      <c r="I16" s="13"/>
      <c r="J16" s="165" t="s">
        <v>23</v>
      </c>
      <c r="K16" s="132" t="s">
        <v>45</v>
      </c>
      <c r="L16" s="105">
        <v>600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-1021298.3125970728</v>
      </c>
    </row>
    <row r="17" spans="2:17" ht="24" customHeight="1">
      <c r="B17" s="164"/>
      <c r="C17" s="132" t="s">
        <v>48</v>
      </c>
      <c r="D17" s="105">
        <v>1500</v>
      </c>
      <c r="E17" s="12"/>
      <c r="F17" s="76">
        <f>IF(D17="","",(SUM($G$9)))</f>
        <v>1327.6662834278022</v>
      </c>
      <c r="G17" s="77">
        <f>IF(D17="","",(SUM(E17)-F17))</f>
        <v>-1327.6662834278022</v>
      </c>
      <c r="H17" s="78">
        <f>IF(D17="","",(D17*G17))</f>
        <v>-1991499.4251417033</v>
      </c>
      <c r="I17" s="13"/>
      <c r="J17" s="165"/>
      <c r="K17" s="132" t="s">
        <v>46</v>
      </c>
      <c r="L17" s="105">
        <v>6000</v>
      </c>
      <c r="M17" s="12"/>
      <c r="N17" s="93">
        <f>IF(L17="","",($G$10))</f>
        <v>1702.1638543284546</v>
      </c>
      <c r="O17" s="94">
        <f>IF(L17="","",(SUM(M17)-N17))</f>
        <v>-1702.1638543284546</v>
      </c>
      <c r="P17" s="95">
        <f>IF(L17="","",(L17*O17))</f>
        <v>-10212983.125970727</v>
      </c>
    </row>
    <row r="18" spans="2:17" ht="24" customHeight="1">
      <c r="B18" s="164"/>
      <c r="C18" s="101" t="s">
        <v>94</v>
      </c>
      <c r="D18" s="105">
        <v>1500</v>
      </c>
      <c r="E18" s="12"/>
      <c r="F18" s="76">
        <f t="shared" ref="F18:F22" si="0">IF(D18="","",(SUM($G$9)))</f>
        <v>1327.6662834278022</v>
      </c>
      <c r="G18" s="77">
        <f t="shared" ref="G18:G22" si="1">IF(D18="","",(SUM(E18)-F18))</f>
        <v>-1327.6662834278022</v>
      </c>
      <c r="H18" s="78">
        <f t="shared" ref="H18:H22" si="2">IF(D18="","",(D18*G18))</f>
        <v>-1991499.4251417033</v>
      </c>
      <c r="I18" s="13"/>
      <c r="J18" s="165"/>
      <c r="K18" s="107" t="s">
        <v>68</v>
      </c>
      <c r="L18" s="105">
        <v>32000</v>
      </c>
      <c r="M18" s="12"/>
      <c r="N18" s="93">
        <f t="shared" ref="N18:N22" si="3">IF(L18="","",($G$10))</f>
        <v>1702.1638543284546</v>
      </c>
      <c r="O18" s="94">
        <f t="shared" ref="O18:O22" si="4">IF(L18="","",(SUM(M18)-N18))</f>
        <v>-1702.1638543284546</v>
      </c>
      <c r="P18" s="95">
        <f t="shared" ref="P18:P22" si="5">IF(L18="","",(L18*O18))</f>
        <v>-54469243.338510551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5000</v>
      </c>
      <c r="E23" s="71"/>
      <c r="F23" s="71"/>
      <c r="G23" s="71"/>
      <c r="H23" s="72">
        <f>SUM(H16:H22)</f>
        <v>-6638331.4171390105</v>
      </c>
      <c r="I23" s="114"/>
      <c r="J23" s="85" t="s">
        <v>25</v>
      </c>
      <c r="K23" s="86"/>
      <c r="L23" s="87">
        <f>SUM(L16:L22)</f>
        <v>38600</v>
      </c>
      <c r="M23" s="88"/>
      <c r="N23" s="88"/>
      <c r="O23" s="88"/>
      <c r="P23" s="89">
        <f>SUM(P16:P22)</f>
        <v>-65703524.777078353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32785</v>
      </c>
      <c r="D29" s="187"/>
      <c r="E29" s="188">
        <f>$G$9</f>
        <v>1327.6662834278022</v>
      </c>
      <c r="F29" s="188"/>
      <c r="G29" s="187">
        <f>C29*E29</f>
        <v>43527539.102180496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145939</v>
      </c>
      <c r="D30" s="184"/>
      <c r="E30" s="199">
        <f>$G$10</f>
        <v>1702.1638543284546</v>
      </c>
      <c r="F30" s="199"/>
      <c r="G30" s="184">
        <f>C30*E30</f>
        <v>248412090.73684034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32785</v>
      </c>
      <c r="D36" s="187"/>
      <c r="E36" s="187">
        <f>$G$29+$O$29-K36</f>
        <v>43527539.102180496</v>
      </c>
      <c r="F36" s="187"/>
      <c r="G36" s="188">
        <f>E36/C36</f>
        <v>1327.6662834278022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145939</v>
      </c>
      <c r="D37" s="184"/>
      <c r="E37" s="184">
        <f>$G$30+$O$30</f>
        <v>248412090.73684034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37785</v>
      </c>
      <c r="D43" s="230"/>
      <c r="E43" s="58"/>
      <c r="F43" s="231">
        <f>$K$29</f>
        <v>0</v>
      </c>
      <c r="G43" s="232"/>
      <c r="H43" s="232">
        <f>$D$23</f>
        <v>5000</v>
      </c>
      <c r="I43" s="232"/>
      <c r="J43" s="232"/>
      <c r="K43" s="233">
        <f>$C$43-$H$43+$F$43+$O$43</f>
        <v>32785</v>
      </c>
      <c r="L43" s="233"/>
      <c r="M43" s="59">
        <f>SUM($K$43)/$D$9</f>
        <v>0.16392499999999999</v>
      </c>
      <c r="N43" s="60">
        <f>$G$36</f>
        <v>1327.6662834278022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184539</v>
      </c>
      <c r="D44" s="235"/>
      <c r="E44" s="62"/>
      <c r="F44" s="236">
        <f>$K$30</f>
        <v>0</v>
      </c>
      <c r="G44" s="237"/>
      <c r="H44" s="237">
        <f>$L$23</f>
        <v>38600</v>
      </c>
      <c r="I44" s="237"/>
      <c r="J44" s="237"/>
      <c r="K44" s="238">
        <f>$C$44-$H$44+$F$44+$O$44</f>
        <v>145939</v>
      </c>
      <c r="L44" s="238"/>
      <c r="M44" s="63">
        <f>SUM($K$44)/D10</f>
        <v>0.29187800000000003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>
    <pageSetUpPr fitToPage="1"/>
  </sheetPr>
  <dimension ref="B1:Y124"/>
  <sheetViews>
    <sheetView showGridLines="0" topLeftCell="A24" zoomScaleNormal="100" workbookViewId="0">
      <selection activeCell="M16" sqref="M1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SUM('0821'!K43:L43)</f>
        <v>32785</v>
      </c>
      <c r="F9" s="38">
        <f>E9/D9</f>
        <v>0.16392499999999999</v>
      </c>
      <c r="G9" s="103">
        <f>SUM('0821'!N43)</f>
        <v>1327.6662834278022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SUM('0821'!K44:L44)</f>
        <v>145939</v>
      </c>
      <c r="F10" s="40">
        <f>E10/D10</f>
        <v>0.29187800000000003</v>
      </c>
      <c r="G10" s="103">
        <f>SUM('0821'!N44)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1500</v>
      </c>
      <c r="E16" s="33"/>
      <c r="F16" s="73">
        <f>IF(D16="","",(SUM($G$9)))</f>
        <v>1327.6662834278022</v>
      </c>
      <c r="G16" s="74">
        <f>IF(D16="","",(SUM(E16)-F16))</f>
        <v>-1327.6662834278022</v>
      </c>
      <c r="H16" s="75">
        <f>IF(D16="","",(D16*G16))</f>
        <v>-1991499.4251417033</v>
      </c>
      <c r="I16" s="13"/>
      <c r="J16" s="165" t="s">
        <v>23</v>
      </c>
      <c r="K16" s="132" t="s">
        <v>45</v>
      </c>
      <c r="L16" s="105">
        <v>900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-1531947.468895609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1500</v>
      </c>
      <c r="E23" s="71"/>
      <c r="F23" s="71"/>
      <c r="G23" s="71"/>
      <c r="H23" s="72">
        <f>SUM(H16:H22)</f>
        <v>-1991499.4251417033</v>
      </c>
      <c r="I23" s="114"/>
      <c r="J23" s="85" t="s">
        <v>25</v>
      </c>
      <c r="K23" s="86"/>
      <c r="L23" s="87">
        <f>SUM(L16:L22)</f>
        <v>900</v>
      </c>
      <c r="M23" s="88"/>
      <c r="N23" s="88"/>
      <c r="O23" s="88"/>
      <c r="P23" s="89">
        <f>SUM(P16:P22)</f>
        <v>-1531947.468895609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31285</v>
      </c>
      <c r="D29" s="187"/>
      <c r="E29" s="188">
        <f>$G$9</f>
        <v>1327.6662834278022</v>
      </c>
      <c r="F29" s="188"/>
      <c r="G29" s="187">
        <f>C29*E29</f>
        <v>41536039.677038796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145039</v>
      </c>
      <c r="D30" s="184"/>
      <c r="E30" s="199">
        <f>$G$10</f>
        <v>1702.1638543284546</v>
      </c>
      <c r="F30" s="199"/>
      <c r="G30" s="184">
        <f>C30*E30</f>
        <v>246880143.26794472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31285</v>
      </c>
      <c r="D36" s="187"/>
      <c r="E36" s="187">
        <f>$G$29+$O$29-K36</f>
        <v>41536039.677038796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145039</v>
      </c>
      <c r="D37" s="184"/>
      <c r="E37" s="184">
        <f>$G$30+$O$30</f>
        <v>246880143.26794472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32785</v>
      </c>
      <c r="D43" s="230"/>
      <c r="E43" s="58"/>
      <c r="F43" s="231">
        <f>$K$29</f>
        <v>0</v>
      </c>
      <c r="G43" s="232"/>
      <c r="H43" s="232">
        <f>$D$23</f>
        <v>1500</v>
      </c>
      <c r="I43" s="232"/>
      <c r="J43" s="232"/>
      <c r="K43" s="233">
        <f>$C$43-$H$43+$F$43+$O$43</f>
        <v>31285</v>
      </c>
      <c r="L43" s="233"/>
      <c r="M43" s="59">
        <f>SUM($K$43)/$D$9</f>
        <v>0.15642500000000001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145939</v>
      </c>
      <c r="D44" s="235"/>
      <c r="E44" s="62"/>
      <c r="F44" s="236">
        <f>$K$30</f>
        <v>0</v>
      </c>
      <c r="G44" s="237"/>
      <c r="H44" s="237">
        <f>$L$23</f>
        <v>900</v>
      </c>
      <c r="I44" s="237"/>
      <c r="J44" s="237"/>
      <c r="K44" s="238">
        <f>$C$44-$H$44+$F$44+$O$44</f>
        <v>145039</v>
      </c>
      <c r="L44" s="238"/>
      <c r="M44" s="63">
        <f>SUM($K$44)/D10</f>
        <v>0.290078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>
    <pageSetUpPr fitToPage="1"/>
  </sheetPr>
  <dimension ref="B1:Y124"/>
  <sheetViews>
    <sheetView showGridLines="0" topLeftCell="A12" zoomScaleNormal="100" workbookViewId="0">
      <selection activeCell="C18" sqref="C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SUM('0822'!K43:L43)</f>
        <v>31285</v>
      </c>
      <c r="F9" s="38">
        <f>E9/D9</f>
        <v>0.15642500000000001</v>
      </c>
      <c r="G9" s="103">
        <f>SUM('0822'!N43)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SUM('0822'!K44:L44)</f>
        <v>145039</v>
      </c>
      <c r="F10" s="40">
        <f>E10/D10</f>
        <v>0.290078</v>
      </c>
      <c r="G10" s="103">
        <f>SUM('0822'!N44)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1300</v>
      </c>
      <c r="E16" s="33"/>
      <c r="F16" s="73">
        <f>IF(D16="","",(SUM($G$9)))</f>
        <v>1327.6662834278025</v>
      </c>
      <c r="G16" s="74">
        <f>IF(D16="","",(SUM(E16)-F16))</f>
        <v>-1327.6662834278025</v>
      </c>
      <c r="H16" s="75">
        <f>IF(D16="","",(D16*G16))</f>
        <v>-1725966.1684561432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-1702163.8543284547</v>
      </c>
    </row>
    <row r="17" spans="2:17" ht="24" customHeight="1">
      <c r="B17" s="164"/>
      <c r="C17" s="132" t="s">
        <v>97</v>
      </c>
      <c r="D17" s="105">
        <v>400</v>
      </c>
      <c r="E17" s="12"/>
      <c r="F17" s="76">
        <f>IF(D17="","",(SUM($G$9)))</f>
        <v>1327.6662834278025</v>
      </c>
      <c r="G17" s="77">
        <f>IF(D17="","",(SUM(E17)-F17))</f>
        <v>-1327.6662834278025</v>
      </c>
      <c r="H17" s="78">
        <f>IF(D17="","",(D17*G17))</f>
        <v>-531066.51337112102</v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1700</v>
      </c>
      <c r="E23" s="71"/>
      <c r="F23" s="71"/>
      <c r="G23" s="71"/>
      <c r="H23" s="72">
        <f>SUM(H16:H22)</f>
        <v>-2257032.6818272644</v>
      </c>
      <c r="I23" s="114"/>
      <c r="J23" s="85" t="s">
        <v>25</v>
      </c>
      <c r="K23" s="86"/>
      <c r="L23" s="87">
        <f>SUM(L16:L22)</f>
        <v>1000</v>
      </c>
      <c r="M23" s="88"/>
      <c r="N23" s="88"/>
      <c r="O23" s="88"/>
      <c r="P23" s="89">
        <f>SUM(P16:P22)</f>
        <v>-1702163.8543284547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29585</v>
      </c>
      <c r="D29" s="187"/>
      <c r="E29" s="188">
        <f>$G$9</f>
        <v>1327.6662834278025</v>
      </c>
      <c r="F29" s="188"/>
      <c r="G29" s="187">
        <f>C29*E29</f>
        <v>39279006.995211534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144039</v>
      </c>
      <c r="D30" s="184"/>
      <c r="E30" s="199">
        <f>$G$10</f>
        <v>1702.1638543284546</v>
      </c>
      <c r="F30" s="199"/>
      <c r="G30" s="184">
        <f>C30*E30</f>
        <v>245177979.41361627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29585</v>
      </c>
      <c r="D36" s="187"/>
      <c r="E36" s="187">
        <f>$G$29+$O$29-K36</f>
        <v>39279006.995211534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144039</v>
      </c>
      <c r="D37" s="184"/>
      <c r="E37" s="184">
        <f>$G$30+$O$30</f>
        <v>245177979.41361627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31285</v>
      </c>
      <c r="D43" s="230"/>
      <c r="E43" s="58"/>
      <c r="F43" s="231">
        <f>$K$29</f>
        <v>0</v>
      </c>
      <c r="G43" s="232"/>
      <c r="H43" s="232">
        <f>$D$23</f>
        <v>1700</v>
      </c>
      <c r="I43" s="232"/>
      <c r="J43" s="232"/>
      <c r="K43" s="233">
        <f>$C$43-$H$43+$F$43+$O$43</f>
        <v>29585</v>
      </c>
      <c r="L43" s="233"/>
      <c r="M43" s="59">
        <f>SUM($K$43)/$D$9</f>
        <v>0.147925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145039</v>
      </c>
      <c r="D44" s="235"/>
      <c r="E44" s="62"/>
      <c r="F44" s="236">
        <f>$K$30</f>
        <v>0</v>
      </c>
      <c r="G44" s="237"/>
      <c r="H44" s="237">
        <f>$L$23</f>
        <v>1000</v>
      </c>
      <c r="I44" s="237"/>
      <c r="J44" s="237"/>
      <c r="K44" s="238">
        <f>$C$44-$H$44+$F$44+$O$44</f>
        <v>144039</v>
      </c>
      <c r="L44" s="238"/>
      <c r="M44" s="63">
        <f>SUM($K$44)/D10</f>
        <v>0.288078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>
    <pageSetUpPr fitToPage="1"/>
  </sheetPr>
  <dimension ref="B1:Y124"/>
  <sheetViews>
    <sheetView showGridLines="0" topLeftCell="A31" zoomScaleNormal="100" workbookViewId="0">
      <selection activeCell="N26" sqref="N2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SUM('0824'!K43:L43)</f>
        <v>29585</v>
      </c>
      <c r="F9" s="38">
        <f>E9/D9</f>
        <v>0.147925</v>
      </c>
      <c r="G9" s="103">
        <f>SUM('0824'!N43)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SUM('0824'!K44:L44)</f>
        <v>144039</v>
      </c>
      <c r="F10" s="40">
        <f>E10/D10</f>
        <v>0.288078</v>
      </c>
      <c r="G10" s="103">
        <f>SUM('0824'!N44)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1700</v>
      </c>
      <c r="E16" s="33"/>
      <c r="F16" s="73">
        <f>IF(D16="","",(SUM($G$9)))</f>
        <v>1327.6662834278025</v>
      </c>
      <c r="G16" s="74">
        <f>IF(D16="","",(SUM(E16)-F16))</f>
        <v>-1327.6662834278025</v>
      </c>
      <c r="H16" s="75">
        <f>IF(D16="","",(D16*G16))</f>
        <v>-2257032.6818272644</v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-5106491.5629853634</v>
      </c>
    </row>
    <row r="17" spans="2:17" ht="24" customHeight="1">
      <c r="B17" s="164"/>
      <c r="C17" s="132" t="s">
        <v>93</v>
      </c>
      <c r="D17" s="105">
        <v>2800</v>
      </c>
      <c r="E17" s="12"/>
      <c r="F17" s="76">
        <f>IF(D17="","",(SUM($G$9)))</f>
        <v>1327.6662834278025</v>
      </c>
      <c r="G17" s="77">
        <f>IF(D17="","",(SUM(E17)-F17))</f>
        <v>-1327.6662834278025</v>
      </c>
      <c r="H17" s="78">
        <f>IF(D17="","",(D17*G17))</f>
        <v>-3717465.593597847</v>
      </c>
      <c r="I17" s="13"/>
      <c r="J17" s="165"/>
      <c r="K17" s="132" t="s">
        <v>48</v>
      </c>
      <c r="L17" s="105">
        <v>2500</v>
      </c>
      <c r="M17" s="12"/>
      <c r="N17" s="93">
        <f>IF(L17="","",($G$10))</f>
        <v>1702.1638543284546</v>
      </c>
      <c r="O17" s="94">
        <f>IF(L17="","",(SUM(M17)-N17))</f>
        <v>-1702.1638543284546</v>
      </c>
      <c r="P17" s="95">
        <f>IF(L17="","",(L17*O17))</f>
        <v>-4255409.6358211366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4500</v>
      </c>
      <c r="E23" s="71"/>
      <c r="F23" s="71"/>
      <c r="G23" s="71"/>
      <c r="H23" s="72">
        <f>SUM(H16:H22)</f>
        <v>-5974498.2754251119</v>
      </c>
      <c r="I23" s="114"/>
      <c r="J23" s="85" t="s">
        <v>25</v>
      </c>
      <c r="K23" s="86"/>
      <c r="L23" s="87">
        <f>SUM(L16:L22)</f>
        <v>5500</v>
      </c>
      <c r="M23" s="88"/>
      <c r="N23" s="88"/>
      <c r="O23" s="88"/>
      <c r="P23" s="89">
        <f>SUM(P16:P22)</f>
        <v>-9361901.1988065001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25085</v>
      </c>
      <c r="D29" s="187"/>
      <c r="E29" s="188">
        <f>$G$9</f>
        <v>1327.6662834278025</v>
      </c>
      <c r="F29" s="188"/>
      <c r="G29" s="187">
        <f>C29*E29</f>
        <v>33304508.719786424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138539</v>
      </c>
      <c r="D30" s="184"/>
      <c r="E30" s="199">
        <f>$G$10</f>
        <v>1702.1638543284546</v>
      </c>
      <c r="F30" s="199"/>
      <c r="G30" s="184">
        <f>C30*E30</f>
        <v>235816078.21480978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25085</v>
      </c>
      <c r="D36" s="187"/>
      <c r="E36" s="187">
        <f>$G$29+$O$29-K36</f>
        <v>33304508.719786424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138539</v>
      </c>
      <c r="D37" s="184"/>
      <c r="E37" s="184">
        <f>$G$30+$O$30</f>
        <v>235816078.21480978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29585</v>
      </c>
      <c r="D43" s="230"/>
      <c r="E43" s="58"/>
      <c r="F43" s="231">
        <f>$K$29</f>
        <v>0</v>
      </c>
      <c r="G43" s="232"/>
      <c r="H43" s="232">
        <f>$D$23</f>
        <v>4500</v>
      </c>
      <c r="I43" s="232"/>
      <c r="J43" s="232"/>
      <c r="K43" s="233">
        <f>$C$43-$H$43+$F$43+$O$43</f>
        <v>25085</v>
      </c>
      <c r="L43" s="233"/>
      <c r="M43" s="59">
        <f>SUM($K$43)/$D$9</f>
        <v>0.12542500000000001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144039</v>
      </c>
      <c r="D44" s="235"/>
      <c r="E44" s="62"/>
      <c r="F44" s="236">
        <f>$K$30</f>
        <v>0</v>
      </c>
      <c r="G44" s="237"/>
      <c r="H44" s="237">
        <f>$L$23</f>
        <v>5500</v>
      </c>
      <c r="I44" s="237"/>
      <c r="J44" s="237"/>
      <c r="K44" s="238">
        <f>$C$44-$H$44+$F$44+$O$44</f>
        <v>138539</v>
      </c>
      <c r="L44" s="238"/>
      <c r="M44" s="63">
        <f>SUM($K$44)/D10</f>
        <v>0.27707799999999999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>
    <pageSetUpPr fitToPage="1"/>
  </sheetPr>
  <dimension ref="B1:Y124"/>
  <sheetViews>
    <sheetView showGridLines="0" zoomScaleNormal="100" workbookViewId="0">
      <selection activeCell="T51" sqref="T5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SUM('0825'!K43:L43)</f>
        <v>25085</v>
      </c>
      <c r="F9" s="38">
        <f>E9/D9</f>
        <v>0.12542500000000001</v>
      </c>
      <c r="G9" s="103">
        <f>SUM('0825'!N43)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SUM('0825'!K44:L44)</f>
        <v>138539</v>
      </c>
      <c r="F10" s="40">
        <f>E10/D10</f>
        <v>0.27707799999999999</v>
      </c>
      <c r="G10" s="103">
        <f>SUM('0825'!N44)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-5106491.5629853634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-5106491.5629853634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25085</v>
      </c>
      <c r="D29" s="187"/>
      <c r="E29" s="188">
        <f>$G$9</f>
        <v>1327.6662834278025</v>
      </c>
      <c r="F29" s="188"/>
      <c r="G29" s="187">
        <f>C29*E29</f>
        <v>33304508.719786424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135539</v>
      </c>
      <c r="D30" s="184"/>
      <c r="E30" s="199">
        <f>$G$10</f>
        <v>1702.1638543284546</v>
      </c>
      <c r="F30" s="199"/>
      <c r="G30" s="184">
        <f>C30*E30</f>
        <v>230709586.65182441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25085</v>
      </c>
      <c r="D36" s="187"/>
      <c r="E36" s="187">
        <f>$G$29+$O$29-K36</f>
        <v>33304508.719786424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135539</v>
      </c>
      <c r="D37" s="184"/>
      <c r="E37" s="184">
        <f>$G$30+$O$30</f>
        <v>230709586.65182441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25085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25085</v>
      </c>
      <c r="L43" s="233"/>
      <c r="M43" s="59">
        <f>SUM($K$43)/$D$9</f>
        <v>0.12542500000000001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138539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135539</v>
      </c>
      <c r="L44" s="238"/>
      <c r="M44" s="63">
        <f>SUM($K$44)/D10</f>
        <v>0.27107799999999999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>
    <pageSetUpPr fitToPage="1"/>
  </sheetPr>
  <dimension ref="B1:Y124"/>
  <sheetViews>
    <sheetView showGridLines="0" topLeftCell="A34" zoomScaleNormal="100" workbookViewId="0">
      <selection activeCell="L17" sqref="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SUM('0826'!K43:L43)</f>
        <v>25085</v>
      </c>
      <c r="F9" s="38">
        <f>E9/D9</f>
        <v>0.12542500000000001</v>
      </c>
      <c r="G9" s="103">
        <f>SUM('0826'!N43)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SUM('0826'!K44:L44)</f>
        <v>135539</v>
      </c>
      <c r="F10" s="40">
        <f>E10/D10</f>
        <v>0.27107799999999999</v>
      </c>
      <c r="G10" s="103">
        <f>SUM('0826'!N44)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2000</v>
      </c>
      <c r="E16" s="33"/>
      <c r="F16" s="73">
        <f>IF(D16="","",(SUM($G$9)))</f>
        <v>1327.6662834278025</v>
      </c>
      <c r="G16" s="74">
        <f>IF(D16="","",(SUM(E16)-F16))</f>
        <v>-1327.6662834278025</v>
      </c>
      <c r="H16" s="75">
        <f>IF(D16="","",(D16*G16))</f>
        <v>-2655332.5668556048</v>
      </c>
      <c r="I16" s="13"/>
      <c r="J16" s="165" t="s">
        <v>23</v>
      </c>
      <c r="K16" s="132" t="s">
        <v>46</v>
      </c>
      <c r="L16" s="105">
        <v>2000</v>
      </c>
      <c r="M16" s="33"/>
      <c r="N16" s="90">
        <f>IF(L16="","",($G$10))</f>
        <v>1702.1638543284546</v>
      </c>
      <c r="O16" s="91">
        <f>IF(L16="","",(SUM(M16)-N16))</f>
        <v>-1702.1638543284546</v>
      </c>
      <c r="P16" s="92">
        <f>IF(L16="","",(L16*O16))</f>
        <v>-3404327.7086569094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1327.6662834278025</v>
      </c>
      <c r="G17" s="77">
        <f>IF(D17="","",(SUM(E17)-F17))</f>
        <v>-1327.6662834278025</v>
      </c>
      <c r="H17" s="78">
        <f>IF(D17="","",(D17*G17))</f>
        <v>-1327666.2834278024</v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3000</v>
      </c>
      <c r="E23" s="71"/>
      <c r="F23" s="71"/>
      <c r="G23" s="71"/>
      <c r="H23" s="72">
        <f>SUM(H16:H22)</f>
        <v>-3982998.8502834071</v>
      </c>
      <c r="I23" s="114"/>
      <c r="J23" s="85" t="s">
        <v>25</v>
      </c>
      <c r="K23" s="86"/>
      <c r="L23" s="87">
        <f>SUM(L16:L22)</f>
        <v>2000</v>
      </c>
      <c r="M23" s="88"/>
      <c r="N23" s="88"/>
      <c r="O23" s="88"/>
      <c r="P23" s="89">
        <f>SUM(P16:P22)</f>
        <v>-3404327.7086569094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22085</v>
      </c>
      <c r="D29" s="187"/>
      <c r="E29" s="188">
        <f>$G$9</f>
        <v>1327.6662834278025</v>
      </c>
      <c r="F29" s="188"/>
      <c r="G29" s="187">
        <f>C29*E29</f>
        <v>29321509.869503018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133539</v>
      </c>
      <c r="D30" s="184"/>
      <c r="E30" s="199">
        <f>$G$10</f>
        <v>1702.1638543284546</v>
      </c>
      <c r="F30" s="199"/>
      <c r="G30" s="184">
        <f>C30*E30</f>
        <v>227305258.94316751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22085</v>
      </c>
      <c r="D36" s="187"/>
      <c r="E36" s="187">
        <f>$G$29+$O$29-K36</f>
        <v>29321509.869503018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133539</v>
      </c>
      <c r="D37" s="184"/>
      <c r="E37" s="184">
        <f>$G$30+$O$30</f>
        <v>227305258.94316751</v>
      </c>
      <c r="F37" s="184"/>
      <c r="G37" s="199">
        <f>E37/C37</f>
        <v>1702.1638543284546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25085</v>
      </c>
      <c r="D43" s="230"/>
      <c r="E43" s="58"/>
      <c r="F43" s="231">
        <f>$K$29</f>
        <v>0</v>
      </c>
      <c r="G43" s="232"/>
      <c r="H43" s="232">
        <f>$D$23</f>
        <v>3000</v>
      </c>
      <c r="I43" s="232"/>
      <c r="J43" s="232"/>
      <c r="K43" s="233">
        <f>$C$43-$H$43+$F$43+$O$43</f>
        <v>22085</v>
      </c>
      <c r="L43" s="233"/>
      <c r="M43" s="59">
        <f>SUM($K$43)/$D$9</f>
        <v>0.110425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135539</v>
      </c>
      <c r="D44" s="235"/>
      <c r="E44" s="62"/>
      <c r="F44" s="236">
        <f>$K$30</f>
        <v>0</v>
      </c>
      <c r="G44" s="237"/>
      <c r="H44" s="237">
        <f>$L$23</f>
        <v>2000</v>
      </c>
      <c r="I44" s="237"/>
      <c r="J44" s="237"/>
      <c r="K44" s="238">
        <f>$C$44-$H$44+$F$44+$O$44</f>
        <v>133539</v>
      </c>
      <c r="L44" s="238"/>
      <c r="M44" s="63">
        <f>SUM($K$44)/D10</f>
        <v>0.26707799999999998</v>
      </c>
      <c r="N44" s="64">
        <f>$G$37</f>
        <v>1702.1638543284546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>
    <tabColor rgb="FFFFFF00"/>
    <pageSetUpPr fitToPage="1"/>
  </sheetPr>
  <dimension ref="B1:Y124"/>
  <sheetViews>
    <sheetView showGridLines="0" topLeftCell="A25" zoomScaleNormal="100" workbookViewId="0">
      <selection activeCell="N37" sqref="N3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SUM('0827'!K43:L43)</f>
        <v>22085</v>
      </c>
      <c r="F9" s="38">
        <f>E9/D9</f>
        <v>0.110425</v>
      </c>
      <c r="G9" s="103">
        <f>SUM('0827'!N43)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SUM('0827'!K44:L44)</f>
        <v>133539</v>
      </c>
      <c r="F10" s="40">
        <f>E10/D10</f>
        <v>0.26707799999999998</v>
      </c>
      <c r="G10" s="103">
        <f>SUM('0827'!N44)</f>
        <v>1702.1638543284546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22085</v>
      </c>
      <c r="D29" s="187"/>
      <c r="E29" s="188">
        <f>$G$9</f>
        <v>1327.6662834278025</v>
      </c>
      <c r="F29" s="188"/>
      <c r="G29" s="187">
        <f>C29*E29</f>
        <v>29321509.869503018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133539</v>
      </c>
      <c r="D30" s="184"/>
      <c r="E30" s="199">
        <f>$G$10</f>
        <v>1702.1638543284546</v>
      </c>
      <c r="F30" s="199"/>
      <c r="G30" s="184">
        <f>C30*E30</f>
        <v>227305258.94316751</v>
      </c>
      <c r="H30" s="185"/>
      <c r="I30" s="13"/>
      <c r="J30" s="46" t="s">
        <v>10</v>
      </c>
      <c r="K30" s="180">
        <v>32000</v>
      </c>
      <c r="L30" s="181"/>
      <c r="M30" s="182">
        <v>1469.0310243433801</v>
      </c>
      <c r="N30" s="183"/>
      <c r="O30" s="184">
        <f>K30*M30</f>
        <v>47008992.77898816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22085</v>
      </c>
      <c r="D36" s="187"/>
      <c r="E36" s="187">
        <f>$G$29+$O$29-K36</f>
        <v>29321509.869503018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165539</v>
      </c>
      <c r="D37" s="184"/>
      <c r="E37" s="184">
        <f>$G$30+$O$30</f>
        <v>274314251.72215569</v>
      </c>
      <c r="F37" s="184"/>
      <c r="G37" s="199">
        <f>E37/C37</f>
        <v>1657.0974315548342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22085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22085</v>
      </c>
      <c r="L43" s="233"/>
      <c r="M43" s="59">
        <f>SUM($K$43)/$D$9</f>
        <v>0.110425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133539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165539</v>
      </c>
      <c r="L44" s="238"/>
      <c r="M44" s="63">
        <f>SUM($K$44)/D10</f>
        <v>0.33107799999999998</v>
      </c>
      <c r="N44" s="64">
        <f>$G$37</f>
        <v>1657.0974315548342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sheetPr>
    <pageSetUpPr fitToPage="1"/>
  </sheetPr>
  <dimension ref="B1:Y124"/>
  <sheetViews>
    <sheetView showGridLines="0" topLeftCell="A31" zoomScaleNormal="100" workbookViewId="0">
      <selection activeCell="K30" sqref="K30:N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SUM('0828 (입고)'!K43:L43)</f>
        <v>22085</v>
      </c>
      <c r="F9" s="38">
        <f>E9/D9</f>
        <v>0.110425</v>
      </c>
      <c r="G9" s="103">
        <f>SUM('0828 (입고)'!N43)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SUM('0828 (입고)'!K44:L44)</f>
        <v>165539</v>
      </c>
      <c r="F10" s="40">
        <f>E10/D10</f>
        <v>0.33107799999999998</v>
      </c>
      <c r="G10" s="103">
        <f>SUM('0828 (입고)'!N44)</f>
        <v>1657.0974315548342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46</v>
      </c>
      <c r="L16" s="105">
        <v>6000</v>
      </c>
      <c r="M16" s="33"/>
      <c r="N16" s="90">
        <f>IF(L16="","",($G$10))</f>
        <v>1657.0974315548342</v>
      </c>
      <c r="O16" s="91">
        <f>IF(L16="","",(SUM(M16)-N16))</f>
        <v>-1657.0974315548342</v>
      </c>
      <c r="P16" s="92">
        <f>IF(L16="","",(L16*O16))</f>
        <v>-9942584.5893290043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6000</v>
      </c>
      <c r="M23" s="88"/>
      <c r="N23" s="88"/>
      <c r="O23" s="88"/>
      <c r="P23" s="89">
        <f>SUM(P16:P22)</f>
        <v>-9942584.5893290043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22085</v>
      </c>
      <c r="D29" s="187"/>
      <c r="E29" s="188">
        <f>$G$9</f>
        <v>1327.6662834278025</v>
      </c>
      <c r="F29" s="188"/>
      <c r="G29" s="187">
        <f>C29*E29</f>
        <v>29321509.869503018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159539</v>
      </c>
      <c r="D30" s="184"/>
      <c r="E30" s="199">
        <f>$G$10</f>
        <v>1657.0974315548342</v>
      </c>
      <c r="F30" s="199"/>
      <c r="G30" s="184">
        <f>C30*E30</f>
        <v>264371667.13282669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22085</v>
      </c>
      <c r="D36" s="187"/>
      <c r="E36" s="187">
        <f>$G$29+$O$29-K36</f>
        <v>29321509.869503018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159539</v>
      </c>
      <c r="D37" s="184"/>
      <c r="E37" s="184">
        <f>$G$30+$O$30</f>
        <v>264371667.13282669</v>
      </c>
      <c r="F37" s="184"/>
      <c r="G37" s="199">
        <f>E37/C37</f>
        <v>1657.0974315548342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22085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22085</v>
      </c>
      <c r="L43" s="233"/>
      <c r="M43" s="59">
        <f>SUM($K$43)/$D$9</f>
        <v>0.110425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165539</v>
      </c>
      <c r="D44" s="235"/>
      <c r="E44" s="62"/>
      <c r="F44" s="236">
        <f>$K$30</f>
        <v>0</v>
      </c>
      <c r="G44" s="237"/>
      <c r="H44" s="237">
        <f>$L$23</f>
        <v>6000</v>
      </c>
      <c r="I44" s="237"/>
      <c r="J44" s="237"/>
      <c r="K44" s="238">
        <f>$C$44-$H$44+$F$44+$O$44</f>
        <v>159539</v>
      </c>
      <c r="L44" s="238"/>
      <c r="M44" s="63">
        <f>SUM($K$44)/D10</f>
        <v>0.31907799999999997</v>
      </c>
      <c r="N44" s="64">
        <f>$G$37</f>
        <v>1657.0974315548342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sheetPr>
    <pageSetUpPr fitToPage="1"/>
  </sheetPr>
  <dimension ref="B1:Y124"/>
  <sheetViews>
    <sheetView showGridLines="0" topLeftCell="A24" zoomScaleNormal="100" workbookViewId="0">
      <selection activeCell="L19" sqref="L1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SUM('0828'!K43:L43)</f>
        <v>22085</v>
      </c>
      <c r="F9" s="38">
        <f>E9/D9</f>
        <v>0.110425</v>
      </c>
      <c r="G9" s="103">
        <f>SUM('0828'!N43)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SUM('0828'!K44:L44)</f>
        <v>159539</v>
      </c>
      <c r="F10" s="40">
        <f>E10/D10</f>
        <v>0.31907799999999997</v>
      </c>
      <c r="G10" s="103">
        <f>SUM('0828'!N44)</f>
        <v>1657.0974315548342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88</v>
      </c>
      <c r="D16" s="104">
        <v>2000</v>
      </c>
      <c r="E16" s="33"/>
      <c r="F16" s="73">
        <f>IF(D16="","",(SUM($G$9)))</f>
        <v>1327.6662834278025</v>
      </c>
      <c r="G16" s="74">
        <f>IF(D16="","",(SUM(E16)-F16))</f>
        <v>-1327.6662834278025</v>
      </c>
      <c r="H16" s="75">
        <f>IF(D16="","",(D16*G16))</f>
        <v>-2655332.5668556048</v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-2655332.5668556048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20085</v>
      </c>
      <c r="D29" s="187"/>
      <c r="E29" s="188">
        <f>$G$9</f>
        <v>1327.6662834278025</v>
      </c>
      <c r="F29" s="188"/>
      <c r="G29" s="187">
        <f>C29*E29</f>
        <v>26666177.302647412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159539</v>
      </c>
      <c r="D30" s="184"/>
      <c r="E30" s="199">
        <f>$G$10</f>
        <v>1657.0974315548342</v>
      </c>
      <c r="F30" s="199"/>
      <c r="G30" s="184">
        <f>C30*E30</f>
        <v>264371667.13282669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20085</v>
      </c>
      <c r="D36" s="187"/>
      <c r="E36" s="187">
        <f>$G$29+$O$29-K36</f>
        <v>26666177.302647412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159539</v>
      </c>
      <c r="D37" s="184"/>
      <c r="E37" s="184">
        <f>$G$30+$O$30</f>
        <v>264371667.13282669</v>
      </c>
      <c r="F37" s="184"/>
      <c r="G37" s="199">
        <f>E37/C37</f>
        <v>1657.0974315548342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22085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20085</v>
      </c>
      <c r="L43" s="233"/>
      <c r="M43" s="59">
        <f>SUM($K$43)/$D$9</f>
        <v>0.100425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159539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159539</v>
      </c>
      <c r="L44" s="238"/>
      <c r="M44" s="63">
        <f>SUM($K$44)/D10</f>
        <v>0.31907799999999997</v>
      </c>
      <c r="N44" s="64">
        <f>$G$37</f>
        <v>1657.0974315548342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sheetPr>
    <tabColor rgb="FFFFFF00"/>
    <pageSetUpPr fitToPage="1"/>
  </sheetPr>
  <dimension ref="B1:Y124"/>
  <sheetViews>
    <sheetView showGridLines="0" topLeftCell="A22" zoomScaleNormal="100" workbookViewId="0">
      <selection activeCell="O33" sqref="O33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SUM('0829'!K43:L43)</f>
        <v>20085</v>
      </c>
      <c r="F9" s="38">
        <f>E9/D9</f>
        <v>0.100425</v>
      </c>
      <c r="G9" s="103">
        <f>SUM('0829'!N43)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SUM('0829'!K44:L44)</f>
        <v>159539</v>
      </c>
      <c r="F10" s="40">
        <f>E10/D10</f>
        <v>0.31907799999999997</v>
      </c>
      <c r="G10" s="103">
        <f>SUM('0829'!N44)</f>
        <v>1657.0974315548342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20085</v>
      </c>
      <c r="D29" s="187"/>
      <c r="E29" s="188">
        <f>$G$9</f>
        <v>1327.6662834278025</v>
      </c>
      <c r="F29" s="188"/>
      <c r="G29" s="187">
        <f>C29*E29</f>
        <v>26666177.302647412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159539</v>
      </c>
      <c r="D30" s="184"/>
      <c r="E30" s="199">
        <f>$G$10</f>
        <v>1657.0974315548342</v>
      </c>
      <c r="F30" s="199"/>
      <c r="G30" s="184">
        <f>C30*E30</f>
        <v>264371667.13282669</v>
      </c>
      <c r="H30" s="185"/>
      <c r="I30" s="13"/>
      <c r="J30" s="46" t="s">
        <v>10</v>
      </c>
      <c r="K30" s="180">
        <v>31651</v>
      </c>
      <c r="L30" s="181"/>
      <c r="M30" s="182">
        <v>1488.83102434338</v>
      </c>
      <c r="N30" s="183"/>
      <c r="O30" s="184">
        <f>K30*M30</f>
        <v>47122990.751492321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20085</v>
      </c>
      <c r="D36" s="187"/>
      <c r="E36" s="187">
        <f>$G$29+$O$29-K36</f>
        <v>26666177.302647412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191190</v>
      </c>
      <c r="D37" s="184"/>
      <c r="E37" s="184">
        <f>$G$30+$O$30</f>
        <v>311494657.88431901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20085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20085</v>
      </c>
      <c r="L43" s="233"/>
      <c r="M43" s="59">
        <f>SUM($K$43)/$D$9</f>
        <v>0.100425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159539</v>
      </c>
      <c r="D44" s="235"/>
      <c r="E44" s="62"/>
      <c r="F44" s="236">
        <f>$K$30</f>
        <v>31651</v>
      </c>
      <c r="G44" s="237"/>
      <c r="H44" s="237">
        <f>$L$23</f>
        <v>0</v>
      </c>
      <c r="I44" s="237"/>
      <c r="J44" s="237"/>
      <c r="K44" s="238">
        <f>$C$44-$H$44+$F$44+$O$44</f>
        <v>191190</v>
      </c>
      <c r="L44" s="238"/>
      <c r="M44" s="63">
        <f>SUM($K$44)/D10</f>
        <v>0.38238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sheetPr>
    <pageSetUpPr fitToPage="1"/>
  </sheetPr>
  <dimension ref="B1:Y124"/>
  <sheetViews>
    <sheetView showGridLines="0" topLeftCell="A25" zoomScaleNormal="100" workbookViewId="0">
      <selection activeCell="R31" sqref="R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SUM('0831 (입고)'!K43:L43)</f>
        <v>20085</v>
      </c>
      <c r="F9" s="38">
        <f>E9/D9</f>
        <v>0.100425</v>
      </c>
      <c r="G9" s="103">
        <f>SUM('0831 (입고)'!N43)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SUM('0831 (입고)'!K44:L44)</f>
        <v>191190</v>
      </c>
      <c r="F10" s="40">
        <f>E10/D10</f>
        <v>0.38238</v>
      </c>
      <c r="G10" s="103">
        <f>SUM('0831 (입고)'!N44)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1900</v>
      </c>
      <c r="E16" s="33"/>
      <c r="F16" s="73">
        <f>IF(D16="","",(SUM($G$9)))</f>
        <v>1327.6662834278025</v>
      </c>
      <c r="G16" s="74">
        <f>IF(D16="","",(SUM(E16)-F16))</f>
        <v>-1327.6662834278025</v>
      </c>
      <c r="H16" s="75">
        <f>IF(D16="","",(D16*G16))</f>
        <v>-2522565.9385128245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-1629241.3718516608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1629.2413718516607</v>
      </c>
      <c r="O17" s="94">
        <f>IF(L17="","",(SUM(M17)-N17))</f>
        <v>-1629.2413718516607</v>
      </c>
      <c r="P17" s="95">
        <f>IF(L17="","",(L17*O17))</f>
        <v>-4887724.1155549819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50</v>
      </c>
      <c r="L18" s="105">
        <v>1000</v>
      </c>
      <c r="M18" s="12"/>
      <c r="N18" s="93">
        <f t="shared" ref="N18:N22" si="3">IF(L18="","",($G$10))</f>
        <v>1629.2413718516607</v>
      </c>
      <c r="O18" s="94">
        <f t="shared" ref="O18:O22" si="4">IF(L18="","",(SUM(M18)-N18))</f>
        <v>-1629.2413718516607</v>
      </c>
      <c r="P18" s="95">
        <f t="shared" ref="P18:P22" si="5">IF(L18="","",(L18*O18))</f>
        <v>-1629241.3718516608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125</v>
      </c>
      <c r="L19" s="105">
        <v>31651</v>
      </c>
      <c r="M19" s="12"/>
      <c r="N19" s="93">
        <f t="shared" si="3"/>
        <v>1629.2413718516607</v>
      </c>
      <c r="O19" s="94">
        <f t="shared" si="4"/>
        <v>-1629.2413718516607</v>
      </c>
      <c r="P19" s="95">
        <f t="shared" si="5"/>
        <v>-51567118.660476916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1900</v>
      </c>
      <c r="E23" s="71"/>
      <c r="F23" s="71"/>
      <c r="G23" s="71"/>
      <c r="H23" s="72">
        <f>SUM(H16:H22)</f>
        <v>-2522565.9385128245</v>
      </c>
      <c r="I23" s="114"/>
      <c r="J23" s="85" t="s">
        <v>25</v>
      </c>
      <c r="K23" s="86"/>
      <c r="L23" s="87">
        <f>SUM(L16:L22)</f>
        <v>36651</v>
      </c>
      <c r="M23" s="88"/>
      <c r="N23" s="88"/>
      <c r="O23" s="88"/>
      <c r="P23" s="89">
        <f>SUM(P16:P22)</f>
        <v>-59713325.519735217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18185</v>
      </c>
      <c r="D29" s="187"/>
      <c r="E29" s="188">
        <f>$G$9</f>
        <v>1327.6662834278025</v>
      </c>
      <c r="F29" s="188"/>
      <c r="G29" s="187">
        <f>C29*E29</f>
        <v>24143611.364134587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154539</v>
      </c>
      <c r="D30" s="184"/>
      <c r="E30" s="199">
        <f>$G$10</f>
        <v>1629.2413718516607</v>
      </c>
      <c r="F30" s="199"/>
      <c r="G30" s="184">
        <f>C30*E30</f>
        <v>251781332.36458379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18185</v>
      </c>
      <c r="D36" s="187"/>
      <c r="E36" s="187">
        <f>$G$29+$O$29-K36</f>
        <v>24143611.364134587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154539</v>
      </c>
      <c r="D37" s="184"/>
      <c r="E37" s="184">
        <f>$G$30+$O$30</f>
        <v>251781332.36458379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20085</v>
      </c>
      <c r="D43" s="230"/>
      <c r="E43" s="58"/>
      <c r="F43" s="231">
        <f>$K$29</f>
        <v>0</v>
      </c>
      <c r="G43" s="232"/>
      <c r="H43" s="232">
        <f>$D$23</f>
        <v>1900</v>
      </c>
      <c r="I43" s="232"/>
      <c r="J43" s="232"/>
      <c r="K43" s="233">
        <f>$C$43-$H$43+$F$43+$O$43</f>
        <v>18185</v>
      </c>
      <c r="L43" s="233"/>
      <c r="M43" s="59">
        <f>SUM($K$43)/$D$9</f>
        <v>9.0925000000000006E-2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191190</v>
      </c>
      <c r="D44" s="235"/>
      <c r="E44" s="62"/>
      <c r="F44" s="236">
        <f>$K$30</f>
        <v>0</v>
      </c>
      <c r="G44" s="237"/>
      <c r="H44" s="237">
        <f>$L$23</f>
        <v>36651</v>
      </c>
      <c r="I44" s="237"/>
      <c r="J44" s="237"/>
      <c r="K44" s="238">
        <f>$C$44-$H$44+$F$44+$O$44</f>
        <v>154539</v>
      </c>
      <c r="L44" s="238"/>
      <c r="M44" s="63">
        <f>SUM($K$44)/D10</f>
        <v>0.30907800000000002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sheetPr>
    <pageSetUpPr fitToPage="1"/>
  </sheetPr>
  <dimension ref="B1:Y124"/>
  <sheetViews>
    <sheetView showGridLines="0" topLeftCell="A28" zoomScaleNormal="100" workbookViewId="0">
      <selection activeCell="O44" sqref="O44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SUM('0831'!K43:L43)</f>
        <v>18185</v>
      </c>
      <c r="F9" s="38">
        <f>E9/D9</f>
        <v>9.0925000000000006E-2</v>
      </c>
      <c r="G9" s="103">
        <f>SUM('0831'!N43)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SUM('0831'!K44:L44)</f>
        <v>154539</v>
      </c>
      <c r="F10" s="40">
        <f>E10/D10</f>
        <v>0.30907800000000002</v>
      </c>
      <c r="G10" s="103">
        <f>SUM('0831'!N44)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2000</v>
      </c>
      <c r="E16" s="33"/>
      <c r="F16" s="73">
        <f>IF(D16="","",(SUM($G$9)))</f>
        <v>1327.6662834278025</v>
      </c>
      <c r="G16" s="74">
        <f>IF(D16="","",(SUM(E16)-F16))</f>
        <v>-1327.6662834278025</v>
      </c>
      <c r="H16" s="75">
        <f>IF(D16="","",(D16*G16))</f>
        <v>-2655332.5668556048</v>
      </c>
      <c r="I16" s="13"/>
      <c r="J16" s="165" t="s">
        <v>23</v>
      </c>
      <c r="K16" s="132" t="s">
        <v>123</v>
      </c>
      <c r="L16" s="105">
        <v>10000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-16292413.718516607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-2655332.5668556048</v>
      </c>
      <c r="I23" s="114"/>
      <c r="J23" s="85" t="s">
        <v>25</v>
      </c>
      <c r="K23" s="86"/>
      <c r="L23" s="87">
        <f>SUM(L16:L22)</f>
        <v>10000</v>
      </c>
      <c r="M23" s="88"/>
      <c r="N23" s="88"/>
      <c r="O23" s="88"/>
      <c r="P23" s="89">
        <f>SUM(P16:P22)</f>
        <v>-16292413.718516607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16185</v>
      </c>
      <c r="D29" s="187"/>
      <c r="E29" s="188">
        <f>$G$9</f>
        <v>1327.6662834278025</v>
      </c>
      <c r="F29" s="188"/>
      <c r="G29" s="187">
        <f>C29*E29</f>
        <v>21488278.797278982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144539</v>
      </c>
      <c r="D30" s="184"/>
      <c r="E30" s="199">
        <f>$G$10</f>
        <v>1629.2413718516607</v>
      </c>
      <c r="F30" s="199"/>
      <c r="G30" s="184">
        <f>C30*E30</f>
        <v>235488918.64606717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16185</v>
      </c>
      <c r="D36" s="187"/>
      <c r="E36" s="187">
        <f>$G$29+$O$29-K36</f>
        <v>21488278.797278982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144539</v>
      </c>
      <c r="D37" s="184"/>
      <c r="E37" s="184">
        <f>$G$30+$O$30</f>
        <v>235488918.64606717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18185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16236</v>
      </c>
      <c r="L43" s="233"/>
      <c r="M43" s="59">
        <f>SUM($K$43)/$D$9</f>
        <v>8.1180000000000002E-2</v>
      </c>
      <c r="N43" s="60">
        <f>$G$36</f>
        <v>1327.6662834278025</v>
      </c>
      <c r="O43" s="99">
        <v>51</v>
      </c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154539</v>
      </c>
      <c r="D44" s="235"/>
      <c r="E44" s="62"/>
      <c r="F44" s="236">
        <f>$K$30</f>
        <v>0</v>
      </c>
      <c r="G44" s="237"/>
      <c r="H44" s="237">
        <f>$L$23</f>
        <v>10000</v>
      </c>
      <c r="I44" s="237"/>
      <c r="J44" s="237"/>
      <c r="K44" s="238">
        <f>$C$44-$H$44+$F$44+$O$44</f>
        <v>143769</v>
      </c>
      <c r="L44" s="238"/>
      <c r="M44" s="63">
        <f>SUM($K$44)/D10</f>
        <v>0.28753800000000002</v>
      </c>
      <c r="N44" s="64">
        <f>$G$37</f>
        <v>1629.2413718516607</v>
      </c>
      <c r="O44" s="100">
        <v>-770</v>
      </c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sheetPr>
    <pageSetUpPr fitToPage="1"/>
  </sheetPr>
  <dimension ref="B1:Y124"/>
  <sheetViews>
    <sheetView showGridLines="0" topLeftCell="A37" zoomScaleNormal="100" workbookViewId="0">
      <selection activeCell="P46" sqref="P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SUM('0901'!K43:L43)</f>
        <v>16236</v>
      </c>
      <c r="F9" s="38">
        <f>E9/D9</f>
        <v>8.1180000000000002E-2</v>
      </c>
      <c r="G9" s="103">
        <f>SUM('0901'!N43)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SUM('0901'!K44:L44)</f>
        <v>143769</v>
      </c>
      <c r="F10" s="40">
        <f>E10/D10</f>
        <v>0.28753800000000002</v>
      </c>
      <c r="G10" s="103">
        <f>SUM('0901'!N44)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84</v>
      </c>
      <c r="D16" s="104">
        <v>600</v>
      </c>
      <c r="E16" s="33"/>
      <c r="F16" s="73">
        <f>IF(D16="","",(SUM($G$9)))</f>
        <v>1327.6662834278025</v>
      </c>
      <c r="G16" s="74">
        <f>IF(D16="","",(SUM(E16)-F16))</f>
        <v>-1327.6662834278025</v>
      </c>
      <c r="H16" s="75">
        <f>IF(D16="","",(D16*G16))</f>
        <v>-796599.77005668147</v>
      </c>
      <c r="I16" s="13"/>
      <c r="J16" s="165" t="s">
        <v>23</v>
      </c>
      <c r="K16" s="132" t="s">
        <v>64</v>
      </c>
      <c r="L16" s="105">
        <v>400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-651696.54874066426</v>
      </c>
    </row>
    <row r="17" spans="2:17" ht="24" customHeight="1">
      <c r="B17" s="164"/>
      <c r="C17" s="132" t="s">
        <v>77</v>
      </c>
      <c r="D17" s="105">
        <v>2800</v>
      </c>
      <c r="E17" s="12"/>
      <c r="F17" s="76">
        <f>IF(D17="","",(SUM($G$9)))</f>
        <v>1327.6662834278025</v>
      </c>
      <c r="G17" s="77">
        <f>IF(D17="","",(SUM(E17)-F17))</f>
        <v>-1327.6662834278025</v>
      </c>
      <c r="H17" s="78">
        <f>IF(D17="","",(D17*G17))</f>
        <v>-3717465.593597847</v>
      </c>
      <c r="I17" s="13"/>
      <c r="J17" s="165"/>
      <c r="K17" s="132" t="s">
        <v>65</v>
      </c>
      <c r="L17" s="105">
        <v>3000</v>
      </c>
      <c r="M17" s="12"/>
      <c r="N17" s="93">
        <f>IF(L17="","",($G$10))</f>
        <v>1629.2413718516607</v>
      </c>
      <c r="O17" s="94">
        <f>IF(L17="","",(SUM(M17)-N17))</f>
        <v>-1629.2413718516607</v>
      </c>
      <c r="P17" s="95">
        <f>IF(L17="","",(L17*O17))</f>
        <v>-4887724.1155549819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83</v>
      </c>
      <c r="L18" s="105">
        <v>1000</v>
      </c>
      <c r="M18" s="12"/>
      <c r="N18" s="93">
        <f t="shared" ref="N18:N22" si="3">IF(L18="","",($G$10))</f>
        <v>1629.2413718516607</v>
      </c>
      <c r="O18" s="94">
        <f t="shared" ref="O18:O22" si="4">IF(L18="","",(SUM(M18)-N18))</f>
        <v>-1629.2413718516607</v>
      </c>
      <c r="P18" s="95">
        <f t="shared" ref="P18:P22" si="5">IF(L18="","",(L18*O18))</f>
        <v>-1629241.3718516608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 t="s">
        <v>84</v>
      </c>
      <c r="L19" s="105">
        <v>400</v>
      </c>
      <c r="M19" s="12"/>
      <c r="N19" s="93">
        <f t="shared" si="3"/>
        <v>1629.2413718516607</v>
      </c>
      <c r="O19" s="94">
        <f t="shared" si="4"/>
        <v>-1629.2413718516607</v>
      </c>
      <c r="P19" s="95">
        <f t="shared" si="5"/>
        <v>-651696.54874066426</v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3400</v>
      </c>
      <c r="E23" s="71"/>
      <c r="F23" s="71"/>
      <c r="G23" s="71"/>
      <c r="H23" s="72">
        <f>SUM(H16:H22)</f>
        <v>-4514065.3636545287</v>
      </c>
      <c r="I23" s="114"/>
      <c r="J23" s="85" t="s">
        <v>25</v>
      </c>
      <c r="K23" s="86"/>
      <c r="L23" s="87">
        <f>SUM(L16:L22)</f>
        <v>4800</v>
      </c>
      <c r="M23" s="88"/>
      <c r="N23" s="88"/>
      <c r="O23" s="88"/>
      <c r="P23" s="89">
        <f>SUM(P16:P22)</f>
        <v>-7820358.5848879721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12836</v>
      </c>
      <c r="D29" s="187"/>
      <c r="E29" s="188">
        <f>$G$9</f>
        <v>1327.6662834278025</v>
      </c>
      <c r="F29" s="188"/>
      <c r="G29" s="187">
        <f>C29*E29</f>
        <v>17041924.414079271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138969</v>
      </c>
      <c r="D30" s="184"/>
      <c r="E30" s="199">
        <f>$G$10</f>
        <v>1629.2413718516607</v>
      </c>
      <c r="F30" s="199"/>
      <c r="G30" s="184">
        <f>C30*E30</f>
        <v>226414044.20485345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12836</v>
      </c>
      <c r="D36" s="187"/>
      <c r="E36" s="187">
        <f>$G$29+$O$29-K36</f>
        <v>17041924.414079271</v>
      </c>
      <c r="F36" s="187"/>
      <c r="G36" s="188">
        <f>E36/C36</f>
        <v>1327.6662834278025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138969</v>
      </c>
      <c r="D37" s="184"/>
      <c r="E37" s="184">
        <f>$G$30+$O$30</f>
        <v>226414044.20485345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16236</v>
      </c>
      <c r="D43" s="230"/>
      <c r="E43" s="58"/>
      <c r="F43" s="231">
        <f>$K$29</f>
        <v>0</v>
      </c>
      <c r="G43" s="232"/>
      <c r="H43" s="232">
        <f>$D$23</f>
        <v>3400</v>
      </c>
      <c r="I43" s="232"/>
      <c r="J43" s="232"/>
      <c r="K43" s="233">
        <f>$C$43-$H$43+$F$43+$O$43</f>
        <v>12836</v>
      </c>
      <c r="L43" s="233"/>
      <c r="M43" s="59">
        <f>SUM($K$43)/$D$9</f>
        <v>6.4180000000000001E-2</v>
      </c>
      <c r="N43" s="60">
        <f>$G$36</f>
        <v>1327.6662834278025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143769</v>
      </c>
      <c r="D44" s="235"/>
      <c r="E44" s="62"/>
      <c r="F44" s="236">
        <f>$K$30</f>
        <v>0</v>
      </c>
      <c r="G44" s="237"/>
      <c r="H44" s="237">
        <f>$L$23</f>
        <v>4800</v>
      </c>
      <c r="I44" s="237"/>
      <c r="J44" s="237"/>
      <c r="K44" s="238">
        <f>$C$44-$H$44+$F$44+$O$44</f>
        <v>138969</v>
      </c>
      <c r="L44" s="238"/>
      <c r="M44" s="63">
        <f>SUM($K$44)/D10</f>
        <v>0.27793800000000002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sheetPr>
    <tabColor rgb="FFFFFF00"/>
    <pageSetUpPr fitToPage="1"/>
  </sheetPr>
  <dimension ref="B1:Y124"/>
  <sheetViews>
    <sheetView showGridLines="0" topLeftCell="A28" zoomScaleNormal="100" workbookViewId="0">
      <selection activeCell="K30" sqref="K30:L30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SUM('0902'!K43:L43)</f>
        <v>12836</v>
      </c>
      <c r="F9" s="38">
        <f>E9/D9</f>
        <v>6.4180000000000001E-2</v>
      </c>
      <c r="G9" s="103">
        <f>SUM('0902'!N43)</f>
        <v>1327.6662834278025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SUM('0902'!K44:L44)</f>
        <v>138969</v>
      </c>
      <c r="F10" s="40">
        <f>E10/D10</f>
        <v>0.27793800000000002</v>
      </c>
      <c r="G10" s="103">
        <f>SUM('0902'!N44)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12836</v>
      </c>
      <c r="D29" s="187"/>
      <c r="E29" s="188">
        <f>$G$9</f>
        <v>1327.6662834278025</v>
      </c>
      <c r="F29" s="188"/>
      <c r="G29" s="187">
        <f>C29*E29</f>
        <v>17041924.414079271</v>
      </c>
      <c r="H29" s="189"/>
      <c r="I29" s="13"/>
      <c r="J29" s="45" t="s">
        <v>9</v>
      </c>
      <c r="K29" s="190">
        <v>32000</v>
      </c>
      <c r="L29" s="191"/>
      <c r="M29" s="192">
        <v>1380</v>
      </c>
      <c r="N29" s="193"/>
      <c r="O29" s="187">
        <f>K29*M29</f>
        <v>44160000</v>
      </c>
      <c r="P29" s="189"/>
    </row>
    <row r="30" spans="2:17" ht="22.5" customHeight="1">
      <c r="B30" s="46" t="s">
        <v>10</v>
      </c>
      <c r="C30" s="198">
        <f>$E$10-$L$23</f>
        <v>138969</v>
      </c>
      <c r="D30" s="184"/>
      <c r="E30" s="199">
        <f>$G$10</f>
        <v>1629.2413718516607</v>
      </c>
      <c r="F30" s="199"/>
      <c r="G30" s="184">
        <f>C30*E30</f>
        <v>226414044.20485345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44836</v>
      </c>
      <c r="D36" s="187"/>
      <c r="E36" s="187">
        <f>$G$29+$O$29-K36</f>
        <v>61201924.414079271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138969</v>
      </c>
      <c r="D37" s="184"/>
      <c r="E37" s="184">
        <f>$G$30+$O$30</f>
        <v>226414044.20485345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12836</v>
      </c>
      <c r="D43" s="230"/>
      <c r="E43" s="58"/>
      <c r="F43" s="231">
        <f>$K$29</f>
        <v>32000</v>
      </c>
      <c r="G43" s="232"/>
      <c r="H43" s="232">
        <f>$D$23</f>
        <v>0</v>
      </c>
      <c r="I43" s="232"/>
      <c r="J43" s="232"/>
      <c r="K43" s="233">
        <f>$C$43-$H$43+$F$43+$O$43</f>
        <v>44836</v>
      </c>
      <c r="L43" s="233"/>
      <c r="M43" s="59">
        <f>SUM($K$43)/$D$9</f>
        <v>0.22417999999999999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138969</v>
      </c>
      <c r="D44" s="235"/>
      <c r="E44" s="62"/>
      <c r="F44" s="236">
        <f>$K$30</f>
        <v>0</v>
      </c>
      <c r="G44" s="237"/>
      <c r="H44" s="237">
        <f>$L$23</f>
        <v>0</v>
      </c>
      <c r="I44" s="237"/>
      <c r="J44" s="237"/>
      <c r="K44" s="238">
        <f>$C$44-$H$44+$F$44+$O$44</f>
        <v>138969</v>
      </c>
      <c r="L44" s="238"/>
      <c r="M44" s="63">
        <f>SUM($K$44)/D10</f>
        <v>0.27793800000000002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sheetPr>
    <pageSetUpPr fitToPage="1"/>
  </sheetPr>
  <dimension ref="B1:Y124"/>
  <sheetViews>
    <sheetView showGridLines="0" topLeftCell="A28" zoomScaleNormal="100" workbookViewId="0">
      <selection activeCell="Q45" sqref="Q45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SUM('0903 (입고)'!K43:L43)</f>
        <v>44836</v>
      </c>
      <c r="F9" s="38">
        <f>E9/D9</f>
        <v>0.22417999999999999</v>
      </c>
      <c r="G9" s="103">
        <f>SUM('0903 (입고)'!N43)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SUM('0903 (입고)'!K44:L44)</f>
        <v>138969</v>
      </c>
      <c r="F10" s="40">
        <f>E10/D10</f>
        <v>0.27793800000000002</v>
      </c>
      <c r="G10" s="103">
        <f>SUM('0903 (입고)'!N44)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2000</v>
      </c>
      <c r="E16" s="33"/>
      <c r="F16" s="73">
        <f>IF(D16="","",(SUM($G$9)))</f>
        <v>1365.0174951842107</v>
      </c>
      <c r="G16" s="74">
        <f>IF(D16="","",(SUM(E16)-F16))</f>
        <v>-1365.0174951842107</v>
      </c>
      <c r="H16" s="75">
        <f>IF(D16="","",(D16*G16))</f>
        <v>-2730034.9903684212</v>
      </c>
      <c r="I16" s="13"/>
      <c r="J16" s="165" t="s">
        <v>23</v>
      </c>
      <c r="K16" s="132" t="s">
        <v>64</v>
      </c>
      <c r="L16" s="105">
        <v>950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-1547779.3032590777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65</v>
      </c>
      <c r="L17" s="105">
        <v>3000</v>
      </c>
      <c r="M17" s="12"/>
      <c r="N17" s="93">
        <f>IF(L17="","",($G$10))</f>
        <v>1629.2413718516607</v>
      </c>
      <c r="O17" s="94">
        <f>IF(L17="","",(SUM(M17)-N17))</f>
        <v>-1629.2413718516607</v>
      </c>
      <c r="P17" s="95">
        <f>IF(L17="","",(L17*O17))</f>
        <v>-4887724.1155549819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84</v>
      </c>
      <c r="L18" s="105">
        <v>400</v>
      </c>
      <c r="M18" s="12"/>
      <c r="N18" s="93">
        <f t="shared" ref="N18:N22" si="3">IF(L18="","",($G$10))</f>
        <v>1629.2413718516607</v>
      </c>
      <c r="O18" s="94">
        <f t="shared" ref="O18:O22" si="4">IF(L18="","",(SUM(M18)-N18))</f>
        <v>-1629.2413718516607</v>
      </c>
      <c r="P18" s="95">
        <f t="shared" ref="P18:P22" si="5">IF(L18="","",(L18*O18))</f>
        <v>-651696.54874066426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2000</v>
      </c>
      <c r="E23" s="71"/>
      <c r="F23" s="71"/>
      <c r="G23" s="71"/>
      <c r="H23" s="72">
        <f>SUM(H16:H22)</f>
        <v>-2730034.9903684212</v>
      </c>
      <c r="I23" s="114"/>
      <c r="J23" s="85" t="s">
        <v>25</v>
      </c>
      <c r="K23" s="86"/>
      <c r="L23" s="87">
        <f>SUM(L16:L22)</f>
        <v>4350</v>
      </c>
      <c r="M23" s="88"/>
      <c r="N23" s="88"/>
      <c r="O23" s="88"/>
      <c r="P23" s="89">
        <f>SUM(P16:P22)</f>
        <v>-7087199.9675547238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42836</v>
      </c>
      <c r="D29" s="187"/>
      <c r="E29" s="188">
        <f>$G$9</f>
        <v>1365.0174951842107</v>
      </c>
      <c r="F29" s="188"/>
      <c r="G29" s="187">
        <f>C29*E29</f>
        <v>58471889.423710853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134619</v>
      </c>
      <c r="D30" s="184"/>
      <c r="E30" s="199">
        <f>$G$10</f>
        <v>1629.2413718516607</v>
      </c>
      <c r="F30" s="199"/>
      <c r="G30" s="184">
        <f>C30*E30</f>
        <v>219326844.2372987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42836</v>
      </c>
      <c r="D36" s="187"/>
      <c r="E36" s="187">
        <f>$G$29+$O$29-K36</f>
        <v>58471889.423710853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134619</v>
      </c>
      <c r="D37" s="184"/>
      <c r="E37" s="184">
        <f>$G$30+$O$30</f>
        <v>219326844.2372987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44836</v>
      </c>
      <c r="D43" s="230"/>
      <c r="E43" s="58"/>
      <c r="F43" s="231">
        <f>$K$29</f>
        <v>0</v>
      </c>
      <c r="G43" s="232"/>
      <c r="H43" s="232">
        <f>$D$23</f>
        <v>2000</v>
      </c>
      <c r="I43" s="232"/>
      <c r="J43" s="232"/>
      <c r="K43" s="233">
        <f>$C$43-$H$43+$F$43+$O$43</f>
        <v>42836</v>
      </c>
      <c r="L43" s="233"/>
      <c r="M43" s="59">
        <f>SUM($K$43)/$D$9</f>
        <v>0.21418000000000001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138969</v>
      </c>
      <c r="D44" s="235"/>
      <c r="E44" s="62"/>
      <c r="F44" s="236">
        <f>$K$30</f>
        <v>0</v>
      </c>
      <c r="G44" s="237"/>
      <c r="H44" s="237">
        <f>$L$23</f>
        <v>4350</v>
      </c>
      <c r="I44" s="237"/>
      <c r="J44" s="237"/>
      <c r="K44" s="238">
        <f>$C$44-$H$44+$F$44+$O$44</f>
        <v>134619</v>
      </c>
      <c r="L44" s="238"/>
      <c r="M44" s="63">
        <f>SUM($K$44)/D10</f>
        <v>0.26923799999999998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sheetPr>
    <pageSetUpPr fitToPage="1"/>
  </sheetPr>
  <dimension ref="B1:Y124"/>
  <sheetViews>
    <sheetView showGridLines="0" topLeftCell="A31" zoomScaleNormal="100" workbookViewId="0">
      <selection activeCell="N49" sqref="N49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SUM('0903'!K43:L43)</f>
        <v>42836</v>
      </c>
      <c r="F9" s="38">
        <f>E9/D9</f>
        <v>0.21418000000000001</v>
      </c>
      <c r="G9" s="103">
        <f>SUM('0903'!N43)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SUM('0903'!K44:L44)</f>
        <v>134619</v>
      </c>
      <c r="F10" s="40">
        <f>E10/D10</f>
        <v>0.26923799999999998</v>
      </c>
      <c r="G10" s="103">
        <f>SUM('0903'!N44)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64</v>
      </c>
      <c r="D16" s="104">
        <v>1800</v>
      </c>
      <c r="E16" s="33"/>
      <c r="F16" s="73">
        <f>IF(D16="","",(SUM($G$9)))</f>
        <v>1365.0174951842107</v>
      </c>
      <c r="G16" s="74">
        <f>IF(D16="","",(SUM(E16)-F16))</f>
        <v>-1365.0174951842107</v>
      </c>
      <c r="H16" s="75">
        <f>IF(D16="","",(D16*G16))</f>
        <v>-2457031.4913315792</v>
      </c>
      <c r="I16" s="13"/>
      <c r="J16" s="165" t="s">
        <v>23</v>
      </c>
      <c r="K16" s="132" t="s">
        <v>64</v>
      </c>
      <c r="L16" s="105">
        <v>640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-1042714.4779850629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65</v>
      </c>
      <c r="L17" s="105">
        <v>3000</v>
      </c>
      <c r="M17" s="12"/>
      <c r="N17" s="93">
        <f>IF(L17="","",($G$10))</f>
        <v>1629.2413718516607</v>
      </c>
      <c r="O17" s="94">
        <f>IF(L17="","",(SUM(M17)-N17))</f>
        <v>-1629.2413718516607</v>
      </c>
      <c r="P17" s="95">
        <f>IF(L17="","",(L17*O17))</f>
        <v>-4887724.1155549819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126</v>
      </c>
      <c r="L18" s="105">
        <v>32000</v>
      </c>
      <c r="M18" s="12"/>
      <c r="N18" s="93">
        <f t="shared" ref="N18:N22" si="3">IF(L18="","",($G$10))</f>
        <v>1629.2413718516607</v>
      </c>
      <c r="O18" s="94">
        <f t="shared" ref="O18:O22" si="4">IF(L18="","",(SUM(M18)-N18))</f>
        <v>-1629.2413718516607</v>
      </c>
      <c r="P18" s="95">
        <f t="shared" ref="P18:P22" si="5">IF(L18="","",(L18*O18))</f>
        <v>-52135723.899253145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1800</v>
      </c>
      <c r="E23" s="71"/>
      <c r="F23" s="71"/>
      <c r="G23" s="71"/>
      <c r="H23" s="72">
        <f>SUM(H16:H22)</f>
        <v>-2457031.4913315792</v>
      </c>
      <c r="I23" s="114"/>
      <c r="J23" s="85" t="s">
        <v>25</v>
      </c>
      <c r="K23" s="86"/>
      <c r="L23" s="87">
        <f>SUM(L16:L22)</f>
        <v>35640</v>
      </c>
      <c r="M23" s="88"/>
      <c r="N23" s="88"/>
      <c r="O23" s="88"/>
      <c r="P23" s="89">
        <f>SUM(P16:P22)</f>
        <v>-58066162.492793187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41036</v>
      </c>
      <c r="D29" s="187"/>
      <c r="E29" s="188">
        <f>$G$9</f>
        <v>1365.0174951842107</v>
      </c>
      <c r="F29" s="188"/>
      <c r="G29" s="187">
        <f>C29*E29</f>
        <v>56014857.932379268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98979</v>
      </c>
      <c r="D30" s="184"/>
      <c r="E30" s="199">
        <f>$G$10</f>
        <v>1629.2413718516607</v>
      </c>
      <c r="F30" s="199"/>
      <c r="G30" s="184">
        <f>C30*E30</f>
        <v>161260681.74450552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41036</v>
      </c>
      <c r="D36" s="187"/>
      <c r="E36" s="187">
        <f>$G$29+$O$29-K36</f>
        <v>56014857.932379268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98979</v>
      </c>
      <c r="D37" s="184"/>
      <c r="E37" s="184">
        <f>$G$30+$O$30</f>
        <v>161260681.74450552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42836</v>
      </c>
      <c r="D43" s="230"/>
      <c r="E43" s="58"/>
      <c r="F43" s="231">
        <f>$K$29</f>
        <v>0</v>
      </c>
      <c r="G43" s="232"/>
      <c r="H43" s="232">
        <f>$D$23</f>
        <v>1800</v>
      </c>
      <c r="I43" s="232"/>
      <c r="J43" s="232"/>
      <c r="K43" s="233">
        <f>$C$43-$H$43+$F$43+$O$43</f>
        <v>41036</v>
      </c>
      <c r="L43" s="233"/>
      <c r="M43" s="59">
        <f>SUM($K$43)/$D$9</f>
        <v>0.20518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134619</v>
      </c>
      <c r="D44" s="235"/>
      <c r="E44" s="62"/>
      <c r="F44" s="236">
        <f>$K$30</f>
        <v>0</v>
      </c>
      <c r="G44" s="237"/>
      <c r="H44" s="237">
        <f>$L$23</f>
        <v>35640</v>
      </c>
      <c r="I44" s="237"/>
      <c r="J44" s="237"/>
      <c r="K44" s="238">
        <f>$C$44-$H$44+$F$44+$O$44</f>
        <v>98979</v>
      </c>
      <c r="L44" s="238"/>
      <c r="M44" s="63">
        <f>SUM($K$44)/D10</f>
        <v>0.197958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 r:id="rId1"/>
  <headerFooter alignWithMargins="0"/>
  <rowBreaks count="1" manualBreakCount="1">
    <brk id="22" min="1" max="18" man="1"/>
  </rowBreaks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8FFA-1F44-4ADB-96EA-3617797EC810}">
  <sheetPr>
    <pageSetUpPr fitToPage="1"/>
  </sheetPr>
  <dimension ref="B1:Y124"/>
  <sheetViews>
    <sheetView showGridLines="0" topLeftCell="A31" zoomScaleNormal="100" workbookViewId="0">
      <selection activeCell="L17" sqref="K17:L17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SUM('0904'!K43:L43)</f>
        <v>41036</v>
      </c>
      <c r="F9" s="38">
        <f>E9/D9</f>
        <v>0.20518</v>
      </c>
      <c r="G9" s="103">
        <f>SUM('0904'!N43)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SUM('0904'!K44:L44)</f>
        <v>98979</v>
      </c>
      <c r="F10" s="40">
        <f>E10/D10</f>
        <v>0.197958</v>
      </c>
      <c r="G10" s="103">
        <f>SUM('0904'!N44)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-4887724.1155549819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-4887724.1155549819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41036</v>
      </c>
      <c r="D29" s="187"/>
      <c r="E29" s="188">
        <f>$G$9</f>
        <v>1365.0174951842107</v>
      </c>
      <c r="F29" s="188"/>
      <c r="G29" s="187">
        <f>C29*E29</f>
        <v>56014857.932379268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95979</v>
      </c>
      <c r="D30" s="184"/>
      <c r="E30" s="199">
        <f>$G$10</f>
        <v>1629.2413718516607</v>
      </c>
      <c r="F30" s="199"/>
      <c r="G30" s="184">
        <f>C30*E30</f>
        <v>156372957.62895054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41036</v>
      </c>
      <c r="D36" s="187"/>
      <c r="E36" s="187">
        <f>$G$29+$O$29-K36</f>
        <v>56014857.932379268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95979</v>
      </c>
      <c r="D37" s="184"/>
      <c r="E37" s="184">
        <f>$G$30+$O$30</f>
        <v>156372957.62895054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41036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41036</v>
      </c>
      <c r="L43" s="233"/>
      <c r="M43" s="59">
        <f>SUM($K$43)/$D$9</f>
        <v>0.20518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98979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95979</v>
      </c>
      <c r="L44" s="238"/>
      <c r="M44" s="63">
        <f>SUM($K$44)/D10</f>
        <v>0.19195799999999999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F41:G41"/>
    <mergeCell ref="H41:J41"/>
    <mergeCell ref="K41:L41"/>
    <mergeCell ref="C42:D42"/>
    <mergeCell ref="F42:G42"/>
    <mergeCell ref="H42:J42"/>
    <mergeCell ref="K42:L42"/>
    <mergeCell ref="X36:Y36"/>
    <mergeCell ref="C37:D37"/>
    <mergeCell ref="E37:F37"/>
    <mergeCell ref="G37:H37"/>
    <mergeCell ref="B39:C39"/>
    <mergeCell ref="C40:E40"/>
    <mergeCell ref="F40:M40"/>
    <mergeCell ref="N40:N41"/>
    <mergeCell ref="O40:O41"/>
    <mergeCell ref="C41:D41"/>
    <mergeCell ref="C36:D36"/>
    <mergeCell ref="E36:F36"/>
    <mergeCell ref="G36:H36"/>
    <mergeCell ref="R36:S36"/>
    <mergeCell ref="T36:U36"/>
    <mergeCell ref="V36:W36"/>
    <mergeCell ref="B33:C33"/>
    <mergeCell ref="G33:H33"/>
    <mergeCell ref="C34:D34"/>
    <mergeCell ref="E34:F34"/>
    <mergeCell ref="G34:H34"/>
    <mergeCell ref="C35:D35"/>
    <mergeCell ref="E35:F35"/>
    <mergeCell ref="G35:H35"/>
    <mergeCell ref="C30:D30"/>
    <mergeCell ref="E30:F30"/>
    <mergeCell ref="G30:H30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28:D28"/>
    <mergeCell ref="E28:F28"/>
    <mergeCell ref="G28:H28"/>
    <mergeCell ref="K28:L28"/>
    <mergeCell ref="M28:N28"/>
    <mergeCell ref="O28:P28"/>
    <mergeCell ref="C27:D27"/>
    <mergeCell ref="E27:F27"/>
    <mergeCell ref="G27:H27"/>
    <mergeCell ref="K27:L27"/>
    <mergeCell ref="M27:N27"/>
    <mergeCell ref="O27:P27"/>
    <mergeCell ref="B16:B22"/>
    <mergeCell ref="J16:J22"/>
    <mergeCell ref="B26:C26"/>
    <mergeCell ref="G26:H26"/>
    <mergeCell ref="J26:K26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9B64-9785-44F8-80AF-E98F576D9CD8}">
  <sheetPr>
    <pageSetUpPr fitToPage="1"/>
  </sheetPr>
  <dimension ref="B1:Y124"/>
  <sheetViews>
    <sheetView showGridLines="0" topLeftCell="A31" zoomScaleNormal="100" workbookViewId="0">
      <selection activeCell="O48" sqref="O4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SUM('0905'!K43:L43)</f>
        <v>41036</v>
      </c>
      <c r="F9" s="38">
        <f>E9/D9</f>
        <v>0.20518</v>
      </c>
      <c r="G9" s="103">
        <f>SUM('0905'!N43)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SUM('0905'!K44:L44)</f>
        <v>95979</v>
      </c>
      <c r="F10" s="40">
        <f>E10/D10</f>
        <v>0.19195799999999999</v>
      </c>
      <c r="G10" s="103">
        <f>SUM('0905'!N44)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2100</v>
      </c>
      <c r="E16" s="33"/>
      <c r="F16" s="73">
        <f>IF(D16="","",(SUM($G$9)))</f>
        <v>1365.0174951842107</v>
      </c>
      <c r="G16" s="74">
        <f>IF(D16="","",(SUM(E16)-F16))</f>
        <v>-1365.0174951842107</v>
      </c>
      <c r="H16" s="75">
        <f>IF(D16="","",(D16*G16))</f>
        <v>-2866536.7398868427</v>
      </c>
      <c r="I16" s="13"/>
      <c r="J16" s="165" t="s">
        <v>23</v>
      </c>
      <c r="K16" s="132" t="s">
        <v>45</v>
      </c>
      <c r="L16" s="105">
        <v>940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-1531486.889540561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1629.2413718516607</v>
      </c>
      <c r="O17" s="94">
        <f>IF(L17="","",(SUM(M17)-N17))</f>
        <v>-1629.2413718516607</v>
      </c>
      <c r="P17" s="95">
        <f>IF(L17="","",(L17*O17))</f>
        <v>-4887724.1155549819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50</v>
      </c>
      <c r="L18" s="105">
        <v>1000</v>
      </c>
      <c r="M18" s="12"/>
      <c r="N18" s="93">
        <f t="shared" ref="N18:N22" si="3">IF(L18="","",($G$10))</f>
        <v>1629.2413718516607</v>
      </c>
      <c r="O18" s="94">
        <f t="shared" ref="O18:O22" si="4">IF(L18="","",(SUM(M18)-N18))</f>
        <v>-1629.2413718516607</v>
      </c>
      <c r="P18" s="95">
        <f t="shared" ref="P18:P22" si="5">IF(L18="","",(L18*O18))</f>
        <v>-1629241.3718516608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2100</v>
      </c>
      <c r="E23" s="71"/>
      <c r="F23" s="71"/>
      <c r="G23" s="71"/>
      <c r="H23" s="72">
        <f>SUM(H16:H22)</f>
        <v>-2866536.7398868427</v>
      </c>
      <c r="I23" s="114"/>
      <c r="J23" s="85" t="s">
        <v>25</v>
      </c>
      <c r="K23" s="86"/>
      <c r="L23" s="87">
        <f>SUM(L16:L22)</f>
        <v>4940</v>
      </c>
      <c r="M23" s="88"/>
      <c r="N23" s="88"/>
      <c r="O23" s="88"/>
      <c r="P23" s="89">
        <f>SUM(P16:P22)</f>
        <v>-8048452.3769472037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38936</v>
      </c>
      <c r="D29" s="187"/>
      <c r="E29" s="188">
        <f>$G$9</f>
        <v>1365.0174951842107</v>
      </c>
      <c r="F29" s="188"/>
      <c r="G29" s="187">
        <f>C29*E29</f>
        <v>53148321.192492425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91039</v>
      </c>
      <c r="D30" s="184"/>
      <c r="E30" s="199">
        <f>$G$10</f>
        <v>1629.2413718516607</v>
      </c>
      <c r="F30" s="199"/>
      <c r="G30" s="184">
        <f>C30*E30</f>
        <v>148324505.25200334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38936</v>
      </c>
      <c r="D36" s="187"/>
      <c r="E36" s="187">
        <f>$G$29+$O$29-K36</f>
        <v>53148321.192492425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91039</v>
      </c>
      <c r="D37" s="184"/>
      <c r="E37" s="184">
        <f>$G$30+$O$30</f>
        <v>148324505.25200334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41036</v>
      </c>
      <c r="D43" s="230"/>
      <c r="E43" s="58"/>
      <c r="F43" s="231">
        <f>$K$29</f>
        <v>0</v>
      </c>
      <c r="G43" s="232"/>
      <c r="H43" s="232">
        <f>$D$23</f>
        <v>2100</v>
      </c>
      <c r="I43" s="232"/>
      <c r="J43" s="232"/>
      <c r="K43" s="233">
        <f>$C$43-$H$43+$F$43+$O$43</f>
        <v>38936</v>
      </c>
      <c r="L43" s="233"/>
      <c r="M43" s="59">
        <f>SUM($K$43)/$D$9</f>
        <v>0.19467999999999999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95979</v>
      </c>
      <c r="D44" s="235"/>
      <c r="E44" s="62"/>
      <c r="F44" s="236">
        <f>$K$30</f>
        <v>0</v>
      </c>
      <c r="G44" s="237"/>
      <c r="H44" s="237">
        <f>$L$23</f>
        <v>4940</v>
      </c>
      <c r="I44" s="237"/>
      <c r="J44" s="237"/>
      <c r="K44" s="238">
        <f>$C$44-$H$44+$F$44+$O$44</f>
        <v>91039</v>
      </c>
      <c r="L44" s="238"/>
      <c r="M44" s="63">
        <f>SUM($K$44)/D10</f>
        <v>0.18207799999999999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F41:G41"/>
    <mergeCell ref="H41:J41"/>
    <mergeCell ref="K41:L41"/>
    <mergeCell ref="C42:D42"/>
    <mergeCell ref="F42:G42"/>
    <mergeCell ref="H42:J42"/>
    <mergeCell ref="K42:L42"/>
    <mergeCell ref="X36:Y36"/>
    <mergeCell ref="C37:D37"/>
    <mergeCell ref="E37:F37"/>
    <mergeCell ref="G37:H37"/>
    <mergeCell ref="B39:C39"/>
    <mergeCell ref="C40:E40"/>
    <mergeCell ref="F40:M40"/>
    <mergeCell ref="N40:N41"/>
    <mergeCell ref="O40:O41"/>
    <mergeCell ref="C41:D41"/>
    <mergeCell ref="C36:D36"/>
    <mergeCell ref="E36:F36"/>
    <mergeCell ref="G36:H36"/>
    <mergeCell ref="R36:S36"/>
    <mergeCell ref="T36:U36"/>
    <mergeCell ref="V36:W36"/>
    <mergeCell ref="B33:C33"/>
    <mergeCell ref="G33:H33"/>
    <mergeCell ref="C34:D34"/>
    <mergeCell ref="E34:F34"/>
    <mergeCell ref="G34:H34"/>
    <mergeCell ref="C35:D35"/>
    <mergeCell ref="E35:F35"/>
    <mergeCell ref="G35:H35"/>
    <mergeCell ref="C30:D30"/>
    <mergeCell ref="E30:F30"/>
    <mergeCell ref="G30:H30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28:D28"/>
    <mergeCell ref="E28:F28"/>
    <mergeCell ref="G28:H28"/>
    <mergeCell ref="K28:L28"/>
    <mergeCell ref="M28:N28"/>
    <mergeCell ref="O28:P28"/>
    <mergeCell ref="C27:D27"/>
    <mergeCell ref="E27:F27"/>
    <mergeCell ref="G27:H27"/>
    <mergeCell ref="K27:L27"/>
    <mergeCell ref="M27:N27"/>
    <mergeCell ref="O27:P27"/>
    <mergeCell ref="B16:B22"/>
    <mergeCell ref="J16:J22"/>
    <mergeCell ref="B26:C26"/>
    <mergeCell ref="G26:H26"/>
    <mergeCell ref="J26:K26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9CC4-062A-49BA-849F-D5968FC097E0}">
  <sheetPr>
    <pageSetUpPr fitToPage="1"/>
  </sheetPr>
  <dimension ref="B1:Y124"/>
  <sheetViews>
    <sheetView showGridLines="0" topLeftCell="A31" zoomScaleNormal="100" workbookViewId="0">
      <selection activeCell="D18" sqref="D18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SUM('0907'!K43:L43)</f>
        <v>38936</v>
      </c>
      <c r="F9" s="38">
        <f>E9/D9</f>
        <v>0.19467999999999999</v>
      </c>
      <c r="G9" s="103">
        <f>SUM('0907'!N43)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SUM('0907'!K44:L44)</f>
        <v>91039</v>
      </c>
      <c r="F10" s="40">
        <f>E10/D10</f>
        <v>0.18207799999999999</v>
      </c>
      <c r="G10" s="103">
        <f>SUM('0907'!N44)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1000</v>
      </c>
      <c r="E16" s="33"/>
      <c r="F16" s="73">
        <f>IF(D16="","",(SUM($G$9)))</f>
        <v>1365.0174951842107</v>
      </c>
      <c r="G16" s="74">
        <f>IF(D16="","",(SUM(E16)-F16))</f>
        <v>-1365.0174951842107</v>
      </c>
      <c r="H16" s="75">
        <f>IF(D16="","",(D16*G16))</f>
        <v>-1365017.4951842106</v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-4887724.1155549819</v>
      </c>
    </row>
    <row r="17" spans="2:17" ht="24" customHeight="1">
      <c r="B17" s="164"/>
      <c r="C17" s="132" t="s">
        <v>127</v>
      </c>
      <c r="D17" s="105">
        <v>600</v>
      </c>
      <c r="E17" s="12"/>
      <c r="F17" s="76">
        <f>IF(D17="","",(SUM($G$9)))</f>
        <v>1365.0174951842107</v>
      </c>
      <c r="G17" s="77">
        <f>IF(D17="","",(SUM(E17)-F17))</f>
        <v>-1365.0174951842107</v>
      </c>
      <c r="H17" s="78">
        <f>IF(D17="","",(D17*G17))</f>
        <v>-819010.49711052643</v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1600</v>
      </c>
      <c r="E23" s="71"/>
      <c r="F23" s="71"/>
      <c r="G23" s="71"/>
      <c r="H23" s="72">
        <f>SUM(H16:H22)</f>
        <v>-2184027.9922947371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-4887724.1155549819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37336</v>
      </c>
      <c r="D29" s="187"/>
      <c r="E29" s="188">
        <f>$G$9</f>
        <v>1365.0174951842107</v>
      </c>
      <c r="F29" s="188"/>
      <c r="G29" s="187">
        <f>C29*E29</f>
        <v>50964293.200197689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88039</v>
      </c>
      <c r="D30" s="184"/>
      <c r="E30" s="199">
        <f>$G$10</f>
        <v>1629.2413718516607</v>
      </c>
      <c r="F30" s="199"/>
      <c r="G30" s="184">
        <f>C30*E30</f>
        <v>143436781.13644835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37336</v>
      </c>
      <c r="D36" s="187"/>
      <c r="E36" s="187">
        <f>$G$29+$O$29-K36</f>
        <v>50964293.200197689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88039</v>
      </c>
      <c r="D37" s="184"/>
      <c r="E37" s="184">
        <f>$G$30+$O$30</f>
        <v>143436781.13644835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38936</v>
      </c>
      <c r="D43" s="230"/>
      <c r="E43" s="58"/>
      <c r="F43" s="231">
        <f>$K$29</f>
        <v>0</v>
      </c>
      <c r="G43" s="232"/>
      <c r="H43" s="232">
        <f>$D$23</f>
        <v>1600</v>
      </c>
      <c r="I43" s="232"/>
      <c r="J43" s="232"/>
      <c r="K43" s="233">
        <f>$C$43-$H$43+$F$43+$O$43</f>
        <v>37336</v>
      </c>
      <c r="L43" s="233"/>
      <c r="M43" s="59">
        <f>SUM($K$43)/$D$9</f>
        <v>0.18668000000000001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91039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88039</v>
      </c>
      <c r="L44" s="238"/>
      <c r="M44" s="63">
        <f>SUM($K$44)/D10</f>
        <v>0.17607800000000001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F41:G41"/>
    <mergeCell ref="H41:J41"/>
    <mergeCell ref="K41:L41"/>
    <mergeCell ref="C42:D42"/>
    <mergeCell ref="F42:G42"/>
    <mergeCell ref="H42:J42"/>
    <mergeCell ref="K42:L42"/>
    <mergeCell ref="X36:Y36"/>
    <mergeCell ref="C37:D37"/>
    <mergeCell ref="E37:F37"/>
    <mergeCell ref="G37:H37"/>
    <mergeCell ref="B39:C39"/>
    <mergeCell ref="C40:E40"/>
    <mergeCell ref="F40:M40"/>
    <mergeCell ref="N40:N41"/>
    <mergeCell ref="O40:O41"/>
    <mergeCell ref="C41:D41"/>
    <mergeCell ref="C36:D36"/>
    <mergeCell ref="E36:F36"/>
    <mergeCell ref="G36:H36"/>
    <mergeCell ref="R36:S36"/>
    <mergeCell ref="T36:U36"/>
    <mergeCell ref="V36:W36"/>
    <mergeCell ref="B33:C33"/>
    <mergeCell ref="G33:H33"/>
    <mergeCell ref="C34:D34"/>
    <mergeCell ref="E34:F34"/>
    <mergeCell ref="G34:H34"/>
    <mergeCell ref="C35:D35"/>
    <mergeCell ref="E35:F35"/>
    <mergeCell ref="G35:H35"/>
    <mergeCell ref="C30:D30"/>
    <mergeCell ref="E30:F30"/>
    <mergeCell ref="G30:H30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28:D28"/>
    <mergeCell ref="E28:F28"/>
    <mergeCell ref="G28:H28"/>
    <mergeCell ref="K28:L28"/>
    <mergeCell ref="M28:N28"/>
    <mergeCell ref="O28:P28"/>
    <mergeCell ref="C27:D27"/>
    <mergeCell ref="E27:F27"/>
    <mergeCell ref="G27:H27"/>
    <mergeCell ref="K27:L27"/>
    <mergeCell ref="M27:N27"/>
    <mergeCell ref="O27:P27"/>
    <mergeCell ref="B16:B22"/>
    <mergeCell ref="J16:J22"/>
    <mergeCell ref="B26:C26"/>
    <mergeCell ref="G26:H26"/>
    <mergeCell ref="J26:K26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6D45-3386-49D4-875B-C308CA594C30}">
  <sheetPr>
    <pageSetUpPr fitToPage="1"/>
  </sheetPr>
  <dimension ref="B1:Y124"/>
  <sheetViews>
    <sheetView showGridLines="0" topLeftCell="A34" zoomScaleNormal="100" workbookViewId="0">
      <selection activeCell="P46" sqref="P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SUM('0908'!K43:L43)</f>
        <v>37336</v>
      </c>
      <c r="F9" s="38">
        <f>E9/D9</f>
        <v>0.18668000000000001</v>
      </c>
      <c r="G9" s="103">
        <f>SUM('0908'!N43)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SUM('0908'!K44:L44)</f>
        <v>88039</v>
      </c>
      <c r="F10" s="40">
        <f>E10/D10</f>
        <v>0.17607800000000001</v>
      </c>
      <c r="G10" s="103">
        <f>SUM('0908'!N44)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1800</v>
      </c>
      <c r="E16" s="33"/>
      <c r="F16" s="73">
        <f>IF(D16="","",(SUM($G$9)))</f>
        <v>1365.0174951842107</v>
      </c>
      <c r="G16" s="74">
        <f>IF(D16="","",(SUM(E16)-F16))</f>
        <v>-1365.0174951842107</v>
      </c>
      <c r="H16" s="75">
        <f>IF(D16="","",(D16*G16))</f>
        <v>-2457031.4913315792</v>
      </c>
      <c r="I16" s="13"/>
      <c r="J16" s="165" t="s">
        <v>23</v>
      </c>
      <c r="K16" s="132" t="s">
        <v>45</v>
      </c>
      <c r="L16" s="105">
        <v>1000</v>
      </c>
      <c r="M16" s="33"/>
      <c r="N16" s="90">
        <f>IF(L16="","",($G$10))</f>
        <v>1629.2413718516607</v>
      </c>
      <c r="O16" s="91">
        <f>IF(L16="","",(SUM(M16)-N16))</f>
        <v>-1629.2413718516607</v>
      </c>
      <c r="P16" s="92">
        <f>IF(L16="","",(L16*O16))</f>
        <v>-1629241.3718516608</v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 t="s">
        <v>46</v>
      </c>
      <c r="L17" s="105">
        <v>3000</v>
      </c>
      <c r="M17" s="12"/>
      <c r="N17" s="93">
        <f>IF(L17="","",($G$10))</f>
        <v>1629.2413718516607</v>
      </c>
      <c r="O17" s="94">
        <f>IF(L17="","",(SUM(M17)-N17))</f>
        <v>-1629.2413718516607</v>
      </c>
      <c r="P17" s="95">
        <f>IF(L17="","",(L17*O17))</f>
        <v>-4887724.1155549819</v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 t="s">
        <v>50</v>
      </c>
      <c r="L18" s="105">
        <v>1000</v>
      </c>
      <c r="M18" s="12"/>
      <c r="N18" s="93">
        <f t="shared" ref="N18:N22" si="3">IF(L18="","",($G$10))</f>
        <v>1629.2413718516607</v>
      </c>
      <c r="O18" s="94">
        <f t="shared" ref="O18:O22" si="4">IF(L18="","",(SUM(M18)-N18))</f>
        <v>-1629.2413718516607</v>
      </c>
      <c r="P18" s="95">
        <f t="shared" ref="P18:P22" si="5">IF(L18="","",(L18*O18))</f>
        <v>-1629241.3718516608</v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1800</v>
      </c>
      <c r="E23" s="71"/>
      <c r="F23" s="71"/>
      <c r="G23" s="71"/>
      <c r="H23" s="72">
        <f>SUM(H16:H22)</f>
        <v>-2457031.4913315792</v>
      </c>
      <c r="I23" s="114"/>
      <c r="J23" s="85" t="s">
        <v>25</v>
      </c>
      <c r="K23" s="86"/>
      <c r="L23" s="87">
        <f>SUM(L16:L22)</f>
        <v>5000</v>
      </c>
      <c r="M23" s="88"/>
      <c r="N23" s="88"/>
      <c r="O23" s="88"/>
      <c r="P23" s="89">
        <f>SUM(P16:P22)</f>
        <v>-8146206.8592583034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35536</v>
      </c>
      <c r="D29" s="187"/>
      <c r="E29" s="188">
        <f>$G$9</f>
        <v>1365.0174951842107</v>
      </c>
      <c r="F29" s="188"/>
      <c r="G29" s="187">
        <f>C29*E29</f>
        <v>48507261.708866112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83039</v>
      </c>
      <c r="D30" s="184"/>
      <c r="E30" s="199">
        <f>$G$10</f>
        <v>1629.2413718516607</v>
      </c>
      <c r="F30" s="199"/>
      <c r="G30" s="184">
        <f>C30*E30</f>
        <v>135290574.27719006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35536</v>
      </c>
      <c r="D36" s="187"/>
      <c r="E36" s="187">
        <f>$G$29+$O$29-K36</f>
        <v>48507261.708866112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83039</v>
      </c>
      <c r="D37" s="184"/>
      <c r="E37" s="184">
        <f>$G$30+$O$30</f>
        <v>135290574.27719006</v>
      </c>
      <c r="F37" s="184"/>
      <c r="G37" s="199">
        <f>E37/C37</f>
        <v>1629.2413718516607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37336</v>
      </c>
      <c r="D43" s="230"/>
      <c r="E43" s="58"/>
      <c r="F43" s="231">
        <f>$K$29</f>
        <v>0</v>
      </c>
      <c r="G43" s="232"/>
      <c r="H43" s="232">
        <f>$D$23</f>
        <v>1800</v>
      </c>
      <c r="I43" s="232"/>
      <c r="J43" s="232"/>
      <c r="K43" s="233">
        <f>$C$43-$H$43+$F$43+$O$43</f>
        <v>35536</v>
      </c>
      <c r="L43" s="233"/>
      <c r="M43" s="59">
        <f>SUM($K$43)/$D$9</f>
        <v>0.17768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88039</v>
      </c>
      <c r="D44" s="235"/>
      <c r="E44" s="62"/>
      <c r="F44" s="236">
        <f>$K$30</f>
        <v>0</v>
      </c>
      <c r="G44" s="237"/>
      <c r="H44" s="237">
        <f>$L$23</f>
        <v>5000</v>
      </c>
      <c r="I44" s="237"/>
      <c r="J44" s="237"/>
      <c r="K44" s="238">
        <f>$C$44-$H$44+$F$44+$O$44</f>
        <v>83039</v>
      </c>
      <c r="L44" s="238"/>
      <c r="M44" s="63">
        <f>SUM($K$44)/D10</f>
        <v>0.166078</v>
      </c>
      <c r="N44" s="64">
        <f>$G$37</f>
        <v>1629.2413718516607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F41:G41"/>
    <mergeCell ref="H41:J41"/>
    <mergeCell ref="K41:L41"/>
    <mergeCell ref="C42:D42"/>
    <mergeCell ref="F42:G42"/>
    <mergeCell ref="H42:J42"/>
    <mergeCell ref="K42:L42"/>
    <mergeCell ref="X36:Y36"/>
    <mergeCell ref="C37:D37"/>
    <mergeCell ref="E37:F37"/>
    <mergeCell ref="G37:H37"/>
    <mergeCell ref="B39:C39"/>
    <mergeCell ref="C40:E40"/>
    <mergeCell ref="F40:M40"/>
    <mergeCell ref="N40:N41"/>
    <mergeCell ref="O40:O41"/>
    <mergeCell ref="C41:D41"/>
    <mergeCell ref="C36:D36"/>
    <mergeCell ref="E36:F36"/>
    <mergeCell ref="G36:H36"/>
    <mergeCell ref="R36:S36"/>
    <mergeCell ref="T36:U36"/>
    <mergeCell ref="V36:W36"/>
    <mergeCell ref="B33:C33"/>
    <mergeCell ref="G33:H33"/>
    <mergeCell ref="C34:D34"/>
    <mergeCell ref="E34:F34"/>
    <mergeCell ref="G34:H34"/>
    <mergeCell ref="C35:D35"/>
    <mergeCell ref="E35:F35"/>
    <mergeCell ref="G35:H35"/>
    <mergeCell ref="C30:D30"/>
    <mergeCell ref="E30:F30"/>
    <mergeCell ref="G30:H30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28:D28"/>
    <mergeCell ref="E28:F28"/>
    <mergeCell ref="G28:H28"/>
    <mergeCell ref="K28:L28"/>
    <mergeCell ref="M28:N28"/>
    <mergeCell ref="O28:P28"/>
    <mergeCell ref="C27:D27"/>
    <mergeCell ref="E27:F27"/>
    <mergeCell ref="G27:H27"/>
    <mergeCell ref="K27:L27"/>
    <mergeCell ref="M27:N27"/>
    <mergeCell ref="O27:P27"/>
    <mergeCell ref="B16:B22"/>
    <mergeCell ref="J16:J22"/>
    <mergeCell ref="B26:C26"/>
    <mergeCell ref="G26:H26"/>
    <mergeCell ref="J26:K26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517A-6B56-4A46-962F-756F2FC8CDF2}">
  <sheetPr>
    <tabColor rgb="FFFFFF00"/>
    <pageSetUpPr fitToPage="1"/>
  </sheetPr>
  <dimension ref="B1:Y124"/>
  <sheetViews>
    <sheetView showGridLines="0" topLeftCell="A31" zoomScaleNormal="100" workbookViewId="0">
      <selection activeCell="M31" sqref="M31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SUM('0909'!K43:L43)</f>
        <v>35536</v>
      </c>
      <c r="F9" s="38">
        <f>E9/D9</f>
        <v>0.17768</v>
      </c>
      <c r="G9" s="103">
        <f>SUM('0909'!N43)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SUM('0909'!K44:L44)</f>
        <v>83039</v>
      </c>
      <c r="F10" s="40">
        <f>E10/D10</f>
        <v>0.166078</v>
      </c>
      <c r="G10" s="103">
        <f>SUM('0909'!N44)</f>
        <v>1629.2413718516607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/>
      <c r="D16" s="104"/>
      <c r="E16" s="33"/>
      <c r="F16" s="73" t="str">
        <f>IF(D16="","",(SUM($G$9)))</f>
        <v/>
      </c>
      <c r="G16" s="74" t="str">
        <f>IF(D16="","",(SUM(E16)-F16))</f>
        <v/>
      </c>
      <c r="H16" s="75" t="str">
        <f>IF(D16="","",(D16*G16))</f>
        <v/>
      </c>
      <c r="I16" s="13"/>
      <c r="J16" s="165" t="s">
        <v>23</v>
      </c>
      <c r="K16" s="132"/>
      <c r="L16" s="105"/>
      <c r="M16" s="33"/>
      <c r="N16" s="90" t="str">
        <f>IF(L16="","",($G$10))</f>
        <v/>
      </c>
      <c r="O16" s="91" t="str">
        <f>IF(L16="","",(SUM(M16)-N16))</f>
        <v/>
      </c>
      <c r="P16" s="92" t="str">
        <f>IF(L16="","",(L16*O16))</f>
        <v/>
      </c>
    </row>
    <row r="17" spans="2:17" ht="24" customHeight="1">
      <c r="B17" s="164"/>
      <c r="C17" s="132"/>
      <c r="D17" s="105"/>
      <c r="E17" s="12"/>
      <c r="F17" s="76" t="str">
        <f>IF(D17="","",(SUM($G$9)))</f>
        <v/>
      </c>
      <c r="G17" s="77" t="str">
        <f>IF(D17="","",(SUM(E17)-F17))</f>
        <v/>
      </c>
      <c r="H17" s="78" t="str">
        <f>IF(D17="","",(D17*G17))</f>
        <v/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/>
      <c r="D18" s="105"/>
      <c r="E18" s="12"/>
      <c r="F18" s="76" t="str">
        <f t="shared" ref="F18:F22" si="0">IF(D18="","",(SUM($G$9)))</f>
        <v/>
      </c>
      <c r="G18" s="77" t="str">
        <f t="shared" ref="G18:G22" si="1">IF(D18="","",(SUM(E18)-F18))</f>
        <v/>
      </c>
      <c r="H18" s="78" t="str">
        <f t="shared" ref="H18:H22" si="2">IF(D18="","",(D18*G18))</f>
        <v/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0</v>
      </c>
      <c r="E23" s="71"/>
      <c r="F23" s="71"/>
      <c r="G23" s="71"/>
      <c r="H23" s="72">
        <f>SUM(H16:H22)</f>
        <v>0</v>
      </c>
      <c r="I23" s="114"/>
      <c r="J23" s="85" t="s">
        <v>25</v>
      </c>
      <c r="K23" s="86"/>
      <c r="L23" s="87">
        <f>SUM(L16:L22)</f>
        <v>0</v>
      </c>
      <c r="M23" s="88"/>
      <c r="N23" s="88"/>
      <c r="O23" s="88"/>
      <c r="P23" s="89">
        <f>SUM(P16:P22)</f>
        <v>0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35536</v>
      </c>
      <c r="D29" s="187"/>
      <c r="E29" s="188">
        <f>$G$9</f>
        <v>1365.0174951842107</v>
      </c>
      <c r="F29" s="188"/>
      <c r="G29" s="187">
        <f>C29*E29</f>
        <v>48507261.708866112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83039</v>
      </c>
      <c r="D30" s="184"/>
      <c r="E30" s="199">
        <f>$G$10</f>
        <v>1629.2413718516607</v>
      </c>
      <c r="F30" s="199"/>
      <c r="G30" s="184">
        <f>C30*E30</f>
        <v>135290574.27719006</v>
      </c>
      <c r="H30" s="185"/>
      <c r="I30" s="13"/>
      <c r="J30" s="46" t="s">
        <v>10</v>
      </c>
      <c r="K30" s="180">
        <v>32000</v>
      </c>
      <c r="L30" s="181"/>
      <c r="M30" s="182">
        <v>1773</v>
      </c>
      <c r="N30" s="183"/>
      <c r="O30" s="184">
        <f>K30*M30</f>
        <v>56736000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35536</v>
      </c>
      <c r="D36" s="187"/>
      <c r="E36" s="187">
        <f>$G$29+$O$29-K36</f>
        <v>48507261.708866112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115039</v>
      </c>
      <c r="D37" s="184"/>
      <c r="E37" s="184">
        <f>$G$30+$O$30</f>
        <v>192026574.27719006</v>
      </c>
      <c r="F37" s="184"/>
      <c r="G37" s="199">
        <f>E37/C37</f>
        <v>1669.2302112952134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35536</v>
      </c>
      <c r="D43" s="230"/>
      <c r="E43" s="58"/>
      <c r="F43" s="231">
        <f>$K$29</f>
        <v>0</v>
      </c>
      <c r="G43" s="232"/>
      <c r="H43" s="232">
        <f>$D$23</f>
        <v>0</v>
      </c>
      <c r="I43" s="232"/>
      <c r="J43" s="232"/>
      <c r="K43" s="233">
        <f>$C$43-$H$43+$F$43+$O$43</f>
        <v>35536</v>
      </c>
      <c r="L43" s="233"/>
      <c r="M43" s="59">
        <f>SUM($K$43)/$D$9</f>
        <v>0.17768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83039</v>
      </c>
      <c r="D44" s="235"/>
      <c r="E44" s="62"/>
      <c r="F44" s="236">
        <f>$K$30</f>
        <v>32000</v>
      </c>
      <c r="G44" s="237"/>
      <c r="H44" s="237">
        <f>$L$23</f>
        <v>0</v>
      </c>
      <c r="I44" s="237"/>
      <c r="J44" s="237"/>
      <c r="K44" s="238">
        <f>$C$44-$H$44+$F$44+$O$44</f>
        <v>115039</v>
      </c>
      <c r="L44" s="238"/>
      <c r="M44" s="63">
        <f>SUM($K$44)/D10</f>
        <v>0.230078</v>
      </c>
      <c r="N44" s="64">
        <f>$G$37</f>
        <v>1669.2302112952134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F41:G41"/>
    <mergeCell ref="H41:J41"/>
    <mergeCell ref="K41:L41"/>
    <mergeCell ref="C42:D42"/>
    <mergeCell ref="F42:G42"/>
    <mergeCell ref="H42:J42"/>
    <mergeCell ref="K42:L42"/>
    <mergeCell ref="X36:Y36"/>
    <mergeCell ref="C37:D37"/>
    <mergeCell ref="E37:F37"/>
    <mergeCell ref="G37:H37"/>
    <mergeCell ref="B39:C39"/>
    <mergeCell ref="C40:E40"/>
    <mergeCell ref="F40:M40"/>
    <mergeCell ref="N40:N41"/>
    <mergeCell ref="O40:O41"/>
    <mergeCell ref="C41:D41"/>
    <mergeCell ref="C36:D36"/>
    <mergeCell ref="E36:F36"/>
    <mergeCell ref="G36:H36"/>
    <mergeCell ref="R36:S36"/>
    <mergeCell ref="T36:U36"/>
    <mergeCell ref="V36:W36"/>
    <mergeCell ref="B33:C33"/>
    <mergeCell ref="G33:H33"/>
    <mergeCell ref="C34:D34"/>
    <mergeCell ref="E34:F34"/>
    <mergeCell ref="G34:H34"/>
    <mergeCell ref="C35:D35"/>
    <mergeCell ref="E35:F35"/>
    <mergeCell ref="G35:H35"/>
    <mergeCell ref="C30:D30"/>
    <mergeCell ref="E30:F30"/>
    <mergeCell ref="G30:H30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28:D28"/>
    <mergeCell ref="E28:F28"/>
    <mergeCell ref="G28:H28"/>
    <mergeCell ref="K28:L28"/>
    <mergeCell ref="M28:N28"/>
    <mergeCell ref="O28:P28"/>
    <mergeCell ref="C27:D27"/>
    <mergeCell ref="E27:F27"/>
    <mergeCell ref="G27:H27"/>
    <mergeCell ref="K27:L27"/>
    <mergeCell ref="M27:N27"/>
    <mergeCell ref="O27:P27"/>
    <mergeCell ref="B16:B22"/>
    <mergeCell ref="J16:J22"/>
    <mergeCell ref="B26:C26"/>
    <mergeCell ref="G26:H26"/>
    <mergeCell ref="J26:K26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3DED-047C-49A5-8E6D-0933CA1BA6C5}">
  <sheetPr>
    <pageSetUpPr fitToPage="1"/>
  </sheetPr>
  <dimension ref="B1:Y124"/>
  <sheetViews>
    <sheetView showGridLines="0" tabSelected="1" topLeftCell="A31" zoomScaleNormal="100" workbookViewId="0">
      <selection activeCell="T46" sqref="T46"/>
    </sheetView>
  </sheetViews>
  <sheetFormatPr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9.6640625" style="2" bestFit="1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109375" style="2" bestFit="1" customWidth="1"/>
    <col min="17" max="17" width="9.6640625" style="2" bestFit="1" customWidth="1"/>
    <col min="18" max="16384" width="8.88671875" style="2"/>
  </cols>
  <sheetData>
    <row r="1" spans="2:16" ht="26.25" customHeight="1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143" t="s">
        <v>1</v>
      </c>
      <c r="C5" s="143"/>
      <c r="D5" s="4"/>
      <c r="E5" s="4"/>
      <c r="F5" s="4"/>
      <c r="G5" s="5" t="s">
        <v>2</v>
      </c>
      <c r="H5" s="144"/>
      <c r="I5" s="144"/>
      <c r="J5" s="144"/>
      <c r="K5" s="144"/>
      <c r="L5" s="144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45" t="s">
        <v>3</v>
      </c>
      <c r="C7" s="28"/>
      <c r="D7" s="34" t="s">
        <v>4</v>
      </c>
      <c r="E7" s="35" t="s">
        <v>5</v>
      </c>
      <c r="F7" s="35" t="s">
        <v>6</v>
      </c>
      <c r="G7" s="36" t="s">
        <v>7</v>
      </c>
      <c r="H7" s="148"/>
      <c r="I7" s="114"/>
      <c r="J7" s="114"/>
      <c r="K7" s="114"/>
      <c r="L7" s="114"/>
      <c r="M7" s="114"/>
      <c r="N7" s="114"/>
      <c r="O7" s="114"/>
    </row>
    <row r="8" spans="2:16" ht="22.5" customHeight="1">
      <c r="B8" s="146"/>
      <c r="C8" s="29" t="s">
        <v>8</v>
      </c>
      <c r="D8" s="111">
        <v>0</v>
      </c>
      <c r="E8" s="110">
        <v>0</v>
      </c>
      <c r="F8" s="110">
        <v>0</v>
      </c>
      <c r="G8" s="37">
        <v>0</v>
      </c>
      <c r="H8" s="148"/>
      <c r="I8" s="114"/>
      <c r="J8" s="108"/>
      <c r="K8" s="7"/>
      <c r="L8" s="8"/>
      <c r="M8" s="8"/>
      <c r="N8" s="8"/>
      <c r="O8" s="8"/>
    </row>
    <row r="9" spans="2:16" ht="22.5" customHeight="1">
      <c r="B9" s="146"/>
      <c r="C9" s="30" t="s">
        <v>9</v>
      </c>
      <c r="D9" s="109">
        <v>200000</v>
      </c>
      <c r="E9" s="102">
        <f>SUM('0910 (입고)'!K43:L43)</f>
        <v>35536</v>
      </c>
      <c r="F9" s="38">
        <f>E9/D9</f>
        <v>0.17768</v>
      </c>
      <c r="G9" s="103">
        <f>SUM('0910 (입고)'!N43)</f>
        <v>1365.0174951842107</v>
      </c>
      <c r="H9" s="148"/>
      <c r="I9" s="114"/>
      <c r="J9" s="108"/>
      <c r="K9" s="8"/>
      <c r="L9" s="8"/>
      <c r="M9" s="9"/>
      <c r="N9" s="8"/>
      <c r="O9" s="8"/>
    </row>
    <row r="10" spans="2:16" ht="22.5" customHeight="1">
      <c r="B10" s="147"/>
      <c r="C10" s="31" t="s">
        <v>10</v>
      </c>
      <c r="D10" s="39">
        <v>500000</v>
      </c>
      <c r="E10" s="102">
        <f>SUM('0910 (입고)'!K44:L44)</f>
        <v>115039</v>
      </c>
      <c r="F10" s="40">
        <f>E10/D10</f>
        <v>0.230078</v>
      </c>
      <c r="G10" s="103">
        <f>SUM('0910 (입고)'!N44)</f>
        <v>1669.2302112952134</v>
      </c>
      <c r="H10" s="148"/>
      <c r="I10" s="114"/>
      <c r="J10" s="108"/>
      <c r="K10" s="8"/>
      <c r="L10" s="8"/>
      <c r="M10" s="9" t="s">
        <v>11</v>
      </c>
      <c r="N10" s="8"/>
      <c r="O10" s="8"/>
    </row>
    <row r="11" spans="2:16" ht="22.5" customHeight="1">
      <c r="B11" s="113"/>
      <c r="C11" s="6"/>
      <c r="D11" s="113"/>
      <c r="E11" s="113"/>
      <c r="F11" s="113"/>
      <c r="G11" s="113" t="s">
        <v>12</v>
      </c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150" t="s">
        <v>13</v>
      </c>
      <c r="C13" s="151"/>
      <c r="D13" s="10"/>
      <c r="E13" s="10"/>
      <c r="F13" s="10"/>
      <c r="G13" s="149" t="s">
        <v>2</v>
      </c>
      <c r="H13" s="149"/>
      <c r="I13" s="10"/>
      <c r="J13" s="152" t="s">
        <v>14</v>
      </c>
      <c r="K13" s="153"/>
      <c r="L13" s="10"/>
      <c r="M13" s="10"/>
      <c r="N13" s="10"/>
      <c r="O13" s="149" t="s">
        <v>2</v>
      </c>
      <c r="P13" s="149"/>
    </row>
    <row r="14" spans="2:16" s="4" customFormat="1" ht="24" customHeight="1">
      <c r="B14" s="154" t="s">
        <v>3</v>
      </c>
      <c r="C14" s="156" t="s">
        <v>15</v>
      </c>
      <c r="D14" s="157"/>
      <c r="E14" s="157"/>
      <c r="F14" s="157"/>
      <c r="G14" s="157"/>
      <c r="H14" s="158"/>
      <c r="I14" s="11"/>
      <c r="J14" s="159" t="s">
        <v>3</v>
      </c>
      <c r="K14" s="161" t="s">
        <v>15</v>
      </c>
      <c r="L14" s="162"/>
      <c r="M14" s="162"/>
      <c r="N14" s="162"/>
      <c r="O14" s="162"/>
      <c r="P14" s="163"/>
    </row>
    <row r="15" spans="2:16" s="4" customFormat="1" ht="24" customHeight="1">
      <c r="B15" s="155"/>
      <c r="C15" s="65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7" t="s">
        <v>21</v>
      </c>
      <c r="I15" s="11"/>
      <c r="J15" s="160"/>
      <c r="K15" s="82" t="s">
        <v>16</v>
      </c>
      <c r="L15" s="83" t="s">
        <v>17</v>
      </c>
      <c r="M15" s="83" t="s">
        <v>18</v>
      </c>
      <c r="N15" s="83" t="s">
        <v>19</v>
      </c>
      <c r="O15" s="83" t="s">
        <v>20</v>
      </c>
      <c r="P15" s="84" t="s">
        <v>21</v>
      </c>
    </row>
    <row r="16" spans="2:16" ht="24" customHeight="1">
      <c r="B16" s="164" t="s">
        <v>22</v>
      </c>
      <c r="C16" s="132" t="s">
        <v>45</v>
      </c>
      <c r="D16" s="104">
        <v>2000</v>
      </c>
      <c r="E16" s="33"/>
      <c r="F16" s="73">
        <f>IF(D16="","",(SUM($G$9)))</f>
        <v>1365.0174951842107</v>
      </c>
      <c r="G16" s="74">
        <f>IF(D16="","",(SUM(E16)-F16))</f>
        <v>-1365.0174951842107</v>
      </c>
      <c r="H16" s="75">
        <f>IF(D16="","",(D16*G16))</f>
        <v>-2730034.9903684212</v>
      </c>
      <c r="I16" s="13"/>
      <c r="J16" s="165" t="s">
        <v>23</v>
      </c>
      <c r="K16" s="132" t="s">
        <v>46</v>
      </c>
      <c r="L16" s="105">
        <v>3000</v>
      </c>
      <c r="M16" s="33"/>
      <c r="N16" s="90">
        <f>IF(L16="","",($G$10))</f>
        <v>1669.2302112952134</v>
      </c>
      <c r="O16" s="91">
        <f>IF(L16="","",(SUM(M16)-N16))</f>
        <v>-1669.2302112952134</v>
      </c>
      <c r="P16" s="92">
        <f>IF(L16="","",(L16*O16))</f>
        <v>-5007690.6338856397</v>
      </c>
    </row>
    <row r="17" spans="2:17" ht="24" customHeight="1">
      <c r="B17" s="164"/>
      <c r="C17" s="132" t="s">
        <v>46</v>
      </c>
      <c r="D17" s="105">
        <v>1000</v>
      </c>
      <c r="E17" s="12"/>
      <c r="F17" s="76">
        <f>IF(D17="","",(SUM($G$9)))</f>
        <v>1365.0174951842107</v>
      </c>
      <c r="G17" s="77">
        <f>IF(D17="","",(SUM(E17)-F17))</f>
        <v>-1365.0174951842107</v>
      </c>
      <c r="H17" s="78">
        <f>IF(D17="","",(D17*G17))</f>
        <v>-1365017.4951842106</v>
      </c>
      <c r="I17" s="13"/>
      <c r="J17" s="165"/>
      <c r="K17" s="132"/>
      <c r="L17" s="105"/>
      <c r="M17" s="12"/>
      <c r="N17" s="93" t="str">
        <f>IF(L17="","",($G$10))</f>
        <v/>
      </c>
      <c r="O17" s="94" t="str">
        <f>IF(L17="","",(SUM(M17)-N17))</f>
        <v/>
      </c>
      <c r="P17" s="95" t="str">
        <f>IF(L17="","",(L17*O17))</f>
        <v/>
      </c>
    </row>
    <row r="18" spans="2:17" ht="24" customHeight="1">
      <c r="B18" s="164"/>
      <c r="C18" s="101" t="s">
        <v>128</v>
      </c>
      <c r="D18" s="105">
        <v>1000</v>
      </c>
      <c r="E18" s="12"/>
      <c r="F18" s="76">
        <f t="shared" ref="F18:F22" si="0">IF(D18="","",(SUM($G$9)))</f>
        <v>1365.0174951842107</v>
      </c>
      <c r="G18" s="77">
        <f t="shared" ref="G18:G22" si="1">IF(D18="","",(SUM(E18)-F18))</f>
        <v>-1365.0174951842107</v>
      </c>
      <c r="H18" s="78">
        <f t="shared" ref="H18:H22" si="2">IF(D18="","",(D18*G18))</f>
        <v>-1365017.4951842106</v>
      </c>
      <c r="I18" s="13"/>
      <c r="J18" s="165"/>
      <c r="K18" s="107"/>
      <c r="L18" s="105"/>
      <c r="M18" s="12"/>
      <c r="N18" s="93" t="str">
        <f t="shared" ref="N18:N22" si="3">IF(L18="","",($G$10))</f>
        <v/>
      </c>
      <c r="O18" s="94" t="str">
        <f t="shared" ref="O18:O22" si="4">IF(L18="","",(SUM(M18)-N18))</f>
        <v/>
      </c>
      <c r="P18" s="95" t="str">
        <f t="shared" ref="P18:P22" si="5">IF(L18="","",(L18*O18))</f>
        <v/>
      </c>
    </row>
    <row r="19" spans="2:17" ht="24" customHeight="1">
      <c r="B19" s="164"/>
      <c r="C19" s="107"/>
      <c r="D19" s="105"/>
      <c r="E19" s="12"/>
      <c r="F19" s="76" t="str">
        <f t="shared" si="0"/>
        <v/>
      </c>
      <c r="G19" s="77" t="str">
        <f t="shared" si="1"/>
        <v/>
      </c>
      <c r="H19" s="78" t="str">
        <f t="shared" si="2"/>
        <v/>
      </c>
      <c r="I19" s="13"/>
      <c r="J19" s="165"/>
      <c r="K19" s="107"/>
      <c r="L19" s="105"/>
      <c r="M19" s="12"/>
      <c r="N19" s="93" t="str">
        <f t="shared" si="3"/>
        <v/>
      </c>
      <c r="O19" s="94" t="str">
        <f t="shared" si="4"/>
        <v/>
      </c>
      <c r="P19" s="95" t="str">
        <f t="shared" si="5"/>
        <v/>
      </c>
    </row>
    <row r="20" spans="2:17" ht="24" customHeight="1">
      <c r="B20" s="164"/>
      <c r="C20" s="107"/>
      <c r="D20" s="105"/>
      <c r="E20" s="12"/>
      <c r="F20" s="76" t="str">
        <f t="shared" si="0"/>
        <v/>
      </c>
      <c r="G20" s="77" t="str">
        <f t="shared" si="1"/>
        <v/>
      </c>
      <c r="H20" s="78" t="str">
        <f t="shared" si="2"/>
        <v/>
      </c>
      <c r="I20" s="13"/>
      <c r="J20" s="165"/>
      <c r="K20" s="107"/>
      <c r="L20" s="105"/>
      <c r="M20" s="12"/>
      <c r="N20" s="93" t="str">
        <f t="shared" si="3"/>
        <v/>
      </c>
      <c r="O20" s="94" t="str">
        <f t="shared" si="4"/>
        <v/>
      </c>
      <c r="P20" s="95" t="str">
        <f t="shared" si="5"/>
        <v/>
      </c>
    </row>
    <row r="21" spans="2:17" ht="24" customHeight="1">
      <c r="B21" s="164"/>
      <c r="C21" s="107"/>
      <c r="D21" s="105"/>
      <c r="E21" s="12"/>
      <c r="F21" s="76" t="str">
        <f t="shared" si="0"/>
        <v/>
      </c>
      <c r="G21" s="77" t="str">
        <f t="shared" si="1"/>
        <v/>
      </c>
      <c r="H21" s="78" t="str">
        <f t="shared" si="2"/>
        <v/>
      </c>
      <c r="I21" s="13"/>
      <c r="J21" s="165"/>
      <c r="K21" s="107"/>
      <c r="L21" s="105"/>
      <c r="M21" s="12"/>
      <c r="N21" s="93" t="str">
        <f t="shared" si="3"/>
        <v/>
      </c>
      <c r="O21" s="94" t="str">
        <f t="shared" si="4"/>
        <v/>
      </c>
      <c r="P21" s="95" t="str">
        <f t="shared" si="5"/>
        <v/>
      </c>
    </row>
    <row r="22" spans="2:17" ht="24" customHeight="1">
      <c r="B22" s="164"/>
      <c r="C22" s="41"/>
      <c r="D22" s="106"/>
      <c r="E22" s="42"/>
      <c r="F22" s="79" t="str">
        <f t="shared" si="0"/>
        <v/>
      </c>
      <c r="G22" s="80" t="str">
        <f t="shared" si="1"/>
        <v/>
      </c>
      <c r="H22" s="81" t="str">
        <f t="shared" si="2"/>
        <v/>
      </c>
      <c r="I22" s="13"/>
      <c r="J22" s="165"/>
      <c r="K22" s="41"/>
      <c r="L22" s="106"/>
      <c r="M22" s="42"/>
      <c r="N22" s="96" t="str">
        <f t="shared" si="3"/>
        <v/>
      </c>
      <c r="O22" s="97" t="str">
        <f t="shared" si="4"/>
        <v/>
      </c>
      <c r="P22" s="98" t="str">
        <f t="shared" si="5"/>
        <v/>
      </c>
    </row>
    <row r="23" spans="2:17" ht="24" customHeight="1">
      <c r="B23" s="68" t="s">
        <v>25</v>
      </c>
      <c r="C23" s="69"/>
      <c r="D23" s="70">
        <f>SUM(D16:D22)</f>
        <v>4000</v>
      </c>
      <c r="E23" s="71"/>
      <c r="F23" s="71"/>
      <c r="G23" s="71"/>
      <c r="H23" s="72">
        <f>SUM(H16:H22)</f>
        <v>-5460069.9807368424</v>
      </c>
      <c r="I23" s="114"/>
      <c r="J23" s="85" t="s">
        <v>25</v>
      </c>
      <c r="K23" s="86"/>
      <c r="L23" s="87">
        <f>SUM(L16:L22)</f>
        <v>3000</v>
      </c>
      <c r="M23" s="88"/>
      <c r="N23" s="88"/>
      <c r="O23" s="88"/>
      <c r="P23" s="89">
        <f>SUM(P16:P22)</f>
        <v>-5007690.6338856397</v>
      </c>
    </row>
    <row r="24" spans="2:17" ht="24" customHeight="1">
      <c r="B24" s="15"/>
      <c r="C24" s="13"/>
      <c r="D24" s="14"/>
      <c r="E24" s="14"/>
      <c r="F24" s="14"/>
      <c r="G24" s="14"/>
      <c r="H24" s="13"/>
      <c r="I24" s="13"/>
      <c r="J24" s="13"/>
      <c r="K24" s="14"/>
      <c r="L24" s="14"/>
      <c r="M24" s="14"/>
      <c r="N24" s="14"/>
      <c r="O24" s="15"/>
      <c r="P24" s="15"/>
    </row>
    <row r="25" spans="2:17" ht="24" customHeight="1">
      <c r="B25" s="16"/>
      <c r="C25" s="13"/>
      <c r="D25" s="14"/>
      <c r="E25" s="14"/>
      <c r="F25" s="14"/>
      <c r="G25" s="14"/>
      <c r="H25" s="13"/>
      <c r="I25" s="13"/>
      <c r="J25" s="13"/>
      <c r="K25" s="14"/>
      <c r="L25" s="14"/>
      <c r="M25" s="14"/>
      <c r="N25" s="14"/>
      <c r="O25" s="15"/>
      <c r="P25" s="15"/>
    </row>
    <row r="26" spans="2:17" ht="22.5" customHeight="1">
      <c r="B26" s="166" t="s">
        <v>26</v>
      </c>
      <c r="C26" s="167"/>
      <c r="D26" s="10"/>
      <c r="E26" s="10"/>
      <c r="F26" s="10"/>
      <c r="G26" s="149" t="s">
        <v>2</v>
      </c>
      <c r="H26" s="149"/>
      <c r="I26" s="10"/>
      <c r="J26" s="166" t="s">
        <v>27</v>
      </c>
      <c r="K26" s="167"/>
      <c r="L26" s="10"/>
      <c r="M26" s="10"/>
      <c r="N26" s="10"/>
      <c r="O26" s="149" t="s">
        <v>2</v>
      </c>
      <c r="P26" s="149"/>
    </row>
    <row r="27" spans="2:17" ht="22.5" customHeight="1">
      <c r="B27" s="47" t="s">
        <v>3</v>
      </c>
      <c r="C27" s="170" t="s">
        <v>17</v>
      </c>
      <c r="D27" s="171"/>
      <c r="E27" s="171" t="s">
        <v>7</v>
      </c>
      <c r="F27" s="171"/>
      <c r="G27" s="172" t="s">
        <v>28</v>
      </c>
      <c r="H27" s="173"/>
      <c r="I27" s="1"/>
      <c r="J27" s="47" t="s">
        <v>3</v>
      </c>
      <c r="K27" s="170" t="s">
        <v>17</v>
      </c>
      <c r="L27" s="171"/>
      <c r="M27" s="171" t="s">
        <v>29</v>
      </c>
      <c r="N27" s="171"/>
      <c r="O27" s="172" t="s">
        <v>28</v>
      </c>
      <c r="P27" s="173"/>
    </row>
    <row r="28" spans="2:17" ht="22.5" customHeight="1">
      <c r="B28" s="44" t="s">
        <v>8</v>
      </c>
      <c r="C28" s="174">
        <v>0</v>
      </c>
      <c r="D28" s="175"/>
      <c r="E28" s="175">
        <v>0</v>
      </c>
      <c r="F28" s="175"/>
      <c r="G28" s="176">
        <v>0</v>
      </c>
      <c r="H28" s="177"/>
      <c r="I28" s="17"/>
      <c r="J28" s="44" t="s">
        <v>8</v>
      </c>
      <c r="K28" s="178">
        <v>0</v>
      </c>
      <c r="L28" s="179"/>
      <c r="M28" s="179"/>
      <c r="N28" s="179"/>
      <c r="O28" s="168">
        <v>0</v>
      </c>
      <c r="P28" s="169"/>
    </row>
    <row r="29" spans="2:17" ht="22.5" customHeight="1">
      <c r="B29" s="45" t="s">
        <v>9</v>
      </c>
      <c r="C29" s="186">
        <f>$E$9-$D$23</f>
        <v>31536</v>
      </c>
      <c r="D29" s="187"/>
      <c r="E29" s="188">
        <f>$G$9</f>
        <v>1365.0174951842107</v>
      </c>
      <c r="F29" s="188"/>
      <c r="G29" s="187">
        <f>C29*E29</f>
        <v>43047191.728129268</v>
      </c>
      <c r="H29" s="189"/>
      <c r="I29" s="13"/>
      <c r="J29" s="45" t="s">
        <v>9</v>
      </c>
      <c r="K29" s="190"/>
      <c r="L29" s="191"/>
      <c r="M29" s="192"/>
      <c r="N29" s="193"/>
      <c r="O29" s="187">
        <f>K29*M29</f>
        <v>0</v>
      </c>
      <c r="P29" s="189"/>
    </row>
    <row r="30" spans="2:17" ht="22.5" customHeight="1">
      <c r="B30" s="46" t="s">
        <v>10</v>
      </c>
      <c r="C30" s="198">
        <f>$E$10-$L$23</f>
        <v>112039</v>
      </c>
      <c r="D30" s="184"/>
      <c r="E30" s="199">
        <f>$G$10</f>
        <v>1669.2302112952134</v>
      </c>
      <c r="F30" s="199"/>
      <c r="G30" s="184">
        <f>C30*E30</f>
        <v>187018883.64330441</v>
      </c>
      <c r="H30" s="185"/>
      <c r="I30" s="13"/>
      <c r="J30" s="46" t="s">
        <v>10</v>
      </c>
      <c r="K30" s="180"/>
      <c r="L30" s="181"/>
      <c r="M30" s="182"/>
      <c r="N30" s="183"/>
      <c r="O30" s="184">
        <f>K30*M30</f>
        <v>0</v>
      </c>
      <c r="P30" s="185"/>
      <c r="Q30" s="119"/>
    </row>
    <row r="31" spans="2:17" ht="24" customHeight="1">
      <c r="B31" s="18"/>
      <c r="C31" s="13"/>
      <c r="D31" s="14"/>
      <c r="E31" s="14"/>
      <c r="F31" s="14"/>
      <c r="G31" s="14"/>
      <c r="H31" s="13"/>
      <c r="I31" s="13"/>
      <c r="J31" s="13"/>
      <c r="K31" s="14"/>
      <c r="L31" s="14"/>
      <c r="M31" s="14"/>
      <c r="N31" s="14"/>
      <c r="O31" s="15"/>
      <c r="P31" s="15"/>
    </row>
    <row r="32" spans="2:17" ht="24" customHeight="1">
      <c r="B32" s="15"/>
      <c r="C32" s="13"/>
      <c r="D32" s="14"/>
      <c r="E32" s="14"/>
      <c r="F32" s="14"/>
      <c r="G32" s="14"/>
      <c r="H32" s="13"/>
      <c r="I32" s="13"/>
      <c r="J32" s="13"/>
      <c r="K32" s="14"/>
      <c r="L32" s="14"/>
      <c r="M32" s="14"/>
      <c r="N32" s="14"/>
      <c r="O32" s="15"/>
      <c r="P32" s="15"/>
    </row>
    <row r="33" spans="2:25" ht="24" customHeight="1">
      <c r="B33" s="166" t="s">
        <v>30</v>
      </c>
      <c r="C33" s="167"/>
      <c r="D33" s="10"/>
      <c r="E33" s="10"/>
      <c r="F33" s="10"/>
      <c r="G33" s="200"/>
      <c r="H33" s="200"/>
      <c r="I33" s="13"/>
      <c r="J33" s="13"/>
      <c r="K33" s="14"/>
      <c r="L33" s="14"/>
      <c r="M33" s="14"/>
      <c r="N33" s="14"/>
      <c r="O33" s="15"/>
      <c r="P33" s="15"/>
    </row>
    <row r="34" spans="2:25" ht="24" customHeight="1">
      <c r="B34" s="44" t="s">
        <v>3</v>
      </c>
      <c r="C34" s="201" t="s">
        <v>17</v>
      </c>
      <c r="D34" s="202"/>
      <c r="E34" s="202" t="s">
        <v>31</v>
      </c>
      <c r="F34" s="202"/>
      <c r="G34" s="203" t="s">
        <v>30</v>
      </c>
      <c r="H34" s="204"/>
      <c r="I34" s="13"/>
      <c r="J34" s="13"/>
      <c r="K34" s="14"/>
      <c r="L34" s="14"/>
      <c r="M34" s="14"/>
      <c r="N34" s="14"/>
      <c r="O34" s="15"/>
      <c r="P34" s="15"/>
    </row>
    <row r="35" spans="2:25" ht="24" customHeight="1">
      <c r="B35" s="44" t="s">
        <v>8</v>
      </c>
      <c r="C35" s="194">
        <v>0</v>
      </c>
      <c r="D35" s="195"/>
      <c r="E35" s="195">
        <v>0</v>
      </c>
      <c r="F35" s="195"/>
      <c r="G35" s="196">
        <v>0</v>
      </c>
      <c r="H35" s="197"/>
      <c r="I35" s="13"/>
      <c r="J35" s="13"/>
      <c r="K35" s="14"/>
      <c r="L35" s="14"/>
      <c r="M35" s="14"/>
      <c r="N35" s="14"/>
      <c r="O35" s="15"/>
      <c r="P35" s="15"/>
    </row>
    <row r="36" spans="2:25" ht="24" customHeight="1">
      <c r="B36" s="45" t="s">
        <v>9</v>
      </c>
      <c r="C36" s="186">
        <f>$C$29+$K$29</f>
        <v>31536</v>
      </c>
      <c r="D36" s="187"/>
      <c r="E36" s="187">
        <f>$G$29+$O$29-K36</f>
        <v>43047191.728129268</v>
      </c>
      <c r="F36" s="187"/>
      <c r="G36" s="188">
        <f>E36/C36</f>
        <v>1365.0174951842107</v>
      </c>
      <c r="H36" s="218"/>
      <c r="I36" s="13"/>
      <c r="J36" s="13"/>
      <c r="K36" s="123"/>
      <c r="L36" s="14"/>
      <c r="M36" s="14"/>
      <c r="N36" s="14"/>
      <c r="O36" s="15"/>
      <c r="P36" s="15"/>
      <c r="R36" s="214"/>
      <c r="S36" s="215"/>
      <c r="T36" s="214"/>
      <c r="U36" s="215"/>
      <c r="V36" s="214"/>
      <c r="W36" s="215"/>
      <c r="X36" s="214"/>
      <c r="Y36" s="215"/>
    </row>
    <row r="37" spans="2:25" ht="24" customHeight="1">
      <c r="B37" s="46" t="s">
        <v>10</v>
      </c>
      <c r="C37" s="198">
        <f>$C$30+$K$30</f>
        <v>112039</v>
      </c>
      <c r="D37" s="184"/>
      <c r="E37" s="184">
        <f>$G$30+$O$30</f>
        <v>187018883.64330441</v>
      </c>
      <c r="F37" s="184"/>
      <c r="G37" s="199">
        <f>E37/C37</f>
        <v>1669.2302112952134</v>
      </c>
      <c r="H37" s="216"/>
      <c r="I37" s="13"/>
      <c r="J37" s="14"/>
      <c r="K37" s="14"/>
      <c r="L37" s="14"/>
      <c r="M37" s="14"/>
      <c r="N37" s="20"/>
      <c r="O37" s="15"/>
      <c r="P37" s="15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1"/>
      <c r="C38" s="22"/>
      <c r="D38" s="22"/>
      <c r="E38" s="22"/>
      <c r="F38" s="22"/>
      <c r="G38" s="22"/>
      <c r="J38" s="14"/>
      <c r="K38" s="14"/>
      <c r="L38" s="14"/>
      <c r="N38" s="15"/>
      <c r="O38" s="15"/>
      <c r="P38" s="15"/>
      <c r="R38" s="126"/>
      <c r="S38" s="122"/>
      <c r="T38" s="122"/>
      <c r="U38" s="122"/>
      <c r="V38" s="122"/>
      <c r="W38" s="122"/>
      <c r="X38" s="122"/>
      <c r="Y38" s="122"/>
    </row>
    <row r="39" spans="2:25" ht="24" customHeight="1">
      <c r="B39" s="166" t="s">
        <v>32</v>
      </c>
      <c r="C39" s="217"/>
      <c r="D39" s="43"/>
      <c r="N39" s="15"/>
      <c r="O39" s="112" t="s">
        <v>2</v>
      </c>
      <c r="P39" s="15"/>
      <c r="R39" s="126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8"/>
      <c r="C40" s="205" t="s">
        <v>33</v>
      </c>
      <c r="D40" s="206"/>
      <c r="E40" s="207"/>
      <c r="F40" s="208" t="s">
        <v>34</v>
      </c>
      <c r="G40" s="208"/>
      <c r="H40" s="208"/>
      <c r="I40" s="208"/>
      <c r="J40" s="208"/>
      <c r="K40" s="208"/>
      <c r="L40" s="208"/>
      <c r="M40" s="208"/>
      <c r="N40" s="209" t="s">
        <v>35</v>
      </c>
      <c r="O40" s="204" t="s">
        <v>36</v>
      </c>
      <c r="P40" s="15"/>
    </row>
    <row r="41" spans="2:25" ht="27.75" customHeight="1">
      <c r="B41" s="49"/>
      <c r="C41" s="212" t="s">
        <v>37</v>
      </c>
      <c r="D41" s="213"/>
      <c r="E41" s="50"/>
      <c r="F41" s="219" t="s">
        <v>38</v>
      </c>
      <c r="G41" s="220"/>
      <c r="H41" s="220" t="s">
        <v>39</v>
      </c>
      <c r="I41" s="220"/>
      <c r="J41" s="220"/>
      <c r="K41" s="221" t="s">
        <v>26</v>
      </c>
      <c r="L41" s="221"/>
      <c r="M41" s="51" t="s">
        <v>6</v>
      </c>
      <c r="N41" s="210"/>
      <c r="O41" s="211"/>
      <c r="P41" s="15"/>
    </row>
    <row r="42" spans="2:25" ht="24" customHeight="1">
      <c r="B42" s="52" t="s">
        <v>40</v>
      </c>
      <c r="C42" s="222"/>
      <c r="D42" s="223"/>
      <c r="E42" s="53"/>
      <c r="F42" s="224"/>
      <c r="G42" s="225"/>
      <c r="H42" s="225"/>
      <c r="I42" s="225"/>
      <c r="J42" s="225"/>
      <c r="K42" s="225"/>
      <c r="L42" s="225"/>
      <c r="M42" s="54"/>
      <c r="N42" s="55"/>
      <c r="O42" s="56"/>
      <c r="P42" s="19" t="s">
        <v>41</v>
      </c>
    </row>
    <row r="43" spans="2:25" ht="24" customHeight="1">
      <c r="B43" s="57" t="s">
        <v>42</v>
      </c>
      <c r="C43" s="229">
        <f>SUM($E$9)</f>
        <v>35536</v>
      </c>
      <c r="D43" s="230"/>
      <c r="E43" s="58"/>
      <c r="F43" s="231">
        <f>$K$29</f>
        <v>0</v>
      </c>
      <c r="G43" s="232"/>
      <c r="H43" s="232">
        <f>$D$23</f>
        <v>4000</v>
      </c>
      <c r="I43" s="232"/>
      <c r="J43" s="232"/>
      <c r="K43" s="233">
        <f>$C$43-$H$43+$F$43+$O$43</f>
        <v>31536</v>
      </c>
      <c r="L43" s="233"/>
      <c r="M43" s="59">
        <f>SUM($K$43)/$D$9</f>
        <v>0.15767999999999999</v>
      </c>
      <c r="N43" s="60">
        <f>$G$36</f>
        <v>1365.0174951842107</v>
      </c>
      <c r="O43" s="99"/>
      <c r="P43" s="19"/>
      <c r="Q43" s="124"/>
      <c r="R43" s="124"/>
      <c r="S43" s="124"/>
    </row>
    <row r="44" spans="2:25" ht="24.75" customHeight="1">
      <c r="B44" s="61" t="s">
        <v>43</v>
      </c>
      <c r="C44" s="234">
        <f>SUM($E$10)</f>
        <v>115039</v>
      </c>
      <c r="D44" s="235"/>
      <c r="E44" s="62"/>
      <c r="F44" s="236">
        <f>$K$30</f>
        <v>0</v>
      </c>
      <c r="G44" s="237"/>
      <c r="H44" s="237">
        <f>$L$23</f>
        <v>3000</v>
      </c>
      <c r="I44" s="237"/>
      <c r="J44" s="237"/>
      <c r="K44" s="238">
        <f>$C$44-$H$44+$F$44+$O$44</f>
        <v>112039</v>
      </c>
      <c r="L44" s="238"/>
      <c r="M44" s="63">
        <f>SUM($K$44)/D10</f>
        <v>0.224078</v>
      </c>
      <c r="N44" s="64">
        <f>$G$37</f>
        <v>1669.2302112952134</v>
      </c>
      <c r="O44" s="100"/>
      <c r="P44" s="140"/>
      <c r="Q44" s="124"/>
      <c r="R44" s="124"/>
      <c r="U44" s="19"/>
    </row>
    <row r="45" spans="2:25" ht="21.75" customHeight="1">
      <c r="B45" s="23"/>
      <c r="C45" s="127"/>
      <c r="D45" s="226"/>
      <c r="E45" s="226"/>
      <c r="F45" s="226"/>
      <c r="G45" s="227" t="s">
        <v>44</v>
      </c>
      <c r="H45" s="226"/>
      <c r="I45" s="226"/>
      <c r="J45" s="226"/>
      <c r="K45" s="226"/>
      <c r="L45" s="226"/>
      <c r="M45" s="226"/>
      <c r="N45" s="226"/>
      <c r="O45" s="226"/>
      <c r="P45" s="21"/>
      <c r="R45" s="120"/>
    </row>
    <row r="46" spans="2:25" ht="34.5" customHeight="1">
      <c r="B46" s="24"/>
      <c r="C46" s="128"/>
      <c r="D46" s="108"/>
      <c r="E46" s="108"/>
      <c r="F46" s="108"/>
      <c r="G46" s="108"/>
      <c r="H46" s="108"/>
      <c r="I46" s="108"/>
      <c r="J46" s="114"/>
      <c r="K46" s="114"/>
      <c r="L46" s="115"/>
      <c r="N46" s="116"/>
      <c r="O46" s="117"/>
      <c r="P46" s="118"/>
      <c r="R46" s="120"/>
    </row>
    <row r="47" spans="2:25" ht="24" customHeight="1">
      <c r="B47" s="114"/>
      <c r="C47" s="14"/>
      <c r="D47" s="14"/>
      <c r="E47" s="14"/>
      <c r="F47" s="14"/>
      <c r="G47" s="14"/>
      <c r="H47" s="14"/>
      <c r="I47" s="14"/>
      <c r="J47" s="26"/>
      <c r="K47" s="14"/>
      <c r="L47" s="27"/>
      <c r="N47" s="116"/>
      <c r="O47" s="117"/>
      <c r="P47" s="118"/>
      <c r="R47" s="120"/>
    </row>
    <row r="48" spans="2:25" ht="24" customHeight="1">
      <c r="B48" s="114"/>
      <c r="C48" s="14"/>
      <c r="D48" s="14"/>
      <c r="E48" s="14"/>
      <c r="F48" s="14"/>
      <c r="G48" s="14"/>
      <c r="H48" s="14"/>
      <c r="I48" s="14"/>
      <c r="J48" s="26"/>
      <c r="K48" s="14"/>
      <c r="L48" s="27"/>
      <c r="N48" s="25"/>
      <c r="O48" s="25"/>
      <c r="P48" s="21"/>
      <c r="R48" s="120"/>
    </row>
    <row r="49" spans="2:18" ht="24" customHeight="1">
      <c r="B49" s="114"/>
      <c r="C49" s="14"/>
      <c r="D49" s="14"/>
      <c r="E49" s="14"/>
      <c r="F49" s="14"/>
      <c r="G49" s="14"/>
      <c r="H49" s="14"/>
      <c r="I49" s="14"/>
      <c r="J49" s="26"/>
      <c r="K49" s="14"/>
      <c r="L49" s="27"/>
      <c r="N49" s="4"/>
      <c r="O49" s="4"/>
      <c r="P49" s="4"/>
      <c r="R49" s="120"/>
    </row>
    <row r="50" spans="2:18" ht="26.25" customHeight="1">
      <c r="K50" s="228"/>
      <c r="L50" s="228"/>
      <c r="R50" s="120"/>
    </row>
    <row r="51" spans="2:18" ht="20.25" customHeight="1">
      <c r="R51" s="120"/>
    </row>
    <row r="52" spans="2:18" ht="20.25" customHeight="1">
      <c r="R52" s="120"/>
    </row>
    <row r="57" spans="2:18" ht="20.25" customHeight="1">
      <c r="R57" s="120"/>
    </row>
    <row r="58" spans="2:18" ht="20.25" customHeight="1">
      <c r="R58" s="120"/>
    </row>
    <row r="122" ht="25.5" customHeight="1"/>
    <row r="123" ht="25.5" customHeight="1"/>
    <row r="124" ht="25.5" customHeight="1"/>
  </sheetData>
  <mergeCells count="86"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F41:G41"/>
    <mergeCell ref="H41:J41"/>
    <mergeCell ref="K41:L41"/>
    <mergeCell ref="C42:D42"/>
    <mergeCell ref="F42:G42"/>
    <mergeCell ref="H42:J42"/>
    <mergeCell ref="K42:L42"/>
    <mergeCell ref="X36:Y36"/>
    <mergeCell ref="C37:D37"/>
    <mergeCell ref="E37:F37"/>
    <mergeCell ref="G37:H37"/>
    <mergeCell ref="B39:C39"/>
    <mergeCell ref="C40:E40"/>
    <mergeCell ref="F40:M40"/>
    <mergeCell ref="N40:N41"/>
    <mergeCell ref="O40:O41"/>
    <mergeCell ref="C41:D41"/>
    <mergeCell ref="C36:D36"/>
    <mergeCell ref="E36:F36"/>
    <mergeCell ref="G36:H36"/>
    <mergeCell ref="R36:S36"/>
    <mergeCell ref="T36:U36"/>
    <mergeCell ref="V36:W36"/>
    <mergeCell ref="B33:C33"/>
    <mergeCell ref="G33:H33"/>
    <mergeCell ref="C34:D34"/>
    <mergeCell ref="E34:F34"/>
    <mergeCell ref="G34:H34"/>
    <mergeCell ref="C35:D35"/>
    <mergeCell ref="E35:F35"/>
    <mergeCell ref="G35:H35"/>
    <mergeCell ref="C30:D30"/>
    <mergeCell ref="E30:F30"/>
    <mergeCell ref="G30:H30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28:D28"/>
    <mergeCell ref="E28:F28"/>
    <mergeCell ref="G28:H28"/>
    <mergeCell ref="K28:L28"/>
    <mergeCell ref="M28:N28"/>
    <mergeCell ref="O28:P28"/>
    <mergeCell ref="C27:D27"/>
    <mergeCell ref="E27:F27"/>
    <mergeCell ref="G27:H27"/>
    <mergeCell ref="K27:L27"/>
    <mergeCell ref="M27:N27"/>
    <mergeCell ref="O27:P27"/>
    <mergeCell ref="B16:B22"/>
    <mergeCell ref="J16:J22"/>
    <mergeCell ref="B26:C26"/>
    <mergeCell ref="G26:H26"/>
    <mergeCell ref="J26:K26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2" fitToHeight="5" orientation="portrait"/>
  <headerFooter alignWithMargins="0"/>
  <rowBreaks count="1" manualBreakCount="1">
    <brk id="22" min="1" max="1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10ca9d65-7e40-43aa-a3af-b4abd9eb226d" xsi:nil="true"/>
    <TaxCatchAll xmlns="d107b9a1-f7b9-4b0a-8cf8-5b5c3c16cd5c" xsi:nil="true"/>
    <lcf76f155ced4ddcb4097134ff3c332f xmlns="10ca9d65-7e40-43aa-a3af-b4abd9eb22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A2EF9312E388D4AB8B25C706DA469DD" ma:contentTypeVersion="13" ma:contentTypeDescription="새 문서를 만듭니다." ma:contentTypeScope="" ma:versionID="d70c89f8583ac7c5e7fc3bd89e243040">
  <xsd:schema xmlns:xsd="http://www.w3.org/2001/XMLSchema" xmlns:xs="http://www.w3.org/2001/XMLSchema" xmlns:p="http://schemas.microsoft.com/office/2006/metadata/properties" xmlns:ns2="10ca9d65-7e40-43aa-a3af-b4abd9eb226d" xmlns:ns3="d107b9a1-f7b9-4b0a-8cf8-5b5c3c16cd5c" targetNamespace="http://schemas.microsoft.com/office/2006/metadata/properties" ma:root="true" ma:fieldsID="bf41f7e09c40c39f01c1962de2ed1ed2" ns2:_="" ns3:_="">
    <xsd:import namespace="10ca9d65-7e40-43aa-a3af-b4abd9eb226d"/>
    <xsd:import namespace="d107b9a1-f7b9-4b0a-8cf8-5b5c3c16c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TEST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a9d65-7e40-43aa-a3af-b4abd9eb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EST" ma:index="11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2abebdaf-8092-44e9-8988-34bc1dd9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7b9a1-f7b9-4b0a-8cf8-5b5c3c16cd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928d3fe-75b9-4899-8691-c7f9fa907b3d}" ma:internalName="TaxCatchAll" ma:showField="CatchAllData" ma:web="d107b9a1-f7b9-4b0a-8cf8-5b5c3c16c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5A15A8-897D-41A9-BB6B-C18740B4F09D}"/>
</file>

<file path=customXml/itemProps2.xml><?xml version="1.0" encoding="utf-8"?>
<ds:datastoreItem xmlns:ds="http://schemas.openxmlformats.org/officeDocument/2006/customXml" ds:itemID="{D66A9906-FC65-44EC-936B-FA8E2C0D3A0B}"/>
</file>

<file path=customXml/itemProps3.xml><?xml version="1.0" encoding="utf-8"?>
<ds:datastoreItem xmlns:ds="http://schemas.openxmlformats.org/officeDocument/2006/customXml" ds:itemID="{8DD4D7EA-1F96-4E04-8CEB-38924E327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</dc:creator>
  <cp:keywords/>
  <dc:description/>
  <cp:lastModifiedBy>박태건</cp:lastModifiedBy>
  <cp:revision/>
  <dcterms:created xsi:type="dcterms:W3CDTF">2013-03-29T08:15:26Z</dcterms:created>
  <dcterms:modified xsi:type="dcterms:W3CDTF">2026-09-11T02:25:48Z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0x0101008A2EF9312E388D4AB8B25C706DA469DD</vt:lpwstr>
  </property>
  <property fmtid="{D5CDD505-2E9C-101B-9397-08002B2CF9AE}" pid="3" name="MediaServiceImageTags">
    <vt:lpwstr/>
  </property>
</Properties>
</file>