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e\Desktop\Automatic Control and Robotics\Semester 5\Electronical and Electrical Circuits Designing\Project Workspace\Phase 5 - Documentation\"/>
    </mc:Choice>
  </mc:AlternateContent>
  <bookViews>
    <workbookView xWindow="0" yWindow="0" windowWidth="23040" windowHeight="9192"/>
  </bookViews>
  <sheets>
    <sheet name="Gate Access Control" sheetId="1" r:id="rId1"/>
  </sheets>
  <calcPr calcId="162913"/>
</workbook>
</file>

<file path=xl/calcChain.xml><?xml version="1.0" encoding="utf-8"?>
<calcChain xmlns="http://schemas.openxmlformats.org/spreadsheetml/2006/main">
  <c r="N28" i="1" l="1"/>
  <c r="L28" i="1"/>
  <c r="J28" i="1"/>
  <c r="L13" i="1" l="1"/>
  <c r="M13" i="1"/>
  <c r="N13" i="1"/>
  <c r="N8" i="1" l="1"/>
  <c r="N9" i="1"/>
  <c r="N10" i="1"/>
  <c r="N11" i="1"/>
  <c r="N12" i="1"/>
  <c r="N14" i="1"/>
  <c r="N15" i="1"/>
  <c r="N16" i="1"/>
  <c r="N17" i="1"/>
  <c r="N18" i="1"/>
  <c r="N19" i="1"/>
  <c r="N20" i="1"/>
  <c r="N21" i="1"/>
  <c r="N22" i="1"/>
  <c r="N23" i="1"/>
  <c r="M8" i="1"/>
  <c r="M9" i="1"/>
  <c r="M10" i="1"/>
  <c r="M11" i="1"/>
  <c r="M12" i="1"/>
  <c r="M14" i="1"/>
  <c r="M15" i="1"/>
  <c r="M16" i="1"/>
  <c r="M17" i="1"/>
  <c r="M18" i="1"/>
  <c r="M19" i="1"/>
  <c r="M20" i="1"/>
  <c r="M21" i="1"/>
  <c r="M22" i="1"/>
  <c r="M23" i="1"/>
  <c r="L8" i="1"/>
  <c r="L9" i="1"/>
  <c r="L10" i="1"/>
  <c r="L11" i="1"/>
  <c r="L12" i="1"/>
  <c r="L14" i="1"/>
  <c r="L15" i="1"/>
  <c r="L16" i="1"/>
  <c r="L17" i="1"/>
  <c r="L18" i="1"/>
  <c r="L19" i="1"/>
  <c r="L20" i="1"/>
  <c r="L21" i="1"/>
  <c r="L22" i="1"/>
  <c r="L23" i="1"/>
  <c r="I27" i="1" l="1"/>
  <c r="I29" i="1" s="1"/>
  <c r="N7" i="1"/>
  <c r="M27" i="1" s="1"/>
  <c r="M29" i="1" s="1"/>
  <c r="M7" i="1"/>
  <c r="K27" i="1" s="1"/>
  <c r="K29" i="1" s="1"/>
  <c r="L7" i="1"/>
  <c r="L27" i="1" l="1"/>
  <c r="L29" i="1" s="1"/>
  <c r="N27" i="1"/>
  <c r="N29" i="1" s="1"/>
  <c r="J27" i="1"/>
  <c r="J29" i="1" s="1"/>
</calcChain>
</file>

<file path=xl/sharedStrings.xml><?xml version="1.0" encoding="utf-8"?>
<sst xmlns="http://schemas.openxmlformats.org/spreadsheetml/2006/main" count="153" uniqueCount="113">
  <si>
    <t>Source:</t>
  </si>
  <si>
    <t>Date:</t>
  </si>
  <si>
    <t>Component Count:</t>
  </si>
  <si>
    <t>Value</t>
  </si>
  <si>
    <t>Footprint</t>
  </si>
  <si>
    <t>Description</t>
  </si>
  <si>
    <t>Vendor</t>
  </si>
  <si>
    <t>C1, C2</t>
  </si>
  <si>
    <t>22pF</t>
  </si>
  <si>
    <t>C</t>
  </si>
  <si>
    <t>Capacitor_SMD:C_0805_2012Metric_Pad1.18x1.45mm_HandSolder</t>
  </si>
  <si>
    <t>Unpolarized capacitor</t>
  </si>
  <si>
    <t>C3</t>
  </si>
  <si>
    <t>100nF</t>
  </si>
  <si>
    <t>D1</t>
  </si>
  <si>
    <t>LED</t>
  </si>
  <si>
    <t>LED_SMD:LED_0603_1608Metric_Pad1.05x0.95mm_HandSolder</t>
  </si>
  <si>
    <t>Light emitting diode</t>
  </si>
  <si>
    <t>F1</t>
  </si>
  <si>
    <t>Polyfuse</t>
  </si>
  <si>
    <t>Resettable fuse, polymeric positive temperature coefficient</t>
  </si>
  <si>
    <t>J1</t>
  </si>
  <si>
    <t>Screw_Terminal_01x02</t>
  </si>
  <si>
    <t>TerminalBlock_MetzConnect:TerminalBlock_MetzConnect_Type175_RT02702HBLC_1x02_P7.50mm_Horizontal</t>
  </si>
  <si>
    <t>Generic screw terminal, single row, 01x02, script generated (kicad-library-utils/schlib/autogen/connector/)</t>
  </si>
  <si>
    <t>J2</t>
  </si>
  <si>
    <t>RF Receiver 433MHz</t>
  </si>
  <si>
    <t>RF_Receiver_433</t>
  </si>
  <si>
    <t>Connector_PinHeader_2.54mm:PinHeader_1x03_P2.54mm_Vertical</t>
  </si>
  <si>
    <t>J3</t>
  </si>
  <si>
    <t>Conn_01x08</t>
  </si>
  <si>
    <t>Connector_PinHeader_2.54mm:PinHeader_1x08_P2.54mm_Vertical</t>
  </si>
  <si>
    <t>Generic connector, single row, 01x08, script generated (kicad-library-utils/schlib/autogen/connector/)</t>
  </si>
  <si>
    <t>J4</t>
  </si>
  <si>
    <t>IR_SENSORT</t>
  </si>
  <si>
    <t>IR_SENSOR</t>
  </si>
  <si>
    <t>TerminalBlock_Phoenix:TerminalBlock_Phoenix_MKDS-1,5-3-5.08_1x03_P5.08mm_Horizontal</t>
  </si>
  <si>
    <t>J5</t>
  </si>
  <si>
    <t>Screw_Terminal_01x04</t>
  </si>
  <si>
    <t>TerminalBlock_Phoenix:TerminalBlock_Phoenix_MKDS-1,5-4-5.08_1x04_P5.08mm_Horizontal</t>
  </si>
  <si>
    <t>Generic screw terminal, single row, 01x04, script generated (kicad-library-utils/schlib/autogen/connector/)</t>
  </si>
  <si>
    <t>J6, J7</t>
  </si>
  <si>
    <t>TerminalBlock_Phoenix:TerminalBlock_Phoenix_MKDS-1,5-2-5.08_1x02_P5.08mm_Horizontal</t>
  </si>
  <si>
    <t>J8</t>
  </si>
  <si>
    <t>Conn_01x06</t>
  </si>
  <si>
    <t>Connector_PinHeader_2.54mm:PinHeader_1x06_P2.54mm_Vertical</t>
  </si>
  <si>
    <t>Generic connector, single row, 01x06, script generated (kicad-library-utils/schlib/autogen/connector/)</t>
  </si>
  <si>
    <t>PS1</t>
  </si>
  <si>
    <t>TMLM04253</t>
  </si>
  <si>
    <t>Converter_ACDC:Converter_ACDC_TRACO_TMLM-04_THT</t>
  </si>
  <si>
    <t>5V 600mA / 3.3V 150mA AC/DC dual output, low noise power module</t>
  </si>
  <si>
    <t>R1, R2</t>
  </si>
  <si>
    <t>1M</t>
  </si>
  <si>
    <t>R</t>
  </si>
  <si>
    <t>Resistor_SMD:R_0603_1608Metric_Pad0.98x0.95mm_HandSolder</t>
  </si>
  <si>
    <t>Resistor</t>
  </si>
  <si>
    <t>R3</t>
  </si>
  <si>
    <t>10k</t>
  </si>
  <si>
    <t>R4</t>
  </si>
  <si>
    <t>220R</t>
  </si>
  <si>
    <t>U1</t>
  </si>
  <si>
    <t>ATmega328-MM</t>
  </si>
  <si>
    <t>Package_DFN_QFN:QFN-28-1EP_4x4mm_P0.45mm_EP2.4x2.4mm</t>
  </si>
  <si>
    <t>20MHz, 32kB Flash, 2kB SRAM, 1kB EEPROM, QFN-28</t>
  </si>
  <si>
    <t>Y1</t>
  </si>
  <si>
    <t>Crystal</t>
  </si>
  <si>
    <t>S.I. No.</t>
  </si>
  <si>
    <t>Mouser.pl</t>
  </si>
  <si>
    <t>Link</t>
  </si>
  <si>
    <t>Component Cost</t>
  </si>
  <si>
    <t>PCB Cost</t>
  </si>
  <si>
    <t>Cost (1 PCB)</t>
  </si>
  <si>
    <t>Cost (10 PCB)</t>
  </si>
  <si>
    <t>Cost (100 PCB)</t>
  </si>
  <si>
    <t>Total</t>
  </si>
  <si>
    <t>1 PCB</t>
  </si>
  <si>
    <t>Unit Cost</t>
  </si>
  <si>
    <t>10 PCB</t>
  </si>
  <si>
    <t>100 PCB</t>
  </si>
  <si>
    <t>Total Component Cost:</t>
  </si>
  <si>
    <t>PCB Production Cost:</t>
  </si>
  <si>
    <t>SUM:</t>
  </si>
  <si>
    <t>Unit Cost (1 szt)</t>
  </si>
  <si>
    <t>Unit Cost (10 szt)</t>
  </si>
  <si>
    <t>Unit Cost (100 szt)</t>
  </si>
  <si>
    <t>https://www.mouser.pl/ProductDetail/Broadcom-Avago/ASCKCW01-NW3X3F1H302?qs=OcgtsXO%252B3gtJzS8HV1a3Bw%3D%3D</t>
  </si>
  <si>
    <t>https://www.mouser.pl/ProductDetail/Vishay-Beyschlag/MCT0603MD1004BP500?qs=sGAEpiMZZMvdGkrng054t2cqbZCzJY7N7RvlmGr082gbD6zsBSgIFA%3D%3D</t>
  </si>
  <si>
    <t>https://www.mouser.pl/ProductDetail/Panasonic/ERA-3AED221V?qs=sGAEpiMZZMtlubZbdhIBINE5Vwz7C5t%2Fw4SSsxCA25U%3D</t>
  </si>
  <si>
    <t>https://www.mouser.pl/ProductDetail/Bourns/CR0603-FX-1002ELF?qs=sGAEpiMZZMtlubZbdhIBIB2E0CzLGwMI9GXOCnit%2Fjs%3D</t>
  </si>
  <si>
    <t>https://www.mouser.pl/ProductDetail/TRACO-Power/TMLM-04253?qs=ckJk83FOD0Wmhe7uo3J7yw%3D%3D</t>
  </si>
  <si>
    <t>https://www.mouser.pl/ProductDetail/Phoenix-Contact/1731022?qs=sGAEpiMZZMvPvGwLNS6718PaoTt7FM7cTG%252BvBorjbNc%3D</t>
  </si>
  <si>
    <t>https://www.mouser.pl/ProductDetail/KYOCERA-AVX/0805YA220JAT2A?qs=sGAEpiMZZMukHu%252BjC5l7Ye7%2FxkYE8lB13FttfLTqU0E%3D</t>
  </si>
  <si>
    <t>https://www.mouser.pl/ProductDetail/KYOCERA-AVX/08055C104J4T2A?qs=sGAEpiMZZMukHu%252BjC5l7YYQ8%2FOavqLtRcRPAvdP56PE%3D</t>
  </si>
  <si>
    <t>https://www.mouser.pl/ProductDetail/Bussmann-Eaton/PTS06039V020?qs=aP1CjGhiNiFHaAU1CYpiWQ%3D%3D</t>
  </si>
  <si>
    <t>https://www.mouser.pl/ProductDetail/Molex/90120-0763?qs=BLN8Q0P37WbEQIErCRrCtQ%3D%3D</t>
  </si>
  <si>
    <t>https://www.mouser.pl/ProductDetail/Molex/90120-0128?qs=sGAEpiMZZMvlX3nhDDO4AImA0rOnEZc5zC8hpwicJqQ%3D</t>
  </si>
  <si>
    <t>https://www.mouser.pl/ProductDetail/Weidmuller/1716090000?qs=BTG2th8YmhRwtiTHzuCKAQ%3D%3D</t>
  </si>
  <si>
    <t>https://www.mouser.pl/ProductDetail/Phoenix-Contact/1888700?qs=uD%2FdkN7XIa178%2FYTgCWHbg%3D%3D</t>
  </si>
  <si>
    <t>https://www.mouser.pl/ProductDetail/Phoenix-Contact/1729128?qs=GFUSqQMLmmnCBVBY3dts9w%3D%3D</t>
  </si>
  <si>
    <t>https://www.mouser.pl/ProductDetail/Molex/90120-0766?qs=PvP5v7EimskFcAmG4v%252BboQ%3D%3D</t>
  </si>
  <si>
    <t>500 mA</t>
  </si>
  <si>
    <t>Fuse:Fuse_0603_1608Metric_Pad1.05x0.95mm_HandSolder</t>
  </si>
  <si>
    <t>Note: Component cost may change slightly.</t>
  </si>
  <si>
    <t>https://www.mouser.pl/ProductDetail/ABRACON/ABM3-16.000MHZ-D2Y-T?qs=ihRgKfnEsN66T7SnvB1%2FxQ%3D%3D</t>
  </si>
  <si>
    <t>Crystal:Crystal_SMD_Abracon_ABM3-2Pin_5.0x3.2mm</t>
  </si>
  <si>
    <t>Two pin crystal, 16MHz</t>
  </si>
  <si>
    <t>https://www.mouser.pl/ProductDetail/Microchip-Technology/ATMEGA328-MMH?qs=950R68cwx9ewrNKehJkItw%3D%3D</t>
  </si>
  <si>
    <t>Component Name</t>
  </si>
  <si>
    <t>Quantity</t>
  </si>
  <si>
    <t>Reference</t>
  </si>
  <si>
    <t>Pin Header</t>
  </si>
  <si>
    <t>Screw Terminal</t>
  </si>
  <si>
    <t>...\Gata Access Control\Gate Access Control.kicad_sch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</si>
</sst>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AED&quot;* #,##0.00_-;\-&quot;AED&quot;* #,##0.00_-;_-&quot;AED&quot;* &quot;-&quot;??_-;_-@_-"/>
    <numFmt numFmtId="164" formatCode="#,##0.00\ &quot;zl&quot;"/>
    <numFmt numFmtId="165" formatCode="#,##0.000\ &quot;zl&quot;"/>
  </numFmts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18" fillId="0" borderId="13" xfId="0" applyFont="1" applyBorder="1" applyAlignment="1">
      <alignment horizontal="right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/>
    <xf numFmtId="0" fontId="0" fillId="0" borderId="10" xfId="0" applyBorder="1"/>
    <xf numFmtId="0" fontId="0" fillId="0" borderId="30" xfId="0" applyBorder="1"/>
    <xf numFmtId="0" fontId="18" fillId="0" borderId="31" xfId="0" applyFont="1" applyBorder="1" applyAlignment="1">
      <alignment horizontal="right" vertical="center"/>
    </xf>
    <xf numFmtId="0" fontId="18" fillId="0" borderId="23" xfId="0" applyFont="1" applyBorder="1" applyAlignment="1">
      <alignment horizontal="right" vertical="center"/>
    </xf>
    <xf numFmtId="0" fontId="18" fillId="0" borderId="24" xfId="0" applyFont="1" applyBorder="1" applyAlignment="1">
      <alignment horizontal="right" vertical="center"/>
    </xf>
    <xf numFmtId="0" fontId="6" fillId="2" borderId="13" xfId="6" applyBorder="1" applyAlignment="1">
      <alignment horizontal="center"/>
    </xf>
    <xf numFmtId="164" fontId="0" fillId="0" borderId="0" xfId="0" applyNumberFormat="1"/>
    <xf numFmtId="164" fontId="0" fillId="0" borderId="0" xfId="42" applyNumberFormat="1" applyFont="1"/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26" xfId="0" applyNumberFormat="1" applyBorder="1" applyAlignment="1">
      <alignment horizontal="right"/>
    </xf>
    <xf numFmtId="164" fontId="0" fillId="0" borderId="27" xfId="0" applyNumberFormat="1" applyBorder="1" applyAlignment="1">
      <alignment horizontal="right"/>
    </xf>
    <xf numFmtId="165" fontId="6" fillId="2" borderId="13" xfId="6" applyNumberFormat="1" applyBorder="1" applyAlignment="1">
      <alignment horizontal="right"/>
    </xf>
    <xf numFmtId="0" fontId="18" fillId="0" borderId="28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6" fillId="2" borderId="32" xfId="6" applyBorder="1"/>
    <xf numFmtId="0" fontId="6" fillId="2" borderId="33" xfId="6" applyBorder="1" applyAlignment="1">
      <alignment horizontal="center"/>
    </xf>
    <xf numFmtId="165" fontId="6" fillId="2" borderId="33" xfId="6" applyNumberFormat="1" applyBorder="1" applyAlignment="1">
      <alignment horizontal="right"/>
    </xf>
    <xf numFmtId="0" fontId="6" fillId="2" borderId="34" xfId="6" applyBorder="1"/>
    <xf numFmtId="14" fontId="0" fillId="0" borderId="0" xfId="0" applyNumberFormat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28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164" fontId="9" fillId="5" borderId="35" xfId="9" applyNumberFormat="1" applyBorder="1" applyAlignment="1">
      <alignment horizontal="right"/>
    </xf>
    <xf numFmtId="0" fontId="18" fillId="0" borderId="13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right"/>
    </xf>
    <xf numFmtId="165" fontId="0" fillId="0" borderId="16" xfId="0" applyNumberFormat="1" applyBorder="1"/>
    <xf numFmtId="164" fontId="0" fillId="0" borderId="25" xfId="0" applyNumberFormat="1" applyBorder="1" applyAlignment="1">
      <alignment horizontal="right"/>
    </xf>
    <xf numFmtId="0" fontId="18" fillId="0" borderId="32" xfId="0" applyFont="1" applyBorder="1" applyAlignment="1">
      <alignment horizontal="center" vertical="center"/>
    </xf>
    <xf numFmtId="164" fontId="0" fillId="0" borderId="36" xfId="0" applyNumberFormat="1" applyBorder="1" applyAlignment="1">
      <alignment horizontal="right"/>
    </xf>
    <xf numFmtId="165" fontId="0" fillId="0" borderId="36" xfId="0" applyNumberFormat="1" applyBorder="1"/>
    <xf numFmtId="164" fontId="0" fillId="0" borderId="37" xfId="0" applyNumberFormat="1" applyBorder="1" applyAlignment="1">
      <alignment horizontal="right"/>
    </xf>
    <xf numFmtId="164" fontId="0" fillId="0" borderId="38" xfId="0" applyNumberForma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3"/>
  <sheetViews>
    <sheetView tabSelected="1" zoomScaleNormal="100" workbookViewId="0">
      <pane xSplit="2" topLeftCell="H1" activePane="topRight" state="frozen"/>
      <selection pane="topRight" activeCell="O30" sqref="O30"/>
    </sheetView>
  </sheetViews>
  <sheetFormatPr defaultRowHeight="14.4" x14ac:dyDescent="0.3"/>
  <cols>
    <col min="2" max="2" width="16.5546875" bestFit="1" customWidth="1"/>
    <col min="3" max="3" width="9.21875" customWidth="1"/>
    <col min="4" max="5" width="20.109375" bestFit="1" customWidth="1"/>
    <col min="6" max="6" width="62.6640625" customWidth="1"/>
    <col min="7" max="7" width="44.21875" customWidth="1"/>
    <col min="8" max="8" width="21" customWidth="1"/>
    <col min="9" max="9" width="14.21875" customWidth="1"/>
    <col min="10" max="10" width="15.21875" bestFit="1" customWidth="1"/>
    <col min="11" max="11" width="16.21875" bestFit="1" customWidth="1"/>
    <col min="12" max="12" width="11.21875" bestFit="1" customWidth="1"/>
    <col min="13" max="13" width="12.21875" bestFit="1" customWidth="1"/>
    <col min="14" max="14" width="13.33203125" bestFit="1" customWidth="1"/>
    <col min="15" max="15" width="135.5546875" customWidth="1"/>
  </cols>
  <sheetData>
    <row r="1" spans="1:15" x14ac:dyDescent="0.3">
      <c r="C1" t="s">
        <v>0</v>
      </c>
      <c r="D1" t="s">
        <v>112</v>
      </c>
    </row>
    <row r="2" spans="1:15" x14ac:dyDescent="0.3">
      <c r="C2" t="s">
        <v>1</v>
      </c>
      <c r="D2" s="34">
        <v>45305</v>
      </c>
    </row>
    <row r="4" spans="1:15" ht="15" thickBot="1" x14ac:dyDescent="0.35">
      <c r="D4" s="5" t="s">
        <v>2</v>
      </c>
      <c r="E4" s="2">
        <v>20</v>
      </c>
    </row>
    <row r="5" spans="1:15" ht="15" thickBot="1" x14ac:dyDescent="0.35">
      <c r="I5" s="37" t="s">
        <v>69</v>
      </c>
      <c r="J5" s="38"/>
      <c r="K5" s="39"/>
      <c r="L5" s="38" t="s">
        <v>70</v>
      </c>
      <c r="M5" s="38"/>
      <c r="N5" s="40"/>
    </row>
    <row r="6" spans="1:15" x14ac:dyDescent="0.3">
      <c r="A6" s="8" t="s">
        <v>66</v>
      </c>
      <c r="B6" s="9" t="s">
        <v>109</v>
      </c>
      <c r="C6" s="9" t="s">
        <v>108</v>
      </c>
      <c r="D6" s="9" t="s">
        <v>3</v>
      </c>
      <c r="E6" s="9" t="s">
        <v>107</v>
      </c>
      <c r="F6" s="9" t="s">
        <v>4</v>
      </c>
      <c r="G6" s="9" t="s">
        <v>5</v>
      </c>
      <c r="H6" s="9" t="s">
        <v>6</v>
      </c>
      <c r="I6" s="28" t="s">
        <v>82</v>
      </c>
      <c r="J6" s="35" t="s">
        <v>83</v>
      </c>
      <c r="K6" s="9" t="s">
        <v>84</v>
      </c>
      <c r="L6" s="35" t="s">
        <v>71</v>
      </c>
      <c r="M6" s="35" t="s">
        <v>72</v>
      </c>
      <c r="N6" s="9" t="s">
        <v>73</v>
      </c>
      <c r="O6" s="29" t="s">
        <v>68</v>
      </c>
    </row>
    <row r="7" spans="1:15" x14ac:dyDescent="0.3">
      <c r="A7" s="10">
        <v>1</v>
      </c>
      <c r="B7" s="3" t="s">
        <v>7</v>
      </c>
      <c r="C7" s="3">
        <v>2</v>
      </c>
      <c r="D7" s="4" t="s">
        <v>8</v>
      </c>
      <c r="E7" s="4" t="s">
        <v>9</v>
      </c>
      <c r="F7" s="4" t="s">
        <v>10</v>
      </c>
      <c r="G7" s="4" t="s">
        <v>11</v>
      </c>
      <c r="H7" s="19" t="s">
        <v>67</v>
      </c>
      <c r="I7" s="27">
        <v>0.93500000000000005</v>
      </c>
      <c r="J7" s="27">
        <v>0.61199999999999999</v>
      </c>
      <c r="K7" s="27">
        <v>0.315</v>
      </c>
      <c r="L7" s="22">
        <f>1*I7*C7</f>
        <v>1.87</v>
      </c>
      <c r="M7" s="22">
        <f>10*J7*C7</f>
        <v>12.24</v>
      </c>
      <c r="N7" s="53">
        <f>100*K7*C7</f>
        <v>63</v>
      </c>
      <c r="O7" s="30" t="s">
        <v>91</v>
      </c>
    </row>
    <row r="8" spans="1:15" x14ac:dyDescent="0.3">
      <c r="A8" s="10">
        <v>2</v>
      </c>
      <c r="B8" s="3" t="s">
        <v>12</v>
      </c>
      <c r="C8" s="3">
        <v>1</v>
      </c>
      <c r="D8" s="4" t="s">
        <v>13</v>
      </c>
      <c r="E8" s="4" t="s">
        <v>9</v>
      </c>
      <c r="F8" s="4" t="s">
        <v>10</v>
      </c>
      <c r="G8" s="4" t="s">
        <v>11</v>
      </c>
      <c r="H8" s="19" t="s">
        <v>67</v>
      </c>
      <c r="I8" s="27">
        <v>0.77300000000000002</v>
      </c>
      <c r="J8" s="27">
        <v>0.51100000000000001</v>
      </c>
      <c r="K8" s="27">
        <v>0.25800000000000001</v>
      </c>
      <c r="L8" s="23">
        <f t="shared" ref="L8:L23" si="0">1*I8*C8</f>
        <v>0.77300000000000002</v>
      </c>
      <c r="M8" s="23">
        <f t="shared" ref="M8:M23" si="1">10*J8*C8</f>
        <v>5.1100000000000003</v>
      </c>
      <c r="N8" s="46">
        <f t="shared" ref="N8:N23" si="2">100*K8*C8</f>
        <v>25.8</v>
      </c>
      <c r="O8" s="30" t="s">
        <v>92</v>
      </c>
    </row>
    <row r="9" spans="1:15" x14ac:dyDescent="0.3">
      <c r="A9" s="10">
        <v>3</v>
      </c>
      <c r="B9" s="3" t="s">
        <v>14</v>
      </c>
      <c r="C9" s="3">
        <v>1</v>
      </c>
      <c r="D9" s="4" t="s">
        <v>15</v>
      </c>
      <c r="E9" s="4" t="s">
        <v>15</v>
      </c>
      <c r="F9" s="4" t="s">
        <v>16</v>
      </c>
      <c r="G9" s="4" t="s">
        <v>17</v>
      </c>
      <c r="H9" s="19" t="s">
        <v>67</v>
      </c>
      <c r="I9" s="27">
        <v>1.94</v>
      </c>
      <c r="J9" s="27">
        <v>1.21</v>
      </c>
      <c r="K9" s="27">
        <v>0.69899999999999995</v>
      </c>
      <c r="L9" s="23">
        <f t="shared" si="0"/>
        <v>1.94</v>
      </c>
      <c r="M9" s="23">
        <f t="shared" si="1"/>
        <v>12.1</v>
      </c>
      <c r="N9" s="46">
        <f t="shared" si="2"/>
        <v>69.899999999999991</v>
      </c>
      <c r="O9" s="30" t="s">
        <v>85</v>
      </c>
    </row>
    <row r="10" spans="1:15" x14ac:dyDescent="0.3">
      <c r="A10" s="10">
        <v>4</v>
      </c>
      <c r="B10" s="3" t="s">
        <v>18</v>
      </c>
      <c r="C10" s="3">
        <v>1</v>
      </c>
      <c r="D10" s="4" t="s">
        <v>100</v>
      </c>
      <c r="E10" s="4" t="s">
        <v>19</v>
      </c>
      <c r="F10" s="4" t="s">
        <v>101</v>
      </c>
      <c r="G10" s="4" t="s">
        <v>20</v>
      </c>
      <c r="H10" s="19" t="s">
        <v>67</v>
      </c>
      <c r="I10" s="27">
        <v>0.73</v>
      </c>
      <c r="J10" s="27">
        <v>0.621</v>
      </c>
      <c r="K10" s="27">
        <v>0.51100000000000001</v>
      </c>
      <c r="L10" s="23">
        <f t="shared" si="0"/>
        <v>0.73</v>
      </c>
      <c r="M10" s="23">
        <f t="shared" si="1"/>
        <v>6.21</v>
      </c>
      <c r="N10" s="46">
        <f t="shared" si="2"/>
        <v>51.1</v>
      </c>
      <c r="O10" s="30" t="s">
        <v>93</v>
      </c>
    </row>
    <row r="11" spans="1:15" x14ac:dyDescent="0.3">
      <c r="A11" s="10">
        <v>5</v>
      </c>
      <c r="B11" s="3" t="s">
        <v>21</v>
      </c>
      <c r="C11" s="3">
        <v>1</v>
      </c>
      <c r="D11" s="4" t="s">
        <v>22</v>
      </c>
      <c r="E11" s="4" t="s">
        <v>22</v>
      </c>
      <c r="F11" s="4" t="s">
        <v>23</v>
      </c>
      <c r="G11" s="4" t="s">
        <v>24</v>
      </c>
      <c r="H11" s="19" t="s">
        <v>67</v>
      </c>
      <c r="I11" s="27">
        <v>10.23</v>
      </c>
      <c r="J11" s="27">
        <v>10.23</v>
      </c>
      <c r="K11" s="27">
        <v>8.57</v>
      </c>
      <c r="L11" s="23">
        <f t="shared" si="0"/>
        <v>10.23</v>
      </c>
      <c r="M11" s="23">
        <f t="shared" si="1"/>
        <v>102.30000000000001</v>
      </c>
      <c r="N11" s="46">
        <f t="shared" si="2"/>
        <v>857</v>
      </c>
      <c r="O11" s="30" t="s">
        <v>90</v>
      </c>
    </row>
    <row r="12" spans="1:15" x14ac:dyDescent="0.3">
      <c r="A12" s="10">
        <v>6</v>
      </c>
      <c r="B12" s="3" t="s">
        <v>25</v>
      </c>
      <c r="C12" s="3">
        <v>1</v>
      </c>
      <c r="D12" s="4" t="s">
        <v>26</v>
      </c>
      <c r="E12" s="4" t="s">
        <v>27</v>
      </c>
      <c r="F12" s="4" t="s">
        <v>28</v>
      </c>
      <c r="G12" s="4" t="s">
        <v>110</v>
      </c>
      <c r="H12" s="19" t="s">
        <v>67</v>
      </c>
      <c r="I12" s="27">
        <v>4.0999999999999996</v>
      </c>
      <c r="J12" s="27">
        <v>3.34</v>
      </c>
      <c r="K12" s="27">
        <v>3.01</v>
      </c>
      <c r="L12" s="23">
        <f t="shared" si="0"/>
        <v>4.0999999999999996</v>
      </c>
      <c r="M12" s="23">
        <f t="shared" si="1"/>
        <v>33.4</v>
      </c>
      <c r="N12" s="46">
        <f t="shared" si="2"/>
        <v>301</v>
      </c>
      <c r="O12" s="30" t="s">
        <v>94</v>
      </c>
    </row>
    <row r="13" spans="1:15" x14ac:dyDescent="0.3">
      <c r="A13" s="10">
        <v>7</v>
      </c>
      <c r="B13" s="3" t="s">
        <v>29</v>
      </c>
      <c r="C13" s="3">
        <v>1</v>
      </c>
      <c r="D13" s="4" t="s">
        <v>30</v>
      </c>
      <c r="E13" s="4" t="s">
        <v>30</v>
      </c>
      <c r="F13" s="4" t="s">
        <v>31</v>
      </c>
      <c r="G13" s="4" t="s">
        <v>32</v>
      </c>
      <c r="H13" s="19" t="s">
        <v>67</v>
      </c>
      <c r="I13" s="27">
        <v>2.84</v>
      </c>
      <c r="J13" s="27">
        <v>2.37</v>
      </c>
      <c r="K13" s="27">
        <v>2.2000000000000002</v>
      </c>
      <c r="L13" s="23">
        <f t="shared" si="0"/>
        <v>2.84</v>
      </c>
      <c r="M13" s="23">
        <f t="shared" si="1"/>
        <v>23.700000000000003</v>
      </c>
      <c r="N13" s="46">
        <f t="shared" si="2"/>
        <v>220.00000000000003</v>
      </c>
      <c r="O13" s="30" t="s">
        <v>95</v>
      </c>
    </row>
    <row r="14" spans="1:15" x14ac:dyDescent="0.3">
      <c r="A14" s="10">
        <v>8</v>
      </c>
      <c r="B14" s="3" t="s">
        <v>33</v>
      </c>
      <c r="C14" s="3">
        <v>1</v>
      </c>
      <c r="D14" s="4" t="s">
        <v>34</v>
      </c>
      <c r="E14" s="4" t="s">
        <v>35</v>
      </c>
      <c r="F14" s="4" t="s">
        <v>36</v>
      </c>
      <c r="G14" s="4" t="s">
        <v>111</v>
      </c>
      <c r="H14" s="19" t="s">
        <v>67</v>
      </c>
      <c r="I14" s="27">
        <v>5.42</v>
      </c>
      <c r="J14" s="27">
        <v>3.26</v>
      </c>
      <c r="K14" s="27">
        <v>2.88</v>
      </c>
      <c r="L14" s="23">
        <f t="shared" si="0"/>
        <v>5.42</v>
      </c>
      <c r="M14" s="23">
        <f t="shared" si="1"/>
        <v>32.599999999999994</v>
      </c>
      <c r="N14" s="46">
        <f t="shared" si="2"/>
        <v>288</v>
      </c>
      <c r="O14" s="30" t="s">
        <v>96</v>
      </c>
    </row>
    <row r="15" spans="1:15" x14ac:dyDescent="0.3">
      <c r="A15" s="10">
        <v>9</v>
      </c>
      <c r="B15" s="3" t="s">
        <v>37</v>
      </c>
      <c r="C15" s="3">
        <v>1</v>
      </c>
      <c r="D15" s="4" t="s">
        <v>38</v>
      </c>
      <c r="E15" s="4" t="s">
        <v>38</v>
      </c>
      <c r="F15" s="4" t="s">
        <v>39</v>
      </c>
      <c r="G15" s="4" t="s">
        <v>40</v>
      </c>
      <c r="H15" s="19" t="s">
        <v>67</v>
      </c>
      <c r="I15" s="27">
        <v>9.57</v>
      </c>
      <c r="J15" s="27">
        <v>9.2200000000000006</v>
      </c>
      <c r="K15" s="27">
        <v>8.2200000000000006</v>
      </c>
      <c r="L15" s="23">
        <f t="shared" si="0"/>
        <v>9.57</v>
      </c>
      <c r="M15" s="23">
        <f t="shared" si="1"/>
        <v>92.2</v>
      </c>
      <c r="N15" s="46">
        <f t="shared" si="2"/>
        <v>822.00000000000011</v>
      </c>
      <c r="O15" s="30" t="s">
        <v>97</v>
      </c>
    </row>
    <row r="16" spans="1:15" x14ac:dyDescent="0.3">
      <c r="A16" s="10">
        <v>10</v>
      </c>
      <c r="B16" s="3" t="s">
        <v>41</v>
      </c>
      <c r="C16" s="3">
        <v>2</v>
      </c>
      <c r="D16" s="4" t="s">
        <v>22</v>
      </c>
      <c r="E16" s="4" t="s">
        <v>22</v>
      </c>
      <c r="F16" s="4" t="s">
        <v>42</v>
      </c>
      <c r="G16" s="4" t="s">
        <v>24</v>
      </c>
      <c r="H16" s="19" t="s">
        <v>67</v>
      </c>
      <c r="I16" s="27">
        <v>4.8499999999999996</v>
      </c>
      <c r="J16" s="27">
        <v>4.5</v>
      </c>
      <c r="K16" s="27">
        <v>4</v>
      </c>
      <c r="L16" s="23">
        <f t="shared" si="0"/>
        <v>9.6999999999999993</v>
      </c>
      <c r="M16" s="23">
        <f t="shared" si="1"/>
        <v>90</v>
      </c>
      <c r="N16" s="46">
        <f t="shared" si="2"/>
        <v>800</v>
      </c>
      <c r="O16" s="30" t="s">
        <v>98</v>
      </c>
    </row>
    <row r="17" spans="1:15" x14ac:dyDescent="0.3">
      <c r="A17" s="10">
        <v>11</v>
      </c>
      <c r="B17" s="3" t="s">
        <v>43</v>
      </c>
      <c r="C17" s="3">
        <v>1</v>
      </c>
      <c r="D17" s="4" t="s">
        <v>44</v>
      </c>
      <c r="E17" s="4" t="s">
        <v>44</v>
      </c>
      <c r="F17" s="4" t="s">
        <v>45</v>
      </c>
      <c r="G17" s="4" t="s">
        <v>46</v>
      </c>
      <c r="H17" s="19" t="s">
        <v>67</v>
      </c>
      <c r="I17" s="27">
        <v>7.25</v>
      </c>
      <c r="J17" s="27">
        <v>6.12</v>
      </c>
      <c r="K17" s="27">
        <v>5.07</v>
      </c>
      <c r="L17" s="23">
        <f t="shared" si="0"/>
        <v>7.25</v>
      </c>
      <c r="M17" s="23">
        <f t="shared" si="1"/>
        <v>61.2</v>
      </c>
      <c r="N17" s="46">
        <f t="shared" si="2"/>
        <v>507</v>
      </c>
      <c r="O17" s="30" t="s">
        <v>99</v>
      </c>
    </row>
    <row r="18" spans="1:15" x14ac:dyDescent="0.3">
      <c r="A18" s="10">
        <v>12</v>
      </c>
      <c r="B18" s="3" t="s">
        <v>47</v>
      </c>
      <c r="C18" s="3">
        <v>1</v>
      </c>
      <c r="D18" s="4" t="s">
        <v>48</v>
      </c>
      <c r="E18" s="4" t="s">
        <v>48</v>
      </c>
      <c r="F18" s="4" t="s">
        <v>49</v>
      </c>
      <c r="G18" s="4" t="s">
        <v>50</v>
      </c>
      <c r="H18" s="19" t="s">
        <v>67</v>
      </c>
      <c r="I18" s="27">
        <v>86.95</v>
      </c>
      <c r="J18" s="27">
        <v>81.900000000000006</v>
      </c>
      <c r="K18" s="27">
        <v>74.22</v>
      </c>
      <c r="L18" s="23">
        <f t="shared" si="0"/>
        <v>86.95</v>
      </c>
      <c r="M18" s="23">
        <f t="shared" si="1"/>
        <v>819</v>
      </c>
      <c r="N18" s="46">
        <f t="shared" si="2"/>
        <v>7422</v>
      </c>
      <c r="O18" s="30" t="s">
        <v>89</v>
      </c>
    </row>
    <row r="19" spans="1:15" x14ac:dyDescent="0.3">
      <c r="A19" s="10">
        <v>13</v>
      </c>
      <c r="B19" s="3" t="s">
        <v>51</v>
      </c>
      <c r="C19" s="3">
        <v>2</v>
      </c>
      <c r="D19" s="4" t="s">
        <v>52</v>
      </c>
      <c r="E19" s="4" t="s">
        <v>53</v>
      </c>
      <c r="F19" s="4" t="s">
        <v>54</v>
      </c>
      <c r="G19" s="4" t="s">
        <v>55</v>
      </c>
      <c r="H19" s="19" t="s">
        <v>67</v>
      </c>
      <c r="I19" s="27">
        <v>2.41</v>
      </c>
      <c r="J19" s="27">
        <v>1.1399999999999999</v>
      </c>
      <c r="K19" s="27">
        <v>0.89800000000000002</v>
      </c>
      <c r="L19" s="23">
        <f t="shared" si="0"/>
        <v>4.82</v>
      </c>
      <c r="M19" s="23">
        <f t="shared" si="1"/>
        <v>22.799999999999997</v>
      </c>
      <c r="N19" s="46">
        <f t="shared" si="2"/>
        <v>179.6</v>
      </c>
      <c r="O19" s="30" t="s">
        <v>86</v>
      </c>
    </row>
    <row r="20" spans="1:15" x14ac:dyDescent="0.3">
      <c r="A20" s="10">
        <v>14</v>
      </c>
      <c r="B20" s="3" t="s">
        <v>56</v>
      </c>
      <c r="C20" s="3">
        <v>1</v>
      </c>
      <c r="D20" s="4" t="s">
        <v>57</v>
      </c>
      <c r="E20" s="4" t="s">
        <v>53</v>
      </c>
      <c r="F20" s="4" t="s">
        <v>54</v>
      </c>
      <c r="G20" s="4" t="s">
        <v>55</v>
      </c>
      <c r="H20" s="19" t="s">
        <v>67</v>
      </c>
      <c r="I20" s="27">
        <v>0.43099999999999999</v>
      </c>
      <c r="J20" s="27">
        <v>3.6999999999999998E-2</v>
      </c>
      <c r="K20" s="27">
        <v>2.3E-2</v>
      </c>
      <c r="L20" s="23">
        <f t="shared" si="0"/>
        <v>0.43099999999999999</v>
      </c>
      <c r="M20" s="23">
        <f t="shared" si="1"/>
        <v>0.37</v>
      </c>
      <c r="N20" s="46">
        <f t="shared" si="2"/>
        <v>2.2999999999999998</v>
      </c>
      <c r="O20" s="30" t="s">
        <v>88</v>
      </c>
    </row>
    <row r="21" spans="1:15" x14ac:dyDescent="0.3">
      <c r="A21" s="10">
        <v>15</v>
      </c>
      <c r="B21" s="3" t="s">
        <v>58</v>
      </c>
      <c r="C21" s="3">
        <v>1</v>
      </c>
      <c r="D21" s="4" t="s">
        <v>59</v>
      </c>
      <c r="E21" s="4" t="s">
        <v>53</v>
      </c>
      <c r="F21" s="4" t="s">
        <v>54</v>
      </c>
      <c r="G21" s="4" t="s">
        <v>55</v>
      </c>
      <c r="H21" s="19" t="s">
        <v>67</v>
      </c>
      <c r="I21" s="27">
        <v>1.1599999999999999</v>
      </c>
      <c r="J21" s="27">
        <v>0.53200000000000003</v>
      </c>
      <c r="K21" s="27">
        <v>0.24099999999999999</v>
      </c>
      <c r="L21" s="23">
        <f t="shared" si="0"/>
        <v>1.1599999999999999</v>
      </c>
      <c r="M21" s="23">
        <f t="shared" si="1"/>
        <v>5.32</v>
      </c>
      <c r="N21" s="46">
        <f t="shared" si="2"/>
        <v>24.099999999999998</v>
      </c>
      <c r="O21" s="30" t="s">
        <v>87</v>
      </c>
    </row>
    <row r="22" spans="1:15" x14ac:dyDescent="0.3">
      <c r="A22" s="10">
        <v>16</v>
      </c>
      <c r="B22" s="3" t="s">
        <v>60</v>
      </c>
      <c r="C22" s="3">
        <v>1</v>
      </c>
      <c r="D22" s="4" t="s">
        <v>61</v>
      </c>
      <c r="E22" s="4" t="s">
        <v>61</v>
      </c>
      <c r="F22" s="4" t="s">
        <v>62</v>
      </c>
      <c r="G22" s="4" t="s">
        <v>63</v>
      </c>
      <c r="H22" s="19" t="s">
        <v>67</v>
      </c>
      <c r="I22" s="27">
        <v>10.93</v>
      </c>
      <c r="J22" s="27">
        <v>10.93</v>
      </c>
      <c r="K22" s="27">
        <v>9.07</v>
      </c>
      <c r="L22" s="23">
        <f t="shared" si="0"/>
        <v>10.93</v>
      </c>
      <c r="M22" s="23">
        <f t="shared" si="1"/>
        <v>109.3</v>
      </c>
      <c r="N22" s="46">
        <f t="shared" si="2"/>
        <v>907</v>
      </c>
      <c r="O22" s="30" t="s">
        <v>106</v>
      </c>
    </row>
    <row r="23" spans="1:15" ht="15" thickBot="1" x14ac:dyDescent="0.35">
      <c r="A23" s="11">
        <v>17</v>
      </c>
      <c r="B23" s="12" t="s">
        <v>64</v>
      </c>
      <c r="C23" s="12">
        <v>1</v>
      </c>
      <c r="D23" s="13" t="s">
        <v>65</v>
      </c>
      <c r="E23" s="13" t="s">
        <v>65</v>
      </c>
      <c r="F23" s="13" t="s">
        <v>104</v>
      </c>
      <c r="G23" s="13" t="s">
        <v>105</v>
      </c>
      <c r="H23" s="31" t="s">
        <v>67</v>
      </c>
      <c r="I23" s="32">
        <v>2.2799999999999998</v>
      </c>
      <c r="J23" s="32">
        <v>1.7</v>
      </c>
      <c r="K23" s="32">
        <v>1.51</v>
      </c>
      <c r="L23" s="25">
        <f t="shared" si="0"/>
        <v>2.2799999999999998</v>
      </c>
      <c r="M23" s="25">
        <f t="shared" si="1"/>
        <v>17</v>
      </c>
      <c r="N23" s="48">
        <f t="shared" si="2"/>
        <v>151</v>
      </c>
      <c r="O23" s="33" t="s">
        <v>103</v>
      </c>
    </row>
    <row r="24" spans="1:15" ht="15" thickBot="1" x14ac:dyDescent="0.35"/>
    <row r="25" spans="1:15" x14ac:dyDescent="0.3">
      <c r="H25" s="14"/>
      <c r="I25" s="41" t="s">
        <v>75</v>
      </c>
      <c r="J25" s="42"/>
      <c r="K25" s="41" t="s">
        <v>77</v>
      </c>
      <c r="L25" s="42"/>
      <c r="M25" s="41" t="s">
        <v>78</v>
      </c>
      <c r="N25" s="43"/>
    </row>
    <row r="26" spans="1:15" x14ac:dyDescent="0.3">
      <c r="H26" s="15"/>
      <c r="I26" s="6" t="s">
        <v>74</v>
      </c>
      <c r="J26" s="45" t="s">
        <v>76</v>
      </c>
      <c r="K26" s="6" t="s">
        <v>74</v>
      </c>
      <c r="L26" s="45" t="s">
        <v>76</v>
      </c>
      <c r="M26" s="7" t="s">
        <v>74</v>
      </c>
      <c r="N26" s="49" t="s">
        <v>76</v>
      </c>
    </row>
    <row r="27" spans="1:15" x14ac:dyDescent="0.3">
      <c r="H27" s="16" t="s">
        <v>79</v>
      </c>
      <c r="I27" s="23">
        <f>SUM(L7:L23)</f>
        <v>160.994</v>
      </c>
      <c r="J27" s="46">
        <f>I27/1</f>
        <v>160.994</v>
      </c>
      <c r="K27" s="23">
        <f>SUM(M7:M23)</f>
        <v>1444.8499999999997</v>
      </c>
      <c r="L27" s="46">
        <f>K27/10</f>
        <v>144.48499999999996</v>
      </c>
      <c r="M27" s="24">
        <f>SUM(N7:N23)</f>
        <v>12690.8</v>
      </c>
      <c r="N27" s="50">
        <f>M27/100</f>
        <v>126.90799999999999</v>
      </c>
    </row>
    <row r="28" spans="1:15" x14ac:dyDescent="0.3">
      <c r="H28" s="17" t="s">
        <v>80</v>
      </c>
      <c r="I28" s="44">
        <v>17.32</v>
      </c>
      <c r="J28" s="47">
        <f>I28/1</f>
        <v>17.32</v>
      </c>
      <c r="K28" s="44">
        <v>32.11</v>
      </c>
      <c r="L28" s="47">
        <f>K28/10</f>
        <v>3.2109999999999999</v>
      </c>
      <c r="M28" s="44">
        <v>224.67</v>
      </c>
      <c r="N28" s="51">
        <f>M28/100</f>
        <v>2.2466999999999997</v>
      </c>
    </row>
    <row r="29" spans="1:15" ht="15" thickBot="1" x14ac:dyDescent="0.35">
      <c r="H29" s="18" t="s">
        <v>81</v>
      </c>
      <c r="I29" s="25">
        <f t="shared" ref="I29:N29" si="3">I27+I28</f>
        <v>178.31399999999999</v>
      </c>
      <c r="J29" s="48">
        <f t="shared" si="3"/>
        <v>178.31399999999999</v>
      </c>
      <c r="K29" s="25">
        <f t="shared" si="3"/>
        <v>1476.9599999999996</v>
      </c>
      <c r="L29" s="48">
        <f t="shared" si="3"/>
        <v>147.69599999999997</v>
      </c>
      <c r="M29" s="26">
        <f t="shared" si="3"/>
        <v>12915.47</v>
      </c>
      <c r="N29" s="52">
        <f t="shared" si="3"/>
        <v>129.15469999999999</v>
      </c>
    </row>
    <row r="31" spans="1:15" x14ac:dyDescent="0.3">
      <c r="G31" s="21"/>
    </row>
    <row r="32" spans="1:15" x14ac:dyDescent="0.3">
      <c r="G32" s="20"/>
      <c r="I32" s="36" t="s">
        <v>102</v>
      </c>
      <c r="J32" s="36"/>
      <c r="K32" s="36"/>
      <c r="L32" s="36"/>
      <c r="M32" s="36"/>
      <c r="N32" s="36"/>
    </row>
    <row r="43" spans="12:12" x14ac:dyDescent="0.3">
      <c r="L43" s="1"/>
    </row>
  </sheetData>
  <mergeCells count="6">
    <mergeCell ref="I32:N32"/>
    <mergeCell ref="I5:K5"/>
    <mergeCell ref="L5:N5"/>
    <mergeCell ref="I25:J25"/>
    <mergeCell ref="K25:L25"/>
    <mergeCell ref="M25:N25"/>
  </mergeCells>
  <pageMargins left="0.70866141732283472" right="0.70866141732283472" top="0.74803149606299213" bottom="0.74803149606299213" header="0.31496062992125984" footer="0.31496062992125984"/>
  <pageSetup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 Access 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 for Gate Access Control PCB</dc:title>
  <dc:creator>George</dc:creator>
  <cp:lastModifiedBy>George</cp:lastModifiedBy>
  <cp:lastPrinted>2024-01-14T16:49:37Z</cp:lastPrinted>
  <dcterms:created xsi:type="dcterms:W3CDTF">2024-01-04T13:58:33Z</dcterms:created>
  <dcterms:modified xsi:type="dcterms:W3CDTF">2024-01-14T16:49:39Z</dcterms:modified>
</cp:coreProperties>
</file>