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2" i="2"/>
  <c r="E3" i="2"/>
  <c r="E4" i="2"/>
  <c r="E5" i="2"/>
  <c r="E6" i="2"/>
  <c r="B11" i="1"/>
  <c r="B10" i="1"/>
  <c r="L6" i="1"/>
  <c r="L7" i="1"/>
  <c r="L5" i="1"/>
  <c r="R4" i="1"/>
  <c r="R5" i="1"/>
  <c r="R6" i="1"/>
  <c r="R7" i="1"/>
  <c r="R3" i="1"/>
  <c r="B8" i="1"/>
  <c r="O4" i="1"/>
  <c r="O5" i="1"/>
  <c r="O6" i="1"/>
  <c r="O7" i="1"/>
  <c r="O3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<sst xmlns="http://schemas.openxmlformats.org/spreadsheetml/2006/main" count="30" uniqueCount="22">
  <si>
    <t>L, м</t>
  </si>
  <si>
    <t>lambda, нм</t>
  </si>
  <si>
    <t>a_1, мм</t>
  </si>
  <si>
    <t>b_1+a_2, мм</t>
  </si>
  <si>
    <t>b_2, мм</t>
  </si>
  <si>
    <t>F_1, мм</t>
  </si>
  <si>
    <t>F_2, мм</t>
  </si>
  <si>
    <t>N реш</t>
  </si>
  <si>
    <t>del x, мм</t>
  </si>
  <si>
    <t>По дифр</t>
  </si>
  <si>
    <t>По изоб (квадраты)</t>
  </si>
  <si>
    <t>Разреш</t>
  </si>
  <si>
    <t>D_кр, мм</t>
  </si>
  <si>
    <t>d, мкм</t>
  </si>
  <si>
    <t>Г</t>
  </si>
  <si>
    <t>1/D*10^(-1)</t>
  </si>
  <si>
    <t>N</t>
  </si>
  <si>
    <t>d_зав, мкм</t>
  </si>
  <si>
    <t>d_диф, мкм</t>
  </si>
  <si>
    <t>d_изобр, мкм</t>
  </si>
  <si>
    <t>(d_диф-d_зав)/d_зав, %</t>
  </si>
  <si>
    <t>(d_изобр-d_зав)/d_зав,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</si>
</sst>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0" fontId="0" fillId="0" borderId="8" xfId="0" applyNumberFormat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B11" sqref="B11"/>
    </sheetView>
  </sheetViews>
  <sheetFormatPr defaultRowHeight="14.4" x14ac:dyDescent="0.3"/>
  <cols>
    <col min="1" max="1" width="11.33203125" customWidth="1"/>
    <col min="2" max="2" width="10.6640625" customWidth="1"/>
    <col min="4" max="4" width="11.5546875" customWidth="1"/>
    <col min="12" max="12" width="11.109375" customWidth="1"/>
  </cols>
  <sheetData>
    <row r="1" spans="1:18" x14ac:dyDescent="0.3">
      <c r="A1" t="s">
        <v>0</v>
      </c>
      <c r="B1">
        <v>1.262</v>
      </c>
      <c r="D1" t="s">
        <v>9</v>
      </c>
      <c r="G1" t="s">
        <v>10</v>
      </c>
      <c r="J1" t="s">
        <v>11</v>
      </c>
      <c r="N1" t="s">
        <v>9</v>
      </c>
      <c r="Q1" t="s">
        <v>10</v>
      </c>
    </row>
    <row r="2" spans="1:18" x14ac:dyDescent="0.3">
      <c r="A2" t="s">
        <v>1</v>
      </c>
      <c r="B2">
        <v>532</v>
      </c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12</v>
      </c>
      <c r="L2" t="s">
        <v>15</v>
      </c>
      <c r="N2" t="s">
        <v>7</v>
      </c>
      <c r="O2" t="s">
        <v>13</v>
      </c>
      <c r="Q2" t="s">
        <v>7</v>
      </c>
      <c r="R2" t="s">
        <v>13</v>
      </c>
    </row>
    <row r="3" spans="1:18" x14ac:dyDescent="0.3">
      <c r="A3" t="s">
        <v>2</v>
      </c>
      <c r="B3">
        <v>161</v>
      </c>
      <c r="D3">
        <v>1</v>
      </c>
      <c r="E3">
        <f>171/5</f>
        <v>34.200000000000003</v>
      </c>
      <c r="G3">
        <v>1</v>
      </c>
      <c r="H3">
        <v>1.5</v>
      </c>
      <c r="J3">
        <v>1</v>
      </c>
      <c r="N3">
        <v>1</v>
      </c>
      <c r="O3">
        <f>$B$2*$B$1/E3</f>
        <v>19.63111111111111</v>
      </c>
      <c r="Q3">
        <v>1</v>
      </c>
      <c r="R3">
        <f>H3/$B$8*10^3</f>
        <v>20.102886824493059</v>
      </c>
    </row>
    <row r="4" spans="1:18" x14ac:dyDescent="0.3">
      <c r="A4" t="s">
        <v>3</v>
      </c>
      <c r="B4">
        <v>448</v>
      </c>
      <c r="D4">
        <v>2</v>
      </c>
      <c r="E4">
        <f>158/7</f>
        <v>22.571428571428573</v>
      </c>
      <c r="G4">
        <v>2</v>
      </c>
      <c r="H4">
        <v>2.5</v>
      </c>
      <c r="J4">
        <v>2</v>
      </c>
      <c r="N4">
        <v>2</v>
      </c>
      <c r="O4">
        <f>$B$2*$B$1/E4</f>
        <v>29.744860759493669</v>
      </c>
      <c r="Q4">
        <v>2</v>
      </c>
      <c r="R4">
        <f>H4/$B$8*10^3</f>
        <v>33.504811374155096</v>
      </c>
    </row>
    <row r="5" spans="1:18" x14ac:dyDescent="0.3">
      <c r="A5" t="s">
        <v>4</v>
      </c>
      <c r="B5">
        <v>710</v>
      </c>
      <c r="D5">
        <v>3</v>
      </c>
      <c r="E5">
        <f>146/13</f>
        <v>11.23076923076923</v>
      </c>
      <c r="G5">
        <v>3</v>
      </c>
      <c r="H5">
        <v>4</v>
      </c>
      <c r="J5">
        <v>3</v>
      </c>
      <c r="K5">
        <v>2.04</v>
      </c>
      <c r="L5">
        <f>1/K5*10</f>
        <v>4.901960784313725</v>
      </c>
      <c r="N5">
        <v>3</v>
      </c>
      <c r="O5">
        <f>$B$2*$B$1/E5</f>
        <v>59.780767123287674</v>
      </c>
      <c r="Q5">
        <v>3</v>
      </c>
      <c r="R5">
        <f>H5/$B$8*10^3</f>
        <v>53.607698198648158</v>
      </c>
    </row>
    <row r="6" spans="1:18" x14ac:dyDescent="0.3">
      <c r="A6" t="s">
        <v>5</v>
      </c>
      <c r="B6">
        <v>110</v>
      </c>
      <c r="D6">
        <v>4</v>
      </c>
      <c r="E6">
        <f>50/9</f>
        <v>5.5555555555555554</v>
      </c>
      <c r="G6">
        <v>4</v>
      </c>
      <c r="H6">
        <v>8</v>
      </c>
      <c r="J6">
        <v>4</v>
      </c>
      <c r="K6">
        <v>0.98</v>
      </c>
      <c r="L6">
        <f t="shared" ref="L6:L7" si="0">1/K6*10</f>
        <v>10.204081632653061</v>
      </c>
      <c r="N6">
        <v>4</v>
      </c>
      <c r="O6">
        <f>$B$2*$B$1/E6</f>
        <v>120.84912000000001</v>
      </c>
      <c r="Q6">
        <v>4</v>
      </c>
      <c r="R6">
        <f>H6/$B$8*10^3</f>
        <v>107.21539639729632</v>
      </c>
    </row>
    <row r="7" spans="1:18" x14ac:dyDescent="0.3">
      <c r="A7" t="s">
        <v>6</v>
      </c>
      <c r="B7">
        <v>25</v>
      </c>
      <c r="D7">
        <v>5</v>
      </c>
      <c r="E7">
        <f>50/12</f>
        <v>4.166666666666667</v>
      </c>
      <c r="G7">
        <v>5</v>
      </c>
      <c r="H7">
        <v>10</v>
      </c>
      <c r="J7">
        <v>5</v>
      </c>
      <c r="K7">
        <v>0.61</v>
      </c>
      <c r="L7">
        <f t="shared" si="0"/>
        <v>16.393442622950822</v>
      </c>
      <c r="N7">
        <v>5</v>
      </c>
      <c r="O7">
        <f>$B$2*$B$1/E7</f>
        <v>161.13216</v>
      </c>
      <c r="Q7">
        <v>5</v>
      </c>
      <c r="R7">
        <f>H7/$B$8*10^3</f>
        <v>134.01924549662039</v>
      </c>
    </row>
    <row r="8" spans="1:18" x14ac:dyDescent="0.3">
      <c r="A8" t="s">
        <v>14</v>
      </c>
      <c r="B8">
        <f>(B4-B7)*B5/(B3*B7)</f>
        <v>74.616149068322983</v>
      </c>
    </row>
    <row r="10" spans="1:18" x14ac:dyDescent="0.3">
      <c r="B10">
        <f>2*B2*10^(-12)*B6</f>
        <v>1.1704000000000001E-7</v>
      </c>
    </row>
    <row r="11" spans="1:18" x14ac:dyDescent="0.3">
      <c r="B11">
        <f>10.5*10^(-8)</f>
        <v>1.05E-7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8" sqref="D18"/>
    </sheetView>
  </sheetViews>
  <sheetFormatPr defaultRowHeight="14.4" x14ac:dyDescent="0.3"/>
  <cols>
    <col min="2" max="2" width="10.5546875" customWidth="1"/>
    <col min="3" max="3" width="11.109375" customWidth="1"/>
    <col min="4" max="4" width="12.5546875" customWidth="1"/>
    <col min="5" max="5" width="21.109375" customWidth="1"/>
    <col min="6" max="6" width="23" customWidth="1"/>
  </cols>
  <sheetData>
    <row r="1" spans="1:6" x14ac:dyDescent="0.3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5" t="s">
        <v>21</v>
      </c>
    </row>
    <row r="2" spans="1:6" x14ac:dyDescent="0.3">
      <c r="A2" s="6">
        <v>1</v>
      </c>
      <c r="B2" s="1">
        <v>20</v>
      </c>
      <c r="C2" s="2">
        <v>19.63111111111111</v>
      </c>
      <c r="D2" s="2">
        <v>20.102886824493059</v>
      </c>
      <c r="E2" s="2">
        <f>ABS((C2-B2)/B2)*100</f>
        <v>1.8444444444444485</v>
      </c>
      <c r="F2" s="7">
        <f>ABS((D2-B2)/B2)*100</f>
        <v>0.51443412246529263</v>
      </c>
    </row>
    <row r="3" spans="1:6" x14ac:dyDescent="0.3">
      <c r="A3" s="6">
        <v>2</v>
      </c>
      <c r="B3" s="1">
        <v>30</v>
      </c>
      <c r="C3" s="2">
        <v>29.744860759493669</v>
      </c>
      <c r="D3" s="2">
        <v>33.504811374155096</v>
      </c>
      <c r="E3" s="2">
        <f t="shared" ref="E3:E6" si="0">ABS((C3-B3)/B3)*100</f>
        <v>0.85046413502110363</v>
      </c>
      <c r="F3" s="7">
        <f t="shared" ref="F3:F6" si="1">ABS((D3-B3)/B3)*100</f>
        <v>11.682704580516988</v>
      </c>
    </row>
    <row r="4" spans="1:6" x14ac:dyDescent="0.3">
      <c r="A4" s="6">
        <v>3</v>
      </c>
      <c r="B4" s="1">
        <v>60</v>
      </c>
      <c r="C4" s="2">
        <v>59.780767123287674</v>
      </c>
      <c r="D4" s="2">
        <v>53.607698198648158</v>
      </c>
      <c r="E4" s="2">
        <f t="shared" si="0"/>
        <v>0.3653881278538762</v>
      </c>
      <c r="F4" s="7">
        <f t="shared" si="1"/>
        <v>10.653836335586403</v>
      </c>
    </row>
    <row r="5" spans="1:6" x14ac:dyDescent="0.3">
      <c r="A5" s="6">
        <v>4</v>
      </c>
      <c r="B5" s="1">
        <v>120</v>
      </c>
      <c r="C5" s="2">
        <v>120.84912000000001</v>
      </c>
      <c r="D5" s="2">
        <v>107.21539639729632</v>
      </c>
      <c r="E5" s="2">
        <f t="shared" si="0"/>
        <v>0.70760000000001122</v>
      </c>
      <c r="F5" s="7">
        <f t="shared" si="1"/>
        <v>10.653836335586403</v>
      </c>
    </row>
    <row r="6" spans="1:6" ht="15" thickBot="1" x14ac:dyDescent="0.35">
      <c r="A6" s="8">
        <v>5</v>
      </c>
      <c r="B6" s="9">
        <v>160</v>
      </c>
      <c r="C6" s="10">
        <v>161.13216</v>
      </c>
      <c r="D6" s="10">
        <v>134.01924549662039</v>
      </c>
      <c r="E6" s="10">
        <f t="shared" si="0"/>
        <v>0.70759999999999934</v>
      </c>
      <c r="F6" s="11">
        <f t="shared" si="1"/>
        <v>16.237971564612259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2018-03-12T10:21:54Z</dcterms:modified>
</cp:coreProperties>
</file>