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Excel2LaTeX" sheetId="3" state="hidden" r:id="rId1"/>
    <sheet name="Лист1" sheetId="1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D17" i="1"/>
  <c r="C17" i="1"/>
  <c r="B17" i="1"/>
  <c r="P7" i="1"/>
  <c r="O7" i="1"/>
  <c r="P4" i="1"/>
  <c r="P2" i="1"/>
  <c r="O2" i="1"/>
  <c r="O4" i="1" s="1"/>
  <c r="L3" i="1"/>
  <c r="K3" i="1"/>
  <c r="K4" i="1"/>
  <c r="L4" i="1" s="1"/>
  <c r="K2" i="1"/>
  <c r="P6" i="1" s="1"/>
  <c r="G4" i="1"/>
  <c r="H4" i="1" s="1"/>
  <c r="D16" i="1"/>
  <c r="G3" i="1" s="1"/>
  <c r="H3" i="1" s="1"/>
  <c r="C16" i="1"/>
  <c r="B16" i="1"/>
  <c r="G2" i="1" s="1"/>
  <c r="H2" i="1" l="1"/>
  <c r="O6" i="1"/>
  <c r="L2" i="1"/>
  <c r="A1" i="2"/>
</calcChain>
</file>

<file path=xl/sharedStrings.xml><?xml version="1.0" encoding="utf-8"?>
<sst xmlns="http://schemas.openxmlformats.org/spreadsheetml/2006/main" count="68" uniqueCount="30">
  <si>
    <t>Ск. Луч</t>
  </si>
  <si>
    <t>Прям луч</t>
  </si>
  <si>
    <t>Ск. луч</t>
  </si>
  <si>
    <t>Вода</t>
  </si>
  <si>
    <t>Спирт</t>
  </si>
  <si>
    <t>Глицерин</t>
  </si>
  <si>
    <t>Стекло</t>
  </si>
  <si>
    <t>Сигма_сист</t>
  </si>
  <si>
    <t>Ск.луч</t>
  </si>
  <si>
    <t>Ср.знач</t>
  </si>
  <si>
    <t>R_M СГС</t>
  </si>
  <si>
    <t>альфа</t>
  </si>
  <si>
    <t>R_CH4O</t>
  </si>
  <si>
    <t>R_C</t>
  </si>
  <si>
    <t>R_H</t>
  </si>
  <si>
    <t>R_O</t>
  </si>
  <si>
    <t>n_CH4O</t>
  </si>
  <si>
    <t>n_лед</t>
  </si>
  <si>
    <t>n_алмаз</t>
  </si>
  <si>
    <t>Сигма итог</t>
  </si>
  <si>
    <t>Полн. отр</t>
  </si>
  <si>
    <t>RangeAddress</t>
  </si>
  <si>
    <t>Options</t>
  </si>
  <si>
    <t>CellWidth</t>
  </si>
  <si>
    <t>Indent</t>
  </si>
  <si>
    <t>FileName</t>
  </si>
  <si>
    <t>Лист1.tex</t>
  </si>
  <si>
    <t>Таблич</t>
  </si>
  <si>
    <t>-</t>
  </si>
  <si>
    <t>1.46--2.04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</si>
</sst>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165" fontId="0" fillId="0" borderId="1" xfId="0" applyNumberFormat="1" applyBorder="1"/>
    <xf numFmtId="168" fontId="0" fillId="0" borderId="1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f>COUNT(Лист1!$L$17:$O$19)</f>
        <v>6</v>
      </c>
      <c r="B2">
        <v>7</v>
      </c>
      <c r="C2">
        <v>5</v>
      </c>
      <c r="D2">
        <v>0</v>
      </c>
      <c r="E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E40" sqref="E40"/>
    </sheetView>
  </sheetViews>
  <sheetFormatPr defaultRowHeight="14.4" x14ac:dyDescent="0.3"/>
  <cols>
    <col min="1" max="1" width="10.44140625" customWidth="1"/>
    <col min="4" max="4" width="9.5546875" bestFit="1" customWidth="1"/>
    <col min="8" max="8" width="9.33203125" customWidth="1"/>
    <col min="9" max="9" width="9.5546875" customWidth="1"/>
    <col min="13" max="15" width="9.5546875" bestFit="1" customWidth="1"/>
  </cols>
  <sheetData>
    <row r="1" spans="1:21" x14ac:dyDescent="0.3">
      <c r="B1" t="s">
        <v>3</v>
      </c>
      <c r="C1" t="s">
        <v>4</v>
      </c>
      <c r="D1" t="s">
        <v>5</v>
      </c>
      <c r="F1" s="2" t="s">
        <v>8</v>
      </c>
      <c r="G1" s="2" t="s">
        <v>10</v>
      </c>
      <c r="H1" s="2" t="s">
        <v>11</v>
      </c>
      <c r="J1" s="2" t="s">
        <v>1</v>
      </c>
      <c r="K1" s="2" t="s">
        <v>10</v>
      </c>
      <c r="L1" s="2" t="s">
        <v>11</v>
      </c>
      <c r="O1" t="s">
        <v>8</v>
      </c>
      <c r="P1" t="s">
        <v>1</v>
      </c>
      <c r="R1" s="2"/>
      <c r="S1" s="2" t="s">
        <v>8</v>
      </c>
      <c r="T1" s="2" t="s">
        <v>1</v>
      </c>
      <c r="U1" s="7" t="s">
        <v>27</v>
      </c>
    </row>
    <row r="2" spans="1:21" x14ac:dyDescent="0.3">
      <c r="A2" t="s">
        <v>2</v>
      </c>
      <c r="B2">
        <v>1.3325</v>
      </c>
      <c r="C2">
        <v>1.361</v>
      </c>
      <c r="D2">
        <v>1.4690000000000001</v>
      </c>
      <c r="F2" s="2" t="s">
        <v>3</v>
      </c>
      <c r="G2" s="3">
        <f>18/1*((B16^2-1)/(B16^2+2))</f>
        <v>3.69158153582431</v>
      </c>
      <c r="H2" s="4">
        <f>G2*3/(4*PI()*6.02*10^23)</f>
        <v>1.4639537772089943E-24</v>
      </c>
      <c r="J2" s="2" t="s">
        <v>3</v>
      </c>
      <c r="K2" s="3">
        <f>18/1*((B3^2-1)/(B3^2+2))</f>
        <v>3.6924231312184976</v>
      </c>
      <c r="L2" s="2">
        <f>K2*3/(4*PI()*6.02*10^23)</f>
        <v>1.4642875248844139E-24</v>
      </c>
      <c r="N2" t="s">
        <v>12</v>
      </c>
      <c r="O2">
        <f>G6+4*G7+G8</f>
        <v>8.2861000000000011</v>
      </c>
      <c r="P2">
        <f>K6+4*K7+K8</f>
        <v>8.2879000000000005</v>
      </c>
      <c r="R2" s="2" t="s">
        <v>12</v>
      </c>
      <c r="S2" s="3">
        <v>8.2861000000000011</v>
      </c>
      <c r="T2" s="3">
        <v>8.2879000000000005</v>
      </c>
      <c r="U2" s="2" t="s">
        <v>28</v>
      </c>
    </row>
    <row r="3" spans="1:21" x14ac:dyDescent="0.3">
      <c r="A3" t="s">
        <v>1</v>
      </c>
      <c r="B3">
        <v>1.3320000000000001</v>
      </c>
      <c r="C3">
        <v>1.3605</v>
      </c>
      <c r="D3">
        <v>1.4695</v>
      </c>
      <c r="F3" s="2" t="s">
        <v>5</v>
      </c>
      <c r="G3" s="3">
        <f>92/1.26*((D16^2-1)/(D16^2+2))</f>
        <v>20.315758141938378</v>
      </c>
      <c r="H3" s="4">
        <f>G3*3/(4*PI()*6.02*10^23)</f>
        <v>8.0565282332614093E-24</v>
      </c>
      <c r="J3" s="2" t="s">
        <v>5</v>
      </c>
      <c r="K3" s="3">
        <f>92/1.26*((D3^2-1)/(D3^2+2))</f>
        <v>20.352982696310853</v>
      </c>
      <c r="L3" s="2">
        <f>K3*3/(4*PI()*6.02*10^23)</f>
        <v>8.0712902062666565E-24</v>
      </c>
      <c r="R3" s="2" t="s">
        <v>16</v>
      </c>
      <c r="S3" s="5">
        <v>1.3319043901907373</v>
      </c>
      <c r="T3" s="5">
        <v>1.3319837922067961</v>
      </c>
      <c r="U3" s="2">
        <v>1.331</v>
      </c>
    </row>
    <row r="4" spans="1:21" x14ac:dyDescent="0.3">
      <c r="F4" s="2" t="s">
        <v>4</v>
      </c>
      <c r="G4" s="3">
        <f>46/0.789*((C16^2-1)/(C16^2+2))</f>
        <v>12.880446045136859</v>
      </c>
      <c r="H4" s="4">
        <f>G4*3/(4*PI()*6.02*10^23)</f>
        <v>5.1079401760265419E-24</v>
      </c>
      <c r="J4" s="2" t="s">
        <v>4</v>
      </c>
      <c r="K4" s="3">
        <f>46/0.789*((C3^2-1)/(C3^2+2))</f>
        <v>12.883120427984636</v>
      </c>
      <c r="L4" s="2">
        <f>K4*3/(4*PI()*6.02*10^23)</f>
        <v>5.109000743925073E-24</v>
      </c>
      <c r="N4" t="s">
        <v>16</v>
      </c>
      <c r="O4">
        <f>SQRT((2*O2+32/0.792)/(-O2+32/0.792))</f>
        <v>1.3319043901907373</v>
      </c>
      <c r="P4">
        <f>SQRT((2*P2+32/0.792)/(-P2+32/0.792))</f>
        <v>1.3319837922067961</v>
      </c>
      <c r="R4" s="2" t="s">
        <v>17</v>
      </c>
      <c r="S4" s="5">
        <v>1.3017679061431717</v>
      </c>
      <c r="T4" s="5">
        <v>1.3018428124650065</v>
      </c>
      <c r="U4" s="2">
        <v>1.31</v>
      </c>
    </row>
    <row r="5" spans="1:21" x14ac:dyDescent="0.3">
      <c r="A5" t="s">
        <v>6</v>
      </c>
      <c r="B5" t="s">
        <v>0</v>
      </c>
      <c r="R5" s="2" t="s">
        <v>18</v>
      </c>
      <c r="S5" s="5">
        <v>2.7029711082158663</v>
      </c>
      <c r="T5" s="5">
        <v>2.7295705193526656</v>
      </c>
      <c r="U5" s="2">
        <v>2.42</v>
      </c>
    </row>
    <row r="6" spans="1:21" x14ac:dyDescent="0.3">
      <c r="A6">
        <v>1</v>
      </c>
      <c r="B6" s="1">
        <v>1.514</v>
      </c>
      <c r="F6" t="s">
        <v>13</v>
      </c>
      <c r="G6">
        <v>2.3233000000000001</v>
      </c>
      <c r="J6" t="s">
        <v>13</v>
      </c>
      <c r="K6">
        <v>2.3401999999999998</v>
      </c>
      <c r="N6" t="s">
        <v>17</v>
      </c>
      <c r="O6">
        <f>SQRT((2*G2+18/0.9167)/(-G2+18/0.9167))</f>
        <v>1.3017679061431717</v>
      </c>
      <c r="P6">
        <f>SQRT((2*K2+18/0.9167)/(-K2+18/0.9167))</f>
        <v>1.3018428124650065</v>
      </c>
    </row>
    <row r="7" spans="1:21" x14ac:dyDescent="0.3">
      <c r="A7">
        <v>2</v>
      </c>
      <c r="B7" s="1">
        <v>1.6165</v>
      </c>
      <c r="F7" t="s">
        <v>14</v>
      </c>
      <c r="G7">
        <v>1.1355999999999999</v>
      </c>
      <c r="J7" t="s">
        <v>14</v>
      </c>
      <c r="K7">
        <v>1.1275999999999999</v>
      </c>
      <c r="N7" t="s">
        <v>18</v>
      </c>
      <c r="O7">
        <f>SQRT((2*G6+12/3.5)/(-G6+12/3.5))</f>
        <v>2.7029711082158663</v>
      </c>
      <c r="P7">
        <f>SQRT((2*K6+12/3.5)/(-K6+12/3.5))</f>
        <v>2.7295705193526656</v>
      </c>
    </row>
    <row r="8" spans="1:21" x14ac:dyDescent="0.3">
      <c r="F8" t="s">
        <v>15</v>
      </c>
      <c r="G8">
        <v>1.4204000000000001</v>
      </c>
      <c r="J8" t="s">
        <v>15</v>
      </c>
      <c r="K8">
        <v>1.4373</v>
      </c>
    </row>
    <row r="9" spans="1:21" x14ac:dyDescent="0.3">
      <c r="B9" t="s">
        <v>3</v>
      </c>
      <c r="C9" t="s">
        <v>4</v>
      </c>
      <c r="D9" t="s">
        <v>5</v>
      </c>
    </row>
    <row r="10" spans="1:21" x14ac:dyDescent="0.3">
      <c r="A10" t="s">
        <v>2</v>
      </c>
      <c r="B10">
        <v>1.3325</v>
      </c>
      <c r="C10">
        <v>1.361</v>
      </c>
      <c r="D10">
        <v>1.4690000000000001</v>
      </c>
    </row>
    <row r="11" spans="1:21" x14ac:dyDescent="0.3">
      <c r="B11">
        <v>1.3314999999999999</v>
      </c>
      <c r="C11">
        <v>1.3605</v>
      </c>
      <c r="D11">
        <v>1.4684999999999999</v>
      </c>
    </row>
    <row r="12" spans="1:21" x14ac:dyDescent="0.3">
      <c r="B12">
        <v>1.3320000000000001</v>
      </c>
      <c r="C12">
        <v>1.3605</v>
      </c>
      <c r="D12">
        <v>1.468</v>
      </c>
    </row>
    <row r="13" spans="1:21" x14ac:dyDescent="0.3">
      <c r="B13">
        <v>1.3320000000000001</v>
      </c>
      <c r="C13">
        <v>1.36</v>
      </c>
      <c r="D13">
        <v>1.468</v>
      </c>
    </row>
    <row r="14" spans="1:21" x14ac:dyDescent="0.3">
      <c r="B14">
        <v>1.3320000000000001</v>
      </c>
      <c r="C14">
        <v>1.36</v>
      </c>
      <c r="D14">
        <v>1.4684999999999999</v>
      </c>
    </row>
    <row r="15" spans="1:21" x14ac:dyDescent="0.3">
      <c r="B15">
        <v>1.3314999999999999</v>
      </c>
      <c r="C15">
        <v>1.3605</v>
      </c>
      <c r="D15">
        <v>1.4690000000000001</v>
      </c>
    </row>
    <row r="16" spans="1:21" x14ac:dyDescent="0.3">
      <c r="A16" t="s">
        <v>9</v>
      </c>
      <c r="B16" s="1">
        <f>AVERAGE(B10:B15)</f>
        <v>1.3319166666666666</v>
      </c>
      <c r="C16" s="1">
        <f>AVERAGE(C10:C15)</f>
        <v>1.3604166666666668</v>
      </c>
      <c r="D16" s="1">
        <f>AVERAGE(D10:D15)</f>
        <v>1.4684999999999999</v>
      </c>
    </row>
    <row r="17" spans="1:15" x14ac:dyDescent="0.3">
      <c r="A17" t="s">
        <v>19</v>
      </c>
      <c r="B17" s="1">
        <f>(STDEVA(B10:B15)^2+A21^2)^0.5</f>
        <v>6.2583277851732048E-4</v>
      </c>
      <c r="C17" s="1">
        <f>(STDEVA(C10:C15)^2+$A$21^2)^0.5</f>
        <v>6.2583277851726129E-4</v>
      </c>
      <c r="D17" s="1">
        <f>(STDEVA(D10:D15)^2+$A$21^2)^0.5</f>
        <v>6.7082039324997027E-4</v>
      </c>
      <c r="H17" t="s">
        <v>2</v>
      </c>
      <c r="I17" t="s">
        <v>20</v>
      </c>
      <c r="L17" s="2"/>
      <c r="M17" s="2" t="s">
        <v>3</v>
      </c>
      <c r="N17" s="2" t="s">
        <v>4</v>
      </c>
      <c r="O17" s="2" t="s">
        <v>5</v>
      </c>
    </row>
    <row r="18" spans="1:15" x14ac:dyDescent="0.3">
      <c r="G18" t="s">
        <v>13</v>
      </c>
      <c r="H18">
        <v>2.3233000000000001</v>
      </c>
      <c r="I18">
        <v>2.3401999999999998</v>
      </c>
      <c r="L18" s="2" t="s">
        <v>2</v>
      </c>
      <c r="M18" s="5">
        <v>1.3319166666666666</v>
      </c>
      <c r="N18" s="5">
        <v>1.3604166666666668</v>
      </c>
      <c r="O18" s="5">
        <v>1.4684999999999999</v>
      </c>
    </row>
    <row r="19" spans="1:15" x14ac:dyDescent="0.3">
      <c r="G19" t="s">
        <v>14</v>
      </c>
      <c r="H19">
        <v>1.1355999999999999</v>
      </c>
      <c r="I19">
        <v>1.1275999999999999</v>
      </c>
      <c r="L19" s="2" t="s">
        <v>20</v>
      </c>
      <c r="M19" s="5">
        <v>1.3320000000000001</v>
      </c>
      <c r="N19" s="5">
        <v>1.3605</v>
      </c>
      <c r="O19" s="5">
        <v>1.4695</v>
      </c>
    </row>
    <row r="20" spans="1:15" x14ac:dyDescent="0.3">
      <c r="A20" t="s">
        <v>7</v>
      </c>
      <c r="G20" t="s">
        <v>15</v>
      </c>
      <c r="H20">
        <v>1.4204000000000001</v>
      </c>
      <c r="I20">
        <v>1.4373</v>
      </c>
    </row>
    <row r="21" spans="1:15" x14ac:dyDescent="0.3">
      <c r="A21">
        <v>5.0000000000000001E-4</v>
      </c>
    </row>
    <row r="24" spans="1:15" x14ac:dyDescent="0.3">
      <c r="A24" s="2"/>
      <c r="B24" s="2" t="s">
        <v>27</v>
      </c>
    </row>
    <row r="25" spans="1:15" x14ac:dyDescent="0.3">
      <c r="A25" s="2" t="s">
        <v>3</v>
      </c>
      <c r="B25" s="2">
        <v>1.333</v>
      </c>
    </row>
    <row r="26" spans="1:15" x14ac:dyDescent="0.3">
      <c r="A26" s="2" t="s">
        <v>4</v>
      </c>
      <c r="B26" s="2">
        <v>1.3620000000000001</v>
      </c>
    </row>
    <row r="27" spans="1:15" x14ac:dyDescent="0.3">
      <c r="A27" s="2" t="s">
        <v>5</v>
      </c>
      <c r="B27" s="6">
        <v>1.47</v>
      </c>
    </row>
    <row r="28" spans="1:15" x14ac:dyDescent="0.3">
      <c r="A28" s="2" t="s">
        <v>6</v>
      </c>
      <c r="B28" s="2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3" sqref="D13"/>
    </sheetView>
  </sheetViews>
  <sheetFormatPr defaultRowHeight="14.4" x14ac:dyDescent="0.3"/>
  <sheetData>
    <row r="1" spans="1:3" x14ac:dyDescent="0.3">
      <c r="A1">
        <f ca="1">MINVERSE(A1:C3)</f>
        <v>0</v>
      </c>
      <c r="B1">
        <v>2</v>
      </c>
      <c r="C1">
        <v>1</v>
      </c>
    </row>
    <row r="2" spans="1:3" x14ac:dyDescent="0.3">
      <c r="A2">
        <v>3</v>
      </c>
      <c r="B2">
        <v>8</v>
      </c>
      <c r="C2">
        <v>3</v>
      </c>
    </row>
    <row r="3" spans="1:3" x14ac:dyDescent="0.3">
      <c r="A3">
        <v>2</v>
      </c>
      <c r="B3">
        <v>6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Excel2LaTeX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2018-04-23T12:26:34Z</dcterms:modified>
</cp:coreProperties>
</file>