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drawings/drawing4.xml" ContentType="application/vnd.openxmlformats-officedocument.drawing+xml"/>
  <Override PartName="/xl/drawings/drawing5.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mc:AlternateContent xmlns:mc="http://schemas.openxmlformats.org/markup-compatibility/2006">
    <mc:Choice Requires="x15">
      <x15ac:absPath xmlns:x15ac="http://schemas.microsoft.com/office/spreadsheetml/2010/11/ac" url="D:\Software Engineering\2023\stuff\Work In Progress\!important\!Remake\"/>
    </mc:Choice>
  </mc:AlternateContent>
  <xr:revisionPtr revIDLastSave="0" documentId="13_ncr:1_{1FFD611A-98DD-4D19-9F14-E0B7F3170625}" xr6:coauthVersionLast="47" xr6:coauthVersionMax="47" xr10:uidLastSave="{00000000-0000-0000-0000-000000000000}"/>
  <bookViews>
    <workbookView xWindow="-120" yWindow="-120" windowWidth="29040" windowHeight="15840" xr2:uid="{D8103BA2-59FC-45E2-A4BB-9C2A75B11E95}"/>
  </bookViews>
  <sheets>
    <sheet name="Risk Register - Heuristics" sheetId="5" r:id="rId1"/>
    <sheet name="Risk Register Quality Dimension" sheetId="6" r:id="rId2"/>
    <sheet name="Risk Register Quality Criteria" sheetId="7" r:id="rId3"/>
    <sheet name="Risk Matrices" sheetId="8" r:id="rId4"/>
    <sheet name="Risk Management Doc." sheetId="19" r:id="rId5"/>
    <sheet name="Risk Response Strategies" sheetId="9" r:id="rId6"/>
    <sheet name="Feelings (experience)" sheetId="10" r:id="rId7"/>
    <sheet name="Draw a Picture of the Product" sheetId="11" r:id="rId8"/>
    <sheet name="Document Atomization" sheetId="12" r:id="rId9"/>
    <sheet name="Heuristic Test Strategy" sheetId="13" r:id="rId10"/>
    <sheet name="Risk Matrix" sheetId="14" r:id="rId11"/>
  </sheets>
  <definedNames>
    <definedName name="Allowance_Amount" localSheetId="7">#REF!</definedName>
    <definedName name="Allowance_Amount">#REF!</definedName>
    <definedName name="ALLOWANCES_INPUT_INSTRUCTIONS___New_Section" localSheetId="7">#REF!</definedName>
    <definedName name="ALLOWANCES_INPUT_INSTRUCTIONS___New_Section">#REF!</definedName>
    <definedName name="basedef" localSheetId="7">#REF!</definedName>
    <definedName name="basedef">#REF!</definedName>
    <definedName name="Benefits___International">#REF!</definedName>
    <definedName name="Benefits___USA">#REF!</definedName>
    <definedName name="BenefitsUSA">#REF!</definedName>
    <definedName name="Calendar">#REF!</definedName>
    <definedName name="Cash_Compensation">#REF!</definedName>
    <definedName name="Compensation">#REF!</definedName>
    <definedName name="Countries1">#REF!</definedName>
    <definedName name="CountryList">#REF!</definedName>
    <definedName name="Germany">#REF!</definedName>
    <definedName name="India">#REF!</definedName>
    <definedName name="InputInstr">#REF!</definedName>
    <definedName name="Israel">#REF!</definedName>
    <definedName name="LevelMatrices">#REF!</definedName>
    <definedName name="Location">#REF!</definedName>
    <definedName name="LTIInstr">#REF!</definedName>
    <definedName name="LTIPractice">#REF!</definedName>
    <definedName name="newchanges">#REF!</definedName>
    <definedName name="Overview">#REF!</definedName>
    <definedName name="Participants">#REF!</definedName>
    <definedName name="Pay_Increase_Budgets">#REF!</definedName>
    <definedName name="PayIncBudg">#REF!</definedName>
    <definedName name="Professional">"Instructions"</definedName>
    <definedName name="Professional_Leveling_Matrix">#REF!</definedName>
    <definedName name="Stock_Option_Practices">#REF!</definedName>
    <definedName name="Stock_Option_Pratices">#REF!</definedName>
    <definedName name="Support_Staff_Leveling_Matrix">#REF!</definedName>
    <definedName name="Target_STI">#REF!</definedName>
    <definedName name="United_States_Corporate_HQ_Leveling_Matrix__Senior_Management___Executives">"USLeveling"</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 i="6" l="1"/>
  <c r="M2" i="7"/>
  <c r="L2" i="5"/>
  <c r="R49" i="7"/>
  <c r="R48" i="7"/>
  <c r="R47" i="7"/>
  <c r="R46" i="7"/>
  <c r="R45" i="7"/>
  <c r="R44" i="7"/>
  <c r="R43" i="7"/>
  <c r="R42" i="7"/>
  <c r="R41" i="7"/>
  <c r="R40" i="7"/>
  <c r="R39" i="7"/>
  <c r="R38" i="7"/>
  <c r="R37" i="7"/>
  <c r="R36" i="7"/>
  <c r="R35" i="7"/>
  <c r="R34" i="7"/>
  <c r="R33" i="7"/>
  <c r="R32" i="7"/>
  <c r="R31" i="7"/>
  <c r="R30" i="7"/>
  <c r="R29" i="7"/>
  <c r="R28" i="7"/>
  <c r="R27" i="7"/>
  <c r="R26" i="7"/>
  <c r="R25" i="7"/>
  <c r="R24" i="7"/>
  <c r="R23" i="7"/>
  <c r="R22" i="7"/>
  <c r="R21" i="7"/>
  <c r="R20" i="7"/>
  <c r="R19" i="7"/>
  <c r="R18" i="7"/>
  <c r="R17" i="7"/>
  <c r="R16" i="7"/>
  <c r="R15" i="7"/>
  <c r="R14" i="7"/>
  <c r="R13" i="7"/>
  <c r="R12" i="7"/>
  <c r="R11" i="7"/>
  <c r="R10" i="7"/>
  <c r="R9" i="7"/>
  <c r="R8" i="7"/>
  <c r="Q39" i="6"/>
  <c r="R39" i="6" s="1" a="1"/>
  <c r="R39" i="6" s="1"/>
  <c r="Q38" i="6"/>
  <c r="R38" i="6" s="1" a="1"/>
  <c r="R38" i="6" s="1"/>
  <c r="Q37" i="6"/>
  <c r="Q36" i="6"/>
  <c r="R36" i="6" s="1" a="1"/>
  <c r="R36" i="6" s="1"/>
  <c r="Q35" i="6"/>
  <c r="R35" i="6" s="1" a="1"/>
  <c r="R35" i="6" s="1"/>
  <c r="Q34" i="6"/>
  <c r="R34" i="6" s="1" a="1"/>
  <c r="R34" i="6" s="1"/>
  <c r="Q33" i="6"/>
  <c r="Q32" i="6"/>
  <c r="R32" i="6" s="1" a="1"/>
  <c r="R32" i="6" s="1"/>
  <c r="Q31" i="6"/>
  <c r="R31" i="6" s="1" a="1"/>
  <c r="R31" i="6" s="1"/>
  <c r="Q30" i="6"/>
  <c r="R30" i="6" s="1" a="1"/>
  <c r="R30" i="6" s="1"/>
  <c r="Q29" i="6"/>
  <c r="Q28" i="6"/>
  <c r="R28" i="6" s="1" a="1"/>
  <c r="R28" i="6" s="1"/>
  <c r="Q27" i="6"/>
  <c r="R27" i="6" s="1" a="1"/>
  <c r="R27" i="6" s="1"/>
  <c r="Q26" i="6"/>
  <c r="R26" i="6" s="1" a="1"/>
  <c r="R26" i="6" s="1"/>
  <c r="Q25" i="6"/>
  <c r="Q24" i="6"/>
  <c r="R24" i="6" s="1" a="1"/>
  <c r="R24" i="6" s="1"/>
  <c r="Q23" i="6"/>
  <c r="R23" i="6" s="1" a="1"/>
  <c r="R23" i="6" s="1"/>
  <c r="Q22" i="6"/>
  <c r="R22" i="6" s="1" a="1"/>
  <c r="R22" i="6" s="1"/>
  <c r="Q21" i="6"/>
  <c r="Q20" i="6"/>
  <c r="R20" i="6" s="1" a="1"/>
  <c r="R20" i="6" s="1"/>
  <c r="Q19" i="6"/>
  <c r="R19" i="6" s="1" a="1"/>
  <c r="R19" i="6" s="1"/>
  <c r="Q18" i="6"/>
  <c r="R18" i="6" s="1" a="1"/>
  <c r="R18" i="6" s="1"/>
  <c r="Q17" i="6"/>
  <c r="Q16" i="6"/>
  <c r="R16" i="6" s="1" a="1"/>
  <c r="R16" i="6" s="1"/>
  <c r="Q15" i="6"/>
  <c r="R15" i="6" s="1" a="1"/>
  <c r="R15" i="6" s="1"/>
  <c r="Q14" i="6"/>
  <c r="R14" i="6" s="1" a="1"/>
  <c r="R14" i="6" s="1"/>
  <c r="Q13" i="6"/>
  <c r="Q12" i="6"/>
  <c r="R12" i="6" s="1" a="1"/>
  <c r="R12" i="6" s="1"/>
  <c r="Q11" i="6"/>
  <c r="R11" i="6" s="1" a="1"/>
  <c r="R11" i="6" s="1"/>
  <c r="Q10" i="6"/>
  <c r="Q9" i="6"/>
  <c r="Q8" i="6"/>
  <c r="R8" i="6" s="1" a="1"/>
  <c r="R8" i="6" s="1"/>
  <c r="Q7" i="6"/>
  <c r="R7" i="6" s="1" a="1"/>
  <c r="R7" i="6" s="1"/>
  <c r="Q6" i="6"/>
  <c r="R6" i="6" s="1" a="1"/>
  <c r="R6" i="6" s="1"/>
  <c r="Q56" i="5"/>
  <c r="Q55" i="5"/>
  <c r="Q54" i="5"/>
  <c r="Q53" i="5"/>
  <c r="Q52" i="5"/>
  <c r="Q51" i="5"/>
  <c r="Q50"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2" i="5"/>
  <c r="Q10" i="5"/>
  <c r="Q9" i="5"/>
  <c r="Q8" i="5"/>
  <c r="Q7" i="5"/>
  <c r="Q6" i="5"/>
  <c r="M39" i="6"/>
  <c r="N39" i="6" s="1" a="1"/>
  <c r="N39" i="6" s="1"/>
  <c r="M38" i="6"/>
  <c r="N38" i="6" s="1" a="1"/>
  <c r="N38" i="6" s="1"/>
  <c r="R37" i="6" a="1"/>
  <c r="R37" i="6" s="1"/>
  <c r="M37" i="6"/>
  <c r="N37" i="6" s="1" a="1"/>
  <c r="N37" i="6" s="1"/>
  <c r="M36" i="6"/>
  <c r="N36" i="6" s="1" a="1"/>
  <c r="N36" i="6" s="1"/>
  <c r="M35" i="6"/>
  <c r="N35" i="6" s="1" a="1"/>
  <c r="N35" i="6" s="1"/>
  <c r="M34" i="6"/>
  <c r="N34" i="6" s="1" a="1"/>
  <c r="N34" i="6" s="1"/>
  <c r="R33" i="6" a="1"/>
  <c r="R33" i="6" s="1"/>
  <c r="M33" i="6"/>
  <c r="N33" i="6" s="1" a="1"/>
  <c r="N33" i="6" s="1"/>
  <c r="M32" i="6"/>
  <c r="N32" i="6" s="1" a="1"/>
  <c r="N32" i="6" s="1"/>
  <c r="M31" i="6"/>
  <c r="N31" i="6" s="1" a="1"/>
  <c r="N31" i="6" s="1"/>
  <c r="M30" i="6"/>
  <c r="N30" i="6" s="1" a="1"/>
  <c r="N30" i="6" s="1"/>
  <c r="R29" i="6" a="1"/>
  <c r="R29" i="6" s="1"/>
  <c r="M29" i="6"/>
  <c r="N29" i="6" s="1" a="1"/>
  <c r="N29" i="6" s="1"/>
  <c r="M28" i="6"/>
  <c r="N28" i="6" s="1" a="1"/>
  <c r="N28" i="6" s="1"/>
  <c r="M27" i="6"/>
  <c r="N27" i="6" s="1" a="1"/>
  <c r="N27" i="6" s="1"/>
  <c r="M26" i="6"/>
  <c r="N26" i="6" s="1" a="1"/>
  <c r="N26" i="6" s="1"/>
  <c r="R25" i="6" a="1"/>
  <c r="R25" i="6" s="1"/>
  <c r="M25" i="6"/>
  <c r="N25" i="6" s="1" a="1"/>
  <c r="N25" i="6" s="1"/>
  <c r="M24" i="6"/>
  <c r="N24" i="6" s="1" a="1"/>
  <c r="N24" i="6" s="1"/>
  <c r="M23" i="6"/>
  <c r="N23" i="6" s="1" a="1"/>
  <c r="N23" i="6" s="1"/>
  <c r="M22" i="6"/>
  <c r="N22" i="6" s="1" a="1"/>
  <c r="N22" i="6" s="1"/>
  <c r="R21" i="6" a="1"/>
  <c r="R21" i="6" s="1"/>
  <c r="M21" i="6"/>
  <c r="N21" i="6" s="1" a="1"/>
  <c r="N21" i="6" s="1"/>
  <c r="M20" i="6"/>
  <c r="N20" i="6" s="1" a="1"/>
  <c r="N20" i="6" s="1"/>
  <c r="M19" i="6"/>
  <c r="N19" i="6" s="1" a="1"/>
  <c r="N19" i="6" s="1"/>
  <c r="M18" i="6"/>
  <c r="N18" i="6" s="1" a="1"/>
  <c r="N18" i="6" s="1"/>
  <c r="R17" i="6" a="1"/>
  <c r="R17" i="6" s="1"/>
  <c r="M17" i="6"/>
  <c r="N17" i="6" s="1" a="1"/>
  <c r="N17" i="6" s="1"/>
  <c r="M16" i="6"/>
  <c r="N16" i="6" s="1" a="1"/>
  <c r="N16" i="6" s="1"/>
  <c r="M15" i="6"/>
  <c r="N15" i="6" s="1" a="1"/>
  <c r="N15" i="6" s="1"/>
  <c r="M14" i="6"/>
  <c r="N14" i="6" s="1" a="1"/>
  <c r="N14" i="6" s="1"/>
  <c r="R13" i="6" a="1"/>
  <c r="R13" i="6" s="1"/>
  <c r="M13" i="6"/>
  <c r="N13" i="6" s="1" a="1"/>
  <c r="N13" i="6" s="1"/>
  <c r="M12" i="6"/>
  <c r="N12" i="6" s="1" a="1"/>
  <c r="N12" i="6" s="1"/>
  <c r="M11" i="6"/>
  <c r="N11" i="6" s="1" a="1"/>
  <c r="N11" i="6" s="1"/>
  <c r="R10" i="6" a="1"/>
  <c r="R10" i="6" s="1"/>
  <c r="M10" i="6"/>
  <c r="N10" i="6" s="1" a="1"/>
  <c r="N10" i="6" s="1"/>
  <c r="R9" i="6" a="1"/>
  <c r="R9" i="6" s="1"/>
  <c r="M9" i="6"/>
  <c r="N9" i="6" s="1" a="1"/>
  <c r="N9" i="6" s="1"/>
  <c r="M8" i="6"/>
  <c r="N8" i="6" s="1" a="1"/>
  <c r="N8" i="6" s="1"/>
  <c r="M7" i="6"/>
  <c r="N7" i="6" s="1" a="1"/>
  <c r="N7" i="6" s="1"/>
  <c r="M6" i="6"/>
  <c r="AG34" i="8" l="1"/>
  <c r="AC34" i="8"/>
  <c r="AG33" i="8"/>
  <c r="AC33" i="8"/>
  <c r="AG32" i="8"/>
  <c r="AC32" i="8"/>
  <c r="AG31" i="8"/>
  <c r="AC31" i="8"/>
  <c r="S49" i="7" a="1"/>
  <c r="S49" i="7" s="1"/>
  <c r="N49" i="7"/>
  <c r="O49" i="7" s="1" a="1"/>
  <c r="O49" i="7" s="1"/>
  <c r="S48" i="7" a="1"/>
  <c r="S48" i="7" s="1"/>
  <c r="N48" i="7"/>
  <c r="O48" i="7" s="1" a="1"/>
  <c r="O48" i="7" s="1"/>
  <c r="S47" i="7" a="1"/>
  <c r="S47" i="7" s="1"/>
  <c r="N47" i="7"/>
  <c r="O47" i="7" s="1" a="1"/>
  <c r="O47" i="7" s="1"/>
  <c r="S46" i="7" a="1"/>
  <c r="S46" i="7" s="1"/>
  <c r="N46" i="7"/>
  <c r="O46" i="7" s="1" a="1"/>
  <c r="O46" i="7" s="1"/>
  <c r="S45" i="7" a="1"/>
  <c r="S45" i="7" s="1"/>
  <c r="N45" i="7"/>
  <c r="O45" i="7" s="1" a="1"/>
  <c r="O45" i="7" s="1"/>
  <c r="S44" i="7" a="1"/>
  <c r="S44" i="7" s="1"/>
  <c r="N44" i="7"/>
  <c r="O44" i="7" s="1" a="1"/>
  <c r="O44" i="7" s="1"/>
  <c r="S43" i="7" a="1"/>
  <c r="S43" i="7" s="1"/>
  <c r="N43" i="7"/>
  <c r="O43" i="7" s="1" a="1"/>
  <c r="O43" i="7" s="1"/>
  <c r="S42" i="7" a="1"/>
  <c r="S42" i="7" s="1"/>
  <c r="N42" i="7"/>
  <c r="O42" i="7" s="1" a="1"/>
  <c r="O42" i="7" s="1"/>
  <c r="S41" i="7" a="1"/>
  <c r="S41" i="7" s="1"/>
  <c r="N41" i="7"/>
  <c r="O41" i="7" s="1" a="1"/>
  <c r="O41" i="7" s="1"/>
  <c r="S40" i="7" a="1"/>
  <c r="S40" i="7" s="1"/>
  <c r="N40" i="7"/>
  <c r="O40" i="7" s="1" a="1"/>
  <c r="O40" i="7" s="1"/>
  <c r="S39" i="7" a="1"/>
  <c r="S39" i="7" s="1"/>
  <c r="N39" i="7"/>
  <c r="O39" i="7" s="1" a="1"/>
  <c r="O39" i="7" s="1"/>
  <c r="S38" i="7" a="1"/>
  <c r="S38" i="7" s="1"/>
  <c r="N38" i="7"/>
  <c r="O38" i="7" s="1" a="1"/>
  <c r="O38" i="7" s="1"/>
  <c r="S37" i="7" a="1"/>
  <c r="S37" i="7" s="1"/>
  <c r="N37" i="7"/>
  <c r="O37" i="7" s="1" a="1"/>
  <c r="O37" i="7" s="1"/>
  <c r="S36" i="7" a="1"/>
  <c r="S36" i="7" s="1"/>
  <c r="N36" i="7"/>
  <c r="O36" i="7" s="1" a="1"/>
  <c r="O36" i="7" s="1"/>
  <c r="S35" i="7" a="1"/>
  <c r="S35" i="7" s="1"/>
  <c r="N35" i="7"/>
  <c r="O35" i="7" s="1" a="1"/>
  <c r="O35" i="7" s="1"/>
  <c r="S34" i="7" a="1"/>
  <c r="S34" i="7" s="1"/>
  <c r="N34" i="7"/>
  <c r="O34" i="7" s="1" a="1"/>
  <c r="O34" i="7" s="1"/>
  <c r="S33" i="7" a="1"/>
  <c r="S33" i="7" s="1"/>
  <c r="N33" i="7"/>
  <c r="O33" i="7" s="1" a="1"/>
  <c r="O33" i="7" s="1"/>
  <c r="S32" i="7" a="1"/>
  <c r="S32" i="7" s="1"/>
  <c r="N32" i="7"/>
  <c r="O32" i="7" s="1" a="1"/>
  <c r="O32" i="7" s="1"/>
  <c r="S31" i="7" a="1"/>
  <c r="S31" i="7" s="1"/>
  <c r="N31" i="7"/>
  <c r="O31" i="7" s="1" a="1"/>
  <c r="O31" i="7" s="1"/>
  <c r="S30" i="7" a="1"/>
  <c r="S30" i="7" s="1"/>
  <c r="N30" i="7"/>
  <c r="O30" i="7" s="1" a="1"/>
  <c r="O30" i="7" s="1"/>
  <c r="S29" i="7" a="1"/>
  <c r="S29" i="7" s="1"/>
  <c r="N29" i="7"/>
  <c r="O29" i="7" s="1" a="1"/>
  <c r="O29" i="7" s="1"/>
  <c r="S28" i="7" a="1"/>
  <c r="S28" i="7" s="1"/>
  <c r="N28" i="7"/>
  <c r="O28" i="7" s="1" a="1"/>
  <c r="O28" i="7" s="1"/>
  <c r="S27" i="7" a="1"/>
  <c r="S27" i="7" s="1"/>
  <c r="N27" i="7"/>
  <c r="O27" i="7" s="1" a="1"/>
  <c r="O27" i="7" s="1"/>
  <c r="S26" i="7" a="1"/>
  <c r="S26" i="7" s="1"/>
  <c r="N26" i="7"/>
  <c r="O26" i="7" s="1" a="1"/>
  <c r="O26" i="7" s="1"/>
  <c r="S25" i="7" a="1"/>
  <c r="S25" i="7" s="1"/>
  <c r="N25" i="7"/>
  <c r="O25" i="7" s="1" a="1"/>
  <c r="O25" i="7" s="1"/>
  <c r="S24" i="7" a="1"/>
  <c r="S24" i="7" s="1"/>
  <c r="N24" i="7"/>
  <c r="O24" i="7" s="1" a="1"/>
  <c r="O24" i="7" s="1"/>
  <c r="S23" i="7" a="1"/>
  <c r="S23" i="7" s="1"/>
  <c r="N23" i="7"/>
  <c r="O23" i="7" s="1" a="1"/>
  <c r="O23" i="7" s="1"/>
  <c r="S22" i="7" a="1"/>
  <c r="S22" i="7" s="1"/>
  <c r="N22" i="7"/>
  <c r="O22" i="7" s="1" a="1"/>
  <c r="O22" i="7" s="1"/>
  <c r="S21" i="7" a="1"/>
  <c r="S21" i="7" s="1"/>
  <c r="N21" i="7"/>
  <c r="O21" i="7" s="1" a="1"/>
  <c r="O21" i="7" s="1"/>
  <c r="S20" i="7" a="1"/>
  <c r="S20" i="7" s="1"/>
  <c r="N20" i="7"/>
  <c r="O20" i="7" s="1" a="1"/>
  <c r="O20" i="7" s="1"/>
  <c r="S19" i="7" a="1"/>
  <c r="S19" i="7" s="1"/>
  <c r="N19" i="7"/>
  <c r="O19" i="7" s="1" a="1"/>
  <c r="O19" i="7" s="1"/>
  <c r="S18" i="7" a="1"/>
  <c r="S18" i="7" s="1"/>
  <c r="N18" i="7"/>
  <c r="O18" i="7" s="1" a="1"/>
  <c r="O18" i="7" s="1"/>
  <c r="S17" i="7" a="1"/>
  <c r="S17" i="7" s="1"/>
  <c r="N17" i="7"/>
  <c r="O17" i="7" s="1" a="1"/>
  <c r="O17" i="7" s="1"/>
  <c r="S16" i="7" a="1"/>
  <c r="S16" i="7" s="1"/>
  <c r="N16" i="7"/>
  <c r="O16" i="7" s="1" a="1"/>
  <c r="O16" i="7" s="1"/>
  <c r="S15" i="7" a="1"/>
  <c r="S15" i="7" s="1"/>
  <c r="N15" i="7"/>
  <c r="O15" i="7" s="1" a="1"/>
  <c r="O15" i="7" s="1"/>
  <c r="S14" i="7" a="1"/>
  <c r="S14" i="7" s="1"/>
  <c r="N14" i="7"/>
  <c r="O14" i="7" s="1" a="1"/>
  <c r="O14" i="7" s="1"/>
  <c r="S13" i="7" a="1"/>
  <c r="S13" i="7" s="1"/>
  <c r="N13" i="7"/>
  <c r="O13" i="7" s="1" a="1"/>
  <c r="O13" i="7" s="1"/>
  <c r="S12" i="7" a="1"/>
  <c r="S12" i="7" s="1"/>
  <c r="N12" i="7"/>
  <c r="O12" i="7" s="1" a="1"/>
  <c r="O12" i="7" s="1"/>
  <c r="S11" i="7" a="1"/>
  <c r="S11" i="7" s="1"/>
  <c r="N11" i="7"/>
  <c r="O11" i="7" s="1" a="1"/>
  <c r="O11" i="7" s="1"/>
  <c r="S10" i="7" a="1"/>
  <c r="S10" i="7" s="1"/>
  <c r="N10" i="7"/>
  <c r="O10" i="7" s="1" a="1"/>
  <c r="O10" i="7" s="1"/>
  <c r="S9" i="7" a="1"/>
  <c r="S9" i="7" s="1"/>
  <c r="N9" i="7"/>
  <c r="O9" i="7" s="1" a="1"/>
  <c r="O9" i="7" s="1"/>
  <c r="S8" i="7" a="1"/>
  <c r="S8" i="7" s="1"/>
  <c r="N8" i="7"/>
  <c r="N7" i="7"/>
  <c r="R6" i="7"/>
  <c r="S6" i="7" s="1" a="1"/>
  <c r="S6" i="7" s="1"/>
  <c r="R56" i="5" a="1"/>
  <c r="R56" i="5" s="1"/>
  <c r="M56" i="5"/>
  <c r="N56" i="5" s="1" a="1"/>
  <c r="N56" i="5" s="1"/>
  <c r="R55" i="5" a="1"/>
  <c r="R55" i="5" s="1"/>
  <c r="M55" i="5"/>
  <c r="N55" i="5" s="1" a="1"/>
  <c r="N55" i="5" s="1"/>
  <c r="R54" i="5" a="1"/>
  <c r="R54" i="5" s="1"/>
  <c r="M54" i="5"/>
  <c r="N54" i="5" s="1" a="1"/>
  <c r="N54" i="5" s="1"/>
  <c r="R53" i="5" a="1"/>
  <c r="R53" i="5" s="1"/>
  <c r="M53" i="5"/>
  <c r="N53" i="5" s="1" a="1"/>
  <c r="N53" i="5" s="1"/>
  <c r="R52" i="5" a="1"/>
  <c r="R52" i="5" s="1"/>
  <c r="M52" i="5"/>
  <c r="N52" i="5" s="1" a="1"/>
  <c r="N52" i="5" s="1"/>
  <c r="R51" i="5" a="1"/>
  <c r="R51" i="5" s="1"/>
  <c r="M51" i="5"/>
  <c r="N51" i="5" s="1" a="1"/>
  <c r="N51" i="5" s="1"/>
  <c r="R50" i="5" a="1"/>
  <c r="R50" i="5" s="1"/>
  <c r="M50" i="5"/>
  <c r="N50" i="5" s="1" a="1"/>
  <c r="N50" i="5" s="1"/>
  <c r="R49" i="5" a="1"/>
  <c r="R49" i="5" s="1"/>
  <c r="M49" i="5"/>
  <c r="N49" i="5" s="1" a="1"/>
  <c r="N49" i="5" s="1"/>
  <c r="R48" i="5" a="1"/>
  <c r="R48" i="5" s="1"/>
  <c r="M48" i="5"/>
  <c r="N48" i="5" s="1" a="1"/>
  <c r="N48" i="5" s="1"/>
  <c r="R47" i="5" a="1"/>
  <c r="R47" i="5" s="1"/>
  <c r="M47" i="5"/>
  <c r="N47" i="5" s="1" a="1"/>
  <c r="N47" i="5" s="1"/>
  <c r="R46" i="5" a="1"/>
  <c r="R46" i="5" s="1"/>
  <c r="M46" i="5"/>
  <c r="N46" i="5" s="1" a="1"/>
  <c r="N46" i="5" s="1"/>
  <c r="R45" i="5" a="1"/>
  <c r="R45" i="5" s="1"/>
  <c r="M45" i="5"/>
  <c r="N45" i="5" s="1" a="1"/>
  <c r="N45" i="5" s="1"/>
  <c r="R44" i="5" a="1"/>
  <c r="R44" i="5" s="1"/>
  <c r="M44" i="5"/>
  <c r="N44" i="5" s="1" a="1"/>
  <c r="N44" i="5" s="1"/>
  <c r="R43" i="5" a="1"/>
  <c r="R43" i="5" s="1"/>
  <c r="M43" i="5"/>
  <c r="N43" i="5" s="1" a="1"/>
  <c r="N43" i="5" s="1"/>
  <c r="R42" i="5" a="1"/>
  <c r="R42" i="5" s="1"/>
  <c r="M42" i="5"/>
  <c r="N42" i="5" s="1" a="1"/>
  <c r="N42" i="5" s="1"/>
  <c r="R41" i="5" a="1"/>
  <c r="R41" i="5" s="1"/>
  <c r="M41" i="5"/>
  <c r="N41" i="5" s="1" a="1"/>
  <c r="N41" i="5" s="1"/>
  <c r="R40" i="5" a="1"/>
  <c r="R40" i="5" s="1"/>
  <c r="M40" i="5"/>
  <c r="N40" i="5" s="1" a="1"/>
  <c r="N40" i="5" s="1"/>
  <c r="R39" i="5" a="1"/>
  <c r="R39" i="5" s="1"/>
  <c r="M39" i="5"/>
  <c r="N39" i="5" s="1" a="1"/>
  <c r="N39" i="5" s="1"/>
  <c r="R38" i="5" a="1"/>
  <c r="R38" i="5" s="1"/>
  <c r="M38" i="5"/>
  <c r="N38" i="5" s="1" a="1"/>
  <c r="N38" i="5" s="1"/>
  <c r="R37" i="5" a="1"/>
  <c r="R37" i="5" s="1"/>
  <c r="M37" i="5"/>
  <c r="N37" i="5" s="1" a="1"/>
  <c r="N37" i="5" s="1"/>
  <c r="R36" i="5" a="1"/>
  <c r="R36" i="5" s="1"/>
  <c r="M36" i="5"/>
  <c r="N36" i="5" s="1" a="1"/>
  <c r="N36" i="5" s="1"/>
  <c r="R35" i="5" a="1"/>
  <c r="R35" i="5" s="1"/>
  <c r="M35" i="5"/>
  <c r="N35" i="5" s="1" a="1"/>
  <c r="N35" i="5" s="1"/>
  <c r="R34" i="5" a="1"/>
  <c r="R34" i="5" s="1"/>
  <c r="M34" i="5"/>
  <c r="N34" i="5" s="1" a="1"/>
  <c r="N34" i="5" s="1"/>
  <c r="R33" i="5" a="1"/>
  <c r="R33" i="5" s="1"/>
  <c r="M33" i="5"/>
  <c r="N33" i="5" s="1" a="1"/>
  <c r="N33" i="5" s="1"/>
  <c r="R32" i="5" a="1"/>
  <c r="R32" i="5" s="1"/>
  <c r="M32" i="5"/>
  <c r="N32" i="5" s="1" a="1"/>
  <c r="N32" i="5" s="1"/>
  <c r="R31" i="5" a="1"/>
  <c r="R31" i="5" s="1"/>
  <c r="M31" i="5"/>
  <c r="N31" i="5" s="1" a="1"/>
  <c r="N31" i="5" s="1"/>
  <c r="R30" i="5" a="1"/>
  <c r="R30" i="5" s="1"/>
  <c r="M30" i="5"/>
  <c r="N30" i="5" s="1" a="1"/>
  <c r="N30" i="5" s="1"/>
  <c r="R29" i="5" a="1"/>
  <c r="R29" i="5" s="1"/>
  <c r="M29" i="5"/>
  <c r="N29" i="5" s="1" a="1"/>
  <c r="N29" i="5" s="1"/>
  <c r="R28" i="5" a="1"/>
  <c r="R28" i="5" s="1"/>
  <c r="M28" i="5"/>
  <c r="N28" i="5" s="1" a="1"/>
  <c r="N28" i="5" s="1"/>
  <c r="R27" i="5" a="1"/>
  <c r="R27" i="5" s="1"/>
  <c r="M27" i="5"/>
  <c r="N27" i="5" s="1" a="1"/>
  <c r="N27" i="5" s="1"/>
  <c r="R26" i="5" a="1"/>
  <c r="R26" i="5" s="1"/>
  <c r="M26" i="5"/>
  <c r="N26" i="5" s="1" a="1"/>
  <c r="N26" i="5" s="1"/>
  <c r="R25" i="5" a="1"/>
  <c r="R25" i="5" s="1"/>
  <c r="M25" i="5"/>
  <c r="N25" i="5" s="1" a="1"/>
  <c r="N25" i="5" s="1"/>
  <c r="R24" i="5" a="1"/>
  <c r="R24" i="5" s="1"/>
  <c r="M24" i="5"/>
  <c r="N24" i="5" s="1" a="1"/>
  <c r="N24" i="5" s="1"/>
  <c r="R23" i="5" a="1"/>
  <c r="R23" i="5" s="1"/>
  <c r="M23" i="5"/>
  <c r="N23" i="5" s="1" a="1"/>
  <c r="N23" i="5" s="1"/>
  <c r="R22" i="5" a="1"/>
  <c r="R22" i="5" s="1"/>
  <c r="M22" i="5"/>
  <c r="N22" i="5" s="1" a="1"/>
  <c r="N22" i="5" s="1"/>
  <c r="R21" i="5" a="1"/>
  <c r="R21" i="5" s="1"/>
  <c r="M21" i="5"/>
  <c r="N21" i="5" s="1" a="1"/>
  <c r="N21" i="5" s="1"/>
  <c r="R20" i="5" a="1"/>
  <c r="R20" i="5" s="1"/>
  <c r="M20" i="5"/>
  <c r="N20" i="5" s="1" a="1"/>
  <c r="N20" i="5" s="1"/>
  <c r="R19" i="5" a="1"/>
  <c r="R19" i="5" s="1"/>
  <c r="M19" i="5"/>
  <c r="N19" i="5" s="1" a="1"/>
  <c r="N19" i="5" s="1"/>
  <c r="R18" i="5" a="1"/>
  <c r="R18" i="5" s="1"/>
  <c r="M18" i="5"/>
  <c r="N18" i="5" s="1" a="1"/>
  <c r="N18" i="5" s="1"/>
  <c r="R17" i="5" a="1"/>
  <c r="R17" i="5" s="1"/>
  <c r="M17" i="5"/>
  <c r="N17" i="5" s="1" a="1"/>
  <c r="N17" i="5" s="1"/>
  <c r="R16" i="5" a="1"/>
  <c r="R16" i="5" s="1"/>
  <c r="M16" i="5"/>
  <c r="N16" i="5" s="1" a="1"/>
  <c r="N16" i="5" s="1"/>
  <c r="R15" i="5" a="1"/>
  <c r="R15" i="5" s="1"/>
  <c r="M15" i="5"/>
  <c r="M14" i="5"/>
  <c r="Q14" i="5" s="1"/>
  <c r="M13" i="5"/>
  <c r="Q13" i="5" s="1"/>
  <c r="R12" i="5" a="1"/>
  <c r="R12" i="5" s="1"/>
  <c r="M12" i="5"/>
  <c r="M11" i="5"/>
  <c r="Q11" i="5" s="1"/>
  <c r="R10" i="5" a="1"/>
  <c r="R10" i="5" s="1"/>
  <c r="M10" i="5"/>
  <c r="R9" i="5" a="1"/>
  <c r="R9" i="5" s="1"/>
  <c r="M9" i="5"/>
  <c r="R8" i="5" a="1"/>
  <c r="R8" i="5" s="1"/>
  <c r="M8" i="5"/>
  <c r="M7" i="5"/>
  <c r="R6" i="5" a="1"/>
  <c r="R6" i="5" s="1"/>
  <c r="M6" i="5"/>
  <c r="O8" i="7" l="1" a="1"/>
  <c r="O8" i="7" s="1"/>
  <c r="O7" i="7" a="1"/>
  <c r="O7" i="7" s="1"/>
  <c r="AC9" i="8" s="1"/>
  <c r="R7" i="7"/>
  <c r="S7" i="7" s="1" a="1"/>
  <c r="S7" i="7" s="1"/>
  <c r="AG10" i="8" s="1"/>
  <c r="U8" i="8"/>
  <c r="N6" i="6" a="1"/>
  <c r="N6" i="6" s="1"/>
  <c r="U22" i="8" s="1"/>
  <c r="AG35" i="8"/>
  <c r="AC35" i="8"/>
  <c r="N7" i="5" a="1"/>
  <c r="N7" i="5" s="1"/>
  <c r="N8" i="5" a="1"/>
  <c r="N8" i="5" s="1"/>
  <c r="N15" i="5" a="1"/>
  <c r="N15" i="5" s="1"/>
  <c r="N14" i="5" a="1"/>
  <c r="N14" i="5" s="1"/>
  <c r="N9" i="5" a="1"/>
  <c r="N9" i="5" s="1"/>
  <c r="R11" i="5" a="1"/>
  <c r="R11" i="5" s="1"/>
  <c r="N13" i="5" a="1"/>
  <c r="N13" i="5" s="1"/>
  <c r="N10" i="5" a="1"/>
  <c r="N10" i="5" s="1"/>
  <c r="R14" i="5" a="1"/>
  <c r="R14" i="5" s="1"/>
  <c r="R7" i="5" a="1"/>
  <c r="R7" i="5" s="1"/>
  <c r="Q10" i="8" s="1"/>
  <c r="R13" i="5" a="1"/>
  <c r="R13" i="5" s="1"/>
  <c r="Q33" i="8" s="1"/>
  <c r="N6" i="5" a="1"/>
  <c r="N6" i="5" s="1"/>
  <c r="N11" i="5" a="1"/>
  <c r="N11" i="5" s="1"/>
  <c r="N12" i="5" a="1"/>
  <c r="N12" i="5" s="1"/>
  <c r="AC22" i="8"/>
  <c r="AC20" i="8"/>
  <c r="AC8" i="8"/>
  <c r="AC21" i="8"/>
  <c r="Y21" i="8"/>
  <c r="Y19" i="8"/>
  <c r="Y11" i="8"/>
  <c r="Y9" i="8"/>
  <c r="U11" i="8"/>
  <c r="U9" i="8"/>
  <c r="Y22" i="8"/>
  <c r="Y20" i="8"/>
  <c r="Y10" i="8"/>
  <c r="Y8" i="8"/>
  <c r="U10" i="8"/>
  <c r="AC19" i="8" l="1"/>
  <c r="AC23" i="8" s="1"/>
  <c r="AG21" i="8"/>
  <c r="AG20" i="8"/>
  <c r="AG22" i="8"/>
  <c r="AG19" i="8"/>
  <c r="AG9" i="8"/>
  <c r="AG8" i="8"/>
  <c r="AC11" i="8"/>
  <c r="AG11" i="8"/>
  <c r="AC10" i="8"/>
  <c r="M20" i="8"/>
  <c r="U20" i="8"/>
  <c r="U19" i="8"/>
  <c r="U21" i="8"/>
  <c r="M21" i="8"/>
  <c r="M22" i="8"/>
  <c r="M9" i="8"/>
  <c r="M11" i="8"/>
  <c r="M10" i="8"/>
  <c r="Q9" i="8"/>
  <c r="Q8" i="8"/>
  <c r="M8" i="8"/>
  <c r="Q11" i="8"/>
  <c r="Y32" i="8"/>
  <c r="Y33" i="8"/>
  <c r="Y34" i="8"/>
  <c r="U33" i="8"/>
  <c r="M31" i="8"/>
  <c r="Q34" i="8"/>
  <c r="U32" i="8"/>
  <c r="M32" i="8"/>
  <c r="Y31" i="8"/>
  <c r="M33" i="8"/>
  <c r="Q31" i="8"/>
  <c r="M34" i="8"/>
  <c r="U31" i="8"/>
  <c r="Q32" i="8"/>
  <c r="U34" i="8"/>
  <c r="U12" i="8"/>
  <c r="Q19" i="8"/>
  <c r="Q22" i="8"/>
  <c r="Y12" i="8"/>
  <c r="M19" i="8"/>
  <c r="Q20" i="8"/>
  <c r="Y23" i="8"/>
  <c r="Q21" i="8"/>
  <c r="AC12" i="8" l="1"/>
  <c r="AG23" i="8"/>
  <c r="AG12" i="8"/>
  <c r="U23" i="8"/>
  <c r="M23" i="8"/>
  <c r="M12" i="8"/>
  <c r="Y35" i="8"/>
  <c r="Q12" i="8"/>
  <c r="Q35" i="8"/>
  <c r="U35" i="8"/>
  <c r="M35" i="8"/>
  <c r="Q23"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tc={EDA3719C-F2AE-442A-83D8-F1BC981B7308}</author>
    <author>tc={5CCB4256-F908-4AB0-96E4-D03BD1D4839E}</author>
    <author>tc={10505388-DF72-46A5-9313-D10D1B0D8B7F}</author>
    <author>tc={5F30B985-3EFC-44A9-96EF-C9DD42319AD4}</author>
    <author>tc={8F4ED640-5615-4C9B-A09C-D0CD70BCA453}</author>
    <author>tc={9EEF8CE2-15BE-4286-AA4A-8D183D5F8848}</author>
    <author>tc={D27357EE-BCF3-4CC9-A75E-ACB6B44BE37A}</author>
    <author>tc={225AE38F-EBCB-4CD2-BA30-18F3D5E4C26B}</author>
    <author>tc={1D881162-50AC-4A5B-9AEE-2AEBFFD9662B}</author>
    <author>tc={6EDC4343-F8AE-49E3-ACEC-B0A4E664C2A8}</author>
    <author>tc={16339247-32ED-400E-91DB-582600968872}</author>
    <author>tc={AF74E817-CF70-47E5-8571-DF36B2CEC84B}</author>
  </authors>
  <commentList>
    <comment ref="J2" authorId="0" shapeId="0" xr:uid="{EDA3719C-F2AE-442A-83D8-F1BC981B7308}">
      <text>
        <t>[Threaded comment]
Your version of Excel allows you to read this threaded comment; however, any edits to it will get removed if the file is opened in a newer version of Excel. Learn more: https://go.microsoft.com/fwlink/?linkid=870924
Comment:
    Intolerable: Risk cannot be justified except in extraordinary circumstances
ALARP Region: Tolerable only if risk reduction is impracticable or its cost is grossly disproportionate to the improvement gained
Broadly Acceptable: Tolerable if cost of reduction would exceed improvement gained</t>
      </text>
    </comment>
    <comment ref="A5" authorId="1" shapeId="0" xr:uid="{5CCB4256-F908-4AB0-96E4-D03BD1D4839E}">
      <text>
        <t>[Threaded comment]
Your version of Excel allows you to read this threaded comment; however, any edits to it will get removed if the file is opened in a newer version of Excel. Learn more: https://go.microsoft.com/fwlink/?linkid=870924
Comment:
    This is a set of guideword heuristics for use in analyzing product risks for digital products, mainly software. “Guidewords” are words or phrases that help focus your attention on potentially important factors. Guidewords are not mutually exclusive—they interact and overlap to some degree. But that’s okay. In heuristic risk analysis we do not use mathematics to calculate risk, however if many of these guidewords seems to apply to a particular component of your product, you will probably consider that part more likely to harbor serious bugs, and more worth testing.</t>
      </text>
    </comment>
    <comment ref="G5" authorId="2" shapeId="0" xr:uid="{10505388-DF72-46A5-9313-D10D1B0D8B7F}">
      <text>
        <t>[Threaded comment]
Your version of Excel allows you to read this threaded comment; however, any edits to it will get removed if the file is opened in a newer version of Excel. Learn more: https://go.microsoft.com/fwlink/?linkid=870924
Comment:
    ▣ Risk Analysis:
▣ (Failure Mode) Problem - Something the product does that we wish it wouldn't do. 
▣ (Risk Factor)
— Threat - An event or condition, such as input to the product, that precipitates the failure
— Vulnerability - Something defect or limitation of the product that allows it to fail, given the right event.
— Victim - Some person who experiences the impact of a problem. No bug can be important unless a human cares about it.
▣ Figure out the underlying vulnerabilities and what may trigger those.
Reply:
    ▣ There are three kinds of risk:
- Unknown
- Perceived - one that you have a feeling about, may have data about, but have not necessarily tested for in the product
- Validated - one for which you have performed adequate testing in the product as of now</t>
      </text>
    </comment>
    <comment ref="H5" authorId="3" shapeId="0" xr:uid="{5F30B985-3EFC-44A9-96EF-C9DD42319AD4}">
      <text>
        <t>[Threaded comment]
Your version of Excel allows you to read this threaded comment; however, any edits to it will get removed if the file is opened in a newer version of Excel. Learn more: https://go.microsoft.com/fwlink/?linkid=870924
Comment:
    A root cause is a fundamental reason for the occurrence of a problem (e.g. a situation that leads to an error).
Reply:
    Root causes are identified through root cause analysis, which is typically performed when a failure occurs or a defect is identified.
Reply:
    It is believed that further similar failures or defects can be prevented or their frequency reduced by addressing the root cause, such as by removing it.</t>
      </text>
    </comment>
    <comment ref="J5" authorId="4" shapeId="0" xr:uid="{8F4ED640-5615-4C9B-A09C-D0CD70BCA453}">
      <text>
        <t>[Threaded comment]
Your version of Excel allows you to read this threaded comment; however, any edits to it will get removed if the file is opened in a newer version of Excel. Learn more: https://go.microsoft.com/fwlink/?linkid=870924
Comment:
    ▣ Business risk is the risk that our business will suffer or fail.
▣ Project risk is the risk that our project will suffer or fail.
▣ Product risk is the risk that the product will fail and the users will suffer.</t>
      </text>
    </comment>
    <comment ref="K5" authorId="5" shapeId="0" xr:uid="{9EEF8CE2-15BE-4286-AA4A-8D183D5F8848}">
      <text>
        <t>[Threaded comment]
Your version of Excel allows you to read this threaded comment; however, any edits to it will get removed if the file is opened in a newer version of Excel. Learn more: https://go.microsoft.com/fwlink/?linkid=870924
Comment:
    1 -  means very low
2 -  means low
3 -  means medium
4 -  means high
5 -  means it is a fact</t>
      </text>
    </comment>
    <comment ref="L5" authorId="6" shapeId="0" xr:uid="{D27357EE-BCF3-4CC9-A75E-ACB6B44BE37A}">
      <text>
        <t>[Threaded comment]
Your version of Excel allows you to read this threaded comment; however, any edits to it will get removed if the file is opened in a newer version of Excel. Learn more: https://go.microsoft.com/fwlink/?linkid=870924
Comment:
    1 - means negligible
2 - means minor
3 - means moderate
4 - means significant
5 - means severe
The impact should also be considered based on Customer Feelings.</t>
      </text>
    </comment>
    <comment ref="M5" authorId="7" shapeId="0" xr:uid="{225AE38F-EBCB-4CD2-BA30-18F3D5E4C26B}">
      <text>
        <t>[Threaded comment]
Your version of Excel allows you to read this threaded comment; however, any edits to it will get removed if the file is opened in a newer version of Excel. Learn more: https://go.microsoft.com/fwlink/?linkid=870924
Comment:
    Exposure = Probability x Consequence
This is the level of risk that exists in the absence of any controls or mitigating factors. It represents the raw or natural risk associated with a specific action, decision, or activity without considering any measures that have been put in place to reduce or manage the risk.</t>
      </text>
    </comment>
    <comment ref="O5" authorId="8" shapeId="0" xr:uid="{1D881162-50AC-4A5B-9AEE-2AEBFFD9662B}">
      <text>
        <t>[Threaded comment]
Your version of Excel allows you to read this threaded comment; however, any edits to it will get removed if the file is opened in a newer version of Excel. Learn more: https://go.microsoft.com/fwlink/?linkid=870924
Comment:
    Customer feelings (the *experience* that the customer has) if the risk might occur. See the Feelings Page for more details.
Reply:
    Testing is a social science. To understand your customer's feelings you must understand your customer.</t>
      </text>
    </comment>
    <comment ref="P5" authorId="9" shapeId="0" xr:uid="{6EDC4343-F8AE-49E3-ACEC-B0A4E664C2A8}">
      <text>
        <t>[Threaded comment]
Your version of Excel allows you to read this threaded comment; however, any edits to it will get removed if the file is opened in a newer version of Excel. Learn more: https://go.microsoft.com/fwlink/?linkid=870924
Comment:
    See Risk response Strategies Page for more detail</t>
      </text>
    </comment>
    <comment ref="Q5" authorId="10" shapeId="0" xr:uid="{16339247-32ED-400E-91DB-582600968872}">
      <text>
        <t>[Threaded comment]
Your version of Excel allows you to read this threaded comment; however, any edits to it will get removed if the file is opened in a newer version of Excel. Learn more: https://go.microsoft.com/fwlink/?linkid=870924
Comment:
    Residual Risk = Inherent Risk × (1 - Risk Response Strategy Percentage)</t>
      </text>
    </comment>
    <comment ref="R5" authorId="11" shapeId="0" xr:uid="{AF74E817-CF70-47E5-8571-DF36B2CEC84B}">
      <text>
        <t>[Threaded comment]
Your version of Excel allows you to read this threaded comment; however, any edits to it will get removed if the file is opened in a newer version of Excel. Learn more: https://go.microsoft.com/fwlink/?linkid=870924
Comment:
    Residual Risk is the remaining risk after you've applied a strategy to reduce or manage the original (Inherent) risk.
Reply:
    Once a strategy is chosen, the sheet checks the reduction percentage for that strategy. For example, "Avoid (Threat)" might have a reduction percentage of 100%, meaning it aims to completely eliminate the risk.</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tc={879785D3-6F6E-47C1-B577-9621FC377537}</author>
    <author>tc={2D1E6C3D-7C66-4C43-987F-F732BCF38DF0}</author>
    <author>tc={E6F3930E-5514-4C9E-8E47-AA43697B7B8F}</author>
    <author>tc={9B71A769-5EC0-4EB2-A1D5-40E88608A584}</author>
    <author>tc={D40D35B0-360E-4BF4-A255-6DDFBB8C4522}</author>
    <author>tc={ADF5F5EC-C2E2-4780-9594-B3A17A5D212D}</author>
    <author>tc={55772800-1E10-4B55-B612-2C547142DD2F}</author>
    <author>tc={85289F03-C3E5-42D6-A6B3-89A6D30C60BD}</author>
    <author>tc={E40649B4-AD5D-4B31-86C2-7DB157469442}</author>
    <author>tc={E46D5595-4D01-4253-B4D0-3CF6ED7C5B96}</author>
    <author>tc={7AD81FA5-C795-4357-8577-A218149B068E}</author>
  </authors>
  <commentList>
    <comment ref="J2" authorId="0" shapeId="0" xr:uid="{879785D3-6F6E-47C1-B577-9621FC377537}">
      <text>
        <t>[Threaded comment]
Your version of Excel allows you to read this threaded comment; however, any edits to it will get removed if the file is opened in a newer version of Excel. Learn more: https://go.microsoft.com/fwlink/?linkid=870924
Comment:
    Intolerable: Risk cannot be justified except in extraordinary circumstances
ALARP Region: Tolerable only if risk reduction is impracticable or its cost is grossly disproportionate to the improvement gained
Broadly Acceptable: Tolerable if cost of reduction would exceed improvement gained</t>
      </text>
    </comment>
    <comment ref="G5" authorId="1" shapeId="0" xr:uid="{2D1E6C3D-7C66-4C43-987F-F732BCF38DF0}">
      <text>
        <t>[Threaded comment]
Your version of Excel allows you to read this threaded comment; however, any edits to it will get removed if the file is opened in a newer version of Excel. Learn more: https://go.microsoft.com/fwlink/?linkid=870924
Comment:
    ▣ Risk Analysis:
▣ (Failure Mode) Problem - Something the product does that we wish it wouldn't do. 
▣ (Risk Factor)
— Threat - An event or condition, such as input to the product, that precipitates the failure
— Vulnerability - Something defect or limitation of the product that allows it to fail, given the right event.
— Victim - Some person who experiences the impact of a problem. No bug can be important unless a human cares about it.
▣ Figure out the underlying vulnerabilities and what may trigger those.
Reply:
    ▣ There are three kinds of risk:
- Unknown
- Perceived - one that you have a feeling about, may have data about, but have not necessarily tested for in the product
- Validated - one for which you have performed adequate testing in the product as of now</t>
      </text>
    </comment>
    <comment ref="H5" authorId="2" shapeId="0" xr:uid="{E6F3930E-5514-4C9E-8E47-AA43697B7B8F}">
      <text>
        <t>[Threaded comment]
Your version of Excel allows you to read this threaded comment; however, any edits to it will get removed if the file is opened in a newer version of Excel. Learn more: https://go.microsoft.com/fwlink/?linkid=870924
Comment:
    A root cause is a fundamental reason for the occurrence of a problem (e.g. a situation that leads to an error).
Reply:
    Root causes are identified through root cause analysis, which is typically performed when a failure occurs or a defect is identified.
Reply:
    It is believed that further similar failures or defects can be prevented or their frequency reduced by addressing the root cause, such as by removing it.</t>
      </text>
    </comment>
    <comment ref="J5" authorId="3" shapeId="0" xr:uid="{9B71A769-5EC0-4EB2-A1D5-40E88608A584}">
      <text>
        <t>[Threaded comment]
Your version of Excel allows you to read this threaded comment; however, any edits to it will get removed if the file is opened in a newer version of Excel. Learn more: https://go.microsoft.com/fwlink/?linkid=870924
Comment:
    ▣ Business risk is the risk that our business will suffer or fail.
▣ Project risk is the risk that our project will suffer or fail.
▣ Product risk is the risk that the product will fail and the users will suffer.</t>
      </text>
    </comment>
    <comment ref="K5" authorId="4" shapeId="0" xr:uid="{D40D35B0-360E-4BF4-A255-6DDFBB8C4522}">
      <text>
        <t>[Threaded comment]
Your version of Excel allows you to read this threaded comment; however, any edits to it will get removed if the file is opened in a newer version of Excel. Learn more: https://go.microsoft.com/fwlink/?linkid=870924
Comment:
    1 -  means very low
2 -  means low
3 -  means medium
4 -  means high
5 -  means it is a fact</t>
      </text>
    </comment>
    <comment ref="L5" authorId="5" shapeId="0" xr:uid="{ADF5F5EC-C2E2-4780-9594-B3A17A5D212D}">
      <text>
        <t>[Threaded comment]
Your version of Excel allows you to read this threaded comment; however, any edits to it will get removed if the file is opened in a newer version of Excel. Learn more: https://go.microsoft.com/fwlink/?linkid=870924
Comment:
    1 - means negligible
2 - means minor
3 - means moderate
4 - means significant
5 - means severe
The impact should also be considered based on Customer Feelings.</t>
      </text>
    </comment>
    <comment ref="M5" authorId="6" shapeId="0" xr:uid="{55772800-1E10-4B55-B612-2C547142DD2F}">
      <text>
        <t>[Threaded comment]
Your version of Excel allows you to read this threaded comment; however, any edits to it will get removed if the file is opened in a newer version of Excel. Learn more: https://go.microsoft.com/fwlink/?linkid=870924
Comment:
    Exposure = Probability x Consequence
This is the level of risk that exists in the absence of any controls or mitigating factors. It represents the raw or natural risk associated with a specific action, decision, or activity without considering any measures that have been put in place to reduce or manage the risk.</t>
      </text>
    </comment>
    <comment ref="O5" authorId="7" shapeId="0" xr:uid="{85289F03-C3E5-42D6-A6B3-89A6D30C60BD}">
      <text>
        <t>[Threaded comment]
Your version of Excel allows you to read this threaded comment; however, any edits to it will get removed if the file is opened in a newer version of Excel. Learn more: https://go.microsoft.com/fwlink/?linkid=870924
Comment:
    Customer feelings (the *experience* that the customer has) if the risk might occur. See the Feelings Page for more details.
Reply:
    Testing is a social science. To understand your customer's feelings you must understand your customer.</t>
      </text>
    </comment>
    <comment ref="P5" authorId="8" shapeId="0" xr:uid="{E40649B4-AD5D-4B31-86C2-7DB157469442}">
      <text>
        <t>[Threaded comment]
Your version of Excel allows you to read this threaded comment; however, any edits to it will get removed if the file is opened in a newer version of Excel. Learn more: https://go.microsoft.com/fwlink/?linkid=870924
Comment:
    See Risk response Strategies Page for more detail</t>
      </text>
    </comment>
    <comment ref="Q5" authorId="9" shapeId="0" xr:uid="{E46D5595-4D01-4253-B4D0-3CF6ED7C5B96}">
      <text>
        <t>[Threaded comment]
Your version of Excel allows you to read this threaded comment; however, any edits to it will get removed if the file is opened in a newer version of Excel. Learn more: https://go.microsoft.com/fwlink/?linkid=870924
Comment:
    Residual Risk = Inherent Risk × (1 - Risk Response Strategy Percentage)</t>
      </text>
    </comment>
    <comment ref="R5" authorId="10" shapeId="0" xr:uid="{7AD81FA5-C795-4357-8577-A218149B068E}">
      <text>
        <t>[Threaded comment]
Your version of Excel allows you to read this threaded comment; however, any edits to it will get removed if the file is opened in a newer version of Excel. Learn more: https://go.microsoft.com/fwlink/?linkid=870924
Comment:
    Residual Risk is the remaining risk after you've applied a strategy to reduce or manage the original (Inherent) risk.
Reply:
    Once a strategy is chosen, the sheet checks the reduction percentage for that strategy. For example, "Avoid (Threat)" might have a reduction percentage of 100%, meaning it aims to completely eliminate the risk.</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tc={2DD01524-49D0-4BF7-AFEE-E64E3F2514D0}</author>
    <author>tc={293728C3-8737-4BFA-ABC3-C36AC74B2211}</author>
    <author>tc={BAC57BCD-B9F0-443E-B54A-7C182AD89AED}</author>
    <author>tc={C28AE5D3-1AA9-4753-9BA0-87FBC2008AF3}</author>
    <author>tc={1D845D5D-653E-403F-B800-28990081DC11}</author>
    <author>tc={007090DA-6EDC-4233-A9C6-95553F8F9530}</author>
    <author>tc={FCC5FD9C-0B9D-4EC7-A2BC-45894C302FDA}</author>
    <author>tc={D48E49E5-B790-464E-9F43-B95B96A92C9F}</author>
    <author>tc={738D2640-6BF3-45E8-9520-373AD181A123}</author>
    <author>tc={9DD7A8BF-F868-44DF-924F-5ED82142F927}</author>
    <author>tc={E97E462C-9C13-455F-A722-343F7DFCD1F2}</author>
  </authors>
  <commentList>
    <comment ref="K2" authorId="0" shapeId="0" xr:uid="{2DD01524-49D0-4BF7-AFEE-E64E3F2514D0}">
      <text>
        <t>[Threaded comment]
Your version of Excel allows you to read this threaded comment; however, any edits to it will get removed if the file is opened in a newer version of Excel. Learn more: https://go.microsoft.com/fwlink/?linkid=870924
Comment:
    Intolerable: Risk cannot be justified except in extraordinary circumstances
ALARP Region: Tolerable only if risk reduction is impracticable or its cost is grossly disproportionate to the improvement gained
Broadly Acceptable: Tolerable if cost of reduction would exceed improvement gained</t>
      </text>
    </comment>
    <comment ref="H5" authorId="1" shapeId="0" xr:uid="{293728C3-8737-4BFA-ABC3-C36AC74B2211}">
      <text>
        <t>[Threaded comment]
Your version of Excel allows you to read this threaded comment; however, any edits to it will get removed if the file is opened in a newer version of Excel. Learn more: https://go.microsoft.com/fwlink/?linkid=870924
Comment:
    ▣ Risk Analysis:
▣ (Failure Mode) Problem - Something the product does that we wish it wouldn't do. 
▣ (Risk Factor)
— Threat - An event or condition, such as input to the product, that precipitates the failure
— Vulnerability - Something defect or limitation of the product that allows it to fail, given the right event.
— Victim - Some person who experiences the impact of a problem. No bug can be important unless a human cares about it.
▣ Figure out the underlying vulnerabilities and what may trigger those.
Reply:
    ▣ There are three kinds of risk:
- Unknown
- Perceived - one that you have a feeling about, may have data about, but have not necessarily tested for in the product
- Validated - one for which you have performed adequate testing in the product as of now</t>
      </text>
    </comment>
    <comment ref="I5" authorId="2" shapeId="0" xr:uid="{BAC57BCD-B9F0-443E-B54A-7C182AD89AED}">
      <text>
        <t>[Threaded comment]
Your version of Excel allows you to read this threaded comment; however, any edits to it will get removed if the file is opened in a newer version of Excel. Learn more: https://go.microsoft.com/fwlink/?linkid=870924
Comment:
    A root cause is a fundamental reason for the occurrence of a problem (e.g. a situation that leads to an error).
Reply:
    Root causes are identified through root cause analysis, which is typically performed when a failure occurs or a defect is identified.
Reply:
    It is believed that further similar failures or defects can be prevented or their frequency reduced by addressing the root cause, such as by removing it.</t>
      </text>
    </comment>
    <comment ref="K5" authorId="3" shapeId="0" xr:uid="{C28AE5D3-1AA9-4753-9BA0-87FBC2008AF3}">
      <text>
        <t>[Threaded comment]
Your version of Excel allows you to read this threaded comment; however, any edits to it will get removed if the file is opened in a newer version of Excel. Learn more: https://go.microsoft.com/fwlink/?linkid=870924
Comment:
    ▣ Business risk is the risk that our business will suffer or fail.
▣ Project risk is the risk that our project will suffer or fail.
▣ Product risk is the risk that the product will fail and the users will suffer.</t>
      </text>
    </comment>
    <comment ref="L5" authorId="4" shapeId="0" xr:uid="{1D845D5D-653E-403F-B800-28990081DC11}">
      <text>
        <t>[Threaded comment]
Your version of Excel allows you to read this threaded comment; however, any edits to it will get removed if the file is opened in a newer version of Excel. Learn more: https://go.microsoft.com/fwlink/?linkid=870924
Comment:
    1 -  means very low
2 -  means low
3 -  means medium
4 -  means high
5 -  means it is a fact</t>
      </text>
    </comment>
    <comment ref="M5" authorId="5" shapeId="0" xr:uid="{007090DA-6EDC-4233-A9C6-95553F8F9530}">
      <text>
        <t>[Threaded comment]
Your version of Excel allows you to read this threaded comment; however, any edits to it will get removed if the file is opened in a newer version of Excel. Learn more: https://go.microsoft.com/fwlink/?linkid=870924
Comment:
    1 - means negligible
2 - means minor
3 - means moderate
4 - means significant
5 - means severe
The impact should also be considered based on Customer Feelings.</t>
      </text>
    </comment>
    <comment ref="N5" authorId="6" shapeId="0" xr:uid="{FCC5FD9C-0B9D-4EC7-A2BC-45894C302FDA}">
      <text>
        <t>[Threaded comment]
Your version of Excel allows you to read this threaded comment; however, any edits to it will get removed if the file is opened in a newer version of Excel. Learn more: https://go.microsoft.com/fwlink/?linkid=870924
Comment:
    Exposure = Probability x Consequence
This is the level of risk that exists in the absence of any controls or mitigating factors. It represents the raw or natural risk associated with a specific action, decision, or activity without considering any measures that have been put in place to reduce or manage the risk.</t>
      </text>
    </comment>
    <comment ref="P5" authorId="7" shapeId="0" xr:uid="{D48E49E5-B790-464E-9F43-B95B96A92C9F}">
      <text>
        <t>[Threaded comment]
Your version of Excel allows you to read this threaded comment; however, any edits to it will get removed if the file is opened in a newer version of Excel. Learn more: https://go.microsoft.com/fwlink/?linkid=870924
Comment:
    Customer feelings (the *experience* that the customer has) if the risk might occur. See the Feelings Page for more details.
Reply:
    Testing is a social science. To understand your customer's feelings you must understand your customer.</t>
      </text>
    </comment>
    <comment ref="Q5" authorId="8" shapeId="0" xr:uid="{738D2640-6BF3-45E8-9520-373AD181A123}">
      <text>
        <t>[Threaded comment]
Your version of Excel allows you to read this threaded comment; however, any edits to it will get removed if the file is opened in a newer version of Excel. Learn more: https://go.microsoft.com/fwlink/?linkid=870924
Comment:
    See Risk response Strategies Page for more detail</t>
      </text>
    </comment>
    <comment ref="R5" authorId="9" shapeId="0" xr:uid="{9DD7A8BF-F868-44DF-924F-5ED82142F927}">
      <text>
        <t>[Threaded comment]
Your version of Excel allows you to read this threaded comment; however, any edits to it will get removed if the file is opened in a newer version of Excel. Learn more: https://go.microsoft.com/fwlink/?linkid=870924
Comment:
    Residual Risk = Inherent Risk × (1 - Risk Response Strategy Percentage)</t>
      </text>
    </comment>
    <comment ref="S5" authorId="10" shapeId="0" xr:uid="{E97E462C-9C13-455F-A722-343F7DFCD1F2}">
      <text>
        <t>[Threaded comment]
Your version of Excel allows you to read this threaded comment; however, any edits to it will get removed if the file is opened in a newer version of Excel. Learn more: https://go.microsoft.com/fwlink/?linkid=870924
Comment:
    Residual Risk is the remaining risk after you've applied a strategy to reduce or manage the original (Inherent) risk.
Reply:
    Once a strategy is chosen, the sheet checks the reduction percentage for that strategy. For example, "Avoid (Threat)" might have a reduction percentage of 100%, meaning it aims to completely eliminate the risk.</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tc={AA21F1D7-1C64-4FAB-A8E6-93824DB18732}</author>
    <author>tc={945F5FAA-F159-476D-BDC1-59FB286A027C}</author>
    <author>tc={84F0E678-F550-4BBC-B966-954B72D23365}</author>
  </authors>
  <commentList>
    <comment ref="F6" authorId="0" shapeId="0" xr:uid="{AA21F1D7-1C64-4FAB-A8E6-93824DB18732}">
      <text>
        <t>[Threaded comment]
Your version of Excel allows you to read this threaded comment; however, any edits to it will get removed if the file is opened in a newer version of Excel. Learn more: https://go.microsoft.com/fwlink/?linkid=870924
Comment:
    Tolerable if cost of reduction would exceed improvement gained</t>
      </text>
    </comment>
    <comment ref="F17" authorId="1" shapeId="0" xr:uid="{945F5FAA-F159-476D-BDC1-59FB286A027C}">
      <text>
        <t>[Threaded comment]
Your version of Excel allows you to read this threaded comment; however, any edits to it will get removed if the file is opened in a newer version of Excel. Learn more: https://go.microsoft.com/fwlink/?linkid=870924
Comment:
    Tolerable only if risk reduction is impracticable or its cost is grossly disproportionate to the improvement gained</t>
      </text>
    </comment>
    <comment ref="F29" authorId="2" shapeId="0" xr:uid="{84F0E678-F550-4BBC-B966-954B72D23365}">
      <text>
        <t>[Threaded comment]
Your version of Excel allows you to read this threaded comment; however, any edits to it will get removed if the file is opened in a newer version of Excel. Learn more: https://go.microsoft.com/fwlink/?linkid=870924
Comment:
    Intolerable: Risk cannot be justified except in extraordinary circumstances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tc={83068C3A-5776-45A2-98F5-F33091BC69D4}</author>
  </authors>
  <commentList>
    <comment ref="A1" authorId="0" shapeId="0" xr:uid="{83068C3A-5776-45A2-98F5-F33091BC69D4}">
      <text>
        <t>[Threaded comment]
Your version of Excel allows you to read this threaded comment; however, any edits to it will get removed if the file is opened in a newer version of Excel. Learn more: https://go.microsoft.com/fwlink/?linkid=870924
Comment:
    ▣ Transcript Atomization is a technique for generating all kinds of risk ideas.
- Transcription: Take everything that someone says and transcribe it.
- Text atomization: Break down that text into its most basic units (here, assertions).
- Critical questioning: Examining each assertion further by asking questions.
- Risk analysis: For every single assertion made, think about risk.</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<sst xmlns="http://schemas.openxmlformats.org/spreadsheetml/2006/main" count="833" uniqueCount="542">
  <si>
    <t>#</t>
  </si>
  <si>
    <t>Description</t>
  </si>
  <si>
    <t>Resource Link</t>
  </si>
  <si>
    <t>RISK REGISTER</t>
  </si>
  <si>
    <t>Project Name:</t>
  </si>
  <si>
    <t>Aurora</t>
  </si>
  <si>
    <t>Risk Tolerance:</t>
  </si>
  <si>
    <t>Risk No.</t>
  </si>
  <si>
    <t>Date Identified</t>
  </si>
  <si>
    <t>Method of Analysis</t>
  </si>
  <si>
    <t>Risk Description</t>
  </si>
  <si>
    <t>Impact to Product, Project or Business (Consequences)</t>
  </si>
  <si>
    <t>Risk Owner</t>
  </si>
  <si>
    <t>Probability of occurring (1 - 5)</t>
  </si>
  <si>
    <t>Impact of the consequences (1 - 5)</t>
  </si>
  <si>
    <t>Inherent Risk
(Prob. X Impact)</t>
  </si>
  <si>
    <t>Inherent Risk Matrix scale
(H,M,L)</t>
  </si>
  <si>
    <t>Oracle (Feelings)</t>
  </si>
  <si>
    <t>Risk Strategy</t>
  </si>
  <si>
    <t>Residual Risk</t>
  </si>
  <si>
    <t>Residual Risk Matrix scale
(H,M,L)</t>
  </si>
  <si>
    <t xml:space="preserve">Actions to mitigate or resolve 
(lessen probability of risk) </t>
  </si>
  <si>
    <t>Contingency 
(reduce impact)</t>
  </si>
  <si>
    <t>Dependencies</t>
  </si>
  <si>
    <t>Mitigation/Resolution Start Date</t>
  </si>
  <si>
    <t>ETA till Mitigation/Resolution</t>
  </si>
  <si>
    <t>Mitigation/Resolution End Date</t>
  </si>
  <si>
    <t>Mitigation/Resolution Owners</t>
  </si>
  <si>
    <t>Project Factors</t>
  </si>
  <si>
    <t>Learning Curve</t>
  </si>
  <si>
    <t>When developers are new to a tool, technology, or solution domain, they are likely to make mistakes. Many of those mistakes they will be unable to detect.</t>
  </si>
  <si>
    <t>😕 Confused</t>
  </si>
  <si>
    <t>Avoid (Threat)</t>
  </si>
  <si>
    <t>Poor Control</t>
  </si>
  <si>
    <t>Code and other artifacts may not be under sufficient scrutiny or change control, allowing mistakes to be made and to persist. Also people may try to subvert weak controls when they perceive themselves to be under time pressure.</t>
  </si>
  <si>
    <t>😮 Surprised</t>
  </si>
  <si>
    <t>Escalate (Threat)</t>
  </si>
  <si>
    <t>Rushed Work</t>
  </si>
  <si>
    <t>The amount of work exceeds the time available to do it comfortably. Corners are likely to be cut; details are likely to be forgotten.</t>
  </si>
  <si>
    <t>😠 Impatient</t>
  </si>
  <si>
    <t>Fatigue</t>
  </si>
  <si>
    <t>Programmers and other members of the development team are more likely to make mistakes when they're physically tired or even just bored.</t>
  </si>
  <si>
    <t>Overfamiliarity</t>
  </si>
  <si>
    <t>When people are immersed in a project or a community for an extended time, they may become blind to patterns of risks or problems that are easy for an outsider to see.</t>
  </si>
  <si>
    <t>🤨 Suspicious</t>
  </si>
  <si>
    <t>Distributed Team</t>
  </si>
  <si>
    <t>When people are working remotely from each other, communication may become strained and difficult, simple collaborations become expensive, the conditions for the exchange of tacit knowledge are inhibited.</t>
  </si>
  <si>
    <t>Mitigate (Threat)</t>
  </si>
  <si>
    <t>Third-party Contributions</t>
  </si>
  <si>
    <t>Any part of a product contributed by a third-party vendor may contain hidden features and bugs, and the developers may otherwise not fully understand it.</t>
  </si>
  <si>
    <t>Bad Tools</t>
  </si>
  <si>
    <t>The project team may be saddled with tools that interfere with or constrain their work; or that may introduce bugs directly into their work.</t>
  </si>
  <si>
    <t>😞 Disappointed</t>
  </si>
  <si>
    <t>Accept (Threat)</t>
  </si>
  <si>
    <t>Expense of Fixes</t>
  </si>
  <si>
    <t>Some components or type of bugs may be especially expensive to fix, or take a long time to fix (platform bugs are typically like this). In that case, you may need to focus on finding those bugs especially soon.</t>
  </si>
  <si>
    <t>😡 Angry</t>
  </si>
  <si>
    <t>Transfer (Threat)</t>
  </si>
  <si>
    <t>Not Yet Tested</t>
  </si>
  <si>
    <t>Any part of the product that hasn't yet been tested is obviously likely to have fresh bugs in it, compared to things that have been tested. Therefore, for instance, it may be better to focus on parts of the product that have not been unit tested.</t>
  </si>
  <si>
    <t>Technology Factors</t>
  </si>
  <si>
    <t>New Technology</t>
  </si>
  <si>
    <t>Over time, the risks associated with any new kind of technology will become apparent, so if your product uses the latest whizzy concept, it is more likely to have important and unknown bugs in it.</t>
  </si>
  <si>
    <t>New Code</t>
  </si>
  <si>
    <t>The newer the code you are testing, the more likely it is to have unknown problems.</t>
  </si>
  <si>
    <t>Old Code</t>
  </si>
  <si>
    <t>A product that has been around for a while may contain code that is unsuited to its current context, difficult to understand, or hard to modify.</t>
  </si>
  <si>
    <t>Changed Code</t>
  </si>
  <si>
    <t>Any recently changed code is more likely to have unknown problems.</t>
  </si>
  <si>
    <t>Brittle Code</t>
  </si>
  <si>
    <t>Some code may be written in a way that makes it difficult to change without introducing new problems. Even if this code never changes, it may be brittle in the sense that it tends to break when anything around it changes.</t>
  </si>
  <si>
    <t>Complexity</t>
  </si>
  <si>
    <t>The more different interacting elements a product has, the more ways it can fail; the more states or state transitions it has, the more states can be wrong.</t>
  </si>
  <si>
    <t>Failure History</t>
  </si>
  <si>
    <t>The more that a product or part of a product has failed in the past, the more you might expect it to fail in the future. Also, if a particular product has failed in a particularly embarrassing way, it perhaps should not be allowed to fail in that way again without bring the project team into disrepute.</t>
  </si>
  <si>
    <t>Dependencies Upstream</t>
  </si>
  <si>
    <t>One part of a system or one feature of a product may depend on data or conditions that are controlled by other components that come before it. The more upstream processing that must occur correctly, the more likely that any bugs in those processes may cause failure in the downstream component.</t>
  </si>
  <si>
    <t>Dependencies Downstream</t>
  </si>
  <si>
    <t>Any particular component that has many other components that rely on it will involve more risk, because the upstream bugs will propagate trouble downstream.</t>
  </si>
  <si>
    <t>Distributed Components</t>
  </si>
  <si>
    <t>A product may be comprised of things that spread out over a large area, connected by tenuous network links that introduce uncertainty, noise, or lag time into the system.</t>
  </si>
  <si>
    <t>Open-Ended Input</t>
  </si>
  <si>
    <t>The greater freedom there is in data, the more likely that a particular configuration of data could trigger a bug. Lack of filtering and bounding are especially a problem for security.</t>
  </si>
  <si>
    <t>Hard to Test</t>
  </si>
  <si>
    <t>When something is hard to test, perhaps because it is hard to observe or hard to control, there will be greater risk that bugs will go undetected, and it will require extra effort to find the important bugs.</t>
  </si>
  <si>
    <t>Hardware</t>
  </si>
  <si>
    <t>Hardware components can’t be changed easily. Hardware related problems must be found early because of the long lead time for fixing.</t>
  </si>
  <si>
    <t>Requirements Factors</t>
  </si>
  <si>
    <t>Ambiguity</t>
  </si>
  <si>
    <t>Words and diagrams are always interpreted by people, and different people will often have different interpretations of things. More ambiguity means more likelihood that a bug can be introduced through honest misunderstanding.</t>
  </si>
  <si>
    <t>Very High Precision</t>
  </si>
  <si>
    <t>Sometimes a document will specify a higher level of precision than is necessary or achievable. Sometimes the product should behave in a way that is more precise than the specification suggests. In any case, higher the precision required, the more likely it is that the product will not meet that requirement.</t>
  </si>
  <si>
    <t>Mysterious Silence</t>
  </si>
  <si>
    <t>Sometimes a specification will leave out things that a tester might think are essential or important. This "mysterious" silence might indicate that the designers are not thinking enough about those aspects of the design, and therefore there are perhaps more bugs in it. This is commonly seen with error handling.</t>
  </si>
  <si>
    <t>Undecided Requirements</t>
  </si>
  <si>
    <t>The designers might have intentionally left parts of the product unspecified because they don’t yet know how it should work. Postponing the design of a system is a normal part of Agile development, for instance, but wherever that happens there is a possibility that a big problem will be hiding in those unknown details.</t>
  </si>
  <si>
    <t>Evolving Requirements</t>
  </si>
  <si>
    <t>Requirements are not static, they are changed and developed and extended. Any document is a representation of what some person believed at some time in the past; and when when a requirement is updated, it's possible that other requirements which SHOULD have changed, didn't. Fast evolving requirements often develop inconsistencies and contradictions that lead to bugs.</t>
  </si>
  <si>
    <t>Imported Requirements</t>
  </si>
  <si>
    <t>Sometimes requirement statements are "borrowed"— cut and pasted from other documents or even from other projects. These may include elements not appropriate to the current project.</t>
  </si>
  <si>
    <t>Hard to Read</t>
  </si>
  <si>
    <t>If the document is large, poorly formatted, repetitive, or otherwise hard to read, it is less likely to have been carefully written or properly reviewed.</t>
  </si>
  <si>
    <t>Non-Native Writers</t>
  </si>
  <si>
    <t>When the person writing the specification is not fluent in the specification's language, misunderstanding and error are likely.</t>
  </si>
  <si>
    <t>Non-Native Readers</t>
  </si>
  <si>
    <t>When the people reading and interpreting the specification are not fluent in the specification's language, misinterpretation is likely.</t>
  </si>
  <si>
    <t>Critical Feature</t>
  </si>
  <si>
    <t>The more important a feature is, the more important its bugs will be.</t>
  </si>
  <si>
    <t>Strategic Feature</t>
  </si>
  <si>
    <t>A feature might be key to differentiating your product from a competitor; or might have a special notoriety that would make its bugs especially important.</t>
  </si>
  <si>
    <t>VIP Opinion</t>
  </si>
  <si>
    <t>A particular important person might be paying attention to a particular feature or configuration or type of use, making bugs in that area more important. Or the important person's fascination with one aspect of the product may divert needed attention from other parts of the product.</t>
  </si>
  <si>
    <t>Operational Factors</t>
  </si>
  <si>
    <t>Popular Feature</t>
  </si>
  <si>
    <t>The more people use a feature, the more likely any bugs in it will be found by users.</t>
  </si>
  <si>
    <t>Disconnection</t>
  </si>
  <si>
    <t>Different parts of a product that must work together may fall into incompatible states, leading to a failure of the system as a whole.</t>
  </si>
  <si>
    <t>Unreliable Platform</t>
  </si>
  <si>
    <t>Deployed products may exhibit problems due to variations or failures in the underlying supporting technology.</t>
  </si>
  <si>
    <t>Security Threats</t>
  </si>
  <si>
    <t>Malicious actors will attempt to break in.</t>
  </si>
  <si>
    <t>Misusable</t>
  </si>
  <si>
    <t>A feature might be easily misused, such that it might misbehave in a way that while not technically a flaw in the design, is still effectively a bug.</t>
  </si>
  <si>
    <t>Glaring Failure</t>
  </si>
  <si>
    <t>A problem or its consequences may be obvious to anyone who encounters it.</t>
  </si>
  <si>
    <t>Insidious Failure</t>
  </si>
  <si>
    <t>The causes or symptoms of a problem may be invisible or difficult to see for some time before they are noticed, allowing more trouble to build.</t>
  </si>
  <si>
    <t>Geometric Risk Analysis Heuristics</t>
  </si>
  <si>
    <t>Cardinality</t>
  </si>
  <si>
    <t>Can there be 0, 1, or more than one object?</t>
  </si>
  <si>
    <t>Boundaries</t>
  </si>
  <si>
    <t>Is there a limit? More than one? Are different limits consistent?</t>
  </si>
  <si>
    <t>Extrapolation</t>
  </si>
  <si>
    <t>If we can go THIS far, can we go FARTHER?</t>
  </si>
  <si>
    <t>Interpolation</t>
  </si>
  <si>
    <t>If two things exist in different places, does something exist between them?</t>
  </si>
  <si>
    <t>Intersections</t>
  </si>
  <si>
    <t>Do components collide? Can one contaminate another?</t>
  </si>
  <si>
    <t>Surface Integrity</t>
  </si>
  <si>
    <t>Does behavior change correcty as input changes in any given dimension?</t>
  </si>
  <si>
    <t>Symmetry/
Asymmetry</t>
  </si>
  <si>
    <t>If a behavior exists for A, does corresponding behavior exist for B?</t>
  </si>
  <si>
    <t>Pattern Completion</t>
  </si>
  <si>
    <t>Is a pattern apparent that has not yet been completed, or is obscured (all customary parts of a shape?)</t>
  </si>
  <si>
    <t>Negation</t>
  </si>
  <si>
    <t>Whatever is there might become its opposite.</t>
  </si>
  <si>
    <t>Quality Dimensions</t>
  </si>
  <si>
    <t>Capability</t>
  </si>
  <si>
    <t>Can it perform the required functions?</t>
  </si>
  <si>
    <t>Sufficiency: the product possesses all the capabilities necessary to serve its purpose.</t>
  </si>
  <si>
    <t>Correctness: it is possible for the product to function as intended and produce acceptable output.</t>
  </si>
  <si>
    <t>Reliability</t>
  </si>
  <si>
    <t>Will it work well and resist failure in all required situations?</t>
  </si>
  <si>
    <t>Robustness: the product continues to function over time without degradation, under reasonable conditions.</t>
  </si>
  <si>
    <t>Error handling: the product resists failure in the case of bad data, is graceful when it fails, and recovers readily.</t>
  </si>
  <si>
    <t>Data Integrity: the data in the system is protected from loss or corruption.</t>
  </si>
  <si>
    <t>Safety: the product will not fail in such a way as to harm life or property.</t>
  </si>
  <si>
    <t>Usability</t>
  </si>
  <si>
    <t>How easy is it for a real user to use the product?</t>
  </si>
  <si>
    <t>Learnability: the operation of the product can be rapidly mastered by the intended user.</t>
  </si>
  <si>
    <t>Operability: the product can be operated with minimum effort and fuss.</t>
  </si>
  <si>
    <t>Accessibility: the product meets relevant accessibility standards and works with O/S accessibility features.</t>
  </si>
  <si>
    <t>Charisma</t>
  </si>
  <si>
    <t>How appealing is the product?</t>
  </si>
  <si>
    <t>Aesthetics: the product appeals to the senses.</t>
  </si>
  <si>
    <t>Uniqueness: the product is new or special in some way.</t>
  </si>
  <si>
    <t>Entrancement: users get hooked, have fun, are fully engaged when using the product.</t>
  </si>
  <si>
    <t>Image: the product projects the desired impression of quality.</t>
  </si>
  <si>
    <t>Security</t>
  </si>
  <si>
    <t>How well is the product protected against unauthorized use or intrusion?</t>
  </si>
  <si>
    <t>Authentication: the ways in which the system verifies that a user is who he says he is.</t>
  </si>
  <si>
    <t>Authorization: the rights that are granted to authenticated users at varying privilege levels.</t>
  </si>
  <si>
    <t>Privacy: the ways in which customer or employee data is protected from unauthorized people.</t>
  </si>
  <si>
    <t>Security holes: the ways in which the system cannot enforce security (e.g. social engineering vulnerabilities)</t>
  </si>
  <si>
    <t>Scalability</t>
  </si>
  <si>
    <t>How well does the deployment of the product scale up or down?</t>
  </si>
  <si>
    <t>Compatibility</t>
  </si>
  <si>
    <t>How well does it work with external components &amp; configurations?</t>
  </si>
  <si>
    <t>Application Compatibility: the product works in conjunction with other software products.</t>
  </si>
  <si>
    <t>Operating System Compatibility: the product works with a particular operating system.</t>
  </si>
  <si>
    <t>Hardware Compatibility: the product works with particular hardware components and configurations.</t>
  </si>
  <si>
    <t>Backward Compatibility: the products works with earlier versions of itself.</t>
  </si>
  <si>
    <t>Product Footprint: the product doesn’t unnecessarily hog memory, storage, or other system resources.</t>
  </si>
  <si>
    <t>Performance</t>
  </si>
  <si>
    <t>How speedy and responsive is it?</t>
  </si>
  <si>
    <t>Installability</t>
  </si>
  <si>
    <t>How easily can it be installed onto its target platform(s)?</t>
  </si>
  <si>
    <t>System requirements: Does the product recognize if some necessary component is missing or insufficient?</t>
  </si>
  <si>
    <t>Configuration: What parts of the system are affected by installation? Where are files and resources stored?</t>
  </si>
  <si>
    <t>Uninstallation: When the product is uninstalled, is it removed cleanly?</t>
  </si>
  <si>
    <t>Upgrades/patches: Can new modules or versions be added easily? Do they respect the existing configuration?</t>
  </si>
  <si>
    <t>Administration: Is installation a process that is handled by special personnel, or on a special schedule?</t>
  </si>
  <si>
    <t>Development</t>
  </si>
  <si>
    <t>How well can we create, test, and modify it?</t>
  </si>
  <si>
    <t>Supportability: How economical will it be to provide support to users of the product?</t>
  </si>
  <si>
    <t>Testability: How effectively can the product be tested?</t>
  </si>
  <si>
    <t>Maintainability: How economical is it to build, fix or enhance the product?</t>
  </si>
  <si>
    <t>Portability: How economical will it be to port or reuse the technology elsewhere?</t>
  </si>
  <si>
    <t>Localizability: How economical will it be to adapt the product for other places?</t>
  </si>
  <si>
    <t>Quality Criterias</t>
  </si>
  <si>
    <t>Product Quality - ISO/IEC 25010 / 2011</t>
  </si>
  <si>
    <t>Functional Suitability</t>
  </si>
  <si>
    <t>What does the product do?</t>
  </si>
  <si>
    <t>Functional Completeness</t>
  </si>
  <si>
    <t>▣ degree to which the set of functions covers all the specified tasks and user objectives.
▣ is the product in line with the specification? Does it have the functions it was supposed to have?</t>
  </si>
  <si>
    <t>Functional Correctness</t>
  </si>
  <si>
    <t>▣ degree to which the functions provides the correct results with the needed degree of precision.
▣ does it provide the correct results?</t>
  </si>
  <si>
    <t>Functional Appropriateness</t>
  </si>
  <si>
    <t>Performance Efficiency</t>
  </si>
  <si>
    <t>Does the product use an optimal amount of resources?</t>
  </si>
  <si>
    <t>Time-behavior</t>
  </si>
  <si>
    <t>▣ degree to which the response and processing times and throughput rates of a product or system, when performing its functions, meet requirements.
▣ are the response and processing times or throughput rates reasonable?</t>
  </si>
  <si>
    <t>Resource Utilization</t>
  </si>
  <si>
    <t>▣ degree to which the amounts and types of resources used by a product or system, when performing its functions, meet requirements.
▣ are the amounts and types of resources used reasonable?</t>
  </si>
  <si>
    <t>Capacity</t>
  </si>
  <si>
    <t xml:space="preserve">▣ degree to which the maximum limits of the product or system, parameter meet requirements.
▣ are the maximum limits reasonable? </t>
  </si>
  <si>
    <t>Can the product work cross-platform or share data with other products, systems or components?</t>
  </si>
  <si>
    <t>Co-existence</t>
  </si>
  <si>
    <t>▣ degree to which a product can perform its required functions efficiently while sharing a common environment and resources with other products, without detrimental impact on any other product.
▣ can the product share a common environment and resources with other products?</t>
  </si>
  <si>
    <t>Interoperability</t>
  </si>
  <si>
    <t>▣ degree to which two or more systems, products or components can exchange information and use the information that has been exchanged.
▣ can it exchange information and use the information that has been exchanged?</t>
  </si>
  <si>
    <t>Can specific users use the product in specific conditions?</t>
  </si>
  <si>
    <t>Appropriateness recognisability</t>
  </si>
  <si>
    <t>▣ degree to which users can recognize whether a product or system is appropriate for their needs.
▣ can users can recognize whether the product is appropriate for their needs?</t>
  </si>
  <si>
    <t>Learnability</t>
  </si>
  <si>
    <t>▣ degree to which a product or system enables the user to learn how to use it with effectiveness, efficiency in emergency situations.
▣ is it easy to learn how the product works?</t>
  </si>
  <si>
    <t>Operability</t>
  </si>
  <si>
    <t>▣ degree to which a product or system is easy to operate, control and appropriate to use.
▣ is the product easy to operate and control?</t>
  </si>
  <si>
    <t>User error protection</t>
  </si>
  <si>
    <t>▣ degree to which a product or system protects users against making errors.
▣ does the product protect users against making errors?</t>
  </si>
  <si>
    <t>User interface aesthetics</t>
  </si>
  <si>
    <t>▣ degree to which a user interface enables pleasing and satisfying interaction for the user.
▣ is the user interface pleasing to the eye? (watch out—that’s a very subjective issue!)</t>
  </si>
  <si>
    <t>Accessibility</t>
  </si>
  <si>
    <t>▣ degree to which a product or system can be used by people with the widest range of characteristics and capabilities to achieve a specified goal in a specified context of use.
▣ can the product be used by people of all characteristics and capabilities?</t>
  </si>
  <si>
    <t>X</t>
  </si>
  <si>
    <t>Maturity</t>
  </si>
  <si>
    <t>▣ degree to which a system, product or component meets needs for reliability under normal operation.
▣ how stable is the product during everyday use?</t>
  </si>
  <si>
    <t>Availability</t>
  </si>
  <si>
    <t>▣ degree to which a product or system is operational and accessible when required for use.
▣ can the users use the product when they need to? Remember, some products really need to work under specific conditions. E.g., when we were building a product for farriers, it was really important for the product to work offline, because many pastures may be out of the mobile broadband reach.</t>
  </si>
  <si>
    <t>Fault tolerance</t>
  </si>
  <si>
    <t>▣ degree to which a system, product or component operates as intended despite the presence of hardware or software faults.
▣ can the product work even when there are some hardware or software faults?</t>
  </si>
  <si>
    <t>Recoverability</t>
  </si>
  <si>
    <t>▣ degree to which, in the event of an interruption or a failure, a product or system can recover the data directly affected and re-establish the desired state of the system.
▣ in the event of an interruption or a failure, can the product recover the data affected directly and re-establish the system? For a bank or any other business dealing with large amounts of data, recoverability is of prime importance.</t>
  </si>
  <si>
    <t>Does the product protect information and data? For EU countries this is additionally connected with GDPR rules, which we need to be particularly aware of.</t>
  </si>
  <si>
    <t>Confidentiality</t>
  </si>
  <si>
    <t>▣ degree to which the prototype ensures that data are accessible only to those authorized to have access.
▣ is data accessible only to authorized people?</t>
  </si>
  <si>
    <t>Integrity</t>
  </si>
  <si>
    <t xml:space="preserve">▣ degree to which a system, product or component prevents unauthorized access to, or modification of, computer programs or data.
▣ does the product prevent unauthorized access to, or modification of, computer programs or data? </t>
  </si>
  <si>
    <t>Non-repudiation</t>
  </si>
  <si>
    <t xml:space="preserve">▣ degree to which actions or events can be proven to have taken place, so that the events or actions cannot be repudiated later.
▣ does the product collect information whether specific actions or events have taken place? </t>
  </si>
  <si>
    <t>Accountability</t>
  </si>
  <si>
    <t>▣ degree to which the actions of an entity can be traced uniquely to the entity.
▣ can the actions of an entity can be traced back to that particular entity?</t>
  </si>
  <si>
    <t>Authenticity</t>
  </si>
  <si>
    <t>▣ degree to which the identity of a subject or resource can be proved to be the one claimed.
▣ can you prove the identity of a subject or resource?</t>
  </si>
  <si>
    <t>Maintainability</t>
  </si>
  <si>
    <t>Will it be possible for the product to be modified or improved in the future, or will it adapt to changes in the environment?</t>
  </si>
  <si>
    <t>Modularity</t>
  </si>
  <si>
    <t>▣ degree to which a system or computer program is composed of discrete components such that a change to one component has minimal impact on other components.
▣ if a product is built with components, does changing one component impact other components? (Which makes any changes to the product easier and faster.)</t>
  </si>
  <si>
    <t>Reusability</t>
  </si>
  <si>
    <t>▣ degree to which an asset can be used in more than one system, or in building other assets.
▣ can an asset be used in more than one system, or in building other assets? Again, this might be extremely time-saving when changing or expanding the product.</t>
  </si>
  <si>
    <t>Analyzability</t>
  </si>
  <si>
    <t>▣ degree of effectiveness and efficiency with which it is possible to assess the impact on a product or system of an intended change to one or more of its parts, or to diagnose a product for deficiencies or causes of failures, or to identify parts to be modified.
▣ is it easy to analyze any activities in the product that need to be taken into account? (Again, do not overanalyze. Look at what is important.)</t>
  </si>
  <si>
    <t>Modifiability</t>
  </si>
  <si>
    <t>▣ degree to which a product or system can be effectively and efficiently modified without introducing defects or degrading existing product quality.
▣ is the product easy to modify without harming present product quality?</t>
  </si>
  <si>
    <t>Testability</t>
  </si>
  <si>
    <t>▣ degree of effectiveness and efficiency with which test criteria can be established for a system, product or component and tests can be performed to determine whether those criteria have been met.
▣ can the product be tested, also automatically?</t>
  </si>
  <si>
    <t>Portability</t>
  </si>
  <si>
    <t>Can the product be used in various environments?</t>
  </si>
  <si>
    <t>Adaptability</t>
  </si>
  <si>
    <t>▣ degree to which a product or system can effectively and efficiently be adapted for different or evolving hardware, software or other operational or usage environments.
▣ can the product be adapted for different or evolving hardware, software or other operational or usage environments?</t>
  </si>
  <si>
    <t>▣ degree of effectiveness and efficiency in which a product or system can be successfully installed and/or uninstalled in a specified environment.
▣ is key for mobile products—can they be successfully installed and/or uninstalled in a specified environment?</t>
  </si>
  <si>
    <t>Replaceability</t>
  </si>
  <si>
    <t>▣ degree to which a product can replace another specified software product for the same purpose in the same environment.
▣ can the product replace another software product for the same purpose in the same environment?</t>
  </si>
  <si>
    <t>Quality in Use - ISO/IEC 25010 / 2011</t>
  </si>
  <si>
    <t>Effectiveness</t>
  </si>
  <si>
    <t>▣ accuracy and completeness with which users achieve specified goals</t>
  </si>
  <si>
    <t>Efficiency</t>
  </si>
  <si>
    <t>▣ resources expended in relation to the accuracy and completeness with which users achieve goals</t>
  </si>
  <si>
    <t>Satisfaction</t>
  </si>
  <si>
    <t>Usefulness</t>
  </si>
  <si>
    <t>▣ degree to which a user is satisfied with their perceived achievement of pragmatic goals, including the resultsof use and the consequences of use</t>
  </si>
  <si>
    <t>Trust</t>
  </si>
  <si>
    <t>▣ degree to which a user or other stakeholder has confidence that a product or system will behave as intended</t>
  </si>
  <si>
    <t>Pleasure</t>
  </si>
  <si>
    <t>▣ degree to which a user obtains pleasure from fulfilling their personal needs</t>
  </si>
  <si>
    <t>Comfort</t>
  </si>
  <si>
    <t>▣ degree to which the user is satisfied with physical comfort</t>
  </si>
  <si>
    <t>Freedom from Risk</t>
  </si>
  <si>
    <t>Economic Risk Mitigation</t>
  </si>
  <si>
    <t>▣ degree to which a product or system mitigates the potential risk to financial status, efficient operation, commercial property, reputation or other resources in the intended contexts of use</t>
  </si>
  <si>
    <t>Health and Safety Risk Mitigation</t>
  </si>
  <si>
    <t>▣ degree to which a product or system mitigates the potential risk to people in the intended contexts of use</t>
  </si>
  <si>
    <t>Environmental Risk Mitigation</t>
  </si>
  <si>
    <t>▣ degree to which a product or system mitigates the potential risk to property or the environment in the intended contexts of use</t>
  </si>
  <si>
    <t>Context Coverage</t>
  </si>
  <si>
    <t>Context Completeness</t>
  </si>
  <si>
    <t>▣ degree to which a product or system can be used with effectiveness, efficiency, freedom from risk and satisfaction in all the specified contexts of use</t>
  </si>
  <si>
    <t>Flexibility</t>
  </si>
  <si>
    <t>▣ degree to which a product or system can be used with effectiveness, efficiency, freedom from risk and satisfaction in contexts beyond those initially specified in the requirements</t>
  </si>
  <si>
    <t>Risk Register - Heuristics</t>
  </si>
  <si>
    <t xml:space="preserve"> Risk Register Quality Dimension</t>
  </si>
  <si>
    <t>Risk Register Quality Criteria</t>
  </si>
  <si>
    <t>Risk Matrice Heat Map - Risk Score</t>
  </si>
  <si>
    <t>Inherent Risk</t>
  </si>
  <si>
    <t>How many Risks do we have?</t>
  </si>
  <si>
    <t>Remaining risk after applying a strategy to reduce or manage the Inherent Risk</t>
  </si>
  <si>
    <t>Likelihood</t>
  </si>
  <si>
    <t>Severe</t>
  </si>
  <si>
    <t>Totals</t>
  </si>
  <si>
    <t>High</t>
  </si>
  <si>
    <t>Low</t>
  </si>
  <si>
    <t>Medium</t>
  </si>
  <si>
    <t>Medium High</t>
  </si>
  <si>
    <t>Very Low</t>
  </si>
  <si>
    <t>Negligible</t>
  </si>
  <si>
    <t>Minor</t>
  </si>
  <si>
    <t>Moderate</t>
  </si>
  <si>
    <t>Significant</t>
  </si>
  <si>
    <t>Impact</t>
  </si>
  <si>
    <t>Response:</t>
  </si>
  <si>
    <t xml:space="preserve">Explanation: </t>
  </si>
  <si>
    <t>Will reduce risk by x%:</t>
  </si>
  <si>
    <t xml:space="preserve">Rationale of Assumption: </t>
  </si>
  <si>
    <t>Threat avoidance is when the project team acts to eliminate the threat or protect the project from its impact.</t>
  </si>
  <si>
    <t>When you avoid a threat, you're essentially eliminating any exposure to it. Therefore, the risk is reduced to zero.</t>
  </si>
  <si>
    <t>Escalation is appropriate when the project team or the project sponsor agrees that a threat is outside the scope of the project or that the proposed response would exceed the project manager’s authority.</t>
  </si>
  <si>
    <t>Escalating a threat doesn't necessarily reduce its impact or likelihood; it simply transfers the decision-making to a higher authority or another entity.</t>
  </si>
  <si>
    <t>Transfer involves shifting ownership of a threat to a third party to manage the risk and to bear the impact if the threat occurs.</t>
  </si>
  <si>
    <t>While transferring a threat (e.g., through insurance) might reduce the financial impact on your organization, the risk doesn't completely disappear. The third party might manage part of the risk, but there could still be reputational or operational impacts.</t>
  </si>
  <si>
    <t>In threat mitigation, action is taken to reduce the probability of occurrence and/ or impact of a threat. Early mitigation action is often more effective than trying to repair the damage after the threat has occurred.</t>
  </si>
  <si>
    <t>Mitigation strategies aim to lessen the impact or likelihood of a risk. The reduction percentage can vary, but we're assuming a moderate mitigation strategy here.</t>
  </si>
  <si>
    <t>Threat acceptance acknowledges the existence of a threat, but no proactive action is planned. Actively accepting a risk can include developing a contingency plan that would be triggered if the event occurred; or it can include passive acceptance, which means doing nothing.</t>
  </si>
  <si>
    <t>Accepting a risk means you're not taking any specific actions to reduce it. The exposure remains unchanged.</t>
  </si>
  <si>
    <t>Exploit (Opportunity)</t>
  </si>
  <si>
    <t>A response strategy whereby the project team acts to ensure that an opportunity occurs.</t>
  </si>
  <si>
    <t>By exploiting an opportunity, you're trying to maximize its potential benefits. This could lead to a higher positive risk score.</t>
  </si>
  <si>
    <t>Escalate (Opportunity)</t>
  </si>
  <si>
    <t>As with threats, this opportunity response strategy is used when the project team or the project sponsor agrees that an opportunity is outside the scope of the project or that the proposed response would exceed the project manager’s authority.</t>
  </si>
  <si>
    <t>Similar to escalating a threat, escalating an opportunity means passing the decision-making to another entity, without necessarily changing the inherent value of the opportunity.</t>
  </si>
  <si>
    <t>Share (Opportunity)</t>
  </si>
  <si>
    <t>Opportunity sharing involves allocating ownership of an opportunity to a third party who is best able to capture the benefit of that opportunity.</t>
  </si>
  <si>
    <t>Sharing an opportunity might increase its benefits due to synergies with the third party, but it's typically not as impactful as directly exploiting the opportunity.</t>
  </si>
  <si>
    <t>Enhance (Opportunity)</t>
  </si>
  <si>
    <t>In opportunity enhancement, the project team acts to increase the probability of occurrence or impact of an opportunity. Early enhancement action is often more effective than trying to improve the opportunity after it has occurred.</t>
  </si>
  <si>
    <t>Enhancement strategies aim to increase the potential benefits of an opportunity. A moderate enhancement could lead to a moderate increase in the positive risk score.</t>
  </si>
  <si>
    <t>Accept (Opportunity)</t>
  </si>
  <si>
    <t>As with threats, accepting an opportunity acknowledges its existence but no proactive action is planned.</t>
  </si>
  <si>
    <t>Similar to accepting a threat, accepting an opportunity means you're not taking any specific actions to enhance or exploit it.</t>
  </si>
  <si>
    <t>Residual Risk and Strategy</t>
  </si>
  <si>
    <t>What is Residual Risk?</t>
  </si>
  <si>
    <t>Residual Risk is the remaining risk after you've applied a strategy to reduce or manage the original (Inherent) risk.</t>
  </si>
  <si>
    <t>Strategy Selection</t>
  </si>
  <si>
    <t>In column O, a risk strategy can be selected from a dropdown menu. Each strategy has an associated percentage that indicates how much it reduces the inherent risk.</t>
  </si>
  <si>
    <t>Reduction Percentage Lookup</t>
  </si>
  <si>
    <t>Once a strategy is chosen, the sheet checks the reduction percentage for that strategy. For example, "Avoid (Threat)" might have a reduction percentage of 100%, meaning it aims to completely eliminate the risk.</t>
  </si>
  <si>
    <t>Residual Risk Calculation</t>
  </si>
  <si>
    <t>The residual risk is then calculated by reducing the original risk (from column L) by the chosen strategy's reduction percentage. For instance:
If the original risk is 15 (Inherent Risk)
And the strategy reduces the risk by 50%
Then the Residual Risk = 15×(1−0.5)=7.5
Residual Risk = Inherent Risk × (1−Reduction Percentage from Strategy)
−1 is because we're subtracting the percentage reduction from 100% (or 1 in decimal form)</t>
  </si>
  <si>
    <t>Full Risk Elimination</t>
  </si>
  <si>
    <t>If a strategy aims to completely eliminate the risk (e.g., 100% reduction), the residual risk will be shown as 0.</t>
  </si>
  <si>
    <t>No Strategy Selected</t>
  </si>
  <si>
    <t>If no strategy is selected from the dropdown, the cell remains blank to indicate no calculation was performed.</t>
  </si>
  <si>
    <t>Risk Score:</t>
  </si>
  <si>
    <t>Feeling:</t>
  </si>
  <si>
    <t>😀 Happy</t>
  </si>
  <si>
    <t>A positive emotional state marked by feelings of joy, contentment, or pleasure. Typically arises from positive events, circumstances, or thoughts.</t>
  </si>
  <si>
    <t>😑 Neutral</t>
  </si>
  <si>
    <t>An emotional state where one doesn't feel strongly in any particular direction, neither positive nor negative.</t>
  </si>
  <si>
    <t>A state where an individual lacks clarity or certainty about a situation or information, leading to an inability to understand or make decisions.</t>
  </si>
  <si>
    <t>😐 Uninformed</t>
  </si>
  <si>
    <t>Lacking knowledge or information about a particular topic or situation.</t>
  </si>
  <si>
    <t>A sudden and unexpected emotional response to an unanticipated event or information.</t>
  </si>
  <si>
    <t>A feeling of dissatisfaction that arises when expectations or hopes are not met.</t>
  </si>
  <si>
    <t>☹️ Sad</t>
  </si>
  <si>
    <t>An emotional state characterized by feelings of unhappiness, sorrow, or loss. It often results from negative events or situations.</t>
  </si>
  <si>
    <t>😒 Annoyed</t>
  </si>
  <si>
    <t>A mild state of irritation or displeasure resulting from an undesirable event, action, or behavior.</t>
  </si>
  <si>
    <t>A state of doubt or mistrust about a person's intentions or the truth of a situation.</t>
  </si>
  <si>
    <t>A state of restlessness or eagerness in which an individual desires an event or outcome to occur immediately or sooner than it would under normal circumstances.</t>
  </si>
  <si>
    <t>😨 Fearful</t>
  </si>
  <si>
    <t>Similar to "afraid," it's a feeling of anxiety or apprehension about a potential or anticipated negative event.</t>
  </si>
  <si>
    <t>😖 Violated</t>
  </si>
  <si>
    <t>A feeling that one's personal boundaries, rights, or integrity have been transgressed upon or disrespected.</t>
  </si>
  <si>
    <t>😤 Ripped off</t>
  </si>
  <si>
    <t>A feeling of being deceived or taken advantage of, typically in a transaction where one believes they did not receive equivalent value in return.</t>
  </si>
  <si>
    <t>😱 Afraid</t>
  </si>
  <si>
    <t>A feeling of apprehension or dread in response to a perceived threat or danger.</t>
  </si>
  <si>
    <t>A strong emotional state of displeasure, often accompanied by a desire to confront or retaliate against the source of the provocation.</t>
  </si>
  <si>
    <t>😵 Paralyzed</t>
  </si>
  <si>
    <t>A state where an individual feels immobilized or unable to take action, often due to overwhelming fear, shock, or uncertainty.</t>
  </si>
  <si>
    <t>IT'S OVER 9000!!!!!!!</t>
  </si>
  <si>
    <t>🔥 Incompetent</t>
  </si>
  <si>
    <t>Lacking the skills, knowledge, or ability to perform a task or duty effectively.</t>
  </si>
  <si>
    <t>Hover for Info</t>
  </si>
  <si>
    <t>Heuristic Test Strategy</t>
  </si>
  <si>
    <t>Project Environment</t>
  </si>
  <si>
    <t>Mission</t>
  </si>
  <si>
    <t>Information</t>
  </si>
  <si>
    <t>Developer Relations</t>
  </si>
  <si>
    <t>Test Team</t>
  </si>
  <si>
    <t>Equipment and Tools</t>
  </si>
  <si>
    <t>Schedule</t>
  </si>
  <si>
    <t>Test Item</t>
  </si>
  <si>
    <t>Deliverables</t>
  </si>
  <si>
    <t>Test Techniques</t>
  </si>
  <si>
    <t>Function Testing</t>
  </si>
  <si>
    <t>Domain Testing</t>
  </si>
  <si>
    <t>Stress Testing</t>
  </si>
  <si>
    <t>Flow Testing</t>
  </si>
  <si>
    <t>Scenario Testing</t>
  </si>
  <si>
    <t>Claims Testing</t>
  </si>
  <si>
    <t>User Testing</t>
  </si>
  <si>
    <t>Risk Testing</t>
  </si>
  <si>
    <t>Automated Checking</t>
  </si>
  <si>
    <t>Product Elements</t>
  </si>
  <si>
    <t>Structure</t>
  </si>
  <si>
    <t>Function</t>
  </si>
  <si>
    <t>Data</t>
  </si>
  <si>
    <t>Interfaces</t>
  </si>
  <si>
    <t>Platform</t>
  </si>
  <si>
    <t>Operations</t>
  </si>
  <si>
    <t>Time</t>
  </si>
  <si>
    <t>Quality Criteria</t>
  </si>
  <si>
    <t>Supportability</t>
  </si>
  <si>
    <t>Localizability</t>
  </si>
  <si>
    <t>Oracles</t>
  </si>
  <si>
    <t>Feelings (experience)</t>
  </si>
  <si>
    <t>Principles (inference)</t>
  </si>
  <si>
    <t>Familiar Products</t>
  </si>
  <si>
    <t>Explainability</t>
  </si>
  <si>
    <t>World</t>
  </si>
  <si>
    <t>History</t>
  </si>
  <si>
    <t>Image</t>
  </si>
  <si>
    <t>Claims</t>
  </si>
  <si>
    <t>Comparable Products</t>
  </si>
  <si>
    <t>User Expectation</t>
  </si>
  <si>
    <t>Product</t>
  </si>
  <si>
    <t>Purpose</t>
  </si>
  <si>
    <t>Standards/Statutes</t>
  </si>
  <si>
    <t>People (conference)</t>
  </si>
  <si>
    <t>A person who matters</t>
  </si>
  <si>
    <t>A person whose opinion matters</t>
  </si>
  <si>
    <t>Disagreements between people who matter</t>
  </si>
  <si>
    <t>Mechanisms (reference)</t>
  </si>
  <si>
    <t>Documents with useful information</t>
  </si>
  <si>
    <t>Diagrams that illustrate ideas</t>
  </si>
  <si>
    <t>Comparable products</t>
  </si>
  <si>
    <t>Known good example output</t>
  </si>
  <si>
    <t>Tools that help testers to see patterns</t>
  </si>
  <si>
    <t>Where is the problem?</t>
  </si>
  <si>
    <t>Can we see it?</t>
  </si>
  <si>
    <t>When would we see it?</t>
  </si>
  <si>
    <t>How often does it happen?</t>
  </si>
  <si>
    <t>How regularly?</t>
  </si>
  <si>
    <t>What is affected?</t>
  </si>
  <si>
    <t>Quality criterion?</t>
  </si>
  <si>
    <t>Who is affected?</t>
  </si>
  <si>
    <t>How do they feel?</t>
  </si>
  <si>
    <t>Examples of Risk Stories</t>
  </si>
  <si>
    <t>Obvious</t>
  </si>
  <si>
    <t>Immediately</t>
  </si>
  <si>
    <t>Frequently</t>
  </si>
  <si>
    <t>Consistent</t>
  </si>
  <si>
    <t>Society</t>
  </si>
  <si>
    <t>Impatient</t>
  </si>
  <si>
    <t>A table like this can help us to generate risk stories.  For example…</t>
  </si>
  <si>
    <t>sometimes (in a given situation) one of the components OF THE PRODUCT visibly FAILS WITH RESPECT TO compatibility SUCH THAT bystander IS harmed</t>
  </si>
  <si>
    <t>Obscure</t>
  </si>
  <si>
    <t>Later</t>
  </si>
  <si>
    <t>Rarely</t>
  </si>
  <si>
    <t>Intermittent</t>
  </si>
  <si>
    <t>Public</t>
  </si>
  <si>
    <t>Confused</t>
  </si>
  <si>
    <t>sometimes (in a given situation) some process OF THE PRODUCT visibly FAILS WITH RESPECT TO legality SUCH THAT business IS harmed</t>
  </si>
  <si>
    <t>Invisible</t>
  </si>
  <si>
    <t>Never</t>
  </si>
  <si>
    <t>Consumer</t>
  </si>
  <si>
    <t>Annoyed</t>
  </si>
  <si>
    <t>sometimes (in a given situation) some process OF THE PRODUCT visibly FAILS WITH RESPECT TO usability SUCH THAT user IS annoyed</t>
  </si>
  <si>
    <t>Can others?</t>
  </si>
  <si>
    <t>Network
Admin</t>
  </si>
  <si>
    <t>Surprised</t>
  </si>
  <si>
    <t>always some result OF THE PRODUCT invisibly FAILS WITH RESPECT TO concurrency SUCH THAT bystander IS annoyed</t>
  </si>
  <si>
    <t>Upstream
Platform</t>
  </si>
  <si>
    <t>External
Developer</t>
  </si>
  <si>
    <t>Disappointed</t>
  </si>
  <si>
    <t>always some process OF THE PRODUCT invisibly FAILS WITH RESPECT TO legality SUCH THAT bystander IS inconvenienced</t>
  </si>
  <si>
    <t>Downstream
Platform</t>
  </si>
  <si>
    <t>Internal
Developer</t>
  </si>
  <si>
    <t>Angry</t>
  </si>
  <si>
    <t>always some result OF THE PRODUCT visibly FAILS WITH RESPECT TO performance SUCH THAT business IS annoyed</t>
  </si>
  <si>
    <t>Coexistence</t>
  </si>
  <si>
    <t>Tester</t>
  </si>
  <si>
    <t>Afraid</t>
  </si>
  <si>
    <t>always some result OF THE PRODUCT visibly FAILS WITH RESPECT TO compatibility SUCH THAT bystander IS harmed</t>
  </si>
  <si>
    <t>Tech writer</t>
  </si>
  <si>
    <t>Suspicious</t>
  </si>
  <si>
    <t>sometimes (in a given situation) some result OF THE PRODUCT invisibly FAILS WITH RESPECT TO correctness SUCH THAT business IS inconvenienced</t>
  </si>
  <si>
    <t>Malicious user</t>
  </si>
  <si>
    <t>Uninformed</t>
  </si>
  <si>
    <t>always one of the components OF THE PRODUCT invisibly FAILS WITH RESPECT TO performance SUCH THAT user IS inconvenienced</t>
  </si>
  <si>
    <t>Incompetent</t>
  </si>
  <si>
    <t>Paralyzed</t>
  </si>
  <si>
    <t>always one of the components OF THE PRODUCT visibly FAILS WITH RESPECT TO correctness SUCH THAT user IS annoyed</t>
  </si>
  <si>
    <t>Configurability</t>
  </si>
  <si>
    <t>Bystander</t>
  </si>
  <si>
    <t>Fearful</t>
  </si>
  <si>
    <t>Disabled person</t>
  </si>
  <si>
    <t>Violated</t>
  </si>
  <si>
    <t>Regulator</t>
  </si>
  <si>
    <t>Ripped off</t>
  </si>
  <si>
    <t>Lawyer</t>
  </si>
  <si>
    <t>Risk Identification</t>
  </si>
  <si>
    <t>Risk Analysis</t>
  </si>
  <si>
    <t>Acceptability</t>
  </si>
  <si>
    <t>Risk Identification Heuristics</t>
  </si>
  <si>
    <t>Risk Resolution</t>
  </si>
  <si>
    <t>Risk MGMT. Planning</t>
  </si>
  <si>
    <t>Risk Prioritization/Monitoring</t>
  </si>
  <si>
    <t>Risk Control</t>
  </si>
  <si>
    <t>Risk Assessment</t>
  </si>
  <si>
    <t>Risk Management</t>
  </si>
  <si>
    <t>Priority</t>
  </si>
  <si>
    <t>Risk Prioritization and Monitoring</t>
  </si>
  <si>
    <t>Risk Assessment and Control</t>
  </si>
  <si>
    <r>
      <rPr>
        <b/>
        <sz val="10"/>
        <color rgb="FF000000"/>
        <rFont val="Trebuchet MS"/>
        <family val="2"/>
      </rPr>
      <t>Risk Assessment</t>
    </r>
    <r>
      <rPr>
        <sz val="10"/>
        <color indexed="8"/>
        <rFont val="Trebuchet MS"/>
        <family val="2"/>
      </rPr>
      <t xml:space="preserve"> is a subset of risk management, focusing on the identification and analysis of risks.</t>
    </r>
  </si>
  <si>
    <r>
      <rPr>
        <b/>
        <sz val="10"/>
        <color rgb="FF000000"/>
        <rFont val="Trebuchet MS"/>
        <family val="2"/>
      </rPr>
      <t>Risk Identification</t>
    </r>
    <r>
      <rPr>
        <sz val="10"/>
        <color indexed="8"/>
        <rFont val="Trebuchet MS"/>
        <family val="2"/>
      </rPr>
      <t xml:space="preserve"> involves detecting and listing potential risks that could impact a project or operation.</t>
    </r>
  </si>
  <si>
    <r>
      <rPr>
        <b/>
        <sz val="10"/>
        <color rgb="FF000000"/>
        <rFont val="Trebuchet MS"/>
        <family val="2"/>
      </rPr>
      <t>Risk Analysis</t>
    </r>
    <r>
      <rPr>
        <sz val="10"/>
        <color indexed="8"/>
        <rFont val="Trebuchet MS"/>
        <family val="2"/>
      </rPr>
      <t xml:space="preserve"> involves evaluating the likelihood and impact of identified risks.</t>
    </r>
  </si>
  <si>
    <r>
      <rPr>
        <b/>
        <sz val="10"/>
        <color rgb="FF000000"/>
        <rFont val="Trebuchet MS"/>
        <family val="2"/>
      </rPr>
      <t>Risk Prioritization</t>
    </r>
    <r>
      <rPr>
        <sz val="10"/>
        <color indexed="8"/>
        <rFont val="Trebuchet MS"/>
        <family val="2"/>
      </rPr>
      <t xml:space="preserve"> involves ranking the analyzed risks based on their potential impact and probability, to decide which risks require immediate attention.</t>
    </r>
  </si>
  <si>
    <r>
      <rPr>
        <b/>
        <sz val="10"/>
        <color rgb="FF000000"/>
        <rFont val="Trebuchet MS"/>
        <family val="2"/>
      </rPr>
      <t>Risk Control</t>
    </r>
    <r>
      <rPr>
        <sz val="10"/>
        <color indexed="8"/>
        <rFont val="Trebuchet MS"/>
        <family val="2"/>
      </rPr>
      <t xml:space="preserve"> is another subset of risk management, aimed at implementing strategies to manage and mitigate risks.</t>
    </r>
  </si>
  <si>
    <r>
      <rPr>
        <b/>
        <sz val="10"/>
        <color rgb="FF000000"/>
        <rFont val="Trebuchet MS"/>
        <family val="2"/>
      </rPr>
      <t>Risk Management Planning</t>
    </r>
    <r>
      <rPr>
        <sz val="10"/>
        <color indexed="8"/>
        <rFont val="Trebuchet MS"/>
        <family val="2"/>
      </rPr>
      <t xml:space="preserve"> outlines the approach and resources for managing risks throughout a project or operation.</t>
    </r>
  </si>
  <si>
    <r>
      <rPr>
        <b/>
        <sz val="10"/>
        <color rgb="FF000000"/>
        <rFont val="Trebuchet MS"/>
        <family val="2"/>
      </rPr>
      <t>Risk Resolution</t>
    </r>
    <r>
      <rPr>
        <sz val="10"/>
        <color indexed="8"/>
        <rFont val="Trebuchet MS"/>
        <family val="2"/>
      </rPr>
      <t xml:space="preserve"> involves implementing strategies to mitigate, avoid, transfer, or accept risks.</t>
    </r>
  </si>
  <si>
    <r>
      <rPr>
        <b/>
        <sz val="10"/>
        <color rgb="FF000000"/>
        <rFont val="Trebuchet MS"/>
        <family val="2"/>
      </rPr>
      <t>Risk Monitoring</t>
    </r>
    <r>
      <rPr>
        <sz val="10"/>
        <color indexed="8"/>
        <rFont val="Trebuchet MS"/>
        <family val="2"/>
      </rPr>
      <t xml:space="preserve"> involves continual tracking and reassessment of risks and the effectiveness of risk strategies.</t>
    </r>
  </si>
  <si>
    <r>
      <rPr>
        <b/>
        <sz val="10"/>
        <color rgb="FF000000"/>
        <rFont val="Trebuchet MS"/>
        <family val="2"/>
      </rPr>
      <t>Risk Management</t>
    </r>
    <r>
      <rPr>
        <sz val="10"/>
        <color indexed="8"/>
        <rFont val="Trebuchet MS"/>
        <family val="2"/>
      </rPr>
      <t xml:space="preserve"> is an overarching process encompassing identification, analysis, prioritization, planning, resolution, and monitoring of risks.</t>
    </r>
  </si>
  <si>
    <t>Root Cause Analysis</t>
  </si>
  <si>
    <t>A root cause is a fundamental reason for the occurrence of a problem (e.g. a situation that leads to an error).
Root causes are identified through root cause analysis, which is typically performed when a failure occurs or a defect is identified.
It is believed that further similar failures or defects can be prevented or their frequency reduced by addressing the root cause, such as by removing it.</t>
  </si>
  <si>
    <t>As low as reasonably practicable (ALARP) and so far as is reasonably practicable (SFAIRP)</t>
  </si>
  <si>
    <t>ALARP and SFAIRP are acronyms that embody the principle of "reasonably practicable". They represent criteria where the test for acceptability or tolerability of a risk is whether it is reasonably practicable to do more to reduce risk. ALARP generally requires that the level of risk is reduced to as low as reasonably practicable. SFAIRP generally requires that safety is ensured so far as is reasonably practicable. Reasonably practicable has been defined in legislation or in case law in some countries.</t>
  </si>
  <si>
    <t>ALARP and SFAIRP are used as criteria for deciding whether a risk needs to be treated. They are most commonly used for safety related risk and are used by legislators in some jurisdictions. The ALARP model can be used to classify risks into one of three categories as follows: 
• an intolerable risk category, where the risk cannot be justified except in extraordinary circumstances; 
• a broadly acceptable risk category where the risk is so low that further risk reduction need not be considered (but could be implemented if practicable and reasonable); 
• a region between these limits (the ALARP region) where further risk reduction should be implemented if it is reasonably practicable.</t>
  </si>
  <si>
    <t>ALARP Region</t>
  </si>
  <si>
    <t>Intolerable</t>
  </si>
  <si>
    <t>ALARP Region to Broadly Acceptable</t>
  </si>
  <si>
    <t>▣ degree to which the functions facilitate the accomplishment of specified tasks and objectives.
▣ does it fulfill its objective?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</si>
</sst>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30"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4"/>
      <color theme="0"/>
      <name val="Calibri"/>
      <family val="2"/>
    </font>
    <font>
      <b/>
      <sz val="14"/>
      <color indexed="8"/>
      <name val="Trebuchet MS"/>
      <family val="2"/>
    </font>
    <font>
      <sz val="10"/>
      <color indexed="8"/>
      <name val="Trebuchet MS"/>
      <family val="2"/>
    </font>
    <font>
      <u/>
      <sz val="11"/>
      <color theme="10"/>
      <name val="Calibri"/>
      <family val="2"/>
      <scheme val="minor"/>
    </font>
    <font>
      <sz val="9"/>
      <name val="Trebuchet MS"/>
      <family val="2"/>
    </font>
    <font>
      <sz val="10"/>
      <color theme="1"/>
      <name val="Arial"/>
      <family val="2"/>
    </font>
    <font>
      <b/>
      <sz val="18"/>
      <color theme="1"/>
      <name val="Cambria"/>
      <family val="1"/>
      <scheme val="major"/>
    </font>
    <font>
      <sz val="12"/>
      <color theme="1"/>
      <name val="Trebuchet MS"/>
      <family val="2"/>
    </font>
    <font>
      <sz val="11"/>
      <color theme="1"/>
      <name val="Trebuchet MS"/>
      <family val="2"/>
    </font>
    <font>
      <b/>
      <sz val="20"/>
      <color theme="1"/>
      <name val="Cambria"/>
      <family val="1"/>
      <scheme val="major"/>
    </font>
    <font>
      <b/>
      <sz val="16"/>
      <color theme="1"/>
      <name val="Cambria"/>
      <family val="1"/>
      <scheme val="major"/>
    </font>
    <font>
      <b/>
      <sz val="11"/>
      <color theme="1"/>
      <name val="Cambria"/>
      <family val="1"/>
      <scheme val="major"/>
    </font>
    <font>
      <sz val="12"/>
      <color theme="1"/>
      <name val="Cambria"/>
      <family val="1"/>
      <scheme val="major"/>
    </font>
    <font>
      <b/>
      <sz val="11"/>
      <color theme="0"/>
      <name val="Cambria"/>
      <family val="1"/>
      <scheme val="major"/>
    </font>
    <font>
      <b/>
      <sz val="12"/>
      <color theme="1"/>
      <name val="Cambria"/>
      <family val="1"/>
      <scheme val="major"/>
    </font>
    <font>
      <sz val="14"/>
      <color indexed="8"/>
      <name val="Trebuchet MS"/>
      <family val="2"/>
    </font>
    <font>
      <b/>
      <sz val="14"/>
      <color theme="1"/>
      <name val="Cambria"/>
      <family val="1"/>
      <scheme val="major"/>
    </font>
    <font>
      <b/>
      <sz val="18"/>
      <color indexed="8"/>
      <name val="Trebuchet MS"/>
      <family val="2"/>
    </font>
    <font>
      <sz val="9"/>
      <color theme="1"/>
      <name val="Calibri"/>
      <family val="2"/>
      <scheme val="minor"/>
    </font>
    <font>
      <b/>
      <sz val="20"/>
      <color indexed="8"/>
      <name val="Trebuchet MS"/>
      <family val="2"/>
    </font>
    <font>
      <b/>
      <sz val="14"/>
      <color rgb="FFFF0000"/>
      <name val="Calibri"/>
      <family val="2"/>
    </font>
    <font>
      <sz val="9"/>
      <color rgb="FFFF0000"/>
      <name val="Trebuchet MS"/>
      <family val="2"/>
    </font>
    <font>
      <u/>
      <sz val="11"/>
      <color rgb="FFFF0000"/>
      <name val="Calibri"/>
      <family val="2"/>
      <scheme val="minor"/>
    </font>
    <font>
      <b/>
      <sz val="10"/>
      <color rgb="FF000000"/>
      <name val="Trebuchet MS"/>
      <family val="2"/>
    </font>
    <font>
      <u/>
      <sz val="10"/>
      <color theme="10"/>
      <name val="Calibri"/>
      <family val="2"/>
      <scheme val="minor"/>
    </font>
    <font>
      <sz val="18"/>
      <color indexed="8"/>
      <name val="Trebuchet MS"/>
      <family val="2"/>
    </font>
  </fonts>
  <fills count="23">
    <fill>
      <patternFill patternType="none"/>
    </fill>
    <fill>
      <patternFill patternType="gray125"/>
    </fill>
    <fill>
      <patternFill patternType="solid">
        <fgColor theme="1"/>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B2F199"/>
        <bgColor indexed="64"/>
      </patternFill>
    </fill>
    <fill>
      <patternFill patternType="solid">
        <fgColor rgb="FFD8FFB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CC66"/>
        <bgColor indexed="64"/>
      </patternFill>
    </fill>
    <fill>
      <patternFill patternType="solid">
        <fgColor theme="5" tint="0.59999389629810485"/>
        <bgColor indexed="64"/>
      </patternFill>
    </fill>
    <fill>
      <patternFill patternType="solid">
        <fgColor rgb="FF66FFFF"/>
        <bgColor indexed="64"/>
      </patternFill>
    </fill>
    <fill>
      <patternFill patternType="solid">
        <fgColor rgb="FFDDDDDD"/>
        <bgColor indexed="64"/>
      </patternFill>
    </fill>
    <fill>
      <patternFill patternType="solid">
        <fgColor rgb="FFFFFF00"/>
        <bgColor indexed="64"/>
      </patternFill>
    </fill>
    <fill>
      <patternFill patternType="solid">
        <fgColor theme="9" tint="-0.249977111117893"/>
        <bgColor indexed="64"/>
      </patternFill>
    </fill>
    <fill>
      <patternFill patternType="solid">
        <fgColor rgb="FFC00000"/>
        <bgColor indexed="64"/>
      </patternFill>
    </fill>
    <fill>
      <patternFill patternType="solid">
        <fgColor rgb="FF00B050"/>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rgb="FFFFC7CE"/>
        <bgColor indexed="64"/>
      </patternFill>
    </fill>
  </fills>
  <borders count="54">
    <border>
      <left/>
      <right/>
      <top/>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FF"/>
      </left>
      <right style="thin">
        <color rgb="FF0000FF"/>
      </right>
      <top style="thin">
        <color rgb="FF0000FF"/>
      </top>
      <bottom style="thin">
        <color rgb="FF0000FF"/>
      </bottom>
      <diagonal/>
    </border>
    <border>
      <left style="thin">
        <color auto="1"/>
      </left>
      <right style="thin">
        <color rgb="FF669900"/>
      </right>
      <top style="thin">
        <color auto="1"/>
      </top>
      <bottom style="thin">
        <color rgb="FF669900"/>
      </bottom>
      <diagonal/>
    </border>
    <border>
      <left style="thin">
        <color rgb="FF669900"/>
      </left>
      <right style="thin">
        <color auto="1"/>
      </right>
      <top style="thin">
        <color auto="1"/>
      </top>
      <bottom style="thin">
        <color rgb="FF669900"/>
      </bottom>
      <diagonal/>
    </border>
    <border>
      <left style="thin">
        <color indexed="64"/>
      </left>
      <right style="thin">
        <color indexed="64"/>
      </right>
      <top/>
      <bottom/>
      <diagonal/>
    </border>
    <border>
      <left style="thin">
        <color auto="1"/>
      </left>
      <right style="thin">
        <color rgb="FF669900"/>
      </right>
      <top style="thin">
        <color rgb="FF669900"/>
      </top>
      <bottom style="thin">
        <color rgb="FF669900"/>
      </bottom>
      <diagonal/>
    </border>
    <border>
      <left style="thin">
        <color rgb="FF669900"/>
      </left>
      <right style="thin">
        <color auto="1"/>
      </right>
      <top style="thin">
        <color rgb="FF669900"/>
      </top>
      <bottom style="thin">
        <color rgb="FF669900"/>
      </bottom>
      <diagonal/>
    </border>
    <border>
      <left style="thin">
        <color auto="1"/>
      </left>
      <right style="thin">
        <color rgb="FF669900"/>
      </right>
      <top style="thin">
        <color rgb="FF669900"/>
      </top>
      <bottom style="thin">
        <color auto="1"/>
      </bottom>
      <diagonal/>
    </border>
    <border>
      <left style="thin">
        <color rgb="FF669900"/>
      </left>
      <right style="thin">
        <color auto="1"/>
      </right>
      <top style="thin">
        <color rgb="FF669900"/>
      </top>
      <bottom style="thin">
        <color auto="1"/>
      </bottom>
      <diagonal/>
    </border>
    <border>
      <left style="thin">
        <color indexed="64"/>
      </left>
      <right/>
      <top/>
      <bottom style="thin">
        <color indexed="64"/>
      </bottom>
      <diagonal/>
    </border>
    <border>
      <left style="thin">
        <color indexed="64"/>
      </left>
      <right style="thin">
        <color theme="1"/>
      </right>
      <top style="thin">
        <color indexed="64"/>
      </top>
      <bottom/>
      <diagonal/>
    </border>
    <border>
      <left style="thin">
        <color indexed="64"/>
      </left>
      <right style="thin">
        <color theme="1"/>
      </right>
      <top/>
      <bottom/>
      <diagonal/>
    </border>
    <border>
      <left style="thin">
        <color indexed="64"/>
      </left>
      <right style="thin">
        <color theme="1"/>
      </right>
      <top/>
      <bottom style="thin">
        <color indexed="64"/>
      </bottom>
      <diagonal/>
    </border>
    <border>
      <left/>
      <right/>
      <top style="thin">
        <color indexed="64"/>
      </top>
      <bottom/>
      <diagonal/>
    </border>
    <border>
      <left/>
      <right style="thin">
        <color indexed="64"/>
      </right>
      <top style="thin">
        <color indexed="64"/>
      </top>
      <bottom/>
      <diagonal/>
    </border>
    <border>
      <left style="thin">
        <color theme="1"/>
      </left>
      <right style="thin">
        <color theme="1"/>
      </right>
      <top style="thin">
        <color indexed="64"/>
      </top>
      <bottom style="thin">
        <color indexed="64"/>
      </bottom>
      <diagonal/>
    </border>
    <border>
      <left style="thin">
        <color theme="1"/>
      </left>
      <right style="thin">
        <color theme="1"/>
      </right>
      <top style="thin">
        <color indexed="64"/>
      </top>
      <bottom/>
      <diagonal/>
    </border>
    <border>
      <left style="thin">
        <color theme="1"/>
      </left>
      <right/>
      <top style="thin">
        <color indexed="64"/>
      </top>
      <bottom style="thin">
        <color indexed="64"/>
      </bottom>
      <diagonal/>
    </border>
    <border>
      <left/>
      <right style="thin">
        <color theme="1"/>
      </right>
      <top style="thin">
        <color indexed="64"/>
      </top>
      <bottom style="thin">
        <color indexed="64"/>
      </bottom>
      <diagonal/>
    </border>
    <border>
      <left/>
      <right style="thin">
        <color theme="1"/>
      </right>
      <top style="thin">
        <color theme="1"/>
      </top>
      <bottom style="thin">
        <color theme="1"/>
      </bottom>
      <diagonal/>
    </border>
    <border>
      <left style="thin">
        <color theme="1"/>
      </left>
      <right/>
      <top/>
      <bottom style="thin">
        <color theme="1"/>
      </bottom>
      <diagonal/>
    </border>
    <border>
      <left style="thin">
        <color theme="1"/>
      </left>
      <right style="thin">
        <color theme="1"/>
      </right>
      <top/>
      <bottom style="thin">
        <color theme="1"/>
      </bottom>
      <diagonal/>
    </border>
    <border>
      <left style="thin">
        <color theme="1"/>
      </left>
      <right style="thin">
        <color theme="1"/>
      </right>
      <top/>
      <bottom/>
      <diagonal/>
    </border>
    <border>
      <left style="thin">
        <color theme="1"/>
      </left>
      <right style="thin">
        <color theme="1"/>
      </right>
      <top style="thin">
        <color theme="1"/>
      </top>
      <bottom/>
      <diagonal/>
    </border>
    <border>
      <left/>
      <right/>
      <top/>
      <bottom style="thin">
        <color theme="1"/>
      </bottom>
      <diagonal/>
    </border>
    <border>
      <left/>
      <right/>
      <top style="thin">
        <color theme="1"/>
      </top>
      <bottom style="thin">
        <color theme="1"/>
      </bottom>
      <diagonal/>
    </border>
    <border>
      <left style="thin">
        <color rgb="FF669900"/>
      </left>
      <right style="thin">
        <color auto="1"/>
      </right>
      <top style="thin">
        <color rgb="FF669900"/>
      </top>
      <bottom/>
      <diagonal/>
    </border>
    <border>
      <left style="thin">
        <color auto="1"/>
      </left>
      <right style="thin">
        <color rgb="FF669900"/>
      </right>
      <top style="thin">
        <color rgb="FF669900"/>
      </top>
      <bottom/>
      <diagonal/>
    </border>
    <border>
      <left style="thin">
        <color auto="1"/>
      </left>
      <right style="thin">
        <color rgb="FF669900"/>
      </right>
      <top/>
      <bottom style="thin">
        <color rgb="FF669900"/>
      </bottom>
      <diagonal/>
    </border>
    <border>
      <left style="thin">
        <color rgb="FF669900"/>
      </left>
      <right style="thin">
        <color auto="1"/>
      </right>
      <top/>
      <bottom style="thin">
        <color rgb="FF669900"/>
      </bottom>
      <diagonal/>
    </border>
    <border>
      <left style="thin">
        <color rgb="FF0000FF"/>
      </left>
      <right style="thin">
        <color rgb="FF0000FF"/>
      </right>
      <top/>
      <bottom style="thin">
        <color rgb="FF0000FF"/>
      </bottom>
      <diagonal/>
    </border>
    <border>
      <left style="thin">
        <color indexed="64"/>
      </left>
      <right/>
      <top style="thin">
        <color indexed="64"/>
      </top>
      <bottom style="thin">
        <color theme="1"/>
      </bottom>
      <diagonal/>
    </border>
    <border>
      <left/>
      <right style="thin">
        <color indexed="64"/>
      </right>
      <top style="thin">
        <color indexed="64"/>
      </top>
      <bottom style="thin">
        <color theme="1"/>
      </bottom>
      <diagonal/>
    </border>
    <border>
      <left style="thin">
        <color rgb="FF0000FF"/>
      </left>
      <right style="thin">
        <color rgb="FF0000FF"/>
      </right>
      <top style="thin">
        <color rgb="FF0000FF"/>
      </top>
      <bottom/>
      <diagonal/>
    </border>
    <border>
      <left style="thin">
        <color rgb="FF0000FF"/>
      </left>
      <right style="thin">
        <color rgb="FF0000FF"/>
      </right>
      <top style="thin">
        <color rgb="FF0000FF"/>
      </top>
      <bottom style="thin">
        <color indexed="64"/>
      </bottom>
      <diagonal/>
    </border>
    <border>
      <left style="thin">
        <color rgb="FF0000FF"/>
      </left>
      <right style="thin">
        <color rgb="FF0000FF"/>
      </right>
      <top style="thin">
        <color indexed="64"/>
      </top>
      <bottom style="thin">
        <color indexed="64"/>
      </bottom>
      <diagonal/>
    </border>
  </borders>
  <cellStyleXfs count="8">
    <xf numFmtId="0" fontId="0" fillId="0" borderId="0"/>
    <xf numFmtId="0" fontId="3" fillId="0" borderId="0"/>
    <xf numFmtId="0" fontId="1" fillId="0" borderId="0"/>
    <xf numFmtId="0" fontId="7" fillId="0" borderId="0" applyNumberFormat="0" applyFill="0" applyBorder="0" applyAlignment="0" applyProtection="0"/>
    <xf numFmtId="0" fontId="9" fillId="0" borderId="0"/>
    <xf numFmtId="0" fontId="1" fillId="0" borderId="0"/>
    <xf numFmtId="0" fontId="1" fillId="0" borderId="0"/>
    <xf numFmtId="0" fontId="28" fillId="0" borderId="0" applyNumberFormat="0" applyFill="0" applyBorder="0" applyAlignment="0" applyProtection="0"/>
  </cellStyleXfs>
  <cellXfs count="300">
    <xf numFmtId="0" fontId="0" fillId="0" borderId="0" xfId="0"/>
    <xf numFmtId="0" fontId="4" fillId="2" borderId="1" xfId="1" applyFont="1" applyFill="1" applyBorder="1" applyAlignment="1">
      <alignment horizontal="center" vertical="center" wrapText="1"/>
    </xf>
    <xf numFmtId="0" fontId="1" fillId="0" borderId="2" xfId="2" applyBorder="1" applyAlignment="1">
      <alignment horizontal="left" vertical="center"/>
    </xf>
    <xf numFmtId="0" fontId="5" fillId="0" borderId="3" xfId="2" applyFont="1" applyBorder="1" applyAlignment="1">
      <alignment horizontal="left" vertical="top" wrapText="1"/>
    </xf>
    <xf numFmtId="0" fontId="6" fillId="0" borderId="3" xfId="2" applyFont="1" applyBorder="1" applyAlignment="1">
      <alignment horizontal="left" vertical="top" wrapText="1"/>
    </xf>
    <xf numFmtId="0" fontId="7" fillId="0" borderId="2" xfId="3" applyBorder="1" applyAlignment="1">
      <alignment vertical="center" wrapText="1"/>
    </xf>
    <xf numFmtId="0" fontId="8" fillId="0" borderId="2" xfId="2" applyFont="1" applyBorder="1" applyAlignment="1">
      <alignment vertical="center" wrapText="1"/>
    </xf>
    <xf numFmtId="0" fontId="1" fillId="0" borderId="2" xfId="2" applyBorder="1"/>
    <xf numFmtId="0" fontId="9" fillId="0" borderId="4" xfId="4" applyBorder="1"/>
    <xf numFmtId="0" fontId="9" fillId="0" borderId="5" xfId="4" applyBorder="1"/>
    <xf numFmtId="0" fontId="9" fillId="0" borderId="6" xfId="4" applyBorder="1"/>
    <xf numFmtId="0" fontId="9" fillId="0" borderId="0" xfId="4"/>
    <xf numFmtId="0" fontId="9" fillId="0" borderId="7" xfId="4" applyBorder="1"/>
    <xf numFmtId="0" fontId="9" fillId="0" borderId="8" xfId="4" applyBorder="1"/>
    <xf numFmtId="0" fontId="9" fillId="0" borderId="9" xfId="4" applyBorder="1"/>
    <xf numFmtId="0" fontId="9" fillId="0" borderId="10" xfId="4" applyBorder="1"/>
    <xf numFmtId="0" fontId="9" fillId="0" borderId="11" xfId="4" applyBorder="1"/>
    <xf numFmtId="49" fontId="10" fillId="3" borderId="0" xfId="0" applyNumberFormat="1" applyFont="1" applyFill="1" applyAlignment="1">
      <alignment horizontal="left" vertical="center" wrapText="1"/>
    </xf>
    <xf numFmtId="49" fontId="11" fillId="3" borderId="0" xfId="0" applyNumberFormat="1" applyFont="1" applyFill="1" applyAlignment="1">
      <alignment horizontal="left" vertical="center" wrapText="1"/>
    </xf>
    <xf numFmtId="49" fontId="12" fillId="3" borderId="0" xfId="0" applyNumberFormat="1" applyFont="1" applyFill="1" applyAlignment="1">
      <alignment horizontal="center" vertical="center" wrapText="1"/>
    </xf>
    <xf numFmtId="49" fontId="0" fillId="0" borderId="0" xfId="0" applyNumberFormat="1" applyAlignment="1">
      <alignment horizontal="center" vertical="center" wrapText="1"/>
    </xf>
    <xf numFmtId="49" fontId="10" fillId="3" borderId="12" xfId="0" applyNumberFormat="1" applyFont="1" applyFill="1" applyBorder="1" applyAlignment="1">
      <alignment horizontal="left" vertical="center" wrapText="1"/>
    </xf>
    <xf numFmtId="49" fontId="11" fillId="3" borderId="12" xfId="0" applyNumberFormat="1" applyFont="1" applyFill="1" applyBorder="1" applyAlignment="1">
      <alignment horizontal="left" vertical="center" wrapText="1"/>
    </xf>
    <xf numFmtId="49" fontId="12" fillId="3" borderId="12" xfId="0" applyNumberFormat="1" applyFont="1" applyFill="1" applyBorder="1" applyAlignment="1">
      <alignment horizontal="center" vertical="center" wrapText="1"/>
    </xf>
    <xf numFmtId="164" fontId="18" fillId="5" borderId="17" xfId="0" applyNumberFormat="1" applyFont="1" applyFill="1" applyBorder="1" applyAlignment="1">
      <alignment horizontal="center" vertical="center" wrapText="1"/>
    </xf>
    <xf numFmtId="49" fontId="18" fillId="5" borderId="17" xfId="0" applyNumberFormat="1" applyFont="1" applyFill="1" applyBorder="1" applyAlignment="1">
      <alignment horizontal="center" vertical="center" wrapText="1"/>
    </xf>
    <xf numFmtId="49" fontId="18" fillId="5" borderId="18" xfId="0" applyNumberFormat="1" applyFont="1" applyFill="1" applyBorder="1" applyAlignment="1">
      <alignment horizontal="center" vertical="center" wrapText="1"/>
    </xf>
    <xf numFmtId="49" fontId="18" fillId="5" borderId="16" xfId="0" applyNumberFormat="1" applyFont="1" applyFill="1" applyBorder="1" applyAlignment="1">
      <alignment horizontal="center" vertical="center" wrapText="1"/>
    </xf>
    <xf numFmtId="49" fontId="18" fillId="6" borderId="16" xfId="0" applyNumberFormat="1" applyFont="1" applyFill="1" applyBorder="1" applyAlignment="1">
      <alignment horizontal="center" vertical="center" wrapText="1"/>
    </xf>
    <xf numFmtId="49" fontId="18" fillId="0" borderId="0" xfId="0" applyNumberFormat="1" applyFont="1" applyAlignment="1">
      <alignment horizontal="center" vertical="center" wrapText="1"/>
    </xf>
    <xf numFmtId="0" fontId="19" fillId="0" borderId="16" xfId="2" applyFont="1" applyBorder="1" applyAlignment="1">
      <alignment horizontal="left" vertical="center" wrapText="1"/>
    </xf>
    <xf numFmtId="0" fontId="6" fillId="0" borderId="16" xfId="2" applyFont="1" applyBorder="1" applyAlignment="1">
      <alignment horizontal="left" vertical="top" wrapText="1"/>
    </xf>
    <xf numFmtId="164" fontId="0" fillId="0" borderId="15" xfId="0" applyNumberFormat="1" applyBorder="1" applyAlignment="1" applyProtection="1">
      <alignment horizontal="center" vertical="center" wrapText="1"/>
      <protection locked="0"/>
    </xf>
    <xf numFmtId="14" fontId="0" fillId="0" borderId="1" xfId="0" applyNumberFormat="1" applyBorder="1" applyAlignment="1" applyProtection="1">
      <alignment horizontal="center" vertical="center" wrapText="1"/>
      <protection locked="0"/>
    </xf>
    <xf numFmtId="49" fontId="0" fillId="0" borderId="19" xfId="0" applyNumberFormat="1" applyBorder="1" applyAlignment="1" applyProtection="1">
      <alignment horizontal="center" vertical="center" wrapText="1"/>
      <protection locked="0"/>
    </xf>
    <xf numFmtId="49" fontId="0" fillId="0" borderId="15" xfId="0" applyNumberFormat="1" applyBorder="1" applyAlignment="1" applyProtection="1">
      <alignment horizontal="left" vertical="top" wrapText="1"/>
      <protection locked="0"/>
    </xf>
    <xf numFmtId="49" fontId="0" fillId="0" borderId="16" xfId="0" applyNumberFormat="1" applyBorder="1" applyAlignment="1" applyProtection="1">
      <alignment horizontal="left" vertical="top" wrapText="1"/>
      <protection locked="0"/>
    </xf>
    <xf numFmtId="1" fontId="0" fillId="0" borderId="16" xfId="0" applyNumberFormat="1" applyBorder="1" applyAlignment="1" applyProtection="1">
      <alignment horizontal="center" vertical="center" wrapText="1"/>
      <protection locked="0"/>
    </xf>
    <xf numFmtId="1" fontId="0" fillId="0" borderId="1" xfId="0" applyNumberFormat="1" applyBorder="1" applyAlignment="1" applyProtection="1">
      <alignment horizontal="center" vertical="center" wrapText="1"/>
      <protection locked="0"/>
    </xf>
    <xf numFmtId="165" fontId="0" fillId="7" borderId="20" xfId="0" applyNumberFormat="1" applyFill="1" applyBorder="1" applyAlignment="1" applyProtection="1">
      <alignment horizontal="center" vertical="center" wrapText="1"/>
      <protection hidden="1"/>
    </xf>
    <xf numFmtId="0" fontId="0" fillId="7" borderId="21" xfId="0" applyFill="1" applyBorder="1" applyAlignment="1">
      <alignment horizontal="center" vertical="center" wrapText="1"/>
    </xf>
    <xf numFmtId="49" fontId="0" fillId="0" borderId="15" xfId="0" applyNumberFormat="1" applyBorder="1" applyAlignment="1" applyProtection="1">
      <alignment horizontal="center" vertical="center" wrapText="1"/>
      <protection locked="0"/>
    </xf>
    <xf numFmtId="49" fontId="0" fillId="0" borderId="14" xfId="0" applyNumberFormat="1" applyBorder="1" applyAlignment="1" applyProtection="1">
      <alignment horizontal="center" vertical="center" wrapText="1"/>
      <protection locked="0"/>
    </xf>
    <xf numFmtId="49" fontId="0" fillId="0" borderId="0" xfId="0" applyNumberFormat="1" applyAlignment="1">
      <alignment horizontal="left" vertical="top" wrapText="1"/>
    </xf>
    <xf numFmtId="165" fontId="0" fillId="7" borderId="23" xfId="0" applyNumberFormat="1" applyFill="1" applyBorder="1" applyAlignment="1" applyProtection="1">
      <alignment horizontal="center" vertical="center" wrapText="1"/>
      <protection hidden="1"/>
    </xf>
    <xf numFmtId="0" fontId="0" fillId="7" borderId="24" xfId="0" applyFill="1" applyBorder="1" applyAlignment="1">
      <alignment horizontal="center" vertical="center" wrapText="1"/>
    </xf>
    <xf numFmtId="165" fontId="0" fillId="7" borderId="25" xfId="0" applyNumberFormat="1" applyFill="1" applyBorder="1" applyAlignment="1" applyProtection="1">
      <alignment horizontal="center" vertical="center" wrapText="1"/>
      <protection hidden="1"/>
    </xf>
    <xf numFmtId="0" fontId="0" fillId="7" borderId="26" xfId="0" applyFill="1" applyBorder="1" applyAlignment="1">
      <alignment horizontal="center" vertical="center" wrapText="1"/>
    </xf>
    <xf numFmtId="49" fontId="10" fillId="0" borderId="0" xfId="0" applyNumberFormat="1" applyFont="1" applyAlignment="1">
      <alignment horizontal="left" vertical="center" wrapText="1"/>
    </xf>
    <xf numFmtId="49" fontId="11" fillId="0" borderId="0" xfId="0" applyNumberFormat="1" applyFont="1" applyAlignment="1">
      <alignment horizontal="left" vertical="center" wrapText="1"/>
    </xf>
    <xf numFmtId="49" fontId="12" fillId="0" borderId="0" xfId="0" applyNumberFormat="1" applyFont="1" applyAlignment="1">
      <alignment horizontal="left" vertical="top" wrapText="1"/>
    </xf>
    <xf numFmtId="164" fontId="0" fillId="0" borderId="0" xfId="0" applyNumberFormat="1" applyAlignment="1" applyProtection="1">
      <alignment horizontal="center" vertical="center" wrapText="1"/>
      <protection locked="0"/>
    </xf>
    <xf numFmtId="14" fontId="0" fillId="0" borderId="0" xfId="0" applyNumberFormat="1" applyAlignment="1" applyProtection="1">
      <alignment horizontal="center" vertical="center" wrapText="1"/>
      <protection locked="0"/>
    </xf>
    <xf numFmtId="49" fontId="0" fillId="0" borderId="0" xfId="0" applyNumberFormat="1" applyAlignment="1" applyProtection="1">
      <alignment horizontal="center" vertical="center" wrapText="1"/>
      <protection locked="0"/>
    </xf>
    <xf numFmtId="49" fontId="0" fillId="0" borderId="0" xfId="0" applyNumberFormat="1" applyAlignment="1" applyProtection="1">
      <alignment horizontal="left" vertical="top" wrapText="1"/>
      <protection locked="0"/>
    </xf>
    <xf numFmtId="1" fontId="0" fillId="0" borderId="0" xfId="0" applyNumberFormat="1" applyAlignment="1" applyProtection="1">
      <alignment horizontal="center" vertical="center" wrapText="1"/>
      <protection locked="0"/>
    </xf>
    <xf numFmtId="165" fontId="0" fillId="0" borderId="0" xfId="0" applyNumberFormat="1" applyAlignment="1">
      <alignment horizontal="center" vertical="center" wrapText="1"/>
    </xf>
    <xf numFmtId="164" fontId="0" fillId="0" borderId="0" xfId="0" applyNumberFormat="1" applyAlignment="1">
      <alignment horizontal="center" vertical="center" wrapText="1"/>
    </xf>
    <xf numFmtId="14" fontId="0" fillId="0" borderId="0" xfId="0" applyNumberFormat="1" applyAlignment="1">
      <alignment horizontal="center" vertical="center" wrapText="1"/>
    </xf>
    <xf numFmtId="1" fontId="0" fillId="0" borderId="0" xfId="0" applyNumberFormat="1" applyAlignment="1">
      <alignment horizontal="center" vertical="center" wrapText="1"/>
    </xf>
    <xf numFmtId="0" fontId="0" fillId="0" borderId="0" xfId="0" applyAlignment="1">
      <alignment horizontal="center" vertical="center"/>
    </xf>
    <xf numFmtId="1" fontId="0" fillId="0" borderId="0" xfId="0" applyNumberFormat="1" applyAlignment="1">
      <alignment horizontal="center" vertical="center"/>
    </xf>
    <xf numFmtId="49" fontId="18" fillId="0" borderId="12" xfId="0" applyNumberFormat="1" applyFont="1" applyBorder="1" applyAlignment="1">
      <alignment horizontal="center" vertical="center" wrapText="1"/>
    </xf>
    <xf numFmtId="14" fontId="0" fillId="0" borderId="27" xfId="0" applyNumberFormat="1" applyBorder="1" applyAlignment="1" applyProtection="1">
      <alignment horizontal="center" vertical="center" wrapText="1"/>
      <protection locked="0"/>
    </xf>
    <xf numFmtId="49" fontId="0" fillId="0" borderId="13" xfId="0" applyNumberFormat="1" applyBorder="1" applyAlignment="1" applyProtection="1">
      <alignment horizontal="left" vertical="top" wrapText="1"/>
      <protection locked="0"/>
    </xf>
    <xf numFmtId="49" fontId="0" fillId="0" borderId="17" xfId="0" applyNumberFormat="1" applyBorder="1" applyAlignment="1" applyProtection="1">
      <alignment horizontal="left" vertical="top" wrapText="1"/>
      <protection locked="0"/>
    </xf>
    <xf numFmtId="1" fontId="0" fillId="0" borderId="17" xfId="0" applyNumberFormat="1" applyBorder="1" applyAlignment="1" applyProtection="1">
      <alignment horizontal="center" vertical="center" wrapText="1"/>
      <protection locked="0"/>
    </xf>
    <xf numFmtId="1" fontId="0" fillId="0" borderId="27" xfId="0" applyNumberFormat="1" applyBorder="1" applyAlignment="1" applyProtection="1">
      <alignment horizontal="center" vertical="center" wrapText="1"/>
      <protection locked="0"/>
    </xf>
    <xf numFmtId="49" fontId="0" fillId="0" borderId="13" xfId="0" applyNumberFormat="1" applyBorder="1" applyAlignment="1" applyProtection="1">
      <alignment horizontal="center" vertical="center" wrapText="1"/>
      <protection locked="0"/>
    </xf>
    <xf numFmtId="49" fontId="0" fillId="0" borderId="12" xfId="0" applyNumberFormat="1" applyBorder="1" applyAlignment="1" applyProtection="1">
      <alignment horizontal="center" vertical="center" wrapText="1"/>
      <protection locked="0"/>
    </xf>
    <xf numFmtId="49" fontId="10" fillId="0" borderId="16" xfId="0" applyNumberFormat="1" applyFont="1" applyBorder="1" applyAlignment="1">
      <alignment vertical="center" wrapText="1"/>
    </xf>
    <xf numFmtId="49" fontId="20" fillId="3" borderId="0" xfId="0" applyNumberFormat="1" applyFont="1" applyFill="1" applyAlignment="1">
      <alignment horizontal="left" vertical="center" wrapText="1"/>
    </xf>
    <xf numFmtId="49" fontId="20" fillId="3" borderId="12" xfId="0" applyNumberFormat="1" applyFont="1" applyFill="1" applyBorder="1" applyAlignment="1">
      <alignment horizontal="left" vertical="center" wrapText="1"/>
    </xf>
    <xf numFmtId="0" fontId="8" fillId="5" borderId="33" xfId="2" applyFont="1" applyFill="1" applyBorder="1" applyAlignment="1">
      <alignment vertical="center" wrapText="1"/>
    </xf>
    <xf numFmtId="0" fontId="8" fillId="5" borderId="35" xfId="2" applyFont="1" applyFill="1" applyBorder="1" applyAlignment="1">
      <alignment vertical="center" wrapText="1"/>
    </xf>
    <xf numFmtId="0" fontId="8" fillId="5" borderId="36" xfId="2" applyFont="1" applyFill="1" applyBorder="1" applyAlignment="1">
      <alignment vertical="center" wrapText="1"/>
    </xf>
    <xf numFmtId="0" fontId="19" fillId="8" borderId="17" xfId="2" applyFont="1" applyFill="1" applyBorder="1" applyAlignment="1">
      <alignment horizontal="left" vertical="center" wrapText="1"/>
    </xf>
    <xf numFmtId="0" fontId="6" fillId="8" borderId="17" xfId="2" applyFont="1" applyFill="1" applyBorder="1" applyAlignment="1">
      <alignment horizontal="left" vertical="top" wrapText="1"/>
    </xf>
    <xf numFmtId="0" fontId="19" fillId="8" borderId="16" xfId="2" applyFont="1" applyFill="1" applyBorder="1" applyAlignment="1">
      <alignment horizontal="left" vertical="center" wrapText="1"/>
    </xf>
    <xf numFmtId="0" fontId="6" fillId="8" borderId="16" xfId="2" applyFont="1" applyFill="1" applyBorder="1" applyAlignment="1">
      <alignment horizontal="left" vertical="top" wrapText="1"/>
    </xf>
    <xf numFmtId="0" fontId="19" fillId="9" borderId="16" xfId="2" applyFont="1" applyFill="1" applyBorder="1" applyAlignment="1">
      <alignment horizontal="left" vertical="center" wrapText="1"/>
    </xf>
    <xf numFmtId="0" fontId="6" fillId="9" borderId="16" xfId="2" applyFont="1" applyFill="1" applyBorder="1" applyAlignment="1">
      <alignment horizontal="left" vertical="top" wrapText="1"/>
    </xf>
    <xf numFmtId="0" fontId="19" fillId="10" borderId="16" xfId="2" applyFont="1" applyFill="1" applyBorder="1" applyAlignment="1">
      <alignment horizontal="left" vertical="center" wrapText="1"/>
    </xf>
    <xf numFmtId="0" fontId="6" fillId="10" borderId="16" xfId="2" applyFont="1" applyFill="1" applyBorder="1" applyAlignment="1">
      <alignment horizontal="left" vertical="top" wrapText="1"/>
    </xf>
    <xf numFmtId="0" fontId="19" fillId="11" borderId="16" xfId="2" applyFont="1" applyFill="1" applyBorder="1" applyAlignment="1">
      <alignment horizontal="left" vertical="center" wrapText="1"/>
    </xf>
    <xf numFmtId="0" fontId="6" fillId="11" borderId="16" xfId="2" applyFont="1" applyFill="1" applyBorder="1" applyAlignment="1">
      <alignment horizontal="left" vertical="top" wrapText="1"/>
    </xf>
    <xf numFmtId="0" fontId="19" fillId="12" borderId="16" xfId="2" applyFont="1" applyFill="1" applyBorder="1" applyAlignment="1">
      <alignment horizontal="left" vertical="center" wrapText="1"/>
    </xf>
    <xf numFmtId="0" fontId="6" fillId="12" borderId="16" xfId="2" applyFont="1" applyFill="1" applyBorder="1" applyAlignment="1">
      <alignment horizontal="left" vertical="top" wrapText="1"/>
    </xf>
    <xf numFmtId="0" fontId="19" fillId="13" borderId="16" xfId="2" applyFont="1" applyFill="1" applyBorder="1" applyAlignment="1">
      <alignment horizontal="left" vertical="center" wrapText="1"/>
    </xf>
    <xf numFmtId="0" fontId="6" fillId="13" borderId="16" xfId="2" applyFont="1" applyFill="1" applyBorder="1" applyAlignment="1">
      <alignment horizontal="left" vertical="top" wrapText="1"/>
    </xf>
    <xf numFmtId="0" fontId="19" fillId="14" borderId="16" xfId="2" applyFont="1" applyFill="1" applyBorder="1" applyAlignment="1">
      <alignment horizontal="left" vertical="center" wrapText="1"/>
    </xf>
    <xf numFmtId="0" fontId="6" fillId="14" borderId="16" xfId="2" applyFont="1" applyFill="1" applyBorder="1" applyAlignment="1">
      <alignment horizontal="left" vertical="top" wrapText="1"/>
    </xf>
    <xf numFmtId="0" fontId="19" fillId="15" borderId="16" xfId="2" applyFont="1" applyFill="1" applyBorder="1" applyAlignment="1">
      <alignment horizontal="left" vertical="center" wrapText="1"/>
    </xf>
    <xf numFmtId="0" fontId="6" fillId="15" borderId="16" xfId="2" applyFont="1" applyFill="1" applyBorder="1" applyAlignment="1">
      <alignment horizontal="left" vertical="top" wrapText="1"/>
    </xf>
    <xf numFmtId="49" fontId="0" fillId="0" borderId="32" xfId="0" applyNumberFormat="1" applyBorder="1" applyAlignment="1" applyProtection="1">
      <alignment horizontal="center" vertical="center" wrapText="1"/>
      <protection locked="0"/>
    </xf>
    <xf numFmtId="49" fontId="0" fillId="0" borderId="31" xfId="0" applyNumberFormat="1" applyBorder="1" applyAlignment="1" applyProtection="1">
      <alignment horizontal="center" vertical="center" wrapText="1"/>
      <protection locked="0"/>
    </xf>
    <xf numFmtId="0" fontId="8" fillId="5" borderId="19" xfId="2" applyFont="1" applyFill="1" applyBorder="1" applyAlignment="1">
      <alignment vertical="center" wrapText="1"/>
    </xf>
    <xf numFmtId="165" fontId="0" fillId="5" borderId="23" xfId="0" applyNumberFormat="1" applyFill="1" applyBorder="1" applyAlignment="1" applyProtection="1">
      <alignment horizontal="center" vertical="center" wrapText="1"/>
      <protection hidden="1"/>
    </xf>
    <xf numFmtId="0" fontId="0" fillId="5" borderId="24" xfId="0" applyFill="1" applyBorder="1" applyAlignment="1">
      <alignment horizontal="center" vertical="center" wrapText="1"/>
    </xf>
    <xf numFmtId="0" fontId="8" fillId="5" borderId="15" xfId="2" applyFont="1" applyFill="1" applyBorder="1" applyAlignment="1">
      <alignment vertical="center" wrapText="1"/>
    </xf>
    <xf numFmtId="0" fontId="8" fillId="5" borderId="1" xfId="2" applyFont="1" applyFill="1" applyBorder="1" applyAlignment="1">
      <alignment vertical="center" wrapText="1"/>
    </xf>
    <xf numFmtId="0" fontId="8" fillId="5" borderId="16" xfId="2" applyFont="1" applyFill="1" applyBorder="1" applyAlignment="1">
      <alignment vertical="center" wrapText="1"/>
    </xf>
    <xf numFmtId="0" fontId="8" fillId="0" borderId="0" xfId="2" applyFont="1" applyAlignment="1">
      <alignment vertical="center" wrapText="1"/>
    </xf>
    <xf numFmtId="49" fontId="20" fillId="0" borderId="16" xfId="0" applyNumberFormat="1" applyFont="1" applyBorder="1" applyAlignment="1">
      <alignment vertical="center" wrapText="1"/>
    </xf>
    <xf numFmtId="49" fontId="20" fillId="0" borderId="0" xfId="0" applyNumberFormat="1" applyFont="1" applyAlignment="1">
      <alignment horizontal="left" vertical="center" wrapText="1"/>
    </xf>
    <xf numFmtId="0" fontId="22" fillId="0" borderId="0" xfId="0" applyFont="1" applyAlignment="1">
      <alignment horizontal="right"/>
    </xf>
    <xf numFmtId="0" fontId="0" fillId="16" borderId="16" xfId="0" applyFill="1" applyBorder="1" applyAlignment="1">
      <alignment horizontal="center"/>
    </xf>
    <xf numFmtId="0" fontId="0" fillId="17" borderId="16" xfId="0" applyFill="1" applyBorder="1" applyAlignment="1">
      <alignment horizontal="center"/>
    </xf>
    <xf numFmtId="0" fontId="0" fillId="18" borderId="16" xfId="0" applyFill="1" applyBorder="1" applyAlignment="1">
      <alignment horizontal="center"/>
    </xf>
    <xf numFmtId="0" fontId="0" fillId="19" borderId="16" xfId="0" applyFill="1" applyBorder="1" applyAlignment="1">
      <alignment horizontal="center"/>
    </xf>
    <xf numFmtId="0" fontId="2" fillId="19" borderId="16" xfId="0" applyFont="1" applyFill="1" applyBorder="1"/>
    <xf numFmtId="0" fontId="2" fillId="16" borderId="16" xfId="0" applyFont="1" applyFill="1" applyBorder="1"/>
    <xf numFmtId="0" fontId="2" fillId="17" borderId="16" xfId="0" applyFont="1" applyFill="1" applyBorder="1"/>
    <xf numFmtId="0" fontId="2" fillId="18" borderId="16" xfId="0" applyFont="1" applyFill="1" applyBorder="1"/>
    <xf numFmtId="0" fontId="22" fillId="0" borderId="0" xfId="0" applyFont="1" applyAlignment="1">
      <alignment horizontal="right" wrapText="1"/>
    </xf>
    <xf numFmtId="0" fontId="0" fillId="0" borderId="0" xfId="0" applyAlignment="1">
      <alignment wrapText="1"/>
    </xf>
    <xf numFmtId="0" fontId="23" fillId="0" borderId="3" xfId="2" applyFont="1" applyBorder="1" applyAlignment="1">
      <alignment horizontal="left" vertical="top" wrapText="1"/>
    </xf>
    <xf numFmtId="9" fontId="5" fillId="0" borderId="3" xfId="2" applyNumberFormat="1" applyFont="1" applyBorder="1" applyAlignment="1">
      <alignment horizontal="left" vertical="top" wrapText="1"/>
    </xf>
    <xf numFmtId="0" fontId="23" fillId="16" borderId="3" xfId="2" applyFont="1" applyFill="1" applyBorder="1" applyAlignment="1">
      <alignment horizontal="left" vertical="top" wrapText="1"/>
    </xf>
    <xf numFmtId="0" fontId="4" fillId="2" borderId="16" xfId="1" applyFont="1" applyFill="1" applyBorder="1" applyAlignment="1">
      <alignment horizontal="center" vertical="center" wrapText="1"/>
    </xf>
    <xf numFmtId="0" fontId="1" fillId="0" borderId="16" xfId="2" applyBorder="1" applyAlignment="1">
      <alignment horizontal="center" vertical="center"/>
    </xf>
    <xf numFmtId="49" fontId="10" fillId="0" borderId="2" xfId="0" applyNumberFormat="1" applyFont="1" applyBorder="1" applyAlignment="1">
      <alignment horizontal="left" vertical="center" wrapText="1"/>
    </xf>
    <xf numFmtId="0" fontId="19" fillId="0" borderId="2" xfId="2" applyFont="1" applyBorder="1" applyAlignment="1">
      <alignment horizontal="left" vertical="center" wrapText="1"/>
    </xf>
    <xf numFmtId="0" fontId="6" fillId="0" borderId="2" xfId="2" applyFont="1" applyBorder="1" applyAlignment="1">
      <alignment horizontal="left" vertical="top" wrapText="1"/>
    </xf>
    <xf numFmtId="0" fontId="8" fillId="0" borderId="37" xfId="2" applyFont="1" applyBorder="1" applyAlignment="1">
      <alignment vertical="center" wrapText="1"/>
    </xf>
    <xf numFmtId="0" fontId="1" fillId="0" borderId="37" xfId="2" applyBorder="1"/>
    <xf numFmtId="0" fontId="6" fillId="0" borderId="38" xfId="2" applyFont="1" applyBorder="1" applyAlignment="1">
      <alignment horizontal="left" vertical="top" wrapText="1"/>
    </xf>
    <xf numFmtId="0" fontId="7" fillId="0" borderId="39" xfId="3" applyBorder="1" applyAlignment="1">
      <alignment vertical="center" wrapText="1"/>
    </xf>
    <xf numFmtId="0" fontId="24" fillId="2" borderId="1" xfId="1" applyFont="1" applyFill="1" applyBorder="1" applyAlignment="1">
      <alignment horizontal="center" vertical="center" wrapText="1"/>
    </xf>
    <xf numFmtId="0" fontId="1" fillId="0" borderId="2" xfId="2" applyBorder="1" applyAlignment="1">
      <alignment horizontal="center" vertical="center"/>
    </xf>
    <xf numFmtId="0" fontId="8" fillId="0" borderId="2" xfId="2" applyFont="1" applyBorder="1" applyAlignment="1">
      <alignment horizontal="left" vertical="top" wrapText="1"/>
    </xf>
    <xf numFmtId="0" fontId="25" fillId="0" borderId="2" xfId="2" applyFont="1" applyBorder="1" applyAlignment="1">
      <alignment horizontal="left" vertical="top" wrapText="1"/>
    </xf>
    <xf numFmtId="0" fontId="7" fillId="0" borderId="2" xfId="3" applyBorder="1" applyAlignment="1">
      <alignment horizontal="left" vertical="top" wrapText="1"/>
    </xf>
    <xf numFmtId="0" fontId="26" fillId="0" borderId="2" xfId="3" applyFont="1" applyBorder="1" applyAlignment="1">
      <alignment horizontal="left" vertical="top" wrapText="1"/>
    </xf>
    <xf numFmtId="0" fontId="1" fillId="0" borderId="2" xfId="2" applyBorder="1" applyAlignment="1">
      <alignment horizontal="left" vertical="top"/>
    </xf>
    <xf numFmtId="0" fontId="6" fillId="0" borderId="39" xfId="2" applyFont="1" applyBorder="1" applyAlignment="1">
      <alignment horizontal="left" vertical="top" wrapText="1"/>
    </xf>
    <xf numFmtId="0" fontId="6" fillId="0" borderId="17" xfId="2" applyFont="1" applyBorder="1" applyAlignment="1">
      <alignment horizontal="left" vertical="top" wrapText="1"/>
    </xf>
    <xf numFmtId="0" fontId="7" fillId="0" borderId="2" xfId="3" applyFill="1" applyBorder="1" applyAlignment="1">
      <alignment vertical="center" wrapText="1"/>
    </xf>
    <xf numFmtId="0" fontId="19" fillId="0" borderId="41" xfId="2" applyFont="1" applyBorder="1" applyAlignment="1">
      <alignment horizontal="left" vertical="center" wrapText="1"/>
    </xf>
    <xf numFmtId="0" fontId="19" fillId="0" borderId="39" xfId="2" applyFont="1" applyBorder="1" applyAlignment="1">
      <alignment horizontal="left" vertical="center" wrapText="1"/>
    </xf>
    <xf numFmtId="49" fontId="10" fillId="0" borderId="39" xfId="0" applyNumberFormat="1" applyFont="1" applyBorder="1" applyAlignment="1">
      <alignment horizontal="left" vertical="center" wrapText="1"/>
    </xf>
    <xf numFmtId="0" fontId="6" fillId="0" borderId="37" xfId="2" applyFont="1" applyBorder="1" applyAlignment="1">
      <alignment horizontal="left" vertical="top" wrapText="1"/>
    </xf>
    <xf numFmtId="0" fontId="6" fillId="0" borderId="42" xfId="2" applyFont="1" applyBorder="1" applyAlignment="1">
      <alignment horizontal="left" vertical="top" wrapText="1"/>
    </xf>
    <xf numFmtId="0" fontId="6" fillId="0" borderId="43" xfId="2" applyFont="1" applyBorder="1" applyAlignment="1">
      <alignment horizontal="left" vertical="top" wrapText="1"/>
    </xf>
    <xf numFmtId="0" fontId="6" fillId="0" borderId="41" xfId="2" applyFont="1" applyBorder="1" applyAlignment="1">
      <alignment horizontal="left" vertical="top" wrapText="1"/>
    </xf>
    <xf numFmtId="165" fontId="0" fillId="7" borderId="45" xfId="0" applyNumberFormat="1" applyFill="1" applyBorder="1" applyAlignment="1" applyProtection="1">
      <alignment horizontal="center" vertical="center" wrapText="1"/>
      <protection hidden="1"/>
    </xf>
    <xf numFmtId="0" fontId="0" fillId="7" borderId="44" xfId="0" applyFill="1" applyBorder="1" applyAlignment="1">
      <alignment horizontal="center" vertical="center" wrapText="1"/>
    </xf>
    <xf numFmtId="165" fontId="0" fillId="7" borderId="46" xfId="0" applyNumberFormat="1" applyFill="1" applyBorder="1" applyAlignment="1" applyProtection="1">
      <alignment horizontal="center" vertical="center" wrapText="1"/>
      <protection hidden="1"/>
    </xf>
    <xf numFmtId="0" fontId="0" fillId="7" borderId="47" xfId="0" applyFill="1" applyBorder="1" applyAlignment="1">
      <alignment horizontal="center" vertical="center" wrapText="1"/>
    </xf>
    <xf numFmtId="0" fontId="0" fillId="5" borderId="23" xfId="0" applyFill="1" applyBorder="1" applyAlignment="1">
      <alignment horizontal="center" vertical="center" wrapText="1"/>
    </xf>
    <xf numFmtId="49" fontId="18" fillId="20" borderId="16" xfId="0" applyNumberFormat="1" applyFont="1" applyFill="1" applyBorder="1" applyAlignment="1">
      <alignment horizontal="center" vertical="center" wrapText="1"/>
    </xf>
    <xf numFmtId="49" fontId="18" fillId="20" borderId="1" xfId="0" applyNumberFormat="1" applyFont="1" applyFill="1" applyBorder="1" applyAlignment="1">
      <alignment horizontal="center" vertical="center" wrapText="1"/>
    </xf>
    <xf numFmtId="165" fontId="18" fillId="20" borderId="18" xfId="0" applyNumberFormat="1" applyFont="1" applyFill="1" applyBorder="1" applyAlignment="1">
      <alignment horizontal="center" vertical="center" wrapText="1"/>
    </xf>
    <xf numFmtId="49" fontId="18" fillId="20" borderId="18" xfId="0" applyNumberFormat="1" applyFont="1" applyFill="1" applyBorder="1" applyAlignment="1">
      <alignment horizontal="center" vertical="center" wrapText="1"/>
    </xf>
    <xf numFmtId="49" fontId="18" fillId="20" borderId="15" xfId="0" applyNumberFormat="1" applyFont="1" applyFill="1" applyBorder="1" applyAlignment="1">
      <alignment horizontal="center" vertical="center" wrapText="1"/>
    </xf>
    <xf numFmtId="49" fontId="18" fillId="21" borderId="16" xfId="0" applyNumberFormat="1" applyFont="1" applyFill="1" applyBorder="1" applyAlignment="1">
      <alignment horizontal="center" vertical="center" wrapText="1"/>
    </xf>
    <xf numFmtId="49" fontId="18" fillId="21" borderId="18" xfId="0" applyNumberFormat="1" applyFont="1" applyFill="1" applyBorder="1" applyAlignment="1">
      <alignment horizontal="center" vertical="center" wrapText="1"/>
    </xf>
    <xf numFmtId="49" fontId="18" fillId="6" borderId="18" xfId="0" applyNumberFormat="1" applyFont="1" applyFill="1" applyBorder="1" applyAlignment="1">
      <alignment horizontal="center" vertical="center" wrapText="1"/>
    </xf>
    <xf numFmtId="164" fontId="0" fillId="0" borderId="13" xfId="0" applyNumberFormat="1" applyBorder="1" applyAlignment="1" applyProtection="1">
      <alignment horizontal="center" vertical="center" wrapText="1"/>
      <protection locked="0"/>
    </xf>
    <xf numFmtId="49" fontId="0" fillId="0" borderId="48" xfId="0" applyNumberFormat="1" applyBorder="1" applyAlignment="1" applyProtection="1">
      <alignment horizontal="center" vertical="center" wrapText="1"/>
      <protection locked="0"/>
    </xf>
    <xf numFmtId="164" fontId="0" fillId="4" borderId="16" xfId="0" applyNumberFormat="1" applyFill="1" applyBorder="1" applyAlignment="1" applyProtection="1">
      <alignment horizontal="center" vertical="center" wrapText="1"/>
      <protection locked="0"/>
    </xf>
    <xf numFmtId="14" fontId="0" fillId="4" borderId="16" xfId="0" applyNumberFormat="1" applyFill="1" applyBorder="1" applyAlignment="1" applyProtection="1">
      <alignment horizontal="center" vertical="center" wrapText="1"/>
      <protection locked="0"/>
    </xf>
    <xf numFmtId="49" fontId="0" fillId="4" borderId="16" xfId="0" applyNumberFormat="1" applyFill="1" applyBorder="1" applyAlignment="1" applyProtection="1">
      <alignment horizontal="left" vertical="top" wrapText="1"/>
      <protection locked="0"/>
    </xf>
    <xf numFmtId="1" fontId="0" fillId="4" borderId="16" xfId="0" applyNumberFormat="1" applyFill="1" applyBorder="1" applyAlignment="1" applyProtection="1">
      <alignment horizontal="center" vertical="center" wrapText="1"/>
      <protection locked="0"/>
    </xf>
    <xf numFmtId="165" fontId="0" fillId="4" borderId="16" xfId="0" applyNumberFormat="1" applyFill="1" applyBorder="1" applyAlignment="1">
      <alignment horizontal="center" vertical="center" wrapText="1"/>
    </xf>
    <xf numFmtId="49" fontId="0" fillId="4" borderId="16" xfId="0" applyNumberFormat="1" applyFill="1" applyBorder="1" applyAlignment="1">
      <alignment horizontal="center" vertical="center" wrapText="1"/>
    </xf>
    <xf numFmtId="49" fontId="0" fillId="4" borderId="16" xfId="0" applyNumberFormat="1" applyFill="1" applyBorder="1" applyAlignment="1" applyProtection="1">
      <alignment horizontal="center" vertical="center" wrapText="1"/>
      <protection locked="0"/>
    </xf>
    <xf numFmtId="164" fontId="18" fillId="5" borderId="16" xfId="0" applyNumberFormat="1" applyFont="1" applyFill="1" applyBorder="1" applyAlignment="1">
      <alignment horizontal="center" vertical="center" wrapText="1"/>
    </xf>
    <xf numFmtId="165" fontId="18" fillId="20" borderId="16" xfId="0" applyNumberFormat="1" applyFont="1" applyFill="1" applyBorder="1" applyAlignment="1">
      <alignment horizontal="center" vertical="center" wrapText="1"/>
    </xf>
    <xf numFmtId="0" fontId="29" fillId="0" borderId="3" xfId="2" applyFont="1" applyBorder="1" applyAlignment="1">
      <alignment horizontal="center" vertical="top" wrapText="1"/>
    </xf>
    <xf numFmtId="165" fontId="18" fillId="6" borderId="18" xfId="0" applyNumberFormat="1" applyFont="1" applyFill="1" applyBorder="1" applyAlignment="1">
      <alignment horizontal="center" vertical="center" wrapText="1"/>
    </xf>
    <xf numFmtId="49" fontId="0" fillId="0" borderId="1" xfId="0" applyNumberFormat="1" applyBorder="1" applyAlignment="1" applyProtection="1">
      <alignment horizontal="left" vertical="top" wrapText="1"/>
      <protection locked="0"/>
    </xf>
    <xf numFmtId="165" fontId="18" fillId="6" borderId="16" xfId="0" applyNumberFormat="1" applyFont="1" applyFill="1" applyBorder="1" applyAlignment="1">
      <alignment horizontal="center" vertical="center" wrapText="1"/>
    </xf>
    <xf numFmtId="49" fontId="0" fillId="4" borderId="17" xfId="0" applyNumberFormat="1" applyFill="1" applyBorder="1" applyAlignment="1" applyProtection="1">
      <alignment horizontal="left" vertical="top" wrapText="1"/>
      <protection locked="0"/>
    </xf>
    <xf numFmtId="49" fontId="16" fillId="0" borderId="17" xfId="0" applyNumberFormat="1" applyFont="1" applyBorder="1" applyAlignment="1">
      <alignment horizontal="center" vertical="center" wrapText="1"/>
    </xf>
    <xf numFmtId="49" fontId="14" fillId="4" borderId="17" xfId="0" applyNumberFormat="1" applyFont="1" applyFill="1" applyBorder="1" applyAlignment="1">
      <alignment horizontal="left" vertical="center" wrapText="1"/>
    </xf>
    <xf numFmtId="49" fontId="0" fillId="0" borderId="51" xfId="0" applyNumberFormat="1" applyBorder="1" applyAlignment="1" applyProtection="1">
      <alignment horizontal="center" vertical="center" wrapText="1"/>
      <protection locked="0"/>
    </xf>
    <xf numFmtId="49" fontId="0" fillId="0" borderId="52" xfId="0" applyNumberFormat="1" applyBorder="1" applyAlignment="1" applyProtection="1">
      <alignment horizontal="center" vertical="center" wrapText="1"/>
      <protection locked="0"/>
    </xf>
    <xf numFmtId="49" fontId="0" fillId="0" borderId="27" xfId="0" applyNumberFormat="1" applyBorder="1" applyAlignment="1" applyProtection="1">
      <alignment horizontal="left" vertical="top" wrapText="1"/>
      <protection locked="0"/>
    </xf>
    <xf numFmtId="49" fontId="0" fillId="0" borderId="53" xfId="0" applyNumberFormat="1" applyBorder="1" applyAlignment="1" applyProtection="1">
      <alignment horizontal="center" vertical="center" wrapText="1"/>
      <protection locked="0"/>
    </xf>
    <xf numFmtId="49" fontId="0" fillId="5" borderId="19" xfId="0" applyNumberFormat="1" applyFill="1" applyBorder="1" applyAlignment="1" applyProtection="1">
      <alignment horizontal="center" vertical="center" wrapText="1"/>
      <protection locked="0"/>
    </xf>
    <xf numFmtId="49" fontId="18" fillId="22" borderId="16" xfId="0" applyNumberFormat="1" applyFont="1" applyFill="1" applyBorder="1" applyAlignment="1">
      <alignment horizontal="center" vertical="center" wrapText="1"/>
    </xf>
    <xf numFmtId="164" fontId="13" fillId="3" borderId="1" xfId="0" applyNumberFormat="1" applyFont="1" applyFill="1" applyBorder="1" applyAlignment="1">
      <alignment horizontal="center" vertical="center" wrapText="1"/>
    </xf>
    <xf numFmtId="164" fontId="13" fillId="3" borderId="14" xfId="0" applyNumberFormat="1" applyFont="1" applyFill="1" applyBorder="1" applyAlignment="1">
      <alignment horizontal="center" vertical="center" wrapText="1"/>
    </xf>
    <xf numFmtId="164" fontId="13" fillId="3" borderId="15" xfId="0" applyNumberFormat="1" applyFont="1" applyFill="1" applyBorder="1" applyAlignment="1">
      <alignment horizontal="center" vertical="center" wrapText="1"/>
    </xf>
    <xf numFmtId="49" fontId="15" fillId="0" borderId="1" xfId="0" applyNumberFormat="1" applyFont="1" applyBorder="1" applyAlignment="1" applyProtection="1">
      <alignment horizontal="left" vertical="center" wrapText="1"/>
      <protection locked="0"/>
    </xf>
    <xf numFmtId="49" fontId="15" fillId="0" borderId="14" xfId="0" applyNumberFormat="1" applyFont="1" applyBorder="1" applyAlignment="1" applyProtection="1">
      <alignment horizontal="left" vertical="center" wrapText="1"/>
      <protection locked="0"/>
    </xf>
    <xf numFmtId="49" fontId="15" fillId="0" borderId="15" xfId="0" applyNumberFormat="1" applyFont="1" applyBorder="1" applyAlignment="1" applyProtection="1">
      <alignment horizontal="left" vertical="center" wrapText="1"/>
      <protection locked="0"/>
    </xf>
    <xf numFmtId="49" fontId="14" fillId="3" borderId="1" xfId="0" applyNumberFormat="1" applyFont="1" applyFill="1" applyBorder="1" applyAlignment="1">
      <alignment horizontal="center" vertical="center" wrapText="1"/>
    </xf>
    <xf numFmtId="49" fontId="14" fillId="3" borderId="15" xfId="0" applyNumberFormat="1" applyFont="1" applyFill="1" applyBorder="1" applyAlignment="1">
      <alignment horizontal="center" vertical="center" wrapText="1"/>
    </xf>
    <xf numFmtId="0" fontId="17" fillId="0" borderId="1" xfId="0" applyFont="1" applyBorder="1" applyAlignment="1" applyProtection="1">
      <alignment horizontal="center" vertical="center"/>
      <protection locked="0"/>
    </xf>
    <xf numFmtId="0" fontId="17" fillId="0" borderId="14" xfId="0" applyFont="1" applyBorder="1" applyAlignment="1" applyProtection="1">
      <alignment horizontal="center" vertical="center"/>
      <protection locked="0"/>
    </xf>
    <xf numFmtId="0" fontId="17" fillId="0" borderId="15" xfId="0" applyFont="1" applyBorder="1" applyAlignment="1" applyProtection="1">
      <alignment horizontal="center" vertical="center"/>
      <protection locked="0"/>
    </xf>
    <xf numFmtId="49" fontId="18" fillId="21" borderId="1" xfId="0" applyNumberFormat="1" applyFont="1" applyFill="1" applyBorder="1" applyAlignment="1">
      <alignment horizontal="center" vertical="center" wrapText="1"/>
    </xf>
    <xf numFmtId="49" fontId="18" fillId="21" borderId="14" xfId="0" applyNumberFormat="1" applyFont="1" applyFill="1" applyBorder="1" applyAlignment="1">
      <alignment horizontal="center" vertical="center" wrapText="1"/>
    </xf>
    <xf numFmtId="49" fontId="18" fillId="21" borderId="15" xfId="0" applyNumberFormat="1" applyFont="1" applyFill="1" applyBorder="1" applyAlignment="1">
      <alignment horizontal="center" vertical="center" wrapText="1"/>
    </xf>
    <xf numFmtId="49" fontId="18" fillId="4" borderId="1" xfId="0" applyNumberFormat="1" applyFont="1" applyFill="1" applyBorder="1" applyAlignment="1">
      <alignment horizontal="center" vertical="center" wrapText="1"/>
    </xf>
    <xf numFmtId="49" fontId="18" fillId="4" borderId="14" xfId="0" applyNumberFormat="1" applyFont="1" applyFill="1" applyBorder="1" applyAlignment="1">
      <alignment horizontal="center" vertical="center" wrapText="1"/>
    </xf>
    <xf numFmtId="49" fontId="18" fillId="4" borderId="15" xfId="0" applyNumberFormat="1" applyFont="1" applyFill="1" applyBorder="1" applyAlignment="1">
      <alignment horizontal="center" vertical="center" wrapText="1"/>
    </xf>
    <xf numFmtId="49" fontId="10" fillId="0" borderId="18" xfId="0" applyNumberFormat="1" applyFont="1" applyBorder="1" applyAlignment="1">
      <alignment horizontal="left" vertical="center" wrapText="1"/>
    </xf>
    <xf numFmtId="49" fontId="10" fillId="0" borderId="22" xfId="0" applyNumberFormat="1" applyFont="1" applyBorder="1" applyAlignment="1">
      <alignment horizontal="left" vertical="center" wrapText="1"/>
    </xf>
    <xf numFmtId="49" fontId="10" fillId="0" borderId="17" xfId="0" applyNumberFormat="1" applyFont="1" applyBorder="1" applyAlignment="1">
      <alignment horizontal="left" vertical="center" wrapText="1"/>
    </xf>
    <xf numFmtId="49" fontId="10" fillId="5" borderId="17" xfId="0" applyNumberFormat="1" applyFont="1" applyFill="1" applyBorder="1" applyAlignment="1">
      <alignment horizontal="center" vertical="center" wrapText="1"/>
    </xf>
    <xf numFmtId="49" fontId="18" fillId="6" borderId="16" xfId="0" applyNumberFormat="1" applyFont="1" applyFill="1" applyBorder="1" applyAlignment="1">
      <alignment horizontal="center" vertical="center" wrapText="1"/>
    </xf>
    <xf numFmtId="49" fontId="18" fillId="6" borderId="1" xfId="0" applyNumberFormat="1" applyFont="1" applyFill="1" applyBorder="1" applyAlignment="1">
      <alignment horizontal="center" vertical="center" wrapText="1"/>
    </xf>
    <xf numFmtId="49" fontId="18" fillId="6" borderId="14" xfId="0" applyNumberFormat="1" applyFont="1" applyFill="1" applyBorder="1" applyAlignment="1">
      <alignment horizontal="center" vertical="center" wrapText="1"/>
    </xf>
    <xf numFmtId="49" fontId="18" fillId="6" borderId="15" xfId="0" applyNumberFormat="1" applyFont="1" applyFill="1" applyBorder="1" applyAlignment="1">
      <alignment horizontal="center" vertical="center" wrapText="1"/>
    </xf>
    <xf numFmtId="49" fontId="18" fillId="20" borderId="1" xfId="0" applyNumberFormat="1" applyFont="1" applyFill="1" applyBorder="1" applyAlignment="1">
      <alignment horizontal="center" vertical="center" wrapText="1"/>
    </xf>
    <xf numFmtId="49" fontId="18" fillId="20" borderId="14" xfId="0" applyNumberFormat="1" applyFont="1" applyFill="1" applyBorder="1" applyAlignment="1">
      <alignment horizontal="center" vertical="center" wrapText="1"/>
    </xf>
    <xf numFmtId="49" fontId="18" fillId="20" borderId="15" xfId="0" applyNumberFormat="1" applyFont="1" applyFill="1" applyBorder="1" applyAlignment="1">
      <alignment horizontal="center" vertical="center" wrapText="1"/>
    </xf>
    <xf numFmtId="49" fontId="18" fillId="5" borderId="1" xfId="0" applyNumberFormat="1" applyFont="1" applyFill="1" applyBorder="1" applyAlignment="1">
      <alignment horizontal="center" vertical="center" wrapText="1"/>
    </xf>
    <xf numFmtId="49" fontId="18" fillId="5" borderId="14" xfId="0" applyNumberFormat="1" applyFont="1" applyFill="1" applyBorder="1" applyAlignment="1">
      <alignment horizontal="center" vertical="center" wrapText="1"/>
    </xf>
    <xf numFmtId="49" fontId="18" fillId="5" borderId="15" xfId="0" applyNumberFormat="1" applyFont="1" applyFill="1" applyBorder="1" applyAlignment="1">
      <alignment horizontal="center" vertical="center" wrapText="1"/>
    </xf>
    <xf numFmtId="49" fontId="18" fillId="21" borderId="16" xfId="0" applyNumberFormat="1" applyFont="1" applyFill="1" applyBorder="1" applyAlignment="1">
      <alignment horizontal="center" vertical="center" wrapText="1"/>
    </xf>
    <xf numFmtId="49" fontId="18" fillId="4" borderId="17" xfId="0" applyNumberFormat="1" applyFont="1" applyFill="1" applyBorder="1" applyAlignment="1">
      <alignment horizontal="center" vertical="center" wrapText="1"/>
    </xf>
    <xf numFmtId="0" fontId="17" fillId="0" borderId="16" xfId="0" applyFont="1" applyBorder="1" applyAlignment="1" applyProtection="1">
      <alignment horizontal="center" vertical="center"/>
      <protection locked="0"/>
    </xf>
    <xf numFmtId="49" fontId="18" fillId="4" borderId="16" xfId="0" applyNumberFormat="1" applyFont="1" applyFill="1" applyBorder="1" applyAlignment="1">
      <alignment horizontal="center" vertical="center" wrapText="1"/>
    </xf>
    <xf numFmtId="49" fontId="14" fillId="3" borderId="17" xfId="0" applyNumberFormat="1" applyFont="1" applyFill="1" applyBorder="1" applyAlignment="1">
      <alignment horizontal="left" vertical="center" wrapText="1"/>
    </xf>
    <xf numFmtId="0" fontId="19" fillId="0" borderId="18" xfId="2" applyFont="1" applyBorder="1" applyAlignment="1">
      <alignment horizontal="left" vertical="center" wrapText="1"/>
    </xf>
    <xf numFmtId="0" fontId="19" fillId="0" borderId="22" xfId="2" applyFont="1" applyBorder="1" applyAlignment="1">
      <alignment horizontal="left" vertical="center" wrapText="1"/>
    </xf>
    <xf numFmtId="0" fontId="19" fillId="0" borderId="17" xfId="2" applyFont="1" applyBorder="1" applyAlignment="1">
      <alignment horizontal="left" vertical="center" wrapText="1"/>
    </xf>
    <xf numFmtId="0" fontId="19" fillId="0" borderId="28" xfId="2" applyFont="1" applyBorder="1" applyAlignment="1">
      <alignment horizontal="left" vertical="center" wrapText="1"/>
    </xf>
    <xf numFmtId="0" fontId="19" fillId="0" borderId="29" xfId="2" applyFont="1" applyBorder="1" applyAlignment="1">
      <alignment horizontal="left" vertical="center" wrapText="1"/>
    </xf>
    <xf numFmtId="0" fontId="19" fillId="0" borderId="30" xfId="2" applyFont="1" applyBorder="1" applyAlignment="1">
      <alignment horizontal="left" vertical="center" wrapText="1"/>
    </xf>
    <xf numFmtId="49" fontId="18" fillId="4" borderId="27" xfId="0" applyNumberFormat="1" applyFont="1" applyFill="1" applyBorder="1" applyAlignment="1">
      <alignment horizontal="center" vertical="center" wrapText="1"/>
    </xf>
    <xf numFmtId="49" fontId="18" fillId="4" borderId="12" xfId="0" applyNumberFormat="1" applyFont="1" applyFill="1" applyBorder="1" applyAlignment="1">
      <alignment horizontal="center" vertical="center" wrapText="1"/>
    </xf>
    <xf numFmtId="49" fontId="18" fillId="4" borderId="13" xfId="0" applyNumberFormat="1" applyFont="1" applyFill="1" applyBorder="1" applyAlignment="1">
      <alignment horizontal="center" vertical="center" wrapText="1"/>
    </xf>
    <xf numFmtId="49" fontId="10" fillId="4" borderId="16" xfId="0" applyNumberFormat="1" applyFont="1" applyFill="1" applyBorder="1" applyAlignment="1">
      <alignment horizontal="center" vertical="center" wrapText="1"/>
    </xf>
    <xf numFmtId="49" fontId="10" fillId="5" borderId="16" xfId="0" applyNumberFormat="1" applyFont="1" applyFill="1" applyBorder="1" applyAlignment="1">
      <alignment horizontal="center" vertical="center" wrapText="1"/>
    </xf>
    <xf numFmtId="49" fontId="10" fillId="8" borderId="22" xfId="0" applyNumberFormat="1" applyFont="1" applyFill="1" applyBorder="1" applyAlignment="1">
      <alignment horizontal="left" vertical="center" wrapText="1"/>
    </xf>
    <xf numFmtId="49" fontId="10" fillId="8" borderId="17" xfId="0" applyNumberFormat="1" applyFont="1" applyFill="1" applyBorder="1" applyAlignment="1">
      <alignment horizontal="left" vertical="center" wrapText="1"/>
    </xf>
    <xf numFmtId="49" fontId="20" fillId="8" borderId="22" xfId="0" applyNumberFormat="1" applyFont="1" applyFill="1" applyBorder="1" applyAlignment="1">
      <alignment horizontal="left" vertical="center" wrapText="1"/>
    </xf>
    <xf numFmtId="49" fontId="20" fillId="8" borderId="17" xfId="0" applyNumberFormat="1" applyFont="1" applyFill="1" applyBorder="1" applyAlignment="1">
      <alignment horizontal="left" vertical="center" wrapText="1"/>
    </xf>
    <xf numFmtId="49" fontId="10" fillId="9" borderId="18" xfId="0" applyNumberFormat="1" applyFont="1" applyFill="1" applyBorder="1" applyAlignment="1">
      <alignment horizontal="left" vertical="center" wrapText="1"/>
    </xf>
    <xf numFmtId="49" fontId="10" fillId="9" borderId="22" xfId="0" applyNumberFormat="1" applyFont="1" applyFill="1" applyBorder="1" applyAlignment="1">
      <alignment horizontal="left" vertical="center" wrapText="1"/>
    </xf>
    <xf numFmtId="49" fontId="10" fillId="9" borderId="17" xfId="0" applyNumberFormat="1" applyFont="1" applyFill="1" applyBorder="1" applyAlignment="1">
      <alignment horizontal="left" vertical="center" wrapText="1"/>
    </xf>
    <xf numFmtId="49" fontId="20" fillId="9" borderId="18" xfId="0" applyNumberFormat="1" applyFont="1" applyFill="1" applyBorder="1" applyAlignment="1">
      <alignment horizontal="left" vertical="center" wrapText="1"/>
    </xf>
    <xf numFmtId="49" fontId="20" fillId="9" borderId="22" xfId="0" applyNumberFormat="1" applyFont="1" applyFill="1" applyBorder="1" applyAlignment="1">
      <alignment horizontal="left" vertical="center" wrapText="1"/>
    </xf>
    <xf numFmtId="49" fontId="20" fillId="9" borderId="17" xfId="0" applyNumberFormat="1" applyFont="1" applyFill="1" applyBorder="1" applyAlignment="1">
      <alignment horizontal="left" vertical="center" wrapText="1"/>
    </xf>
    <xf numFmtId="49" fontId="10" fillId="10" borderId="18" xfId="0" applyNumberFormat="1" applyFont="1" applyFill="1" applyBorder="1" applyAlignment="1">
      <alignment horizontal="left" vertical="center" wrapText="1"/>
    </xf>
    <xf numFmtId="49" fontId="10" fillId="10" borderId="17" xfId="0" applyNumberFormat="1" applyFont="1" applyFill="1" applyBorder="1" applyAlignment="1">
      <alignment horizontal="left" vertical="center" wrapText="1"/>
    </xf>
    <xf numFmtId="49" fontId="20" fillId="10" borderId="18" xfId="0" applyNumberFormat="1" applyFont="1" applyFill="1" applyBorder="1" applyAlignment="1">
      <alignment horizontal="left" vertical="center" wrapText="1"/>
    </xf>
    <xf numFmtId="49" fontId="20" fillId="10" borderId="17" xfId="0" applyNumberFormat="1" applyFont="1" applyFill="1" applyBorder="1" applyAlignment="1">
      <alignment horizontal="left" vertical="center" wrapText="1"/>
    </xf>
    <xf numFmtId="49" fontId="10" fillId="11" borderId="18" xfId="0" applyNumberFormat="1" applyFont="1" applyFill="1" applyBorder="1" applyAlignment="1">
      <alignment horizontal="left" vertical="center" wrapText="1"/>
    </xf>
    <xf numFmtId="49" fontId="10" fillId="11" borderId="22" xfId="0" applyNumberFormat="1" applyFont="1" applyFill="1" applyBorder="1" applyAlignment="1">
      <alignment horizontal="left" vertical="center" wrapText="1"/>
    </xf>
    <xf numFmtId="49" fontId="10" fillId="11" borderId="17" xfId="0" applyNumberFormat="1" applyFont="1" applyFill="1" applyBorder="1" applyAlignment="1">
      <alignment horizontal="left" vertical="center" wrapText="1"/>
    </xf>
    <xf numFmtId="49" fontId="20" fillId="11" borderId="18" xfId="0" applyNumberFormat="1" applyFont="1" applyFill="1" applyBorder="1" applyAlignment="1">
      <alignment horizontal="left" vertical="center" wrapText="1"/>
    </xf>
    <xf numFmtId="49" fontId="20" fillId="11" borderId="22" xfId="0" applyNumberFormat="1" applyFont="1" applyFill="1" applyBorder="1" applyAlignment="1">
      <alignment horizontal="left" vertical="center" wrapText="1"/>
    </xf>
    <xf numFmtId="49" fontId="20" fillId="11" borderId="17" xfId="0" applyNumberFormat="1" applyFont="1" applyFill="1" applyBorder="1" applyAlignment="1">
      <alignment horizontal="left" vertical="center" wrapText="1"/>
    </xf>
    <xf numFmtId="49" fontId="10" fillId="12" borderId="18" xfId="0" applyNumberFormat="1" applyFont="1" applyFill="1" applyBorder="1" applyAlignment="1">
      <alignment horizontal="left" vertical="center" wrapText="1"/>
    </xf>
    <xf numFmtId="49" fontId="10" fillId="12" borderId="22" xfId="0" applyNumberFormat="1" applyFont="1" applyFill="1" applyBorder="1" applyAlignment="1">
      <alignment horizontal="left" vertical="center" wrapText="1"/>
    </xf>
    <xf numFmtId="49" fontId="10" fillId="12" borderId="17" xfId="0" applyNumberFormat="1" applyFont="1" applyFill="1" applyBorder="1" applyAlignment="1">
      <alignment horizontal="left" vertical="center" wrapText="1"/>
    </xf>
    <xf numFmtId="49" fontId="20" fillId="12" borderId="18" xfId="0" applyNumberFormat="1" applyFont="1" applyFill="1" applyBorder="1" applyAlignment="1">
      <alignment horizontal="left" vertical="center" wrapText="1"/>
    </xf>
    <xf numFmtId="49" fontId="20" fillId="12" borderId="22" xfId="0" applyNumberFormat="1" applyFont="1" applyFill="1" applyBorder="1" applyAlignment="1">
      <alignment horizontal="left" vertical="center" wrapText="1"/>
    </xf>
    <xf numFmtId="49" fontId="20" fillId="12" borderId="17" xfId="0" applyNumberFormat="1" applyFont="1" applyFill="1" applyBorder="1" applyAlignment="1">
      <alignment horizontal="left" vertical="center" wrapText="1"/>
    </xf>
    <xf numFmtId="49" fontId="10" fillId="13" borderId="18" xfId="0" applyNumberFormat="1" applyFont="1" applyFill="1" applyBorder="1" applyAlignment="1">
      <alignment horizontal="left" vertical="center" wrapText="1"/>
    </xf>
    <xf numFmtId="49" fontId="10" fillId="13" borderId="22" xfId="0" applyNumberFormat="1" applyFont="1" applyFill="1" applyBorder="1" applyAlignment="1">
      <alignment horizontal="left" vertical="center" wrapText="1"/>
    </xf>
    <xf numFmtId="49" fontId="10" fillId="13" borderId="17" xfId="0" applyNumberFormat="1" applyFont="1" applyFill="1" applyBorder="1" applyAlignment="1">
      <alignment horizontal="left" vertical="center" wrapText="1"/>
    </xf>
    <xf numFmtId="49" fontId="20" fillId="13" borderId="18" xfId="0" applyNumberFormat="1" applyFont="1" applyFill="1" applyBorder="1" applyAlignment="1">
      <alignment horizontal="left" vertical="center" wrapText="1"/>
    </xf>
    <xf numFmtId="49" fontId="20" fillId="13" borderId="22" xfId="0" applyNumberFormat="1" applyFont="1" applyFill="1" applyBorder="1" applyAlignment="1">
      <alignment horizontal="left" vertical="center" wrapText="1"/>
    </xf>
    <xf numFmtId="49" fontId="20" fillId="13" borderId="17" xfId="0" applyNumberFormat="1" applyFont="1" applyFill="1" applyBorder="1" applyAlignment="1">
      <alignment horizontal="left" vertical="center" wrapText="1"/>
    </xf>
    <xf numFmtId="49" fontId="10" fillId="0" borderId="1" xfId="0" applyNumberFormat="1" applyFont="1" applyBorder="1" applyAlignment="1">
      <alignment horizontal="center" vertical="center" wrapText="1"/>
    </xf>
    <xf numFmtId="49" fontId="10" fillId="0" borderId="15" xfId="0" applyNumberFormat="1" applyFont="1" applyBorder="1" applyAlignment="1">
      <alignment horizontal="center" vertical="center" wrapText="1"/>
    </xf>
    <xf numFmtId="49" fontId="10" fillId="14" borderId="18" xfId="0" applyNumberFormat="1" applyFont="1" applyFill="1" applyBorder="1" applyAlignment="1">
      <alignment horizontal="left" vertical="center" wrapText="1"/>
    </xf>
    <xf numFmtId="49" fontId="10" fillId="14" borderId="22" xfId="0" applyNumberFormat="1" applyFont="1" applyFill="1" applyBorder="1" applyAlignment="1">
      <alignment horizontal="left" vertical="center" wrapText="1"/>
    </xf>
    <xf numFmtId="49" fontId="10" fillId="14" borderId="17" xfId="0" applyNumberFormat="1" applyFont="1" applyFill="1" applyBorder="1" applyAlignment="1">
      <alignment horizontal="left" vertical="center" wrapText="1"/>
    </xf>
    <xf numFmtId="49" fontId="20" fillId="14" borderId="18" xfId="0" applyNumberFormat="1" applyFont="1" applyFill="1" applyBorder="1" applyAlignment="1">
      <alignment horizontal="left" vertical="center" wrapText="1"/>
    </xf>
    <xf numFmtId="49" fontId="20" fillId="14" borderId="22" xfId="0" applyNumberFormat="1" applyFont="1" applyFill="1" applyBorder="1" applyAlignment="1">
      <alignment horizontal="left" vertical="center" wrapText="1"/>
    </xf>
    <xf numFmtId="49" fontId="20" fillId="14" borderId="17" xfId="0" applyNumberFormat="1" applyFont="1" applyFill="1" applyBorder="1" applyAlignment="1">
      <alignment horizontal="left" vertical="center" wrapText="1"/>
    </xf>
    <xf numFmtId="49" fontId="10" fillId="15" borderId="18" xfId="0" applyNumberFormat="1" applyFont="1" applyFill="1" applyBorder="1" applyAlignment="1">
      <alignment horizontal="left" vertical="center" wrapText="1"/>
    </xf>
    <xf numFmtId="49" fontId="10" fillId="15" borderId="22" xfId="0" applyNumberFormat="1" applyFont="1" applyFill="1" applyBorder="1" applyAlignment="1">
      <alignment horizontal="left" vertical="center" wrapText="1"/>
    </xf>
    <xf numFmtId="49" fontId="10" fillId="15" borderId="17" xfId="0" applyNumberFormat="1" applyFont="1" applyFill="1" applyBorder="1" applyAlignment="1">
      <alignment horizontal="left" vertical="center" wrapText="1"/>
    </xf>
    <xf numFmtId="49" fontId="20" fillId="15" borderId="18" xfId="0" applyNumberFormat="1" applyFont="1" applyFill="1" applyBorder="1" applyAlignment="1">
      <alignment horizontal="left" vertical="center" wrapText="1"/>
    </xf>
    <xf numFmtId="49" fontId="20" fillId="15" borderId="22" xfId="0" applyNumberFormat="1" applyFont="1" applyFill="1" applyBorder="1" applyAlignment="1">
      <alignment horizontal="left" vertical="center" wrapText="1"/>
    </xf>
    <xf numFmtId="49" fontId="20" fillId="15" borderId="17" xfId="0" applyNumberFormat="1" applyFont="1" applyFill="1" applyBorder="1" applyAlignment="1">
      <alignment horizontal="left" vertical="center" wrapText="1"/>
    </xf>
    <xf numFmtId="0" fontId="21" fillId="5" borderId="1" xfId="2" applyFont="1" applyFill="1" applyBorder="1" applyAlignment="1">
      <alignment horizontal="center" vertical="top" wrapText="1"/>
    </xf>
    <xf numFmtId="0" fontId="21" fillId="5" borderId="14" xfId="2" applyFont="1" applyFill="1" applyBorder="1" applyAlignment="1">
      <alignment horizontal="center" vertical="top" wrapText="1"/>
    </xf>
    <xf numFmtId="0" fontId="2" fillId="16" borderId="1" xfId="0" applyFont="1" applyFill="1" applyBorder="1" applyAlignment="1">
      <alignment horizontal="center"/>
    </xf>
    <xf numFmtId="0" fontId="2" fillId="16" borderId="14" xfId="0" applyFont="1" applyFill="1" applyBorder="1" applyAlignment="1">
      <alignment horizontal="center"/>
    </xf>
    <xf numFmtId="0" fontId="2" fillId="16" borderId="15" xfId="0" applyFont="1" applyFill="1" applyBorder="1" applyAlignment="1">
      <alignment horizontal="center"/>
    </xf>
    <xf numFmtId="0" fontId="2" fillId="16" borderId="1" xfId="0" applyFont="1" applyFill="1" applyBorder="1" applyAlignment="1">
      <alignment horizontal="center" wrapText="1"/>
    </xf>
    <xf numFmtId="0" fontId="2" fillId="16" borderId="14" xfId="0" applyFont="1" applyFill="1" applyBorder="1" applyAlignment="1">
      <alignment horizontal="center" wrapText="1"/>
    </xf>
    <xf numFmtId="0" fontId="2" fillId="16" borderId="15" xfId="0" applyFont="1" applyFill="1" applyBorder="1" applyAlignment="1">
      <alignment horizontal="center" wrapText="1"/>
    </xf>
    <xf numFmtId="0" fontId="0" fillId="16" borderId="12" xfId="0" applyFill="1" applyBorder="1" applyAlignment="1">
      <alignment horizontal="center"/>
    </xf>
    <xf numFmtId="0" fontId="0" fillId="0" borderId="0" xfId="0" applyAlignment="1">
      <alignment horizontal="center" vertical="center" textRotation="90"/>
    </xf>
    <xf numFmtId="0" fontId="0" fillId="0" borderId="1"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0" xfId="0" applyAlignment="1">
      <alignment horizontal="center" vertical="center"/>
    </xf>
    <xf numFmtId="0" fontId="4" fillId="2" borderId="49" xfId="1" applyFont="1" applyFill="1" applyBorder="1" applyAlignment="1">
      <alignment horizontal="center" vertical="center" wrapText="1"/>
    </xf>
    <xf numFmtId="0" fontId="4" fillId="2" borderId="50" xfId="1" applyFont="1" applyFill="1" applyBorder="1" applyAlignment="1">
      <alignment horizontal="center" vertical="center" wrapText="1"/>
    </xf>
    <xf numFmtId="0" fontId="6" fillId="0" borderId="3" xfId="2" applyFont="1" applyBorder="1" applyAlignment="1">
      <alignment horizontal="center" vertical="center" wrapText="1"/>
    </xf>
    <xf numFmtId="0" fontId="6" fillId="0" borderId="37" xfId="2" applyFont="1" applyBorder="1" applyAlignment="1">
      <alignment horizontal="center" vertical="center" wrapText="1"/>
    </xf>
    <xf numFmtId="0" fontId="23" fillId="16" borderId="3" xfId="2" applyFont="1" applyFill="1" applyBorder="1" applyAlignment="1">
      <alignment horizontal="center" vertical="center" wrapText="1"/>
    </xf>
    <xf numFmtId="0" fontId="23" fillId="16" borderId="37" xfId="2" applyFont="1" applyFill="1" applyBorder="1" applyAlignment="1">
      <alignment horizontal="center" vertical="center" wrapText="1"/>
    </xf>
    <xf numFmtId="49" fontId="10" fillId="0" borderId="34" xfId="0" applyNumberFormat="1" applyFont="1" applyBorder="1" applyAlignment="1">
      <alignment horizontal="left" vertical="center" wrapText="1"/>
    </xf>
    <xf numFmtId="49" fontId="10" fillId="0" borderId="40" xfId="0" applyNumberFormat="1" applyFont="1" applyBorder="1" applyAlignment="1">
      <alignment horizontal="left" vertical="center" wrapText="1"/>
    </xf>
    <xf numFmtId="49" fontId="10" fillId="0" borderId="39" xfId="0" applyNumberFormat="1" applyFont="1" applyBorder="1" applyAlignment="1">
      <alignment horizontal="left" vertical="center" wrapText="1"/>
    </xf>
    <xf numFmtId="0" fontId="19" fillId="0" borderId="2" xfId="2" applyFont="1" applyBorder="1" applyAlignment="1">
      <alignment horizontal="left" vertical="center" wrapText="1"/>
    </xf>
    <xf numFmtId="49" fontId="10" fillId="0" borderId="2" xfId="0" applyNumberFormat="1" applyFont="1" applyBorder="1" applyAlignment="1">
      <alignment horizontal="left" vertical="center" wrapText="1"/>
    </xf>
  </cellXfs>
  <cellStyles count="8">
    <cellStyle name="Hyperlink 2" xfId="3" xr:uid="{1CDFC3B4-C754-46F2-8626-8B2A1E768A47}"/>
    <cellStyle name="Hyperlink 3" xfId="7" xr:uid="{66734A4B-E9B2-4BFB-A0EB-BF596CFB8817}"/>
    <cellStyle name="Normal" xfId="0" builtinId="0"/>
    <cellStyle name="Normal 10" xfId="1" xr:uid="{97A4A27F-D8BD-4FED-A14E-E4ABC723DC56}"/>
    <cellStyle name="Normal 2" xfId="2" xr:uid="{C85BF1DA-587F-4993-971A-F7EB32FE735A}"/>
    <cellStyle name="Normal 2 2 2" xfId="4" xr:uid="{C7459945-8356-4292-99A6-270C0A80AF2D}"/>
    <cellStyle name="Normal 2 3" xfId="5" xr:uid="{4DDA58DE-F6C0-4EE6-A5D8-A0EF472CE757}"/>
    <cellStyle name="Normal 2 5" xfId="6" xr:uid="{B1B01BEC-6B67-4F17-9E78-DFC18A079556}"/>
  </cellStyles>
  <dxfs count="113">
    <dxf>
      <font>
        <color rgb="FF006100"/>
      </font>
      <fill>
        <patternFill>
          <bgColor rgb="FFC6EFCE"/>
        </patternFill>
      </fill>
    </dxf>
    <dxf>
      <font>
        <color rgb="FF9C6500"/>
      </font>
      <fill>
        <patternFill>
          <bgColor rgb="FFFFEB9C"/>
        </patternFill>
      </fill>
    </dxf>
    <dxf>
      <font>
        <color rgb="FF9C0006"/>
      </font>
      <fill>
        <patternFill>
          <bgColor rgb="FFFFC7CE"/>
        </patternFill>
      </fill>
    </dxf>
    <dxf>
      <fill>
        <patternFill>
          <bgColor rgb="FFFF7128"/>
        </patternFill>
      </fill>
    </dxf>
    <dxf>
      <fill>
        <patternFill>
          <bgColor rgb="FFFF9F00"/>
        </patternFill>
      </fill>
    </dxf>
    <dxf>
      <fill>
        <patternFill>
          <bgColor rgb="FFFFC000"/>
        </patternFill>
      </fill>
    </dxf>
    <dxf>
      <fill>
        <patternFill>
          <bgColor rgb="FFFFCD9B"/>
        </patternFill>
      </fill>
    </dxf>
    <dxf>
      <fill>
        <patternFill>
          <bgColor rgb="FFFFFF00"/>
        </patternFill>
      </fill>
    </dxf>
    <dxf>
      <fill>
        <patternFill>
          <bgColor rgb="FFFF0000"/>
        </patternFill>
      </fill>
    </dxf>
    <dxf>
      <fill>
        <patternFill>
          <bgColor rgb="FF00B050"/>
        </patternFill>
      </fill>
    </dxf>
    <dxf>
      <fill>
        <patternFill>
          <bgColor theme="9" tint="-0.24994659260841701"/>
        </patternFill>
      </fill>
    </dxf>
    <dxf>
      <fill>
        <patternFill>
          <bgColor rgb="FFFFFF00"/>
        </patternFill>
      </fill>
    </dxf>
    <dxf>
      <fill>
        <patternFill>
          <bgColor rgb="FFFF0000"/>
        </patternFill>
      </fill>
    </dxf>
    <dxf>
      <font>
        <color rgb="FF9C6500"/>
      </font>
      <fill>
        <patternFill>
          <bgColor rgb="FFFFEB9C"/>
        </patternFill>
      </fill>
    </dxf>
    <dxf>
      <font>
        <color theme="0"/>
      </font>
      <fill>
        <patternFill>
          <bgColor theme="1" tint="4.9989318521683403E-2"/>
        </patternFill>
      </fill>
    </dxf>
    <dxf>
      <font>
        <color theme="0"/>
      </font>
      <fill>
        <patternFill>
          <bgColor theme="1" tint="0.34998626667073579"/>
        </patternFill>
      </fill>
      <border>
        <vertical/>
        <horizontal/>
      </border>
    </dxf>
    <dxf>
      <font>
        <color theme="0"/>
      </font>
      <fill>
        <patternFill>
          <bgColor rgb="FF002060"/>
        </patternFill>
      </fill>
    </dxf>
    <dxf>
      <fill>
        <patternFill>
          <bgColor rgb="FFFFFF00"/>
        </patternFill>
      </fill>
    </dxf>
    <dxf>
      <fill>
        <patternFill>
          <bgColor rgb="FFFF0000"/>
        </patternFill>
      </fill>
    </dxf>
    <dxf>
      <fill>
        <patternFill>
          <bgColor rgb="FF00B050"/>
        </patternFill>
      </fill>
    </dxf>
    <dxf>
      <fill>
        <patternFill>
          <bgColor theme="9" tint="-0.24994659260841701"/>
        </patternFill>
      </fill>
    </dxf>
    <dxf>
      <fill>
        <patternFill>
          <bgColor rgb="FFFFFF00"/>
        </patternFill>
      </fill>
    </dxf>
    <dxf>
      <fill>
        <patternFill>
          <bgColor rgb="FFFF0000"/>
        </patternFill>
      </fill>
    </dxf>
    <dxf>
      <fill>
        <patternFill>
          <bgColor rgb="FF00B050"/>
        </patternFill>
      </fill>
    </dxf>
    <dxf>
      <fill>
        <patternFill>
          <bgColor theme="9" tint="-0.24994659260841701"/>
        </patternFill>
      </fill>
    </dxf>
    <dxf>
      <fill>
        <patternFill>
          <bgColor rgb="FFFFFF00"/>
        </patternFill>
      </fill>
    </dxf>
    <dxf>
      <fill>
        <patternFill>
          <bgColor rgb="FFFF0000"/>
        </patternFill>
      </fill>
    </dxf>
    <dxf>
      <font>
        <color rgb="FF9C6500"/>
      </font>
      <fill>
        <patternFill>
          <bgColor rgb="FFFFEB9C"/>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ill>
        <patternFill>
          <bgColor rgb="FFFF7128"/>
        </patternFill>
      </fill>
    </dxf>
    <dxf>
      <fill>
        <patternFill>
          <bgColor rgb="FFFF9F00"/>
        </patternFill>
      </fill>
    </dxf>
    <dxf>
      <fill>
        <patternFill>
          <bgColor rgb="FFFFC000"/>
        </patternFill>
      </fill>
    </dxf>
    <dxf>
      <fill>
        <patternFill>
          <bgColor rgb="FFFFCD9B"/>
        </patternFill>
      </fill>
    </dxf>
    <dxf>
      <fill>
        <patternFill>
          <bgColor rgb="FFFF7128"/>
        </patternFill>
      </fill>
    </dxf>
    <dxf>
      <fill>
        <patternFill>
          <bgColor rgb="FFFF9F00"/>
        </patternFill>
      </fill>
    </dxf>
    <dxf>
      <fill>
        <patternFill>
          <bgColor rgb="FFFFC000"/>
        </patternFill>
      </fill>
    </dxf>
    <dxf>
      <fill>
        <patternFill>
          <bgColor rgb="FFFFCD9B"/>
        </patternFill>
      </fill>
    </dxf>
    <dxf>
      <font>
        <color rgb="FF9C6500"/>
      </font>
      <fill>
        <patternFill>
          <bgColor rgb="FFFFEB9C"/>
        </patternFill>
      </fill>
    </dxf>
    <dxf>
      <font>
        <color theme="0"/>
      </font>
      <fill>
        <patternFill>
          <bgColor theme="1" tint="4.9989318521683403E-2"/>
        </patternFill>
      </fill>
    </dxf>
    <dxf>
      <font>
        <color theme="0"/>
      </font>
      <fill>
        <patternFill>
          <bgColor theme="1" tint="0.34998626667073579"/>
        </patternFill>
      </fill>
      <border>
        <vertical/>
        <horizontal/>
      </border>
    </dxf>
    <dxf>
      <font>
        <color theme="0"/>
      </font>
      <fill>
        <patternFill>
          <bgColor rgb="FF002060"/>
        </patternFill>
      </fill>
    </dxf>
    <dxf>
      <fill>
        <patternFill>
          <bgColor rgb="FF00B050"/>
        </patternFill>
      </fill>
    </dxf>
    <dxf>
      <fill>
        <patternFill>
          <bgColor theme="9" tint="-0.24994659260841701"/>
        </patternFill>
      </fill>
    </dxf>
    <dxf>
      <fill>
        <patternFill>
          <bgColor rgb="FFFFFF00"/>
        </patternFill>
      </fill>
    </dxf>
    <dxf>
      <fill>
        <patternFill>
          <bgColor rgb="FFFF0000"/>
        </patternFill>
      </fill>
    </dxf>
    <dxf>
      <fill>
        <patternFill>
          <bgColor rgb="FF00B050"/>
        </patternFill>
      </fill>
    </dxf>
    <dxf>
      <fill>
        <patternFill>
          <bgColor theme="9" tint="-0.24994659260841701"/>
        </patternFill>
      </fill>
    </dxf>
    <dxf>
      <fill>
        <patternFill>
          <bgColor rgb="FFFFFF00"/>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ill>
        <patternFill>
          <bgColor rgb="FFFF7128"/>
        </patternFill>
      </fill>
    </dxf>
    <dxf>
      <fill>
        <patternFill>
          <bgColor rgb="FFFF9F00"/>
        </patternFill>
      </fill>
    </dxf>
    <dxf>
      <fill>
        <patternFill>
          <bgColor rgb="FFFFC000"/>
        </patternFill>
      </fill>
    </dxf>
    <dxf>
      <fill>
        <patternFill>
          <bgColor rgb="FFFFCD9B"/>
        </patternFill>
      </fill>
    </dxf>
    <dxf>
      <font>
        <color theme="0"/>
      </font>
      <fill>
        <patternFill>
          <bgColor theme="1" tint="4.9989318521683403E-2"/>
        </patternFill>
      </fill>
    </dxf>
    <dxf>
      <font>
        <color theme="0"/>
      </font>
      <fill>
        <patternFill>
          <bgColor theme="1" tint="0.34998626667073579"/>
        </patternFill>
      </fill>
      <border>
        <vertical/>
        <horizontal/>
      </border>
    </dxf>
    <dxf>
      <font>
        <color theme="0"/>
      </font>
      <fill>
        <patternFill>
          <bgColor rgb="FF002060"/>
        </patternFill>
      </fill>
    </dxf>
    <dxf>
      <fill>
        <patternFill>
          <bgColor rgb="FFFFFF00"/>
        </patternFill>
      </fill>
    </dxf>
    <dxf>
      <fill>
        <patternFill>
          <bgColor rgb="FFFF0000"/>
        </patternFill>
      </fill>
    </dxf>
    <dxf>
      <fill>
        <patternFill>
          <bgColor rgb="FF00B050"/>
        </patternFill>
      </fill>
    </dxf>
    <dxf>
      <fill>
        <patternFill>
          <bgColor theme="9" tint="-0.24994659260841701"/>
        </patternFill>
      </fill>
    </dxf>
    <dxf>
      <fill>
        <patternFill>
          <bgColor rgb="FFFFFF00"/>
        </patternFill>
      </fill>
    </dxf>
    <dxf>
      <fill>
        <patternFill>
          <bgColor rgb="FFFF0000"/>
        </patternFill>
      </fill>
    </dxf>
    <dxf>
      <font>
        <color rgb="FF9C6500"/>
      </font>
      <fill>
        <patternFill>
          <bgColor rgb="FFFFEB9C"/>
        </patternFill>
      </fill>
    </dxf>
    <dxf>
      <fill>
        <patternFill>
          <bgColor rgb="FF00B050"/>
        </patternFill>
      </fill>
    </dxf>
    <dxf>
      <fill>
        <patternFill>
          <bgColor theme="9" tint="-0.24994659260841701"/>
        </patternFill>
      </fill>
    </dxf>
    <dxf>
      <fill>
        <patternFill>
          <bgColor rgb="FFFFFF00"/>
        </patternFill>
      </fill>
    </dxf>
    <dxf>
      <fill>
        <patternFill>
          <bgColor rgb="FFFF0000"/>
        </patternFill>
      </fill>
    </dxf>
    <dxf>
      <fill>
        <patternFill>
          <bgColor rgb="FF00B050"/>
        </patternFill>
      </fill>
    </dxf>
    <dxf>
      <fill>
        <patternFill>
          <bgColor theme="9" tint="-0.24994659260841701"/>
        </patternFill>
      </fill>
    </dxf>
    <dxf>
      <fill>
        <patternFill>
          <bgColor rgb="FFFFFF00"/>
        </patternFill>
      </fill>
    </dxf>
    <dxf>
      <fill>
        <patternFill>
          <bgColor rgb="FFFF0000"/>
        </patternFill>
      </fill>
    </dxf>
    <dxf>
      <fill>
        <patternFill>
          <bgColor rgb="FF00B050"/>
        </patternFill>
      </fill>
    </dxf>
    <dxf>
      <fill>
        <patternFill>
          <bgColor theme="9" tint="-0.24994659260841701"/>
        </patternFill>
      </fill>
    </dxf>
    <dxf>
      <fill>
        <patternFill>
          <bgColor rgb="FFFFFF00"/>
        </patternFill>
      </fill>
    </dxf>
    <dxf>
      <fill>
        <patternFill>
          <bgColor rgb="FFFF0000"/>
        </patternFill>
      </fill>
    </dxf>
    <dxf>
      <fill>
        <patternFill>
          <bgColor rgb="FF00B050"/>
        </patternFill>
      </fill>
    </dxf>
    <dxf>
      <fill>
        <patternFill>
          <bgColor theme="9" tint="-0.24994659260841701"/>
        </patternFill>
      </fill>
    </dxf>
    <dxf>
      <fill>
        <patternFill>
          <bgColor rgb="FFFFFF00"/>
        </patternFill>
      </fill>
    </dxf>
    <dxf>
      <fill>
        <patternFill>
          <bgColor rgb="FFFF0000"/>
        </patternFill>
      </fill>
    </dxf>
    <dxf>
      <font>
        <color rgb="FF9C6500"/>
      </font>
      <fill>
        <patternFill>
          <bgColor rgb="FFFFEB9C"/>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ont>
        <color rgb="FF9C6500"/>
      </font>
      <fill>
        <patternFill>
          <bgColor rgb="FFFFEB9C"/>
        </patternFill>
      </fill>
    </dxf>
  </dxfs>
  <tableStyles count="0" defaultTableStyle="TableStyleMedium2" defaultPivotStyle="PivotStyleLight16"/>
  <colors>
    <mruColors>
      <color rgb="FFFFC7CE"/>
      <color rgb="FFC6EFCE"/>
      <color rgb="FF006100"/>
      <color rgb="FF9C0006"/>
      <color rgb="FF0000FF"/>
      <color rgb="FFFFCD9B"/>
      <color rgb="FFB2F199"/>
      <color rgb="FFFFC000"/>
      <color rgb="FFFF9F00"/>
      <color rgb="FFFF71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1092</xdr:rowOff>
    </xdr:from>
    <xdr:to>
      <xdr:col>2</xdr:col>
      <xdr:colOff>2541204</xdr:colOff>
      <xdr:row>2</xdr:row>
      <xdr:rowOff>524</xdr:rowOff>
    </xdr:to>
    <xdr:pic>
      <xdr:nvPicPr>
        <xdr:cNvPr id="5" name="Picture 4">
          <a:extLst>
            <a:ext uri="{FF2B5EF4-FFF2-40B4-BE49-F238E27FC236}">
              <a16:creationId xmlns:a16="http://schemas.microsoft.com/office/drawing/2014/main" id="{60346C04-35F0-DC41-F4AB-2C7B9F25779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flipH="1">
          <a:off x="0" y="1092"/>
          <a:ext cx="5646354" cy="609032"/>
        </a:xfrm>
        <a:prstGeom prst="rect">
          <a:avLst/>
        </a:prstGeom>
        <a:ln>
          <a:noFill/>
        </a:ln>
        <a:effectLst>
          <a:outerShdw blurRad="190500" algn="tl" rotWithShape="0">
            <a:srgbClr val="000000">
              <a:alpha val="70000"/>
            </a:srgbClr>
          </a:outerShdw>
        </a:effectLst>
      </xdr:spPr>
    </xdr:pic>
    <xdr:clientData/>
  </xdr:twoCellAnchor>
  <xdr:twoCellAnchor>
    <xdr:from>
      <xdr:col>2</xdr:col>
      <xdr:colOff>809627</xdr:colOff>
      <xdr:row>1</xdr:row>
      <xdr:rowOff>0</xdr:rowOff>
    </xdr:from>
    <xdr:to>
      <xdr:col>2</xdr:col>
      <xdr:colOff>2499287</xdr:colOff>
      <xdr:row>1</xdr:row>
      <xdr:rowOff>248397</xdr:rowOff>
    </xdr:to>
    <xdr:sp macro="[0]!AutoFitOption" textlink="">
      <xdr:nvSpPr>
        <xdr:cNvPr id="2" name="Rectangle 1">
          <a:extLst>
            <a:ext uri="{FF2B5EF4-FFF2-40B4-BE49-F238E27FC236}">
              <a16:creationId xmlns:a16="http://schemas.microsoft.com/office/drawing/2014/main" id="{443F30FF-A0A0-439A-BFA8-F7599805B895}"/>
            </a:ext>
          </a:extLst>
        </xdr:cNvPr>
        <xdr:cNvSpPr/>
      </xdr:nvSpPr>
      <xdr:spPr>
        <a:xfrm>
          <a:off x="3914777" y="323850"/>
          <a:ext cx="1689660" cy="248397"/>
        </a:xfrm>
        <a:prstGeom prst="rect">
          <a:avLst/>
        </a:prstGeom>
        <a:solidFill>
          <a:srgbClr val="7030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  ADJUST CELLS HEIGHT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2541180</xdr:colOff>
      <xdr:row>1</xdr:row>
      <xdr:rowOff>284548</xdr:rowOff>
    </xdr:to>
    <xdr:pic>
      <xdr:nvPicPr>
        <xdr:cNvPr id="4" name="Picture 3">
          <a:extLst>
            <a:ext uri="{FF2B5EF4-FFF2-40B4-BE49-F238E27FC236}">
              <a16:creationId xmlns:a16="http://schemas.microsoft.com/office/drawing/2014/main" id="{2DB83E91-1749-4057-BFF2-19E42EB0032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0"/>
          <a:ext cx="6217830" cy="608398"/>
        </a:xfrm>
        <a:prstGeom prst="rect">
          <a:avLst/>
        </a:prstGeom>
        <a:ln>
          <a:noFill/>
        </a:ln>
        <a:effectLst>
          <a:outerShdw blurRad="190500" algn="tl" rotWithShape="0">
            <a:srgbClr val="000000">
              <a:alpha val="70000"/>
            </a:srgbClr>
          </a:outerShdw>
        </a:effectLst>
      </xdr:spPr>
    </xdr:pic>
    <xdr:clientData/>
  </xdr:twoCellAnchor>
  <xdr:twoCellAnchor>
    <xdr:from>
      <xdr:col>2</xdr:col>
      <xdr:colOff>809626</xdr:colOff>
      <xdr:row>1</xdr:row>
      <xdr:rowOff>0</xdr:rowOff>
    </xdr:from>
    <xdr:to>
      <xdr:col>2</xdr:col>
      <xdr:colOff>2499286</xdr:colOff>
      <xdr:row>1</xdr:row>
      <xdr:rowOff>248397</xdr:rowOff>
    </xdr:to>
    <xdr:sp macro="[0]!AutoFitOption" textlink="">
      <xdr:nvSpPr>
        <xdr:cNvPr id="2" name="Rectangle 1">
          <a:extLst>
            <a:ext uri="{FF2B5EF4-FFF2-40B4-BE49-F238E27FC236}">
              <a16:creationId xmlns:a16="http://schemas.microsoft.com/office/drawing/2014/main" id="{B835ECAD-541A-44C2-BD7E-AD98E6C8F14D}"/>
            </a:ext>
          </a:extLst>
        </xdr:cNvPr>
        <xdr:cNvSpPr/>
      </xdr:nvSpPr>
      <xdr:spPr>
        <a:xfrm>
          <a:off x="4486276" y="323850"/>
          <a:ext cx="1689660" cy="248397"/>
        </a:xfrm>
        <a:prstGeom prst="rect">
          <a:avLst/>
        </a:prstGeom>
        <a:solidFill>
          <a:srgbClr val="7030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  ADJUST CELLS HEIGHT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1016</xdr:rowOff>
    </xdr:from>
    <xdr:to>
      <xdr:col>3</xdr:col>
      <xdr:colOff>2541350</xdr:colOff>
      <xdr:row>2</xdr:row>
      <xdr:rowOff>3124</xdr:rowOff>
    </xdr:to>
    <xdr:pic>
      <xdr:nvPicPr>
        <xdr:cNvPr id="4" name="Picture 3">
          <a:extLst>
            <a:ext uri="{FF2B5EF4-FFF2-40B4-BE49-F238E27FC236}">
              <a16:creationId xmlns:a16="http://schemas.microsoft.com/office/drawing/2014/main" id="{93848FD6-2034-4FC3-A953-63B7545DFA9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1016"/>
          <a:ext cx="7991307" cy="610880"/>
        </a:xfrm>
        <a:prstGeom prst="rect">
          <a:avLst/>
        </a:prstGeom>
        <a:ln>
          <a:noFill/>
        </a:ln>
        <a:effectLst>
          <a:outerShdw blurRad="190500" algn="tl" rotWithShape="0">
            <a:srgbClr val="000000">
              <a:alpha val="70000"/>
            </a:srgbClr>
          </a:outerShdw>
        </a:effectLst>
      </xdr:spPr>
    </xdr:pic>
    <xdr:clientData/>
  </xdr:twoCellAnchor>
  <xdr:twoCellAnchor>
    <xdr:from>
      <xdr:col>3</xdr:col>
      <xdr:colOff>819152</xdr:colOff>
      <xdr:row>1</xdr:row>
      <xdr:rowOff>0</xdr:rowOff>
    </xdr:from>
    <xdr:to>
      <xdr:col>3</xdr:col>
      <xdr:colOff>2508812</xdr:colOff>
      <xdr:row>1</xdr:row>
      <xdr:rowOff>248397</xdr:rowOff>
    </xdr:to>
    <xdr:sp macro="[0]!AutoFitOption" textlink="">
      <xdr:nvSpPr>
        <xdr:cNvPr id="2" name="Rectangle 1">
          <a:extLst>
            <a:ext uri="{FF2B5EF4-FFF2-40B4-BE49-F238E27FC236}">
              <a16:creationId xmlns:a16="http://schemas.microsoft.com/office/drawing/2014/main" id="{D172B328-A640-4CC6-A796-001820765F42}"/>
            </a:ext>
          </a:extLst>
        </xdr:cNvPr>
        <xdr:cNvSpPr/>
      </xdr:nvSpPr>
      <xdr:spPr>
        <a:xfrm>
          <a:off x="6267452" y="323850"/>
          <a:ext cx="1689660" cy="248397"/>
        </a:xfrm>
        <a:prstGeom prst="rect">
          <a:avLst/>
        </a:prstGeom>
        <a:solidFill>
          <a:srgbClr val="7030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  ADJUST CELLS HEIGHT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350988</xdr:colOff>
      <xdr:row>20</xdr:row>
      <xdr:rowOff>117659</xdr:rowOff>
    </xdr:from>
    <xdr:to>
      <xdr:col>10</xdr:col>
      <xdr:colOff>571693</xdr:colOff>
      <xdr:row>22</xdr:row>
      <xdr:rowOff>77981</xdr:rowOff>
    </xdr:to>
    <xdr:sp macro="" textlink="">
      <xdr:nvSpPr>
        <xdr:cNvPr id="2" name="Rectangle: Rounded Corners 1">
          <a:extLst>
            <a:ext uri="{FF2B5EF4-FFF2-40B4-BE49-F238E27FC236}">
              <a16:creationId xmlns:a16="http://schemas.microsoft.com/office/drawing/2014/main" id="{82EE0406-B1D4-4A8B-AE27-FD8F4FE7B947}"/>
            </a:ext>
          </a:extLst>
        </xdr:cNvPr>
        <xdr:cNvSpPr/>
      </xdr:nvSpPr>
      <xdr:spPr>
        <a:xfrm>
          <a:off x="5665938" y="3356159"/>
          <a:ext cx="811255" cy="284172"/>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Calculator</a:t>
          </a:r>
        </a:p>
      </xdr:txBody>
    </xdr:sp>
    <xdr:clientData/>
  </xdr:twoCellAnchor>
  <xdr:twoCellAnchor>
    <xdr:from>
      <xdr:col>10</xdr:col>
      <xdr:colOff>571693</xdr:colOff>
      <xdr:row>6</xdr:row>
      <xdr:rowOff>10135</xdr:rowOff>
    </xdr:from>
    <xdr:to>
      <xdr:col>12</xdr:col>
      <xdr:colOff>513472</xdr:colOff>
      <xdr:row>21</xdr:row>
      <xdr:rowOff>97820</xdr:rowOff>
    </xdr:to>
    <xdr:cxnSp macro="">
      <xdr:nvCxnSpPr>
        <xdr:cNvPr id="3" name="Connector: Curved 2">
          <a:extLst>
            <a:ext uri="{FF2B5EF4-FFF2-40B4-BE49-F238E27FC236}">
              <a16:creationId xmlns:a16="http://schemas.microsoft.com/office/drawing/2014/main" id="{1E93B27C-AED6-41F4-8713-43CA591DA19D}"/>
            </a:ext>
          </a:extLst>
        </xdr:cNvPr>
        <xdr:cNvCxnSpPr>
          <a:stCxn id="2" idx="3"/>
          <a:endCxn id="4" idx="1"/>
        </xdr:cNvCxnSpPr>
      </xdr:nvCxnSpPr>
      <xdr:spPr>
        <a:xfrm flipV="1">
          <a:off x="6477193" y="981685"/>
          <a:ext cx="1122879" cy="2516560"/>
        </a:xfrm>
        <a:prstGeom prst="curvedConnector3">
          <a:avLst>
            <a:gd name="adj1" fmla="val 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513472</xdr:colOff>
      <xdr:row>5</xdr:row>
      <xdr:rowOff>25211</xdr:rowOff>
    </xdr:from>
    <xdr:to>
      <xdr:col>14</xdr:col>
      <xdr:colOff>585139</xdr:colOff>
      <xdr:row>6</xdr:row>
      <xdr:rowOff>156984</xdr:rowOff>
    </xdr:to>
    <xdr:sp macro="" textlink="">
      <xdr:nvSpPr>
        <xdr:cNvPr id="4" name="Rectangle: Rounded Corners 3">
          <a:extLst>
            <a:ext uri="{FF2B5EF4-FFF2-40B4-BE49-F238E27FC236}">
              <a16:creationId xmlns:a16="http://schemas.microsoft.com/office/drawing/2014/main" id="{90E46488-A41B-4573-AF15-0AAE60914F7A}"/>
            </a:ext>
          </a:extLst>
        </xdr:cNvPr>
        <xdr:cNvSpPr/>
      </xdr:nvSpPr>
      <xdr:spPr>
        <a:xfrm>
          <a:off x="7600072" y="834836"/>
          <a:ext cx="1252767" cy="293698"/>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a:solidFill>
                <a:schemeClr val="lt1"/>
              </a:solidFill>
              <a:effectLst/>
              <a:latin typeface="+mn-lt"/>
              <a:ea typeface="+mn-ea"/>
              <a:cs typeface="+mn-cs"/>
            </a:rPr>
            <a:t>General Features</a:t>
          </a:r>
          <a:endParaRPr lang="en-US" sz="1100"/>
        </a:p>
      </xdr:txBody>
    </xdr:sp>
    <xdr:clientData/>
  </xdr:twoCellAnchor>
  <xdr:twoCellAnchor>
    <xdr:from>
      <xdr:col>14</xdr:col>
      <xdr:colOff>585139</xdr:colOff>
      <xdr:row>4</xdr:row>
      <xdr:rowOff>136992</xdr:rowOff>
    </xdr:from>
    <xdr:to>
      <xdr:col>16</xdr:col>
      <xdr:colOff>28766</xdr:colOff>
      <xdr:row>6</xdr:row>
      <xdr:rowOff>10135</xdr:rowOff>
    </xdr:to>
    <xdr:cxnSp macro="">
      <xdr:nvCxnSpPr>
        <xdr:cNvPr id="5" name="Connector: Curved 4">
          <a:extLst>
            <a:ext uri="{FF2B5EF4-FFF2-40B4-BE49-F238E27FC236}">
              <a16:creationId xmlns:a16="http://schemas.microsoft.com/office/drawing/2014/main" id="{E80AB914-5A0C-41B9-9ADC-B0B2197094B2}"/>
            </a:ext>
          </a:extLst>
        </xdr:cNvPr>
        <xdr:cNvCxnSpPr>
          <a:stCxn id="4" idx="3"/>
          <a:endCxn id="6" idx="1"/>
        </xdr:cNvCxnSpPr>
      </xdr:nvCxnSpPr>
      <xdr:spPr>
        <a:xfrm flipV="1">
          <a:off x="8852839" y="784692"/>
          <a:ext cx="624727" cy="196993"/>
        </a:xfrm>
        <a:prstGeom prst="curvedConnector3">
          <a:avLst>
            <a:gd name="adj1" fmla="val 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28766</xdr:colOff>
      <xdr:row>1</xdr:row>
      <xdr:rowOff>19050</xdr:rowOff>
    </xdr:from>
    <xdr:to>
      <xdr:col>17</xdr:col>
      <xdr:colOff>1315202</xdr:colOff>
      <xdr:row>8</xdr:row>
      <xdr:rowOff>93009</xdr:rowOff>
    </xdr:to>
    <xdr:sp macro="" textlink="">
      <xdr:nvSpPr>
        <xdr:cNvPr id="6" name="Rectangle: Rounded Corners 5">
          <a:extLst>
            <a:ext uri="{FF2B5EF4-FFF2-40B4-BE49-F238E27FC236}">
              <a16:creationId xmlns:a16="http://schemas.microsoft.com/office/drawing/2014/main" id="{571CD3AE-3658-47B7-9941-C3BD074464AA}"/>
            </a:ext>
          </a:extLst>
        </xdr:cNvPr>
        <xdr:cNvSpPr/>
      </xdr:nvSpPr>
      <xdr:spPr>
        <a:xfrm>
          <a:off x="9477566" y="180975"/>
          <a:ext cx="1876986" cy="120743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 Simple GUI with title "Calculator". </a:t>
          </a:r>
        </a:p>
        <a:p>
          <a:pPr algn="l"/>
          <a:r>
            <a:rPr lang="en-US" sz="1100" b="0" i="0">
              <a:solidFill>
                <a:schemeClr val="lt1"/>
              </a:solidFill>
              <a:effectLst/>
              <a:latin typeface="+mn-lt"/>
              <a:ea typeface="+mn-ea"/>
              <a:cs typeface="+mn-cs"/>
            </a:rPr>
            <a:t>* Light gray background. </a:t>
          </a:r>
        </a:p>
        <a:p>
          <a:pPr algn="l"/>
          <a:r>
            <a:rPr lang="en-US" sz="1100" b="0" i="0">
              <a:solidFill>
                <a:schemeClr val="lt1"/>
              </a:solidFill>
              <a:effectLst/>
              <a:latin typeface="+mn-lt"/>
              <a:ea typeface="+mn-ea"/>
              <a:cs typeface="+mn-cs"/>
            </a:rPr>
            <a:t>* Window dimensions: </a:t>
          </a:r>
        </a:p>
        <a:p>
          <a:pPr algn="l"/>
          <a:r>
            <a:rPr lang="en-US" sz="1100" b="0" i="0">
              <a:solidFill>
                <a:schemeClr val="lt1"/>
              </a:solidFill>
              <a:effectLst/>
              <a:latin typeface="+mn-lt"/>
              <a:ea typeface="+mn-ea"/>
              <a:cs typeface="+mn-cs"/>
            </a:rPr>
            <a:t>- Fixed at 280x370 pixels. </a:t>
          </a:r>
        </a:p>
        <a:p>
          <a:pPr algn="l"/>
          <a:r>
            <a:rPr lang="en-US" sz="1100" b="0" i="0">
              <a:solidFill>
                <a:schemeClr val="lt1"/>
              </a:solidFill>
              <a:effectLst/>
              <a:latin typeface="+mn-lt"/>
              <a:ea typeface="+mn-ea"/>
              <a:cs typeface="+mn-cs"/>
            </a:rPr>
            <a:t>- Non-resizable.</a:t>
          </a:r>
          <a:endParaRPr lang="en-US" sz="1100"/>
        </a:p>
      </xdr:txBody>
    </xdr:sp>
    <xdr:clientData/>
  </xdr:twoCellAnchor>
  <xdr:twoCellAnchor>
    <xdr:from>
      <xdr:col>15</xdr:col>
      <xdr:colOff>586870</xdr:colOff>
      <xdr:row>10</xdr:row>
      <xdr:rowOff>28574</xdr:rowOff>
    </xdr:from>
    <xdr:to>
      <xdr:col>18</xdr:col>
      <xdr:colOff>145970</xdr:colOff>
      <xdr:row>18</xdr:row>
      <xdr:rowOff>105283</xdr:rowOff>
    </xdr:to>
    <xdr:sp macro="" textlink="">
      <xdr:nvSpPr>
        <xdr:cNvPr id="7" name="Rectangle: Rounded Corners 6">
          <a:extLst>
            <a:ext uri="{FF2B5EF4-FFF2-40B4-BE49-F238E27FC236}">
              <a16:creationId xmlns:a16="http://schemas.microsoft.com/office/drawing/2014/main" id="{8DF1A2A2-F6F0-40E7-BDDC-98EDA10F8F94}"/>
            </a:ext>
          </a:extLst>
        </xdr:cNvPr>
        <xdr:cNvSpPr/>
      </xdr:nvSpPr>
      <xdr:spPr>
        <a:xfrm>
          <a:off x="9445120" y="1647824"/>
          <a:ext cx="2397550" cy="13721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 Displays</a:t>
          </a:r>
          <a:r>
            <a:rPr lang="en-US" sz="1100" b="0" i="0" baseline="0">
              <a:solidFill>
                <a:schemeClr val="lt1"/>
              </a:solidFill>
              <a:effectLst/>
              <a:latin typeface="+mn-lt"/>
              <a:ea typeface="+mn-ea"/>
              <a:cs typeface="+mn-cs"/>
            </a:rPr>
            <a:t> </a:t>
          </a:r>
          <a:r>
            <a:rPr lang="en-US" sz="1100" b="0" i="0">
              <a:solidFill>
                <a:schemeClr val="lt1"/>
              </a:solidFill>
              <a:effectLst/>
              <a:latin typeface="+mn-lt"/>
              <a:ea typeface="+mn-ea"/>
              <a:cs typeface="+mn-cs"/>
            </a:rPr>
            <a:t>calculations/results. </a:t>
          </a:r>
        </a:p>
        <a:p>
          <a:pPr algn="l"/>
          <a:r>
            <a:rPr lang="en-US" sz="1100" b="0" i="0">
              <a:solidFill>
                <a:schemeClr val="lt1"/>
              </a:solidFill>
              <a:effectLst/>
              <a:latin typeface="+mn-lt"/>
              <a:ea typeface="+mn-ea"/>
              <a:cs typeface="+mn-cs"/>
            </a:rPr>
            <a:t>* Features: </a:t>
          </a:r>
        </a:p>
        <a:p>
          <a:pPr algn="l"/>
          <a:r>
            <a:rPr lang="en-US" sz="1100" b="0" i="0">
              <a:solidFill>
                <a:schemeClr val="lt1"/>
              </a:solidFill>
              <a:effectLst/>
              <a:latin typeface="+mn-lt"/>
              <a:ea typeface="+mn-ea"/>
              <a:cs typeface="+mn-cs"/>
            </a:rPr>
            <a:t>- White background with solid border.</a:t>
          </a:r>
        </a:p>
        <a:p>
          <a:pPr algn="l"/>
          <a:r>
            <a:rPr lang="en-US" sz="1100" b="0" i="0">
              <a:solidFill>
                <a:schemeClr val="lt1"/>
              </a:solidFill>
              <a:effectLst/>
              <a:latin typeface="+mn-lt"/>
              <a:ea typeface="+mn-ea"/>
              <a:cs typeface="+mn-cs"/>
            </a:rPr>
            <a:t> - Direct typing capability. </a:t>
          </a:r>
        </a:p>
        <a:p>
          <a:pPr algn="l"/>
          <a:r>
            <a:rPr lang="en-US" sz="1100" b="0" i="0">
              <a:solidFill>
                <a:schemeClr val="lt1"/>
              </a:solidFill>
              <a:effectLst/>
              <a:latin typeface="+mn-lt"/>
              <a:ea typeface="+mn-ea"/>
              <a:cs typeface="+mn-cs"/>
            </a:rPr>
            <a:t>- "Error" message for exceptions.</a:t>
          </a:r>
          <a:endParaRPr lang="en-US" sz="1100"/>
        </a:p>
      </xdr:txBody>
    </xdr:sp>
    <xdr:clientData/>
  </xdr:twoCellAnchor>
  <xdr:twoCellAnchor>
    <xdr:from>
      <xdr:col>12</xdr:col>
      <xdr:colOff>573934</xdr:colOff>
      <xdr:row>13</xdr:row>
      <xdr:rowOff>67233</xdr:rowOff>
    </xdr:from>
    <xdr:to>
      <xdr:col>15</xdr:col>
      <xdr:colOff>56782</xdr:colOff>
      <xdr:row>15</xdr:row>
      <xdr:rowOff>38099</xdr:rowOff>
    </xdr:to>
    <xdr:sp macro="" textlink="">
      <xdr:nvSpPr>
        <xdr:cNvPr id="8" name="Rectangle: Rounded Corners 7">
          <a:extLst>
            <a:ext uri="{FF2B5EF4-FFF2-40B4-BE49-F238E27FC236}">
              <a16:creationId xmlns:a16="http://schemas.microsoft.com/office/drawing/2014/main" id="{6DA721DC-4CF0-47A8-86EA-6891332290E9}"/>
            </a:ext>
          </a:extLst>
        </xdr:cNvPr>
        <xdr:cNvSpPr/>
      </xdr:nvSpPr>
      <xdr:spPr>
        <a:xfrm>
          <a:off x="7660534" y="2172258"/>
          <a:ext cx="1254498" cy="294716"/>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a:solidFill>
                <a:schemeClr val="lt1"/>
              </a:solidFill>
              <a:effectLst/>
              <a:latin typeface="+mn-lt"/>
              <a:ea typeface="+mn-ea"/>
              <a:cs typeface="+mn-cs"/>
            </a:rPr>
            <a:t>Display</a:t>
          </a:r>
          <a:endParaRPr lang="en-US" sz="1100"/>
        </a:p>
      </xdr:txBody>
    </xdr:sp>
    <xdr:clientData/>
  </xdr:twoCellAnchor>
  <xdr:twoCellAnchor>
    <xdr:from>
      <xdr:col>15</xdr:col>
      <xdr:colOff>56782</xdr:colOff>
      <xdr:row>14</xdr:row>
      <xdr:rowOff>52666</xdr:rowOff>
    </xdr:from>
    <xdr:to>
      <xdr:col>15</xdr:col>
      <xdr:colOff>586870</xdr:colOff>
      <xdr:row>14</xdr:row>
      <xdr:rowOff>66929</xdr:rowOff>
    </xdr:to>
    <xdr:cxnSp macro="">
      <xdr:nvCxnSpPr>
        <xdr:cNvPr id="9" name="Connector: Curved 8">
          <a:extLst>
            <a:ext uri="{FF2B5EF4-FFF2-40B4-BE49-F238E27FC236}">
              <a16:creationId xmlns:a16="http://schemas.microsoft.com/office/drawing/2014/main" id="{26C774CB-0791-4F41-9F9E-E37F6722BC23}"/>
            </a:ext>
          </a:extLst>
        </xdr:cNvPr>
        <xdr:cNvCxnSpPr>
          <a:stCxn id="8" idx="3"/>
          <a:endCxn id="7" idx="1"/>
        </xdr:cNvCxnSpPr>
      </xdr:nvCxnSpPr>
      <xdr:spPr>
        <a:xfrm>
          <a:off x="8915032" y="2319616"/>
          <a:ext cx="530088" cy="14263"/>
        </a:xfrm>
        <a:prstGeom prst="curvedConnector3">
          <a:avLst>
            <a:gd name="adj1" fmla="val 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571693</xdr:colOff>
      <xdr:row>14</xdr:row>
      <xdr:rowOff>52666</xdr:rowOff>
    </xdr:from>
    <xdr:to>
      <xdr:col>12</xdr:col>
      <xdr:colOff>573934</xdr:colOff>
      <xdr:row>21</xdr:row>
      <xdr:rowOff>97820</xdr:rowOff>
    </xdr:to>
    <xdr:cxnSp macro="">
      <xdr:nvCxnSpPr>
        <xdr:cNvPr id="10" name="Connector: Curved 9">
          <a:extLst>
            <a:ext uri="{FF2B5EF4-FFF2-40B4-BE49-F238E27FC236}">
              <a16:creationId xmlns:a16="http://schemas.microsoft.com/office/drawing/2014/main" id="{84993332-0F02-4DA0-9C15-B6DB32650494}"/>
            </a:ext>
          </a:extLst>
        </xdr:cNvPr>
        <xdr:cNvCxnSpPr>
          <a:stCxn id="2" idx="3"/>
          <a:endCxn id="8" idx="1"/>
        </xdr:cNvCxnSpPr>
      </xdr:nvCxnSpPr>
      <xdr:spPr>
        <a:xfrm flipV="1">
          <a:off x="6477193" y="2319616"/>
          <a:ext cx="1183341" cy="1178629"/>
        </a:xfrm>
        <a:prstGeom prst="curvedConnector3">
          <a:avLst>
            <a:gd name="adj1" fmla="val 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459122</xdr:colOff>
      <xdr:row>20</xdr:row>
      <xdr:rowOff>52106</xdr:rowOff>
    </xdr:from>
    <xdr:to>
      <xdr:col>19</xdr:col>
      <xdr:colOff>317420</xdr:colOff>
      <xdr:row>41</xdr:row>
      <xdr:rowOff>90155</xdr:rowOff>
    </xdr:to>
    <xdr:sp macro="" textlink="">
      <xdr:nvSpPr>
        <xdr:cNvPr id="11" name="Rectangle: Rounded Corners 10">
          <a:extLst>
            <a:ext uri="{FF2B5EF4-FFF2-40B4-BE49-F238E27FC236}">
              <a16:creationId xmlns:a16="http://schemas.microsoft.com/office/drawing/2014/main" id="{F48366DD-B4B2-4C53-BB01-6D50DD12BAD8}"/>
            </a:ext>
          </a:extLst>
        </xdr:cNvPr>
        <xdr:cNvSpPr/>
      </xdr:nvSpPr>
      <xdr:spPr>
        <a:xfrm>
          <a:off x="9317372" y="3290606"/>
          <a:ext cx="3287298" cy="343847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 Total: 20 buttons </a:t>
          </a:r>
        </a:p>
        <a:p>
          <a:pPr algn="l"/>
          <a:r>
            <a:rPr lang="en-US" sz="1100" b="0" i="0">
              <a:solidFill>
                <a:schemeClr val="lt1"/>
              </a:solidFill>
              <a:effectLst/>
              <a:latin typeface="+mn-lt"/>
              <a:ea typeface="+mn-ea"/>
              <a:cs typeface="+mn-cs"/>
            </a:rPr>
            <a:t>- </a:t>
          </a:r>
          <a:r>
            <a:rPr lang="en-US" sz="1100" b="1" i="0">
              <a:solidFill>
                <a:schemeClr val="lt1"/>
              </a:solidFill>
              <a:effectLst/>
              <a:latin typeface="+mn-lt"/>
              <a:ea typeface="+mn-ea"/>
              <a:cs typeface="+mn-cs"/>
            </a:rPr>
            <a:t>Numerical</a:t>
          </a:r>
          <a:r>
            <a:rPr lang="en-US" sz="1100" b="0" i="0">
              <a:solidFill>
                <a:schemeClr val="lt1"/>
              </a:solidFill>
              <a:effectLst/>
              <a:latin typeface="+mn-lt"/>
              <a:ea typeface="+mn-ea"/>
              <a:cs typeface="+mn-cs"/>
            </a:rPr>
            <a:t>: - 0 to 9 </a:t>
          </a:r>
        </a:p>
        <a:p>
          <a:pPr algn="l"/>
          <a:r>
            <a:rPr lang="en-US" sz="1100" b="0" i="0">
              <a:solidFill>
                <a:schemeClr val="lt1"/>
              </a:solidFill>
              <a:effectLst/>
              <a:latin typeface="+mn-lt"/>
              <a:ea typeface="+mn-ea"/>
              <a:cs typeface="+mn-cs"/>
            </a:rPr>
            <a:t>- </a:t>
          </a:r>
          <a:r>
            <a:rPr lang="en-US" sz="1100" b="1" i="0">
              <a:solidFill>
                <a:schemeClr val="lt1"/>
              </a:solidFill>
              <a:effectLst/>
              <a:latin typeface="+mn-lt"/>
              <a:ea typeface="+mn-ea"/>
              <a:cs typeface="+mn-cs"/>
            </a:rPr>
            <a:t>Arithmetic Operators</a:t>
          </a:r>
          <a:r>
            <a:rPr lang="en-US" sz="1100" b="0" i="0">
              <a:solidFill>
                <a:schemeClr val="lt1"/>
              </a:solidFill>
              <a:effectLst/>
              <a:latin typeface="+mn-lt"/>
              <a:ea typeface="+mn-ea"/>
              <a:cs typeface="+mn-cs"/>
            </a:rPr>
            <a:t>: </a:t>
          </a:r>
        </a:p>
        <a:p>
          <a:pPr algn="l"/>
          <a:r>
            <a:rPr lang="en-US" sz="1100" b="0" i="0">
              <a:solidFill>
                <a:schemeClr val="lt1"/>
              </a:solidFill>
              <a:effectLst/>
              <a:latin typeface="+mn-lt"/>
              <a:ea typeface="+mn-ea"/>
              <a:cs typeface="+mn-cs"/>
            </a:rPr>
            <a:t>- + (Addition) </a:t>
          </a:r>
        </a:p>
        <a:p>
          <a:pPr algn="l"/>
          <a:r>
            <a:rPr lang="en-US" sz="1100" b="0" i="0">
              <a:solidFill>
                <a:schemeClr val="lt1"/>
              </a:solidFill>
              <a:effectLst/>
              <a:latin typeface="+mn-lt"/>
              <a:ea typeface="+mn-ea"/>
              <a:cs typeface="+mn-cs"/>
            </a:rPr>
            <a:t>- - (Subtraction) </a:t>
          </a:r>
        </a:p>
        <a:p>
          <a:pPr algn="l"/>
          <a:r>
            <a:rPr lang="en-US" sz="1100" b="0" i="0">
              <a:solidFill>
                <a:schemeClr val="lt1"/>
              </a:solidFill>
              <a:effectLst/>
              <a:latin typeface="+mn-lt"/>
              <a:ea typeface="+mn-ea"/>
              <a:cs typeface="+mn-cs"/>
            </a:rPr>
            <a:t>- * (Multiplication) </a:t>
          </a:r>
        </a:p>
        <a:p>
          <a:pPr algn="l"/>
          <a:r>
            <a:rPr lang="en-US" sz="1100" b="0" i="0">
              <a:solidFill>
                <a:schemeClr val="lt1"/>
              </a:solidFill>
              <a:effectLst/>
              <a:latin typeface="+mn-lt"/>
              <a:ea typeface="+mn-ea"/>
              <a:cs typeface="+mn-cs"/>
            </a:rPr>
            <a:t>- / (Division) </a:t>
          </a:r>
        </a:p>
        <a:p>
          <a:pPr algn="l"/>
          <a:r>
            <a:rPr lang="en-US" sz="1100" b="0" i="0">
              <a:solidFill>
                <a:schemeClr val="lt1"/>
              </a:solidFill>
              <a:effectLst/>
              <a:latin typeface="+mn-lt"/>
              <a:ea typeface="+mn-ea"/>
              <a:cs typeface="+mn-cs"/>
            </a:rPr>
            <a:t>- </a:t>
          </a:r>
          <a:r>
            <a:rPr lang="en-US" sz="1100" b="1" i="0">
              <a:solidFill>
                <a:schemeClr val="lt1"/>
              </a:solidFill>
              <a:effectLst/>
              <a:latin typeface="+mn-lt"/>
              <a:ea typeface="+mn-ea"/>
              <a:cs typeface="+mn-cs"/>
            </a:rPr>
            <a:t>Special Functions</a:t>
          </a:r>
          <a:r>
            <a:rPr lang="en-US" sz="1100" b="0" i="0">
              <a:solidFill>
                <a:schemeClr val="lt1"/>
              </a:solidFill>
              <a:effectLst/>
              <a:latin typeface="+mn-lt"/>
              <a:ea typeface="+mn-ea"/>
              <a:cs typeface="+mn-cs"/>
            </a:rPr>
            <a:t>: </a:t>
          </a:r>
        </a:p>
        <a:p>
          <a:pPr algn="l"/>
          <a:r>
            <a:rPr lang="en-US" sz="1100" b="0" i="0">
              <a:solidFill>
                <a:schemeClr val="lt1"/>
              </a:solidFill>
              <a:effectLst/>
              <a:latin typeface="+mn-lt"/>
              <a:ea typeface="+mn-ea"/>
              <a:cs typeface="+mn-cs"/>
            </a:rPr>
            <a:t>- AC (All Clear) </a:t>
          </a:r>
        </a:p>
        <a:p>
          <a:pPr algn="l"/>
          <a:r>
            <a:rPr lang="en-US" sz="1100" b="0" i="0">
              <a:solidFill>
                <a:schemeClr val="lt1"/>
              </a:solidFill>
              <a:effectLst/>
              <a:latin typeface="+mn-lt"/>
              <a:ea typeface="+mn-ea"/>
              <a:cs typeface="+mn-cs"/>
            </a:rPr>
            <a:t>- +/- (Change sign) </a:t>
          </a:r>
        </a:p>
        <a:p>
          <a:pPr algn="l"/>
          <a:r>
            <a:rPr lang="en-US" sz="1100" b="0" i="0">
              <a:solidFill>
                <a:schemeClr val="lt1"/>
              </a:solidFill>
              <a:effectLst/>
              <a:latin typeface="+mn-lt"/>
              <a:ea typeface="+mn-ea"/>
              <a:cs typeface="+mn-cs"/>
            </a:rPr>
            <a:t>- % (Percentage) </a:t>
          </a:r>
        </a:p>
        <a:p>
          <a:pPr algn="l"/>
          <a:r>
            <a:rPr lang="en-US" sz="1100" b="0" i="0">
              <a:solidFill>
                <a:schemeClr val="lt1"/>
              </a:solidFill>
              <a:effectLst/>
              <a:latin typeface="+mn-lt"/>
              <a:ea typeface="+mn-ea"/>
              <a:cs typeface="+mn-cs"/>
            </a:rPr>
            <a:t>- DEL (Delete last character)</a:t>
          </a:r>
        </a:p>
        <a:p>
          <a:pPr algn="l"/>
          <a:r>
            <a:rPr lang="en-US" sz="1100" b="0" i="0">
              <a:solidFill>
                <a:schemeClr val="lt1"/>
              </a:solidFill>
              <a:effectLst/>
              <a:latin typeface="+mn-lt"/>
              <a:ea typeface="+mn-ea"/>
              <a:cs typeface="+mn-cs"/>
            </a:rPr>
            <a:t>- . (Decimal) </a:t>
          </a:r>
        </a:p>
        <a:p>
          <a:pPr algn="l"/>
          <a:r>
            <a:rPr lang="en-US" sz="1100" b="0" i="0">
              <a:solidFill>
                <a:schemeClr val="lt1"/>
              </a:solidFill>
              <a:effectLst/>
              <a:latin typeface="+mn-lt"/>
              <a:ea typeface="+mn-ea"/>
              <a:cs typeface="+mn-cs"/>
            </a:rPr>
            <a:t>- = (Evaluate) </a:t>
          </a:r>
        </a:p>
        <a:p>
          <a:pPr algn="l"/>
          <a:r>
            <a:rPr lang="en-US" sz="1100" b="0" i="0">
              <a:solidFill>
                <a:schemeClr val="lt1"/>
              </a:solidFill>
              <a:effectLst/>
              <a:latin typeface="+mn-lt"/>
              <a:ea typeface="+mn-ea"/>
              <a:cs typeface="+mn-cs"/>
            </a:rPr>
            <a:t>* Hover Effects: </a:t>
          </a:r>
        </a:p>
        <a:p>
          <a:pPr algn="l"/>
          <a:r>
            <a:rPr lang="en-US" sz="1100" b="0" i="0">
              <a:solidFill>
                <a:schemeClr val="lt1"/>
              </a:solidFill>
              <a:effectLst/>
              <a:latin typeface="+mn-lt"/>
              <a:ea typeface="+mn-ea"/>
              <a:cs typeface="+mn-cs"/>
            </a:rPr>
            <a:t>- Turns light blue on mouse over. </a:t>
          </a:r>
        </a:p>
        <a:p>
          <a:pPr algn="l"/>
          <a:r>
            <a:rPr lang="en-US" sz="1100" b="0" i="0">
              <a:solidFill>
                <a:schemeClr val="lt1"/>
              </a:solidFill>
              <a:effectLst/>
              <a:latin typeface="+mn-lt"/>
              <a:ea typeface="+mn-ea"/>
              <a:cs typeface="+mn-cs"/>
            </a:rPr>
            <a:t>- Returns to default on mouse out.</a:t>
          </a:r>
          <a:endParaRPr lang="en-US" sz="1100"/>
        </a:p>
      </xdr:txBody>
    </xdr:sp>
    <xdr:clientData/>
  </xdr:twoCellAnchor>
  <xdr:twoCellAnchor>
    <xdr:from>
      <xdr:col>12</xdr:col>
      <xdr:colOff>345334</xdr:colOff>
      <xdr:row>29</xdr:row>
      <xdr:rowOff>161362</xdr:rowOff>
    </xdr:from>
    <xdr:to>
      <xdr:col>14</xdr:col>
      <xdr:colOff>418732</xdr:colOff>
      <xdr:row>31</xdr:row>
      <xdr:rowOff>132228</xdr:rowOff>
    </xdr:to>
    <xdr:sp macro="" textlink="">
      <xdr:nvSpPr>
        <xdr:cNvPr id="12" name="Rectangle: Rounded Corners 11">
          <a:extLst>
            <a:ext uri="{FF2B5EF4-FFF2-40B4-BE49-F238E27FC236}">
              <a16:creationId xmlns:a16="http://schemas.microsoft.com/office/drawing/2014/main" id="{B45537FB-4928-44DB-8996-38DD7ACF462A}"/>
            </a:ext>
          </a:extLst>
        </xdr:cNvPr>
        <xdr:cNvSpPr/>
      </xdr:nvSpPr>
      <xdr:spPr>
        <a:xfrm>
          <a:off x="7431934" y="4857187"/>
          <a:ext cx="1254498" cy="294716"/>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a:solidFill>
                <a:schemeClr val="lt1"/>
              </a:solidFill>
              <a:effectLst/>
              <a:latin typeface="+mn-lt"/>
              <a:ea typeface="+mn-ea"/>
              <a:cs typeface="+mn-cs"/>
            </a:rPr>
            <a:t>Buttons</a:t>
          </a:r>
          <a:endParaRPr lang="en-US" sz="1100"/>
        </a:p>
      </xdr:txBody>
    </xdr:sp>
    <xdr:clientData/>
  </xdr:twoCellAnchor>
  <xdr:twoCellAnchor>
    <xdr:from>
      <xdr:col>14</xdr:col>
      <xdr:colOff>418732</xdr:colOff>
      <xdr:row>30</xdr:row>
      <xdr:rowOff>146795</xdr:rowOff>
    </xdr:from>
    <xdr:to>
      <xdr:col>15</xdr:col>
      <xdr:colOff>459122</xdr:colOff>
      <xdr:row>30</xdr:row>
      <xdr:rowOff>152093</xdr:rowOff>
    </xdr:to>
    <xdr:cxnSp macro="">
      <xdr:nvCxnSpPr>
        <xdr:cNvPr id="13" name="Connector: Curved 12">
          <a:extLst>
            <a:ext uri="{FF2B5EF4-FFF2-40B4-BE49-F238E27FC236}">
              <a16:creationId xmlns:a16="http://schemas.microsoft.com/office/drawing/2014/main" id="{CB59274E-D903-44AB-BF43-C52A78488CBC}"/>
            </a:ext>
          </a:extLst>
        </xdr:cNvPr>
        <xdr:cNvCxnSpPr>
          <a:stCxn id="12" idx="3"/>
          <a:endCxn id="11" idx="1"/>
        </xdr:cNvCxnSpPr>
      </xdr:nvCxnSpPr>
      <xdr:spPr>
        <a:xfrm>
          <a:off x="8686432" y="5004545"/>
          <a:ext cx="630940" cy="5298"/>
        </a:xfrm>
        <a:prstGeom prst="curvedConnector3">
          <a:avLst>
            <a:gd name="adj1" fmla="val 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571693</xdr:colOff>
      <xdr:row>21</xdr:row>
      <xdr:rowOff>97820</xdr:rowOff>
    </xdr:from>
    <xdr:to>
      <xdr:col>12</xdr:col>
      <xdr:colOff>345334</xdr:colOff>
      <xdr:row>30</xdr:row>
      <xdr:rowOff>146795</xdr:rowOff>
    </xdr:to>
    <xdr:cxnSp macro="">
      <xdr:nvCxnSpPr>
        <xdr:cNvPr id="14" name="Connector: Curved 13">
          <a:extLst>
            <a:ext uri="{FF2B5EF4-FFF2-40B4-BE49-F238E27FC236}">
              <a16:creationId xmlns:a16="http://schemas.microsoft.com/office/drawing/2014/main" id="{9C850BFF-164D-4B92-B96D-E5388D926904}"/>
            </a:ext>
          </a:extLst>
        </xdr:cNvPr>
        <xdr:cNvCxnSpPr>
          <a:stCxn id="2" idx="3"/>
          <a:endCxn id="12" idx="1"/>
        </xdr:cNvCxnSpPr>
      </xdr:nvCxnSpPr>
      <xdr:spPr>
        <a:xfrm>
          <a:off x="6477193" y="3498245"/>
          <a:ext cx="954741" cy="1506300"/>
        </a:xfrm>
        <a:prstGeom prst="curvedConnector3">
          <a:avLst>
            <a:gd name="adj1" fmla="val 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61312</xdr:colOff>
      <xdr:row>39</xdr:row>
      <xdr:rowOff>30256</xdr:rowOff>
    </xdr:from>
    <xdr:to>
      <xdr:col>12</xdr:col>
      <xdr:colOff>246433</xdr:colOff>
      <xdr:row>49</xdr:row>
      <xdr:rowOff>35684</xdr:rowOff>
    </xdr:to>
    <xdr:sp macro="" textlink="">
      <xdr:nvSpPr>
        <xdr:cNvPr id="15" name="Rectangle: Rounded Corners 14">
          <a:extLst>
            <a:ext uri="{FF2B5EF4-FFF2-40B4-BE49-F238E27FC236}">
              <a16:creationId xmlns:a16="http://schemas.microsoft.com/office/drawing/2014/main" id="{68D611F1-4EEA-42D1-9C22-FE75D7A16AED}"/>
            </a:ext>
          </a:extLst>
        </xdr:cNvPr>
        <xdr:cNvSpPr/>
      </xdr:nvSpPr>
      <xdr:spPr>
        <a:xfrm>
          <a:off x="4785712" y="6345331"/>
          <a:ext cx="2547321" cy="162467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 </a:t>
          </a:r>
          <a:r>
            <a:rPr lang="en-US" sz="1100" b="1" i="0">
              <a:solidFill>
                <a:schemeClr val="lt1"/>
              </a:solidFill>
              <a:effectLst/>
              <a:latin typeface="+mn-lt"/>
              <a:ea typeface="+mn-ea"/>
              <a:cs typeface="+mn-cs"/>
            </a:rPr>
            <a:t>AC</a:t>
          </a:r>
          <a:r>
            <a:rPr lang="en-US" sz="1100" b="0" i="0">
              <a:solidFill>
                <a:schemeClr val="lt1"/>
              </a:solidFill>
              <a:effectLst/>
              <a:latin typeface="+mn-lt"/>
              <a:ea typeface="+mn-ea"/>
              <a:cs typeface="+mn-cs"/>
            </a:rPr>
            <a:t>: Clears the display. </a:t>
          </a:r>
        </a:p>
        <a:p>
          <a:pPr algn="l"/>
          <a:r>
            <a:rPr lang="en-US" sz="1100" b="0" i="0">
              <a:solidFill>
                <a:schemeClr val="lt1"/>
              </a:solidFill>
              <a:effectLst/>
              <a:latin typeface="+mn-lt"/>
              <a:ea typeface="+mn-ea"/>
              <a:cs typeface="+mn-cs"/>
            </a:rPr>
            <a:t>* </a:t>
          </a:r>
          <a:r>
            <a:rPr lang="en-US" sz="1100" b="1" i="0">
              <a:solidFill>
                <a:schemeClr val="lt1"/>
              </a:solidFill>
              <a:effectLst/>
              <a:latin typeface="+mn-lt"/>
              <a:ea typeface="+mn-ea"/>
              <a:cs typeface="+mn-cs"/>
            </a:rPr>
            <a:t>DEL</a:t>
          </a:r>
          <a:r>
            <a:rPr lang="en-US" sz="1100" b="0" i="0">
              <a:solidFill>
                <a:schemeClr val="lt1"/>
              </a:solidFill>
              <a:effectLst/>
              <a:latin typeface="+mn-lt"/>
              <a:ea typeface="+mn-ea"/>
              <a:cs typeface="+mn-cs"/>
            </a:rPr>
            <a:t>: Removes the last character. </a:t>
          </a:r>
        </a:p>
        <a:p>
          <a:pPr algn="l"/>
          <a:r>
            <a:rPr lang="en-US" sz="1100" b="0" i="0">
              <a:solidFill>
                <a:schemeClr val="lt1"/>
              </a:solidFill>
              <a:effectLst/>
              <a:latin typeface="+mn-lt"/>
              <a:ea typeface="+mn-ea"/>
              <a:cs typeface="+mn-cs"/>
            </a:rPr>
            <a:t>* </a:t>
          </a:r>
          <a:r>
            <a:rPr lang="en-US" sz="1100" b="1" i="0">
              <a:solidFill>
                <a:schemeClr val="lt1"/>
              </a:solidFill>
              <a:effectLst/>
              <a:latin typeface="+mn-lt"/>
              <a:ea typeface="+mn-ea"/>
              <a:cs typeface="+mn-cs"/>
            </a:rPr>
            <a:t>+/-</a:t>
          </a:r>
          <a:r>
            <a:rPr lang="en-US" sz="1100" b="0" i="0">
              <a:solidFill>
                <a:schemeClr val="lt1"/>
              </a:solidFill>
              <a:effectLst/>
              <a:latin typeface="+mn-lt"/>
              <a:ea typeface="+mn-ea"/>
              <a:cs typeface="+mn-cs"/>
            </a:rPr>
            <a:t>: Toggles positive/negative sign. </a:t>
          </a:r>
        </a:p>
        <a:p>
          <a:pPr algn="l"/>
          <a:r>
            <a:rPr lang="en-US" sz="1100" b="0" i="0">
              <a:solidFill>
                <a:schemeClr val="lt1"/>
              </a:solidFill>
              <a:effectLst/>
              <a:latin typeface="+mn-lt"/>
              <a:ea typeface="+mn-ea"/>
              <a:cs typeface="+mn-cs"/>
            </a:rPr>
            <a:t>* </a:t>
          </a:r>
          <a:r>
            <a:rPr lang="en-US" sz="1100" b="1" i="0">
              <a:solidFill>
                <a:schemeClr val="lt1"/>
              </a:solidFill>
              <a:effectLst/>
              <a:latin typeface="+mn-lt"/>
              <a:ea typeface="+mn-ea"/>
              <a:cs typeface="+mn-cs"/>
            </a:rPr>
            <a:t>%</a:t>
          </a:r>
          <a:r>
            <a:rPr lang="en-US" sz="1100" b="0" i="0">
              <a:solidFill>
                <a:schemeClr val="lt1"/>
              </a:solidFill>
              <a:effectLst/>
              <a:latin typeface="+mn-lt"/>
              <a:ea typeface="+mn-ea"/>
              <a:cs typeface="+mn-cs"/>
            </a:rPr>
            <a:t>: Converts to percentage. </a:t>
          </a:r>
        </a:p>
        <a:p>
          <a:pPr algn="l"/>
          <a:r>
            <a:rPr lang="en-US" sz="1100" b="0" i="0">
              <a:solidFill>
                <a:schemeClr val="lt1"/>
              </a:solidFill>
              <a:effectLst/>
              <a:latin typeface="+mn-lt"/>
              <a:ea typeface="+mn-ea"/>
              <a:cs typeface="+mn-cs"/>
            </a:rPr>
            <a:t>* </a:t>
          </a:r>
          <a:r>
            <a:rPr lang="en-US" sz="1100" b="1" i="0">
              <a:solidFill>
                <a:schemeClr val="lt1"/>
              </a:solidFill>
              <a:effectLst/>
              <a:latin typeface="+mn-lt"/>
              <a:ea typeface="+mn-ea"/>
              <a:cs typeface="+mn-cs"/>
            </a:rPr>
            <a:t>=</a:t>
          </a:r>
          <a:r>
            <a:rPr lang="en-US" sz="1100" b="0" i="0">
              <a:solidFill>
                <a:schemeClr val="lt1"/>
              </a:solidFill>
              <a:effectLst/>
              <a:latin typeface="+mn-lt"/>
              <a:ea typeface="+mn-ea"/>
              <a:cs typeface="+mn-cs"/>
            </a:rPr>
            <a:t>: Evaluates expression. </a:t>
          </a:r>
        </a:p>
        <a:p>
          <a:pPr algn="l"/>
          <a:r>
            <a:rPr lang="en-US" sz="1100" b="0" i="0">
              <a:solidFill>
                <a:schemeClr val="lt1"/>
              </a:solidFill>
              <a:effectLst/>
              <a:latin typeface="+mn-lt"/>
              <a:ea typeface="+mn-ea"/>
              <a:cs typeface="+mn-cs"/>
            </a:rPr>
            <a:t>* Direct Typing: </a:t>
          </a:r>
        </a:p>
        <a:p>
          <a:pPr algn="l"/>
          <a:r>
            <a:rPr lang="en-US" sz="1100" b="0" i="0">
              <a:solidFill>
                <a:schemeClr val="lt1"/>
              </a:solidFill>
              <a:effectLst/>
              <a:latin typeface="+mn-lt"/>
              <a:ea typeface="+mn-ea"/>
              <a:cs typeface="+mn-cs"/>
            </a:rPr>
            <a:t>- Allows input directly into the display.</a:t>
          </a:r>
          <a:endParaRPr lang="en-US" sz="1100"/>
        </a:p>
      </xdr:txBody>
    </xdr:sp>
    <xdr:clientData/>
  </xdr:twoCellAnchor>
  <xdr:twoCellAnchor>
    <xdr:from>
      <xdr:col>9</xdr:col>
      <xdr:colOff>129060</xdr:colOff>
      <xdr:row>33</xdr:row>
      <xdr:rowOff>47062</xdr:rowOff>
    </xdr:from>
    <xdr:to>
      <xdr:col>11</xdr:col>
      <xdr:colOff>202458</xdr:colOff>
      <xdr:row>35</xdr:row>
      <xdr:rowOff>17928</xdr:rowOff>
    </xdr:to>
    <xdr:sp macro="" textlink="">
      <xdr:nvSpPr>
        <xdr:cNvPr id="16" name="Rectangle: Rounded Corners 15">
          <a:extLst>
            <a:ext uri="{FF2B5EF4-FFF2-40B4-BE49-F238E27FC236}">
              <a16:creationId xmlns:a16="http://schemas.microsoft.com/office/drawing/2014/main" id="{AABE1273-6B5B-44DF-A282-49F81F4859DB}"/>
            </a:ext>
          </a:extLst>
        </xdr:cNvPr>
        <xdr:cNvSpPr/>
      </xdr:nvSpPr>
      <xdr:spPr>
        <a:xfrm>
          <a:off x="5444010" y="5390587"/>
          <a:ext cx="1254498" cy="294716"/>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a:solidFill>
                <a:schemeClr val="lt1"/>
              </a:solidFill>
              <a:effectLst/>
              <a:latin typeface="+mn-lt"/>
              <a:ea typeface="+mn-ea"/>
              <a:cs typeface="+mn-cs"/>
            </a:rPr>
            <a:t>Functionalities</a:t>
          </a:r>
          <a:endParaRPr lang="en-US" sz="1100"/>
        </a:p>
      </xdr:txBody>
    </xdr:sp>
    <xdr:clientData/>
  </xdr:twoCellAnchor>
  <xdr:twoCellAnchor>
    <xdr:from>
      <xdr:col>5</xdr:col>
      <xdr:colOff>128733</xdr:colOff>
      <xdr:row>32</xdr:row>
      <xdr:rowOff>140631</xdr:rowOff>
    </xdr:from>
    <xdr:to>
      <xdr:col>6</xdr:col>
      <xdr:colOff>181448</xdr:colOff>
      <xdr:row>37</xdr:row>
      <xdr:rowOff>47063</xdr:rowOff>
    </xdr:to>
    <xdr:cxnSp macro="">
      <xdr:nvCxnSpPr>
        <xdr:cNvPr id="17" name="Connector: Curved 16">
          <a:extLst>
            <a:ext uri="{FF2B5EF4-FFF2-40B4-BE49-F238E27FC236}">
              <a16:creationId xmlns:a16="http://schemas.microsoft.com/office/drawing/2014/main" id="{AE2A4150-D2CC-4D35-A87F-1B14677F9964}"/>
            </a:ext>
          </a:extLst>
        </xdr:cNvPr>
        <xdr:cNvCxnSpPr>
          <a:stCxn id="20" idx="2"/>
          <a:endCxn id="19" idx="0"/>
        </xdr:cNvCxnSpPr>
      </xdr:nvCxnSpPr>
      <xdr:spPr>
        <a:xfrm rot="5400000">
          <a:off x="3045087" y="5358627"/>
          <a:ext cx="716057" cy="643265"/>
        </a:xfrm>
        <a:prstGeom prst="curvedConnector3">
          <a:avLst>
            <a:gd name="adj1" fmla="val 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165759</xdr:colOff>
      <xdr:row>22</xdr:row>
      <xdr:rowOff>77982</xdr:rowOff>
    </xdr:from>
    <xdr:to>
      <xdr:col>10</xdr:col>
      <xdr:colOff>166066</xdr:colOff>
      <xdr:row>33</xdr:row>
      <xdr:rowOff>47063</xdr:rowOff>
    </xdr:to>
    <xdr:cxnSp macro="">
      <xdr:nvCxnSpPr>
        <xdr:cNvPr id="18" name="Connector: Curved 17">
          <a:extLst>
            <a:ext uri="{FF2B5EF4-FFF2-40B4-BE49-F238E27FC236}">
              <a16:creationId xmlns:a16="http://schemas.microsoft.com/office/drawing/2014/main" id="{95CCDC96-87DE-4271-B540-FEBDBCA4DF21}"/>
            </a:ext>
          </a:extLst>
        </xdr:cNvPr>
        <xdr:cNvCxnSpPr>
          <a:stCxn id="2" idx="2"/>
          <a:endCxn id="16" idx="0"/>
        </xdr:cNvCxnSpPr>
      </xdr:nvCxnSpPr>
      <xdr:spPr>
        <a:xfrm rot="5400000">
          <a:off x="5196285" y="4515306"/>
          <a:ext cx="1750256" cy="307"/>
        </a:xfrm>
        <a:prstGeom prst="curvedConnector3">
          <a:avLst>
            <a:gd name="adj1" fmla="val 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152080</xdr:colOff>
      <xdr:row>37</xdr:row>
      <xdr:rowOff>47064</xdr:rowOff>
    </xdr:from>
    <xdr:to>
      <xdr:col>7</xdr:col>
      <xdr:colOff>105385</xdr:colOff>
      <xdr:row>47</xdr:row>
      <xdr:rowOff>87182</xdr:rowOff>
    </xdr:to>
    <xdr:sp macro="" textlink="">
      <xdr:nvSpPr>
        <xdr:cNvPr id="19" name="Rectangle: Rounded Corners 18">
          <a:extLst>
            <a:ext uri="{FF2B5EF4-FFF2-40B4-BE49-F238E27FC236}">
              <a16:creationId xmlns:a16="http://schemas.microsoft.com/office/drawing/2014/main" id="{B219F31B-9067-48E4-ADF7-FB722307EFC4}"/>
            </a:ext>
          </a:extLst>
        </xdr:cNvPr>
        <xdr:cNvSpPr/>
      </xdr:nvSpPr>
      <xdr:spPr>
        <a:xfrm>
          <a:off x="1923730" y="6038289"/>
          <a:ext cx="2315505" cy="165936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 </a:t>
          </a:r>
          <a:r>
            <a:rPr lang="en-US" sz="1100" b="1" i="0">
              <a:solidFill>
                <a:schemeClr val="lt1"/>
              </a:solidFill>
              <a:effectLst/>
              <a:latin typeface="+mn-lt"/>
              <a:ea typeface="+mn-ea"/>
              <a:cs typeface="+mn-cs"/>
            </a:rPr>
            <a:t>Numpad Numbers</a:t>
          </a:r>
          <a:r>
            <a:rPr lang="en-US" sz="1100" b="0" i="0">
              <a:solidFill>
                <a:schemeClr val="lt1"/>
              </a:solidFill>
              <a:effectLst/>
              <a:latin typeface="+mn-lt"/>
              <a:ea typeface="+mn-ea"/>
              <a:cs typeface="+mn-cs"/>
            </a:rPr>
            <a:t>: 0-9 </a:t>
          </a:r>
        </a:p>
        <a:p>
          <a:pPr algn="l"/>
          <a:r>
            <a:rPr lang="en-US" sz="1100" b="0" i="0">
              <a:solidFill>
                <a:schemeClr val="lt1"/>
              </a:solidFill>
              <a:effectLst/>
              <a:latin typeface="+mn-lt"/>
              <a:ea typeface="+mn-ea"/>
              <a:cs typeface="+mn-cs"/>
            </a:rPr>
            <a:t>* </a:t>
          </a:r>
          <a:r>
            <a:rPr lang="en-US" sz="1100" b="1" i="0">
              <a:solidFill>
                <a:schemeClr val="lt1"/>
              </a:solidFill>
              <a:effectLst/>
              <a:latin typeface="+mn-lt"/>
              <a:ea typeface="+mn-ea"/>
              <a:cs typeface="+mn-cs"/>
            </a:rPr>
            <a:t>Numpad Operators</a:t>
          </a:r>
          <a:r>
            <a:rPr lang="en-US" sz="1100" b="0" i="0">
              <a:solidFill>
                <a:schemeClr val="lt1"/>
              </a:solidFill>
              <a:effectLst/>
              <a:latin typeface="+mn-lt"/>
              <a:ea typeface="+mn-ea"/>
              <a:cs typeface="+mn-cs"/>
            </a:rPr>
            <a:t>: - +, -, *, / </a:t>
          </a:r>
        </a:p>
        <a:p>
          <a:pPr algn="l"/>
          <a:r>
            <a:rPr lang="en-US" sz="1100" b="0" i="0">
              <a:solidFill>
                <a:schemeClr val="lt1"/>
              </a:solidFill>
              <a:effectLst/>
              <a:latin typeface="+mn-lt"/>
              <a:ea typeface="+mn-ea"/>
              <a:cs typeface="+mn-cs"/>
            </a:rPr>
            <a:t>* </a:t>
          </a:r>
          <a:r>
            <a:rPr lang="en-US" sz="1100" b="1" i="0">
              <a:solidFill>
                <a:schemeClr val="lt1"/>
              </a:solidFill>
              <a:effectLst/>
              <a:latin typeface="+mn-lt"/>
              <a:ea typeface="+mn-ea"/>
              <a:cs typeface="+mn-cs"/>
            </a:rPr>
            <a:t>Specific Keys</a:t>
          </a:r>
          <a:r>
            <a:rPr lang="en-US" sz="1100" b="0" i="0">
              <a:solidFill>
                <a:schemeClr val="lt1"/>
              </a:solidFill>
              <a:effectLst/>
              <a:latin typeface="+mn-lt"/>
              <a:ea typeface="+mn-ea"/>
              <a:cs typeface="+mn-cs"/>
            </a:rPr>
            <a:t>: </a:t>
          </a:r>
        </a:p>
        <a:p>
          <a:pPr algn="l"/>
          <a:r>
            <a:rPr lang="en-US" sz="1100" b="0" i="0">
              <a:solidFill>
                <a:schemeClr val="lt1"/>
              </a:solidFill>
              <a:effectLst/>
              <a:latin typeface="+mn-lt"/>
              <a:ea typeface="+mn-ea"/>
              <a:cs typeface="+mn-cs"/>
            </a:rPr>
            <a:t>- c: AC </a:t>
          </a:r>
        </a:p>
        <a:p>
          <a:pPr algn="l"/>
          <a:r>
            <a:rPr lang="en-US" sz="1100" b="0" i="0">
              <a:solidFill>
                <a:schemeClr val="lt1"/>
              </a:solidFill>
              <a:effectLst/>
              <a:latin typeface="+mn-lt"/>
              <a:ea typeface="+mn-ea"/>
              <a:cs typeface="+mn-cs"/>
            </a:rPr>
            <a:t>- BackSpace: DEL </a:t>
          </a:r>
        </a:p>
        <a:p>
          <a:pPr algn="l"/>
          <a:r>
            <a:rPr lang="en-US" sz="1100" b="0" i="0">
              <a:solidFill>
                <a:schemeClr val="lt1"/>
              </a:solidFill>
              <a:effectLst/>
              <a:latin typeface="+mn-lt"/>
              <a:ea typeface="+mn-ea"/>
              <a:cs typeface="+mn-cs"/>
            </a:rPr>
            <a:t>- %: Percentage </a:t>
          </a:r>
        </a:p>
        <a:p>
          <a:pPr algn="l"/>
          <a:r>
            <a:rPr lang="en-US" sz="1100" b="0" i="0">
              <a:solidFill>
                <a:schemeClr val="lt1"/>
              </a:solidFill>
              <a:effectLst/>
              <a:latin typeface="+mn-lt"/>
              <a:ea typeface="+mn-ea"/>
              <a:cs typeface="+mn-cs"/>
            </a:rPr>
            <a:t>* </a:t>
          </a:r>
          <a:r>
            <a:rPr lang="en-US" sz="1100" b="1" i="0">
              <a:solidFill>
                <a:schemeClr val="lt1"/>
              </a:solidFill>
              <a:effectLst/>
              <a:latin typeface="+mn-lt"/>
              <a:ea typeface="+mn-ea"/>
              <a:cs typeface="+mn-cs"/>
            </a:rPr>
            <a:t>Numpad Enter</a:t>
          </a:r>
          <a:r>
            <a:rPr lang="en-US" sz="1100" b="0" i="0">
              <a:solidFill>
                <a:schemeClr val="lt1"/>
              </a:solidFill>
              <a:effectLst/>
              <a:latin typeface="+mn-lt"/>
              <a:ea typeface="+mn-ea"/>
              <a:cs typeface="+mn-cs"/>
            </a:rPr>
            <a:t>: Evaluates expression.</a:t>
          </a:r>
          <a:endParaRPr lang="en-US" sz="1100"/>
        </a:p>
      </xdr:txBody>
    </xdr:sp>
    <xdr:clientData/>
  </xdr:twoCellAnchor>
  <xdr:twoCellAnchor>
    <xdr:from>
      <xdr:col>5</xdr:col>
      <xdr:colOff>144748</xdr:colOff>
      <xdr:row>31</xdr:row>
      <xdr:rowOff>7841</xdr:rowOff>
    </xdr:from>
    <xdr:to>
      <xdr:col>7</xdr:col>
      <xdr:colOff>218146</xdr:colOff>
      <xdr:row>32</xdr:row>
      <xdr:rowOff>140632</xdr:rowOff>
    </xdr:to>
    <xdr:sp macro="" textlink="">
      <xdr:nvSpPr>
        <xdr:cNvPr id="20" name="Rectangle: Rounded Corners 19">
          <a:extLst>
            <a:ext uri="{FF2B5EF4-FFF2-40B4-BE49-F238E27FC236}">
              <a16:creationId xmlns:a16="http://schemas.microsoft.com/office/drawing/2014/main" id="{B7A7182C-87E5-49B1-A963-388969B579C8}"/>
            </a:ext>
          </a:extLst>
        </xdr:cNvPr>
        <xdr:cNvSpPr/>
      </xdr:nvSpPr>
      <xdr:spPr>
        <a:xfrm>
          <a:off x="3097498" y="5027516"/>
          <a:ext cx="1254498" cy="294716"/>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a:solidFill>
                <a:schemeClr val="lt1"/>
              </a:solidFill>
              <a:effectLst/>
              <a:latin typeface="+mn-lt"/>
              <a:ea typeface="+mn-ea"/>
              <a:cs typeface="+mn-cs"/>
            </a:rPr>
            <a:t>Key Bindings</a:t>
          </a:r>
          <a:endParaRPr lang="en-US" sz="1100"/>
        </a:p>
      </xdr:txBody>
    </xdr:sp>
    <xdr:clientData/>
  </xdr:twoCellAnchor>
  <xdr:twoCellAnchor>
    <xdr:from>
      <xdr:col>6</xdr:col>
      <xdr:colOff>181448</xdr:colOff>
      <xdr:row>21</xdr:row>
      <xdr:rowOff>97819</xdr:rowOff>
    </xdr:from>
    <xdr:to>
      <xdr:col>9</xdr:col>
      <xdr:colOff>350989</xdr:colOff>
      <xdr:row>31</xdr:row>
      <xdr:rowOff>7840</xdr:rowOff>
    </xdr:to>
    <xdr:cxnSp macro="">
      <xdr:nvCxnSpPr>
        <xdr:cNvPr id="21" name="Connector: Curved 20">
          <a:extLst>
            <a:ext uri="{FF2B5EF4-FFF2-40B4-BE49-F238E27FC236}">
              <a16:creationId xmlns:a16="http://schemas.microsoft.com/office/drawing/2014/main" id="{F5150F65-23A0-45E5-BB56-058A42FED8FA}"/>
            </a:ext>
          </a:extLst>
        </xdr:cNvPr>
        <xdr:cNvCxnSpPr>
          <a:stCxn id="2" idx="1"/>
          <a:endCxn id="20" idx="0"/>
        </xdr:cNvCxnSpPr>
      </xdr:nvCxnSpPr>
      <xdr:spPr>
        <a:xfrm rot="10800000" flipV="1">
          <a:off x="3724748" y="3498244"/>
          <a:ext cx="1941191" cy="1529271"/>
        </a:xfrm>
        <a:prstGeom prst="curvedConnector2">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156795</xdr:colOff>
      <xdr:row>35</xdr:row>
      <xdr:rowOff>17928</xdr:rowOff>
    </xdr:from>
    <xdr:to>
      <xdr:col>10</xdr:col>
      <xdr:colOff>165759</xdr:colOff>
      <xdr:row>39</xdr:row>
      <xdr:rowOff>30256</xdr:rowOff>
    </xdr:to>
    <xdr:cxnSp macro="">
      <xdr:nvCxnSpPr>
        <xdr:cNvPr id="22" name="Connector: Curved 21">
          <a:extLst>
            <a:ext uri="{FF2B5EF4-FFF2-40B4-BE49-F238E27FC236}">
              <a16:creationId xmlns:a16="http://schemas.microsoft.com/office/drawing/2014/main" id="{AE7A92F0-BA1C-40E7-8BFD-236069759B9F}"/>
            </a:ext>
          </a:extLst>
        </xdr:cNvPr>
        <xdr:cNvCxnSpPr>
          <a:stCxn id="16" idx="2"/>
          <a:endCxn id="15" idx="0"/>
        </xdr:cNvCxnSpPr>
      </xdr:nvCxnSpPr>
      <xdr:spPr>
        <a:xfrm rot="5400000">
          <a:off x="5736763" y="6010835"/>
          <a:ext cx="660028" cy="8964"/>
        </a:xfrm>
        <a:prstGeom prst="curvedConnector3">
          <a:avLst>
            <a:gd name="adj1" fmla="val 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108504</xdr:colOff>
      <xdr:row>21</xdr:row>
      <xdr:rowOff>122301</xdr:rowOff>
    </xdr:from>
    <xdr:to>
      <xdr:col>4</xdr:col>
      <xdr:colOff>181728</xdr:colOff>
      <xdr:row>21</xdr:row>
      <xdr:rowOff>145116</xdr:rowOff>
    </xdr:to>
    <xdr:cxnSp macro="">
      <xdr:nvCxnSpPr>
        <xdr:cNvPr id="23" name="Connector: Curved 22">
          <a:extLst>
            <a:ext uri="{FF2B5EF4-FFF2-40B4-BE49-F238E27FC236}">
              <a16:creationId xmlns:a16="http://schemas.microsoft.com/office/drawing/2014/main" id="{7BA47CFC-4022-4247-ADA7-3889283EF7E4}"/>
            </a:ext>
          </a:extLst>
        </xdr:cNvPr>
        <xdr:cNvCxnSpPr>
          <a:stCxn id="25" idx="1"/>
          <a:endCxn id="24" idx="3"/>
        </xdr:cNvCxnSpPr>
      </xdr:nvCxnSpPr>
      <xdr:spPr>
        <a:xfrm rot="10800000">
          <a:off x="1880154" y="3522726"/>
          <a:ext cx="663774" cy="22815"/>
        </a:xfrm>
        <a:prstGeom prst="curvedConnector3">
          <a:avLst>
            <a:gd name="adj1" fmla="val 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372835</xdr:colOff>
      <xdr:row>19</xdr:row>
      <xdr:rowOff>77320</xdr:rowOff>
    </xdr:from>
    <xdr:to>
      <xdr:col>3</xdr:col>
      <xdr:colOff>108503</xdr:colOff>
      <xdr:row>24</xdr:row>
      <xdr:rowOff>5354</xdr:rowOff>
    </xdr:to>
    <xdr:sp macro="" textlink="">
      <xdr:nvSpPr>
        <xdr:cNvPr id="24" name="Rectangle: Rounded Corners 23">
          <a:extLst>
            <a:ext uri="{FF2B5EF4-FFF2-40B4-BE49-F238E27FC236}">
              <a16:creationId xmlns:a16="http://schemas.microsoft.com/office/drawing/2014/main" id="{01FF0619-125F-4409-B530-2634C1C8B803}"/>
            </a:ext>
          </a:extLst>
        </xdr:cNvPr>
        <xdr:cNvSpPr/>
      </xdr:nvSpPr>
      <xdr:spPr>
        <a:xfrm>
          <a:off x="372835" y="3153895"/>
          <a:ext cx="1507318" cy="73765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 Shows "Error" for invalid inputs or exceptions.</a:t>
          </a:r>
          <a:endParaRPr lang="en-US" sz="1100"/>
        </a:p>
      </xdr:txBody>
    </xdr:sp>
    <xdr:clientData/>
  </xdr:twoCellAnchor>
  <xdr:twoCellAnchor>
    <xdr:from>
      <xdr:col>4</xdr:col>
      <xdr:colOff>181727</xdr:colOff>
      <xdr:row>20</xdr:row>
      <xdr:rowOff>159681</xdr:rowOff>
    </xdr:from>
    <xdr:to>
      <xdr:col>6</xdr:col>
      <xdr:colOff>255125</xdr:colOff>
      <xdr:row>22</xdr:row>
      <xdr:rowOff>130547</xdr:rowOff>
    </xdr:to>
    <xdr:sp macro="" textlink="">
      <xdr:nvSpPr>
        <xdr:cNvPr id="25" name="Rectangle: Rounded Corners 24">
          <a:extLst>
            <a:ext uri="{FF2B5EF4-FFF2-40B4-BE49-F238E27FC236}">
              <a16:creationId xmlns:a16="http://schemas.microsoft.com/office/drawing/2014/main" id="{C3803427-714D-43E2-A03E-0D21FF9D718A}"/>
            </a:ext>
          </a:extLst>
        </xdr:cNvPr>
        <xdr:cNvSpPr/>
      </xdr:nvSpPr>
      <xdr:spPr>
        <a:xfrm>
          <a:off x="2543927" y="3398181"/>
          <a:ext cx="1254498" cy="294716"/>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a:solidFill>
                <a:schemeClr val="lt1"/>
              </a:solidFill>
              <a:effectLst/>
              <a:latin typeface="+mn-lt"/>
              <a:ea typeface="+mn-ea"/>
              <a:cs typeface="+mn-cs"/>
            </a:rPr>
            <a:t>Error Handling</a:t>
          </a:r>
          <a:endParaRPr lang="en-US" sz="1100"/>
        </a:p>
      </xdr:txBody>
    </xdr:sp>
    <xdr:clientData/>
  </xdr:twoCellAnchor>
  <xdr:twoCellAnchor>
    <xdr:from>
      <xdr:col>6</xdr:col>
      <xdr:colOff>255126</xdr:colOff>
      <xdr:row>21</xdr:row>
      <xdr:rowOff>97820</xdr:rowOff>
    </xdr:from>
    <xdr:to>
      <xdr:col>9</xdr:col>
      <xdr:colOff>350989</xdr:colOff>
      <xdr:row>21</xdr:row>
      <xdr:rowOff>145114</xdr:rowOff>
    </xdr:to>
    <xdr:cxnSp macro="">
      <xdr:nvCxnSpPr>
        <xdr:cNvPr id="26" name="Connector: Curved 25">
          <a:extLst>
            <a:ext uri="{FF2B5EF4-FFF2-40B4-BE49-F238E27FC236}">
              <a16:creationId xmlns:a16="http://schemas.microsoft.com/office/drawing/2014/main" id="{DC9B1EDD-44BF-4AB0-9E56-9A9513F6974A}"/>
            </a:ext>
          </a:extLst>
        </xdr:cNvPr>
        <xdr:cNvCxnSpPr>
          <a:stCxn id="2" idx="1"/>
          <a:endCxn id="25" idx="3"/>
        </xdr:cNvCxnSpPr>
      </xdr:nvCxnSpPr>
      <xdr:spPr>
        <a:xfrm rot="10800000" flipV="1">
          <a:off x="3798426" y="3498245"/>
          <a:ext cx="1867513" cy="47294"/>
        </a:xfrm>
        <a:prstGeom prst="curvedConnector3">
          <a:avLst>
            <a:gd name="adj1" fmla="val 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158199</xdr:colOff>
      <xdr:row>13</xdr:row>
      <xdr:rowOff>136151</xdr:rowOff>
    </xdr:from>
    <xdr:to>
      <xdr:col>4</xdr:col>
      <xdr:colOff>199656</xdr:colOff>
      <xdr:row>14</xdr:row>
      <xdr:rowOff>41838</xdr:rowOff>
    </xdr:to>
    <xdr:cxnSp macro="">
      <xdr:nvCxnSpPr>
        <xdr:cNvPr id="27" name="Connector: Curved 26">
          <a:extLst>
            <a:ext uri="{FF2B5EF4-FFF2-40B4-BE49-F238E27FC236}">
              <a16:creationId xmlns:a16="http://schemas.microsoft.com/office/drawing/2014/main" id="{B15F20D0-9F29-403A-A0E4-C44F2AE34C94}"/>
            </a:ext>
          </a:extLst>
        </xdr:cNvPr>
        <xdr:cNvCxnSpPr>
          <a:stCxn id="29" idx="1"/>
          <a:endCxn id="28" idx="3"/>
        </xdr:cNvCxnSpPr>
      </xdr:nvCxnSpPr>
      <xdr:spPr>
        <a:xfrm rot="10800000" flipV="1">
          <a:off x="1929849" y="2241176"/>
          <a:ext cx="632007" cy="67612"/>
        </a:xfrm>
        <a:prstGeom prst="curvedConnector3">
          <a:avLst>
            <a:gd name="adj1" fmla="val 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361950</xdr:colOff>
      <xdr:row>11</xdr:row>
      <xdr:rowOff>34737</xdr:rowOff>
    </xdr:from>
    <xdr:to>
      <xdr:col>3</xdr:col>
      <xdr:colOff>158199</xdr:colOff>
      <xdr:row>17</xdr:row>
      <xdr:rowOff>40167</xdr:rowOff>
    </xdr:to>
    <xdr:sp macro="" textlink="">
      <xdr:nvSpPr>
        <xdr:cNvPr id="28" name="Rectangle: Rounded Corners 27">
          <a:extLst>
            <a:ext uri="{FF2B5EF4-FFF2-40B4-BE49-F238E27FC236}">
              <a16:creationId xmlns:a16="http://schemas.microsoft.com/office/drawing/2014/main" id="{3C21DC1D-9D20-47C4-9578-A275F2A6B63D}"/>
            </a:ext>
          </a:extLst>
        </xdr:cNvPr>
        <xdr:cNvSpPr/>
      </xdr:nvSpPr>
      <xdr:spPr>
        <a:xfrm>
          <a:off x="361950" y="1815912"/>
          <a:ext cx="1567899" cy="97698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 Built using </a:t>
          </a:r>
          <a:r>
            <a:rPr lang="en-US"/>
            <a:t>tkinter</a:t>
          </a:r>
          <a:r>
            <a:rPr lang="en-US" sz="1100" b="0" i="0">
              <a:solidFill>
                <a:schemeClr val="lt1"/>
              </a:solidFill>
              <a:effectLst/>
              <a:latin typeface="+mn-lt"/>
              <a:ea typeface="+mn-ea"/>
              <a:cs typeface="+mn-cs"/>
            </a:rPr>
            <a:t> library. </a:t>
          </a:r>
        </a:p>
        <a:p>
          <a:pPr algn="l"/>
          <a:r>
            <a:rPr lang="en-US" sz="1100" b="0" i="0">
              <a:solidFill>
                <a:schemeClr val="lt1"/>
              </a:solidFill>
              <a:effectLst/>
              <a:latin typeface="+mn-lt"/>
              <a:ea typeface="+mn-ea"/>
              <a:cs typeface="+mn-cs"/>
            </a:rPr>
            <a:t>* Continuous run within the main loop until closed.</a:t>
          </a:r>
          <a:endParaRPr lang="en-US" sz="1100"/>
        </a:p>
      </xdr:txBody>
    </xdr:sp>
    <xdr:clientData/>
  </xdr:twoCellAnchor>
  <xdr:twoCellAnchor>
    <xdr:from>
      <xdr:col>4</xdr:col>
      <xdr:colOff>199656</xdr:colOff>
      <xdr:row>12</xdr:row>
      <xdr:rowOff>150717</xdr:rowOff>
    </xdr:from>
    <xdr:to>
      <xdr:col>6</xdr:col>
      <xdr:colOff>273054</xdr:colOff>
      <xdr:row>14</xdr:row>
      <xdr:rowOff>121583</xdr:rowOff>
    </xdr:to>
    <xdr:sp macro="" textlink="">
      <xdr:nvSpPr>
        <xdr:cNvPr id="29" name="Rectangle: Rounded Corners 28">
          <a:extLst>
            <a:ext uri="{FF2B5EF4-FFF2-40B4-BE49-F238E27FC236}">
              <a16:creationId xmlns:a16="http://schemas.microsoft.com/office/drawing/2014/main" id="{D4669C67-D9E1-4E7C-AD20-7D56380C7C3A}"/>
            </a:ext>
          </a:extLst>
        </xdr:cNvPr>
        <xdr:cNvSpPr/>
      </xdr:nvSpPr>
      <xdr:spPr>
        <a:xfrm>
          <a:off x="2561856" y="2093817"/>
          <a:ext cx="1254498" cy="294716"/>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a:solidFill>
                <a:schemeClr val="lt1"/>
              </a:solidFill>
              <a:effectLst/>
              <a:latin typeface="+mn-lt"/>
              <a:ea typeface="+mn-ea"/>
              <a:cs typeface="+mn-cs"/>
            </a:rPr>
            <a:t>Miscellaneous</a:t>
          </a:r>
          <a:endParaRPr lang="en-US" sz="1100"/>
        </a:p>
      </xdr:txBody>
    </xdr:sp>
    <xdr:clientData/>
  </xdr:twoCellAnchor>
  <xdr:twoCellAnchor>
    <xdr:from>
      <xdr:col>6</xdr:col>
      <xdr:colOff>273054</xdr:colOff>
      <xdr:row>13</xdr:row>
      <xdr:rowOff>136150</xdr:rowOff>
    </xdr:from>
    <xdr:to>
      <xdr:col>9</xdr:col>
      <xdr:colOff>350988</xdr:colOff>
      <xdr:row>21</xdr:row>
      <xdr:rowOff>97820</xdr:rowOff>
    </xdr:to>
    <xdr:cxnSp macro="">
      <xdr:nvCxnSpPr>
        <xdr:cNvPr id="30" name="Connector: Curved 29">
          <a:extLst>
            <a:ext uri="{FF2B5EF4-FFF2-40B4-BE49-F238E27FC236}">
              <a16:creationId xmlns:a16="http://schemas.microsoft.com/office/drawing/2014/main" id="{4B243762-AB88-482C-9CBC-311806F20337}"/>
            </a:ext>
          </a:extLst>
        </xdr:cNvPr>
        <xdr:cNvCxnSpPr>
          <a:stCxn id="2" idx="1"/>
          <a:endCxn id="29" idx="3"/>
        </xdr:cNvCxnSpPr>
      </xdr:nvCxnSpPr>
      <xdr:spPr>
        <a:xfrm rot="10800000">
          <a:off x="3816354" y="2241175"/>
          <a:ext cx="1849584" cy="1257070"/>
        </a:xfrm>
        <a:prstGeom prst="curvedConnector3">
          <a:avLst>
            <a:gd name="adj1" fmla="val 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19051</xdr:colOff>
      <xdr:row>0</xdr:row>
      <xdr:rowOff>57150</xdr:rowOff>
    </xdr:from>
    <xdr:to>
      <xdr:col>2</xdr:col>
      <xdr:colOff>1708711</xdr:colOff>
      <xdr:row>0</xdr:row>
      <xdr:rowOff>305547</xdr:rowOff>
    </xdr:to>
    <xdr:sp macro="[0]!AutoFitOption" textlink="">
      <xdr:nvSpPr>
        <xdr:cNvPr id="2" name="Rectangle 1">
          <a:extLst>
            <a:ext uri="{FF2B5EF4-FFF2-40B4-BE49-F238E27FC236}">
              <a16:creationId xmlns:a16="http://schemas.microsoft.com/office/drawing/2014/main" id="{FA4DE648-32D7-4FBC-86E9-B08EB615C913}"/>
            </a:ext>
          </a:extLst>
        </xdr:cNvPr>
        <xdr:cNvSpPr/>
      </xdr:nvSpPr>
      <xdr:spPr>
        <a:xfrm>
          <a:off x="3695701" y="57150"/>
          <a:ext cx="1689660" cy="248397"/>
        </a:xfrm>
        <a:prstGeom prst="rect">
          <a:avLst/>
        </a:pr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  ADJUST CELLS HEIGHT</a:t>
          </a:r>
        </a:p>
      </xdr:txBody>
    </xdr:sp>
    <xdr:clientData/>
  </xdr:twoCellAnchor>
  <xdr:twoCellAnchor>
    <xdr:from>
      <xdr:col>1</xdr:col>
      <xdr:colOff>200024</xdr:colOff>
      <xdr:row>0</xdr:row>
      <xdr:rowOff>57150</xdr:rowOff>
    </xdr:from>
    <xdr:to>
      <xdr:col>1</xdr:col>
      <xdr:colOff>1895475</xdr:colOff>
      <xdr:row>0</xdr:row>
      <xdr:rowOff>305547</xdr:rowOff>
    </xdr:to>
    <xdr:sp macro="" textlink="">
      <xdr:nvSpPr>
        <xdr:cNvPr id="3" name="Rectangle 2">
          <a:extLst>
            <a:ext uri="{FF2B5EF4-FFF2-40B4-BE49-F238E27FC236}">
              <a16:creationId xmlns:a16="http://schemas.microsoft.com/office/drawing/2014/main" id="{8EF3C93F-B165-47FB-98BE-E200AAE62ABC}"/>
            </a:ext>
          </a:extLst>
        </xdr:cNvPr>
        <xdr:cNvSpPr/>
      </xdr:nvSpPr>
      <xdr:spPr>
        <a:xfrm>
          <a:off x="1971674" y="57150"/>
          <a:ext cx="1695451" cy="248397"/>
        </a:xfrm>
        <a:prstGeom prst="rect">
          <a:avLst/>
        </a:pr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i="0">
              <a:solidFill>
                <a:schemeClr val="lt1"/>
              </a:solidFill>
              <a:effectLst/>
              <a:latin typeface="+mn-lt"/>
              <a:ea typeface="+mn-ea"/>
              <a:cs typeface="+mn-cs"/>
            </a:rPr>
            <a:t>FORMAT ROWS</a:t>
          </a:r>
          <a:endParaRPr lang="en-US" sz="12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19051</xdr:colOff>
      <xdr:row>0</xdr:row>
      <xdr:rowOff>57150</xdr:rowOff>
    </xdr:from>
    <xdr:to>
      <xdr:col>1</xdr:col>
      <xdr:colOff>1708711</xdr:colOff>
      <xdr:row>0</xdr:row>
      <xdr:rowOff>305547</xdr:rowOff>
    </xdr:to>
    <xdr:sp macro="[0]!AutoFitOption" textlink="">
      <xdr:nvSpPr>
        <xdr:cNvPr id="2" name="Rectangle 1">
          <a:extLst>
            <a:ext uri="{FF2B5EF4-FFF2-40B4-BE49-F238E27FC236}">
              <a16:creationId xmlns:a16="http://schemas.microsoft.com/office/drawing/2014/main" id="{7F51C8BA-B733-40FF-820D-15EB4244EDBA}"/>
            </a:ext>
          </a:extLst>
        </xdr:cNvPr>
        <xdr:cNvSpPr/>
      </xdr:nvSpPr>
      <xdr:spPr>
        <a:xfrm>
          <a:off x="1790701" y="57150"/>
          <a:ext cx="1689660" cy="248397"/>
        </a:xfrm>
        <a:prstGeom prst="rect">
          <a:avLst/>
        </a:pr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  ADJUST CELLS HEIGHT</a:t>
          </a:r>
        </a:p>
      </xdr:txBody>
    </xdr:sp>
    <xdr:clientData/>
  </xdr:twoCellAnchor>
  <xdr:twoCellAnchor>
    <xdr:from>
      <xdr:col>0</xdr:col>
      <xdr:colOff>66674</xdr:colOff>
      <xdr:row>0</xdr:row>
      <xdr:rowOff>57150</xdr:rowOff>
    </xdr:from>
    <xdr:to>
      <xdr:col>0</xdr:col>
      <xdr:colOff>1762125</xdr:colOff>
      <xdr:row>0</xdr:row>
      <xdr:rowOff>305547</xdr:rowOff>
    </xdr:to>
    <xdr:sp macro="" textlink="">
      <xdr:nvSpPr>
        <xdr:cNvPr id="3" name="Rectangle 2">
          <a:extLst>
            <a:ext uri="{FF2B5EF4-FFF2-40B4-BE49-F238E27FC236}">
              <a16:creationId xmlns:a16="http://schemas.microsoft.com/office/drawing/2014/main" id="{DB3241AC-D118-4127-9288-7F6B1A9F7465}"/>
            </a:ext>
          </a:extLst>
        </xdr:cNvPr>
        <xdr:cNvSpPr/>
      </xdr:nvSpPr>
      <xdr:spPr>
        <a:xfrm>
          <a:off x="66674" y="57150"/>
          <a:ext cx="1695451" cy="248397"/>
        </a:xfrm>
        <a:prstGeom prst="rect">
          <a:avLst/>
        </a:pr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i="0">
              <a:solidFill>
                <a:schemeClr val="lt1"/>
              </a:solidFill>
              <a:effectLst/>
              <a:latin typeface="+mn-lt"/>
              <a:ea typeface="+mn-ea"/>
              <a:cs typeface="+mn-cs"/>
            </a:rPr>
            <a:t>FORMAT ROWS</a:t>
          </a:r>
          <a:endParaRPr lang="en-US" sz="1200"/>
        </a:p>
      </xdr:txBody>
    </xdr:sp>
    <xdr:clientData/>
  </xdr:twoCellAnchor>
</xdr:wsDr>
</file>

<file path=xl/persons/person.xml><?xml version="1.0" encoding="utf-8"?>
<personList xmlns="http://schemas.microsoft.com/office/spreadsheetml/2018/threadedcomments" xmlns:x="http://schemas.openxmlformats.org/spreadsheetml/2006/main">
  <person displayName="George Manea" id="{F07ECC96-B88D-4589-A6F2-CB262886CAD4}" userId="S::gmanea@unrealsoftware.org::945334b2-aa90-4e64-b03d-39e198d5672c" providerId="AD"/>
</personList>
</file>

<file path=xl/theme/theme1.xml><?xml version="1.0" encoding="utf-8"?>
<a:theme xmlns:a="http://schemas.openxmlformats.org/drawingml/2006/main" name="Theme1">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J2" dT="2023-10-25T14:20:14.94" personId="{F07ECC96-B88D-4589-A6F2-CB262886CAD4}" id="{EDA3719C-F2AE-442A-83D8-F1BC981B7308}">
    <text>Intolerable: Risk cannot be justified except in extraordinary circumstances
ALARP Region: Tolerable only if risk reduction is impracticable or its cost is grossly disproportionate to the improvement gained
Broadly Acceptable: Tolerable if cost of reduction would exceed improvement gained</text>
  </threadedComment>
  <threadedComment ref="A5" dT="2023-08-19T23:03:53.97" personId="{F07ECC96-B88D-4589-A6F2-CB262886CAD4}" id="{5CCB4256-F908-4AB0-96E4-D03BD1D4839E}">
    <text>This is a set of guideword heuristics for use in analyzing product risks for digital products, mainly software. “Guidewords” are words or phrases that help focus your attention on potentially important factors. Guidewords are not mutually exclusive—they interact and overlap to some degree. But that’s okay. In heuristic risk analysis we do not use mathematics to calculate risk, however if many of these guidewords seems to apply to a particular component of your product, you will probably consider that part more likely to harbor serious bugs, and more worth testing.</text>
  </threadedComment>
  <threadedComment ref="G5" dT="2023-08-19T23:29:54.47" personId="{F07ECC96-B88D-4589-A6F2-CB262886CAD4}" id="{10505388-DF72-46A5-9313-D10D1B0D8B7F}">
    <text>▣ Risk Analysis:
▣ (Failure Mode) Problem - Something the product does that we wish it wouldn't do. 
▣ (Risk Factor)
— Threat - An event or condition, such as input to the product, that precipitates the failure
— Vulnerability - Something defect or limitation of the product that allows it to fail, given the right event.
— Victim - Some person who experiences the impact of a problem. No bug can be important unless a human cares about it.
▣ Figure out the underlying vulnerabilities and what may trigger those.</text>
  </threadedComment>
  <threadedComment ref="G5" dT="2023-08-19T23:33:57.25" personId="{F07ECC96-B88D-4589-A6F2-CB262886CAD4}" id="{AB72F16A-64A0-4D0A-8A29-D60ADEFC3D56}" parentId="{10505388-DF72-46A5-9313-D10D1B0D8B7F}">
    <text>▣ There are three kinds of risk:
- Unknown
- Perceived - one that you have a feeling about, may have data about, but have not necessarily tested for in the product
- Validated - one for which you have performed adequate testing in the product as of now</text>
  </threadedComment>
  <threadedComment ref="H5" dT="2023-10-16T14:23:36.84" personId="{F07ECC96-B88D-4589-A6F2-CB262886CAD4}" id="{5F30B985-3EFC-44A9-96EF-C9DD42319AD4}">
    <text>A root cause is a fundamental reason for the occurrence of a problem (e.g. a situation that leads to an error).</text>
  </threadedComment>
  <threadedComment ref="H5" dT="2023-10-16T14:23:49.15" personId="{F07ECC96-B88D-4589-A6F2-CB262886CAD4}" id="{B7F59F36-7725-4D7D-A11F-6169C36C2C49}" parentId="{5F30B985-3EFC-44A9-96EF-C9DD42319AD4}">
    <text>Root causes are identified through root cause analysis, which is typically performed when a failure occurs or a defect is identified.</text>
  </threadedComment>
  <threadedComment ref="H5" dT="2023-10-16T14:24:03.93" personId="{F07ECC96-B88D-4589-A6F2-CB262886CAD4}" id="{FEA2239B-CE35-4E27-8164-FFCE024360F6}" parentId="{5F30B985-3EFC-44A9-96EF-C9DD42319AD4}">
    <text>It is believed that further similar failures or defects can be prevented or their frequency reduced by addressing the root cause, such as by removing it.</text>
  </threadedComment>
  <threadedComment ref="J5" dT="2023-08-19T23:27:00.64" personId="{F07ECC96-B88D-4589-A6F2-CB262886CAD4}" id="{8F4ED640-5615-4C9B-A09C-D0CD70BCA453}">
    <text>▣ Business risk is the risk that our business will suffer or fail.
▣ Project risk is the risk that our project will suffer or fail.
▣ Product risk is the risk that the product will fail and the users will suffer.</text>
  </threadedComment>
  <threadedComment ref="K5" dT="2023-08-19T22:04:29.68" personId="{F07ECC96-B88D-4589-A6F2-CB262886CAD4}" id="{9EEF8CE2-15BE-4286-AA4A-8D183D5F8848}">
    <text>1 -  means very low
2 -  means low
3 -  means medium
4 -  means high
5 -  means it is a fact</text>
  </threadedComment>
  <threadedComment ref="L5" dT="2023-08-19T22:04:04.84" personId="{F07ECC96-B88D-4589-A6F2-CB262886CAD4}" id="{D27357EE-BCF3-4CC9-A75E-ACB6B44BE37A}">
    <text>1 - means negligible
2 - means minor
3 - means moderate
4 - means significant
5 - means severe
The impact should also be considered based on Customer Feelings.</text>
  </threadedComment>
  <threadedComment ref="M5" dT="2023-08-19T23:02:50.45" personId="{F07ECC96-B88D-4589-A6F2-CB262886CAD4}" id="{225AE38F-EBCB-4CD2-BA30-18F3D5E4C26B}">
    <text>Exposure = Probability x Consequence
This is the level of risk that exists in the absence of any controls or mitigating factors. It represents the raw or natural risk associated with a specific action, decision, or activity without considering any measures that have been put in place to reduce or manage the risk.</text>
  </threadedComment>
  <threadedComment ref="O5" dT="2023-08-19T23:03:12.32" personId="{F07ECC96-B88D-4589-A6F2-CB262886CAD4}" id="{1D881162-50AC-4A5B-9AEE-2AEBFFD9662B}">
    <text>Customer feelings (the *experience* that the customer has) if the risk might occur. See the Feelings Page for more details.</text>
  </threadedComment>
  <threadedComment ref="O5" dT="2023-09-01T09:24:05.84" personId="{F07ECC96-B88D-4589-A6F2-CB262886CAD4}" id="{FED2A196-47CE-4C22-815E-373E487FC14A}" parentId="{1D881162-50AC-4A5B-9AEE-2AEBFFD9662B}">
    <text>Testing is a social science. To understand your customer's feelings you must understand your customer.</text>
  </threadedComment>
  <threadedComment ref="P5" dT="2023-08-19T23:03:23.21" personId="{F07ECC96-B88D-4589-A6F2-CB262886CAD4}" id="{6EDC4343-F8AE-49E3-ACEC-B0A4E664C2A8}">
    <text>See Risk response Strategies Page for more detail</text>
  </threadedComment>
  <threadedComment ref="Q5" dT="2023-08-19T23:03:32.56" personId="{F07ECC96-B88D-4589-A6F2-CB262886CAD4}" id="{16339247-32ED-400E-91DB-582600968872}">
    <text>Residual Risk = Inherent Risk × (1 - Risk Response Strategy Percentage)</text>
  </threadedComment>
  <threadedComment ref="R5" dT="2023-09-02T11:20:33.87" personId="{F07ECC96-B88D-4589-A6F2-CB262886CAD4}" id="{AF74E817-CF70-47E5-8571-DF36B2CEC84B}">
    <text>Residual Risk is the remaining risk after you've applied a strategy to reduce or manage the original (Inherent) risk.</text>
  </threadedComment>
  <threadedComment ref="R5" dT="2023-09-02T11:21:12.23" personId="{F07ECC96-B88D-4589-A6F2-CB262886CAD4}" id="{E59DA2EF-AAAE-4A02-8190-D5619C56D413}" parentId="{AF74E817-CF70-47E5-8571-DF36B2CEC84B}">
    <text>Once a strategy is chosen, the sheet checks the reduction percentage for that strategy. For example, "Avoid (Threat)" might have a reduction percentage of 100%, meaning it aims to completely eliminate the risk.</text>
  </threadedComment>
</ThreadedComments>
</file>

<file path=xl/threadedComments/threadedComment2.xml><?xml version="1.0" encoding="utf-8"?>
<ThreadedComments xmlns="http://schemas.microsoft.com/office/spreadsheetml/2018/threadedcomments" xmlns:x="http://schemas.openxmlformats.org/spreadsheetml/2006/main">
  <threadedComment ref="J2" dT="2023-10-25T14:20:14.94" personId="{F07ECC96-B88D-4589-A6F2-CB262886CAD4}" id="{879785D3-6F6E-47C1-B577-9621FC377537}">
    <text>Intolerable: Risk cannot be justified except in extraordinary circumstances
ALARP Region: Tolerable only if risk reduction is impracticable or its cost is grossly disproportionate to the improvement gained
Broadly Acceptable: Tolerable if cost of reduction would exceed improvement gained</text>
  </threadedComment>
  <threadedComment ref="G5" dT="2023-08-19T23:29:54.47" personId="{F07ECC96-B88D-4589-A6F2-CB262886CAD4}" id="{2D1E6C3D-7C66-4C43-987F-F732BCF38DF0}">
    <text>▣ Risk Analysis:
▣ (Failure Mode) Problem - Something the product does that we wish it wouldn't do. 
▣ (Risk Factor)
— Threat - An event or condition, such as input to the product, that precipitates the failure
— Vulnerability - Something defect or limitation of the product that allows it to fail, given the right event.
— Victim - Some person who experiences the impact of a problem. No bug can be important unless a human cares about it.
▣ Figure out the underlying vulnerabilities and what may trigger those.</text>
  </threadedComment>
  <threadedComment ref="G5" dT="2023-08-19T23:33:57.25" personId="{F07ECC96-B88D-4589-A6F2-CB262886CAD4}" id="{3C555390-6938-409F-A907-A9936DB333F1}" parentId="{2D1E6C3D-7C66-4C43-987F-F732BCF38DF0}">
    <text>▣ There are three kinds of risk:
- Unknown
- Perceived - one that you have a feeling about, may have data about, but have not necessarily tested for in the product
- Validated - one for which you have performed adequate testing in the product as of now</text>
  </threadedComment>
  <threadedComment ref="H5" dT="2023-10-16T14:23:36.84" personId="{F07ECC96-B88D-4589-A6F2-CB262886CAD4}" id="{E6F3930E-5514-4C9E-8E47-AA43697B7B8F}">
    <text>A root cause is a fundamental reason for the occurrence of a problem (e.g. a situation that leads to an error).</text>
  </threadedComment>
  <threadedComment ref="H5" dT="2023-10-16T14:23:49.15" personId="{F07ECC96-B88D-4589-A6F2-CB262886CAD4}" id="{9E43A350-8E3B-4881-8C56-2D3A7F49C90F}" parentId="{E6F3930E-5514-4C9E-8E47-AA43697B7B8F}">
    <text>Root causes are identified through root cause analysis, which is typically performed when a failure occurs or a defect is identified.</text>
  </threadedComment>
  <threadedComment ref="H5" dT="2023-10-16T14:24:03.93" personId="{F07ECC96-B88D-4589-A6F2-CB262886CAD4}" id="{2770CBFC-A293-4F71-B016-65F363395262}" parentId="{E6F3930E-5514-4C9E-8E47-AA43697B7B8F}">
    <text>It is believed that further similar failures or defects can be prevented or their frequency reduced by addressing the root cause, such as by removing it.</text>
  </threadedComment>
  <threadedComment ref="J5" dT="2023-08-19T23:27:00.64" personId="{F07ECC96-B88D-4589-A6F2-CB262886CAD4}" id="{9B71A769-5EC0-4EB2-A1D5-40E88608A584}">
    <text>▣ Business risk is the risk that our business will suffer or fail.
▣ Project risk is the risk that our project will suffer or fail.
▣ Product risk is the risk that the product will fail and the users will suffer.</text>
  </threadedComment>
  <threadedComment ref="K5" dT="2023-08-19T22:04:29.68" personId="{F07ECC96-B88D-4589-A6F2-CB262886CAD4}" id="{D40D35B0-360E-4BF4-A255-6DDFBB8C4522}">
    <text>1 -  means very low
2 -  means low
3 -  means medium
4 -  means high
5 -  means it is a fact</text>
  </threadedComment>
  <threadedComment ref="L5" dT="2023-08-19T22:04:04.84" personId="{F07ECC96-B88D-4589-A6F2-CB262886CAD4}" id="{ADF5F5EC-C2E2-4780-9594-B3A17A5D212D}">
    <text>1 - means negligible
2 - means minor
3 - means moderate
4 - means significant
5 - means severe
The impact should also be considered based on Customer Feelings.</text>
  </threadedComment>
  <threadedComment ref="M5" dT="2023-08-19T23:02:50.45" personId="{F07ECC96-B88D-4589-A6F2-CB262886CAD4}" id="{55772800-1E10-4B55-B612-2C547142DD2F}">
    <text>Exposure = Probability x Consequence
This is the level of risk that exists in the absence of any controls or mitigating factors. It represents the raw or natural risk associated with a specific action, decision, or activity without considering any measures that have been put in place to reduce or manage the risk.</text>
  </threadedComment>
  <threadedComment ref="O5" dT="2023-08-19T23:03:12.32" personId="{F07ECC96-B88D-4589-A6F2-CB262886CAD4}" id="{85289F03-C3E5-42D6-A6B3-89A6D30C60BD}">
    <text>Customer feelings (the *experience* that the customer has) if the risk might occur. See the Feelings Page for more details.</text>
  </threadedComment>
  <threadedComment ref="O5" dT="2023-09-01T09:24:05.84" personId="{F07ECC96-B88D-4589-A6F2-CB262886CAD4}" id="{865E13C1-37C1-45E1-B249-9E97EB74FEEB}" parentId="{85289F03-C3E5-42D6-A6B3-89A6D30C60BD}">
    <text>Testing is a social science. To understand your customer's feelings you must understand your customer.</text>
  </threadedComment>
  <threadedComment ref="P5" dT="2023-08-19T23:03:23.21" personId="{F07ECC96-B88D-4589-A6F2-CB262886CAD4}" id="{E40649B4-AD5D-4B31-86C2-7DB157469442}">
    <text>See Risk response Strategies Page for more detail</text>
  </threadedComment>
  <threadedComment ref="Q5" dT="2023-08-19T23:03:32.56" personId="{F07ECC96-B88D-4589-A6F2-CB262886CAD4}" id="{E46D5595-4D01-4253-B4D0-3CF6ED7C5B96}">
    <text>Residual Risk = Inherent Risk × (1 - Risk Response Strategy Percentage)</text>
  </threadedComment>
  <threadedComment ref="R5" dT="2023-09-02T11:20:33.87" personId="{F07ECC96-B88D-4589-A6F2-CB262886CAD4}" id="{7AD81FA5-C795-4357-8577-A218149B068E}">
    <text>Residual Risk is the remaining risk after you've applied a strategy to reduce or manage the original (Inherent) risk.</text>
  </threadedComment>
  <threadedComment ref="R5" dT="2023-09-02T11:21:12.23" personId="{F07ECC96-B88D-4589-A6F2-CB262886CAD4}" id="{010E822F-1C3A-4396-9248-0C2A3F5A45FD}" parentId="{7AD81FA5-C795-4357-8577-A218149B068E}">
    <text>Once a strategy is chosen, the sheet checks the reduction percentage for that strategy. For example, "Avoid (Threat)" might have a reduction percentage of 100%, meaning it aims to completely eliminate the risk.</text>
  </threadedComment>
</ThreadedComments>
</file>

<file path=xl/threadedComments/threadedComment3.xml><?xml version="1.0" encoding="utf-8"?>
<ThreadedComments xmlns="http://schemas.microsoft.com/office/spreadsheetml/2018/threadedcomments" xmlns:x="http://schemas.openxmlformats.org/spreadsheetml/2006/main">
  <threadedComment ref="K2" dT="2023-10-25T14:20:14.94" personId="{F07ECC96-B88D-4589-A6F2-CB262886CAD4}" id="{2DD01524-49D0-4BF7-AFEE-E64E3F2514D0}">
    <text>Intolerable: Risk cannot be justified except in extraordinary circumstances
ALARP Region: Tolerable only if risk reduction is impracticable or its cost is grossly disproportionate to the improvement gained
Broadly Acceptable: Tolerable if cost of reduction would exceed improvement gained</text>
  </threadedComment>
  <threadedComment ref="H5" dT="2023-08-19T23:29:54.47" personId="{F07ECC96-B88D-4589-A6F2-CB262886CAD4}" id="{293728C3-8737-4BFA-ABC3-C36AC74B2211}">
    <text>▣ Risk Analysis:
▣ (Failure Mode) Problem - Something the product does that we wish it wouldn't do. 
▣ (Risk Factor)
— Threat - An event or condition, such as input to the product, that precipitates the failure
— Vulnerability - Something defect or limitation of the product that allows it to fail, given the right event.
— Victim - Some person who experiences the impact of a problem. No bug can be important unless a human cares about it.
▣ Figure out the underlying vulnerabilities and what may trigger those.</text>
  </threadedComment>
  <threadedComment ref="H5" dT="2023-08-19T23:33:57.25" personId="{F07ECC96-B88D-4589-A6F2-CB262886CAD4}" id="{17B9C292-D639-4F31-AF64-9E7BD463CDED}" parentId="{293728C3-8737-4BFA-ABC3-C36AC74B2211}">
    <text>▣ There are three kinds of risk:
- Unknown
- Perceived - one that you have a feeling about, may have data about, but have not necessarily tested for in the product
- Validated - one for which you have performed adequate testing in the product as of now</text>
  </threadedComment>
  <threadedComment ref="I5" dT="2023-10-16T14:23:36.84" personId="{F07ECC96-B88D-4589-A6F2-CB262886CAD4}" id="{BAC57BCD-B9F0-443E-B54A-7C182AD89AED}">
    <text>A root cause is a fundamental reason for the occurrence of a problem (e.g. a situation that leads to an error).</text>
  </threadedComment>
  <threadedComment ref="I5" dT="2023-10-16T14:23:49.15" personId="{F07ECC96-B88D-4589-A6F2-CB262886CAD4}" id="{05FF188F-C66C-45C4-B321-1D15F6B6DF00}" parentId="{BAC57BCD-B9F0-443E-B54A-7C182AD89AED}">
    <text>Root causes are identified through root cause analysis, which is typically performed when a failure occurs or a defect is identified.</text>
  </threadedComment>
  <threadedComment ref="I5" dT="2023-10-16T14:24:03.93" personId="{F07ECC96-B88D-4589-A6F2-CB262886CAD4}" id="{4EEF2657-FBA9-4D42-81CC-66C1833B0892}" parentId="{BAC57BCD-B9F0-443E-B54A-7C182AD89AED}">
    <text>It is believed that further similar failures or defects can be prevented or their frequency reduced by addressing the root cause, such as by removing it.</text>
  </threadedComment>
  <threadedComment ref="K5" dT="2023-08-19T23:27:00.64" personId="{F07ECC96-B88D-4589-A6F2-CB262886CAD4}" id="{C28AE5D3-1AA9-4753-9BA0-87FBC2008AF3}">
    <text>▣ Business risk is the risk that our business will suffer or fail.
▣ Project risk is the risk that our project will suffer or fail.
▣ Product risk is the risk that the product will fail and the users will suffer.</text>
  </threadedComment>
  <threadedComment ref="L5" dT="2023-08-19T22:04:29.68" personId="{F07ECC96-B88D-4589-A6F2-CB262886CAD4}" id="{1D845D5D-653E-403F-B800-28990081DC11}">
    <text>1 -  means very low
2 -  means low
3 -  means medium
4 -  means high
5 -  means it is a fact</text>
  </threadedComment>
  <threadedComment ref="M5" dT="2023-08-19T22:04:04.84" personId="{F07ECC96-B88D-4589-A6F2-CB262886CAD4}" id="{007090DA-6EDC-4233-A9C6-95553F8F9530}">
    <text>1 - means negligible
2 - means minor
3 - means moderate
4 - means significant
5 - means severe
The impact should also be considered based on Customer Feelings.</text>
  </threadedComment>
  <threadedComment ref="N5" dT="2023-08-19T23:02:50.45" personId="{F07ECC96-B88D-4589-A6F2-CB262886CAD4}" id="{FCC5FD9C-0B9D-4EC7-A2BC-45894C302FDA}">
    <text>Exposure = Probability x Consequence
This is the level of risk that exists in the absence of any controls or mitigating factors. It represents the raw or natural risk associated with a specific action, decision, or activity without considering any measures that have been put in place to reduce or manage the risk.</text>
  </threadedComment>
  <threadedComment ref="P5" dT="2023-08-19T23:03:12.32" personId="{F07ECC96-B88D-4589-A6F2-CB262886CAD4}" id="{D48E49E5-B790-464E-9F43-B95B96A92C9F}">
    <text>Customer feelings (the *experience* that the customer has) if the risk might occur. See the Feelings Page for more details.</text>
  </threadedComment>
  <threadedComment ref="P5" dT="2023-09-01T09:24:05.84" personId="{F07ECC96-B88D-4589-A6F2-CB262886CAD4}" id="{2D56197D-308A-4739-9936-6114A9DAAE0B}" parentId="{D48E49E5-B790-464E-9F43-B95B96A92C9F}">
    <text>Testing is a social science. To understand your customer's feelings you must understand your customer.</text>
  </threadedComment>
  <threadedComment ref="Q5" dT="2023-08-19T23:03:23.21" personId="{F07ECC96-B88D-4589-A6F2-CB262886CAD4}" id="{738D2640-6BF3-45E8-9520-373AD181A123}">
    <text>See Risk response Strategies Page for more detail</text>
  </threadedComment>
  <threadedComment ref="R5" dT="2023-08-19T23:03:32.56" personId="{F07ECC96-B88D-4589-A6F2-CB262886CAD4}" id="{9DD7A8BF-F868-44DF-924F-5ED82142F927}">
    <text>Residual Risk = Inherent Risk × (1 - Risk Response Strategy Percentage)</text>
  </threadedComment>
  <threadedComment ref="S5" dT="2023-09-02T11:20:33.87" personId="{F07ECC96-B88D-4589-A6F2-CB262886CAD4}" id="{E97E462C-9C13-455F-A722-343F7DFCD1F2}">
    <text>Residual Risk is the remaining risk after you've applied a strategy to reduce or manage the original (Inherent) risk.</text>
  </threadedComment>
  <threadedComment ref="S5" dT="2023-09-02T11:21:12.23" personId="{F07ECC96-B88D-4589-A6F2-CB262886CAD4}" id="{A6914232-0426-4344-80B5-89BCB31D0E59}" parentId="{E97E462C-9C13-455F-A722-343F7DFCD1F2}">
    <text>Once a strategy is chosen, the sheet checks the reduction percentage for that strategy. For example, "Avoid (Threat)" might have a reduction percentage of 100%, meaning it aims to completely eliminate the risk.</text>
  </threadedComment>
</ThreadedComments>
</file>

<file path=xl/threadedComments/threadedComment4.xml><?xml version="1.0" encoding="utf-8"?>
<ThreadedComments xmlns="http://schemas.microsoft.com/office/spreadsheetml/2018/threadedcomments" xmlns:x="http://schemas.openxmlformats.org/spreadsheetml/2006/main">
  <threadedComment ref="F6" dT="2023-10-25T14:15:21.44" personId="{F07ECC96-B88D-4589-A6F2-CB262886CAD4}" id="{AA21F1D7-1C64-4FAB-A8E6-93824DB18732}">
    <text>Tolerable if cost of reduction would exceed improvement gained</text>
  </threadedComment>
  <threadedComment ref="F17" dT="2023-10-25T14:16:18.43" personId="{F07ECC96-B88D-4589-A6F2-CB262886CAD4}" id="{945F5FAA-F159-476D-BDC1-59FB286A027C}">
    <text>Tolerable only if risk reduction is impracticable or its cost is grossly disproportionate to the improvement gained</text>
  </threadedComment>
  <threadedComment ref="F29" dT="2023-10-25T14:17:10.27" personId="{F07ECC96-B88D-4589-A6F2-CB262886CAD4}" id="{84F0E678-F550-4BBC-B966-954B72D23365}">
    <text>Intolerable: Risk cannot be justified except in extraordinary circumstances</text>
  </threadedComment>
</ThreadedComments>
</file>

<file path=xl/threadedComments/threadedComment5.xml><?xml version="1.0" encoding="utf-8"?>
<ThreadedComments xmlns="http://schemas.microsoft.com/office/spreadsheetml/2018/threadedcomments" xmlns:x="http://schemas.openxmlformats.org/spreadsheetml/2006/main">
  <threadedComment ref="A1" dT="2023-08-18T22:13:07.05" personId="{F07ECC96-B88D-4589-A6F2-CB262886CAD4}" id="{83068C3A-5776-45A2-98F5-F33091BC69D4}">
    <text>▣ Transcript Atomization is a technique for generating all kinds of risk ideas.
- Transcription: Take everything that someone says and transcribe it.
- Text atomization: Break down that text into its most basic units (here, assertions).
- Critical questioning: Examining each assertion further by asking questions.
- Risk analysis: For every single assertion made, think about risk.</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ABF2F-8BCF-4419-B034-41E5B1698467}">
  <sheetPr codeName="Sheet4">
    <tabColor theme="6"/>
  </sheetPr>
  <dimension ref="A1:Z122"/>
  <sheetViews>
    <sheetView tabSelected="1" zoomScaleNormal="100" workbookViewId="0">
      <pane ySplit="5" topLeftCell="A6" activePane="bottomLeft" state="frozen"/>
      <selection activeCell="B23" sqref="B23"/>
      <selection pane="bottomLeft" activeCell="C7" sqref="C7"/>
    </sheetView>
  </sheetViews>
  <sheetFormatPr defaultColWidth="9.140625" defaultRowHeight="22.5" x14ac:dyDescent="0.25"/>
  <cols>
    <col min="1" max="1" width="26.5703125" style="48" customWidth="1"/>
    <col min="2" max="2" width="20" style="49" customWidth="1"/>
    <col min="3" max="3" width="38.140625" style="50" customWidth="1"/>
    <col min="4" max="4" width="5.85546875" style="57" customWidth="1"/>
    <col min="5" max="6" width="15" style="20" customWidth="1"/>
    <col min="7" max="7" width="24.7109375" style="43" customWidth="1"/>
    <col min="8" max="8" width="40.28515625" style="43" customWidth="1"/>
    <col min="9" max="9" width="24.7109375" style="43" customWidth="1"/>
    <col min="10" max="10" width="39.28515625" style="43" customWidth="1"/>
    <col min="11" max="11" width="23.140625" style="59" customWidth="1"/>
    <col min="12" max="12" width="23.28515625" style="59" customWidth="1"/>
    <col min="13" max="13" width="18.85546875" style="56" customWidth="1"/>
    <col min="14" max="14" width="19.85546875" style="20" customWidth="1"/>
    <col min="15" max="16" width="17.140625" style="20" customWidth="1"/>
    <col min="17" max="17" width="18.85546875" style="56" customWidth="1"/>
    <col min="18" max="18" width="19.85546875" style="20" customWidth="1"/>
    <col min="19" max="19" width="47.140625" style="43" customWidth="1"/>
    <col min="20" max="25" width="24.7109375" style="43" customWidth="1"/>
    <col min="26" max="26" width="15" style="20" customWidth="1"/>
    <col min="27" max="27" width="9.140625" style="43"/>
    <col min="28" max="28" width="14.28515625" style="43" bestFit="1" customWidth="1"/>
    <col min="29" max="16384" width="9.140625" style="43"/>
  </cols>
  <sheetData>
    <row r="1" spans="1:26" s="20" customFormat="1" ht="25.5" customHeight="1" x14ac:dyDescent="0.25">
      <c r="A1" s="17"/>
      <c r="B1" s="18"/>
      <c r="C1" s="19"/>
      <c r="D1" s="182" t="s">
        <v>3</v>
      </c>
      <c r="E1" s="183"/>
      <c r="F1" s="183"/>
      <c r="G1" s="183"/>
      <c r="H1" s="183"/>
      <c r="I1" s="183"/>
      <c r="J1" s="183"/>
      <c r="K1" s="183"/>
      <c r="L1" s="183"/>
      <c r="M1" s="183"/>
      <c r="N1" s="183"/>
      <c r="O1" s="183"/>
      <c r="P1" s="183"/>
      <c r="Q1" s="183"/>
      <c r="R1" s="183"/>
      <c r="S1" s="183"/>
      <c r="T1" s="183"/>
      <c r="U1" s="183"/>
      <c r="V1" s="183"/>
      <c r="W1" s="183"/>
      <c r="X1" s="183"/>
      <c r="Y1" s="183"/>
      <c r="Z1" s="184"/>
    </row>
    <row r="2" spans="1:26" s="20" customFormat="1" ht="22.5" customHeight="1" x14ac:dyDescent="0.25">
      <c r="A2" s="21"/>
      <c r="B2" s="22"/>
      <c r="C2" s="23"/>
      <c r="D2" s="188" t="s">
        <v>4</v>
      </c>
      <c r="E2" s="189"/>
      <c r="F2" s="185" t="s">
        <v>5</v>
      </c>
      <c r="G2" s="186"/>
      <c r="H2" s="186"/>
      <c r="I2" s="187"/>
      <c r="J2" s="175" t="s">
        <v>6</v>
      </c>
      <c r="K2" s="174" t="s">
        <v>538</v>
      </c>
      <c r="L2" s="190">
        <f>CHOOSE(MATCH(K2, {"Broadly Acceptable","ALARP Region","Intolerable"}, 0), 3, 2, 1)</f>
        <v>2</v>
      </c>
      <c r="M2" s="191"/>
      <c r="N2" s="191"/>
      <c r="O2" s="191"/>
      <c r="P2" s="191"/>
      <c r="Q2" s="191"/>
      <c r="R2" s="191"/>
      <c r="S2" s="191"/>
      <c r="T2" s="191"/>
      <c r="U2" s="191"/>
      <c r="V2" s="191"/>
      <c r="W2" s="191"/>
      <c r="X2" s="191"/>
      <c r="Y2" s="191"/>
      <c r="Z2" s="192"/>
    </row>
    <row r="3" spans="1:26" s="29" customFormat="1" ht="22.5" customHeight="1" x14ac:dyDescent="0.25">
      <c r="A3" s="196" t="s">
        <v>519</v>
      </c>
      <c r="B3" s="197"/>
      <c r="C3" s="197"/>
      <c r="D3" s="197"/>
      <c r="E3" s="197"/>
      <c r="F3" s="197"/>
      <c r="G3" s="197"/>
      <c r="H3" s="197"/>
      <c r="I3" s="197"/>
      <c r="J3" s="197"/>
      <c r="K3" s="197"/>
      <c r="L3" s="197"/>
      <c r="M3" s="197"/>
      <c r="N3" s="197"/>
      <c r="O3" s="198"/>
      <c r="P3" s="196" t="s">
        <v>518</v>
      </c>
      <c r="Q3" s="197"/>
      <c r="R3" s="197"/>
      <c r="S3" s="197"/>
      <c r="T3" s="197"/>
      <c r="U3" s="197"/>
      <c r="V3" s="198"/>
      <c r="W3" s="196" t="s">
        <v>523</v>
      </c>
      <c r="X3" s="197"/>
      <c r="Y3" s="197"/>
      <c r="Z3" s="198"/>
    </row>
    <row r="4" spans="1:26" s="29" customFormat="1" ht="22.5" customHeight="1" x14ac:dyDescent="0.25">
      <c r="A4" s="210" t="s">
        <v>511</v>
      </c>
      <c r="B4" s="211"/>
      <c r="C4" s="211"/>
      <c r="D4" s="211"/>
      <c r="E4" s="211"/>
      <c r="F4" s="211"/>
      <c r="G4" s="211"/>
      <c r="H4" s="211"/>
      <c r="I4" s="212"/>
      <c r="J4" s="207" t="s">
        <v>512</v>
      </c>
      <c r="K4" s="208"/>
      <c r="L4" s="208"/>
      <c r="M4" s="208"/>
      <c r="N4" s="208"/>
      <c r="O4" s="209"/>
      <c r="P4" s="204" t="s">
        <v>515</v>
      </c>
      <c r="Q4" s="205"/>
      <c r="R4" s="205"/>
      <c r="S4" s="205"/>
      <c r="T4" s="206"/>
      <c r="U4" s="203" t="s">
        <v>516</v>
      </c>
      <c r="V4" s="203"/>
      <c r="W4" s="193" t="s">
        <v>522</v>
      </c>
      <c r="X4" s="194"/>
      <c r="Y4" s="194"/>
      <c r="Z4" s="195"/>
    </row>
    <row r="5" spans="1:26" s="29" customFormat="1" ht="47.25" x14ac:dyDescent="0.25">
      <c r="A5" s="202" t="s">
        <v>514</v>
      </c>
      <c r="B5" s="202"/>
      <c r="C5" s="202"/>
      <c r="D5" s="24" t="s">
        <v>7</v>
      </c>
      <c r="E5" s="25" t="s">
        <v>8</v>
      </c>
      <c r="F5" s="26" t="s">
        <v>9</v>
      </c>
      <c r="G5" s="27" t="s">
        <v>10</v>
      </c>
      <c r="H5" s="27" t="s">
        <v>533</v>
      </c>
      <c r="I5" s="181" t="s">
        <v>12</v>
      </c>
      <c r="J5" s="150" t="s">
        <v>11</v>
      </c>
      <c r="K5" s="150" t="s">
        <v>13</v>
      </c>
      <c r="L5" s="151" t="s">
        <v>14</v>
      </c>
      <c r="M5" s="152" t="s">
        <v>15</v>
      </c>
      <c r="N5" s="153" t="s">
        <v>16</v>
      </c>
      <c r="O5" s="154" t="s">
        <v>17</v>
      </c>
      <c r="P5" s="28" t="s">
        <v>18</v>
      </c>
      <c r="Q5" s="170" t="s">
        <v>19</v>
      </c>
      <c r="R5" s="157" t="s">
        <v>20</v>
      </c>
      <c r="S5" s="28" t="s">
        <v>21</v>
      </c>
      <c r="T5" s="28" t="s">
        <v>22</v>
      </c>
      <c r="U5" s="28" t="s">
        <v>27</v>
      </c>
      <c r="V5" s="28" t="s">
        <v>23</v>
      </c>
      <c r="W5" s="155" t="s">
        <v>24</v>
      </c>
      <c r="X5" s="155" t="s">
        <v>25</v>
      </c>
      <c r="Y5" s="155" t="s">
        <v>26</v>
      </c>
      <c r="Z5" s="156" t="s">
        <v>521</v>
      </c>
    </row>
    <row r="6" spans="1:26" ht="60" x14ac:dyDescent="0.25">
      <c r="A6" s="199" t="s">
        <v>28</v>
      </c>
      <c r="B6" s="30" t="s">
        <v>29</v>
      </c>
      <c r="C6" s="31" t="s">
        <v>30</v>
      </c>
      <c r="D6" s="32">
        <v>1</v>
      </c>
      <c r="E6" s="33">
        <v>45080</v>
      </c>
      <c r="F6" s="34"/>
      <c r="G6" s="35"/>
      <c r="H6" s="36"/>
      <c r="I6" s="36"/>
      <c r="J6" s="36"/>
      <c r="K6" s="37"/>
      <c r="L6" s="38"/>
      <c r="M6" s="39">
        <f>IF(L6*K6=25, "IT'S OVER 9000!!!!!!!", K6*L6)</f>
        <v>0</v>
      </c>
      <c r="N6" s="40" t="str" cm="1">
        <f t="array" ref="N6">IF(M6=0, "",
   IF($L$2=2,
      _xlfn.IFS(M6&lt;6, "LOW", M6&gt;14, "HIGH", M6&gt;9, "MEDIUM HIGH", TRUE, "MEDIUM"),
   IF($L$2=1,
      _xlfn.IFS(M6&lt;=2, "LOW", M6&gt;=12, "HIGH", M6&gt;7, "MEDIUM HIGH", TRUE, "MEDIUM"),
   IF($L$2=3,
      _xlfn.IFS(M6&lt;=4, "LOW", M6&gt;=20, "HIGH", M6&gt;11, "MEDIUM HIGH", TRUE, "MEDIUM")
   ))))</f>
        <v/>
      </c>
      <c r="O6" s="41"/>
      <c r="P6" s="42"/>
      <c r="Q6" s="39" t="str">
        <f>IFERROR(
    IF(VLOOKUP(P6, 'Risk Response Strategies'!$A$2:$C$11, 3, FALSE) = 1,
       0,
       M6 * (1 - VLOOKUP(P6, 'Risk Response Strategies'!$A$2:$C$11, 3, FALSE))
    ),
    ""
)</f>
        <v/>
      </c>
      <c r="R6" s="40" t="str" cm="1">
        <f t="array" ref="R6">IF(OR(Q6=0,P6=""),"",
IF($L$2=2,
_xlfn.IFS(Q6&lt;6,"LOW",Q6&gt;14,"HIGH",Q6&gt;9,"MEDIUM HIGH",TRUE,"MEDIUM"),
IF($L$2=1,
_xlfn.IFS(Q6&lt;=2,"LOW",Q6&gt;=12,"HIGH",Q6&gt;7,"MEDIUM HIGH",TRUE,"MEDIUM"),
IF($L$2=3,
_xlfn.IFS(Q6&lt;=4,"LOW",Q6&gt;=20,"HIGH",Q6&gt;11,"MEDIUM HIGH",TRUE,"MEDIUM")
))))</f>
        <v/>
      </c>
      <c r="S6" s="35"/>
      <c r="T6" s="36"/>
      <c r="U6" s="36"/>
      <c r="V6" s="36"/>
      <c r="W6" s="36"/>
      <c r="X6" s="36"/>
      <c r="Y6" s="171"/>
      <c r="Z6" s="34"/>
    </row>
    <row r="7" spans="1:26" ht="90" x14ac:dyDescent="0.25">
      <c r="A7" s="200"/>
      <c r="B7" s="30" t="s">
        <v>33</v>
      </c>
      <c r="C7" s="31" t="s">
        <v>34</v>
      </c>
      <c r="D7" s="32">
        <v>2</v>
      </c>
      <c r="E7" s="33"/>
      <c r="F7" s="34"/>
      <c r="G7" s="35"/>
      <c r="H7" s="36"/>
      <c r="I7" s="36"/>
      <c r="J7" s="36"/>
      <c r="K7" s="37"/>
      <c r="L7" s="38"/>
      <c r="M7" s="44">
        <f t="shared" ref="M7:M56" si="0">IF(L7*K7=25, "IT'S OVER 9000!!!!!!!", K7*L7)</f>
        <v>0</v>
      </c>
      <c r="N7" s="45" t="str" cm="1">
        <f t="array" ref="N7">IF(M7=0, "",
   IF($L$2=2,
      _xlfn.IFS(M7&lt;6, "LOW", M7&gt;14, "HIGH", M7&gt;9, "MEDIUM HIGH", TRUE, "MEDIUM"),
   IF($L$2=1,
      _xlfn.IFS(M7&lt;=2, "LOW", M7&gt;=12, "HIGH", M7&gt;7, "MEDIUM HIGH", TRUE, "MEDIUM"),
   IF($L$2=3,
      _xlfn.IFS(M7&lt;=4, "LOW", M7&gt;=20, "HIGH", M7&gt;11, "MEDIUM HIGH", TRUE, "MEDIUM")
   ))))</f>
        <v/>
      </c>
      <c r="O7" s="41"/>
      <c r="P7" s="42"/>
      <c r="Q7" s="44" t="str">
        <f>IFERROR(
    IF(VLOOKUP(P7, 'Risk Response Strategies'!$A$2:$C$11, 3, FALSE) = 1,
       0,
       M7 * (1 - VLOOKUP(P7, 'Risk Response Strategies'!$A$2:$C$11, 3, FALSE))
    ),
    ""
)</f>
        <v/>
      </c>
      <c r="R7" s="45" t="str" cm="1">
        <f t="array" ref="R7">IF(OR(Q7=0,P7=""),"",
IF($L$2=2,
_xlfn.IFS(Q7&lt;6,"LOW",Q7&gt;14,"HIGH",Q7&gt;9,"MEDIUM HIGH",TRUE,"MEDIUM"),
IF($L$2=1,
_xlfn.IFS(Q7&lt;=2,"LOW",Q7&gt;=12,"HIGH",Q7&gt;7,"MEDIUM HIGH",TRUE,"MEDIUM"),
IF($L$2=3,
_xlfn.IFS(Q7&lt;=4,"LOW",Q7&gt;=20,"HIGH",Q7&gt;11,"MEDIUM HIGH",TRUE,"MEDIUM")
))))</f>
        <v/>
      </c>
      <c r="S7" s="35"/>
      <c r="T7" s="36"/>
      <c r="U7" s="36"/>
      <c r="V7" s="36"/>
      <c r="W7" s="36"/>
      <c r="X7" s="36"/>
      <c r="Y7" s="171"/>
      <c r="Z7" s="34"/>
    </row>
    <row r="8" spans="1:26" ht="60" x14ac:dyDescent="0.25">
      <c r="A8" s="200"/>
      <c r="B8" s="30" t="s">
        <v>37</v>
      </c>
      <c r="C8" s="31" t="s">
        <v>38</v>
      </c>
      <c r="D8" s="32">
        <v>3</v>
      </c>
      <c r="E8" s="33"/>
      <c r="F8" s="34"/>
      <c r="G8" s="35"/>
      <c r="H8" s="36"/>
      <c r="I8" s="36"/>
      <c r="J8" s="36"/>
      <c r="K8" s="37"/>
      <c r="L8" s="38"/>
      <c r="M8" s="44">
        <f t="shared" si="0"/>
        <v>0</v>
      </c>
      <c r="N8" s="45" t="str" cm="1">
        <f t="array" ref="N8">IF(M8=0, "",
   IF($L$2=2,
      _xlfn.IFS(M8&lt;6, "LOW", M8&gt;14, "HIGH", M8&gt;9, "MEDIUM HIGH", TRUE, "MEDIUM"),
   IF($L$2=1,
      _xlfn.IFS(M8&lt;=2, "LOW", M8&gt;=12, "HIGH", M8&gt;7, "MEDIUM HIGH", TRUE, "MEDIUM"),
   IF($L$2=3,
      _xlfn.IFS(M8&lt;=4, "LOW", M8&gt;=20, "HIGH", M8&gt;11, "MEDIUM HIGH", TRUE, "MEDIUM")
   ))))</f>
        <v/>
      </c>
      <c r="O8" s="41"/>
      <c r="P8" s="42"/>
      <c r="Q8" s="44" t="str">
        <f>IFERROR(
    IF(VLOOKUP(P8, 'Risk Response Strategies'!$A$2:$C$11, 3, FALSE) = 1,
       0,
       M8 * (1 - VLOOKUP(P8, 'Risk Response Strategies'!$A$2:$C$11, 3, FALSE))
    ),
    ""
)</f>
        <v/>
      </c>
      <c r="R8" s="45" t="str" cm="1">
        <f t="array" ref="R8">IF(OR(Q8=0,P8=""),"",
IF($L$2=2,
_xlfn.IFS(Q8&lt;6,"LOW",Q8&gt;14,"HIGH",Q8&gt;9,"MEDIUM HIGH",TRUE,"MEDIUM"),
IF($L$2=1,
_xlfn.IFS(Q8&lt;=2,"LOW",Q8&gt;=12,"HIGH",Q8&gt;7,"MEDIUM HIGH",TRUE,"MEDIUM"),
IF($L$2=3,
_xlfn.IFS(Q8&lt;=4,"LOW",Q8&gt;=20,"HIGH",Q8&gt;11,"MEDIUM HIGH",TRUE,"MEDIUM")
))))</f>
        <v/>
      </c>
      <c r="S8" s="35"/>
      <c r="T8" s="36"/>
      <c r="U8" s="36"/>
      <c r="V8" s="36"/>
      <c r="W8" s="36"/>
      <c r="X8" s="36"/>
      <c r="Y8" s="171"/>
      <c r="Z8" s="34"/>
    </row>
    <row r="9" spans="1:26" ht="60" x14ac:dyDescent="0.25">
      <c r="A9" s="200"/>
      <c r="B9" s="30" t="s">
        <v>40</v>
      </c>
      <c r="C9" s="31" t="s">
        <v>41</v>
      </c>
      <c r="D9" s="32">
        <v>4</v>
      </c>
      <c r="E9" s="33"/>
      <c r="F9" s="34"/>
      <c r="G9" s="35"/>
      <c r="H9" s="36"/>
      <c r="I9" s="36"/>
      <c r="J9" s="36"/>
      <c r="K9" s="37"/>
      <c r="L9" s="38"/>
      <c r="M9" s="44">
        <f t="shared" si="0"/>
        <v>0</v>
      </c>
      <c r="N9" s="45" t="str" cm="1">
        <f t="array" ref="N9">IF(M9=0, "",
   IF($L$2=2,
      _xlfn.IFS(M9&lt;6, "LOW", M9&gt;14, "HIGH", M9&gt;9, "MEDIUM HIGH", TRUE, "MEDIUM"),
   IF($L$2=1,
      _xlfn.IFS(M9&lt;=2, "LOW", M9&gt;=12, "HIGH", M9&gt;7, "MEDIUM HIGH", TRUE, "MEDIUM"),
   IF($L$2=3,
      _xlfn.IFS(M9&lt;=4, "LOW", M9&gt;=20, "HIGH", M9&gt;11, "MEDIUM HIGH", TRUE, "MEDIUM")
   ))))</f>
        <v/>
      </c>
      <c r="O9" s="41"/>
      <c r="P9" s="42"/>
      <c r="Q9" s="44" t="str">
        <f>IFERROR(
    IF(VLOOKUP(P9, 'Risk Response Strategies'!$A$2:$C$11, 3, FALSE) = 1,
       0,
       M9 * (1 - VLOOKUP(P9, 'Risk Response Strategies'!$A$2:$C$11, 3, FALSE))
    ),
    ""
)</f>
        <v/>
      </c>
      <c r="R9" s="45" t="str" cm="1">
        <f t="array" ref="R9">IF(OR(Q9=0,P9=""),"",
IF($L$2=2,
_xlfn.IFS(Q9&lt;6,"LOW",Q9&gt;14,"HIGH",Q9&gt;9,"MEDIUM HIGH",TRUE,"MEDIUM"),
IF($L$2=1,
_xlfn.IFS(Q9&lt;=2,"LOW",Q9&gt;=12,"HIGH",Q9&gt;7,"MEDIUM HIGH",TRUE,"MEDIUM"),
IF($L$2=3,
_xlfn.IFS(Q9&lt;=4,"LOW",Q9&gt;=20,"HIGH",Q9&gt;11,"MEDIUM HIGH",TRUE,"MEDIUM")
))))</f>
        <v/>
      </c>
      <c r="S9" s="35"/>
      <c r="T9" s="36"/>
      <c r="U9" s="36"/>
      <c r="V9" s="36"/>
      <c r="W9" s="36"/>
      <c r="X9" s="36"/>
      <c r="Y9" s="171"/>
      <c r="Z9" s="34"/>
    </row>
    <row r="10" spans="1:26" ht="75" x14ac:dyDescent="0.25">
      <c r="A10" s="200"/>
      <c r="B10" s="30" t="s">
        <v>42</v>
      </c>
      <c r="C10" s="31" t="s">
        <v>43</v>
      </c>
      <c r="D10" s="32">
        <v>5</v>
      </c>
      <c r="E10" s="33"/>
      <c r="F10" s="34"/>
      <c r="G10" s="35"/>
      <c r="H10" s="36"/>
      <c r="I10" s="36"/>
      <c r="J10" s="36"/>
      <c r="K10" s="37"/>
      <c r="L10" s="38"/>
      <c r="M10" s="44">
        <f t="shared" si="0"/>
        <v>0</v>
      </c>
      <c r="N10" s="45" t="str" cm="1">
        <f t="array" ref="N10">IF(M10=0, "",
   IF($L$2=2,
      _xlfn.IFS(M10&lt;6, "LOW", M10&gt;14, "HIGH", M10&gt;9, "MEDIUM HIGH", TRUE, "MEDIUM"),
   IF($L$2=1,
      _xlfn.IFS(M10&lt;=2, "LOW", M10&gt;=12, "HIGH", M10&gt;7, "MEDIUM HIGH", TRUE, "MEDIUM"),
   IF($L$2=3,
      _xlfn.IFS(M10&lt;=4, "LOW", M10&gt;=20, "HIGH", M10&gt;11, "MEDIUM HIGH", TRUE, "MEDIUM")
   ))))</f>
        <v/>
      </c>
      <c r="O10" s="41"/>
      <c r="P10" s="42"/>
      <c r="Q10" s="44" t="str">
        <f>IFERROR(
    IF(VLOOKUP(P10, 'Risk Response Strategies'!$A$2:$C$11, 3, FALSE) = 1,
       0,
       M10 * (1 - VLOOKUP(P10, 'Risk Response Strategies'!$A$2:$C$11, 3, FALSE))
    ),
    ""
)</f>
        <v/>
      </c>
      <c r="R10" s="45" t="str" cm="1">
        <f t="array" ref="R10">IF(OR(Q10=0,P10=""),"",
IF($L$2=2,
_xlfn.IFS(Q10&lt;6,"LOW",Q10&gt;14,"HIGH",Q10&gt;9,"MEDIUM HIGH",TRUE,"MEDIUM"),
IF($L$2=1,
_xlfn.IFS(Q10&lt;=2,"LOW",Q10&gt;=12,"HIGH",Q10&gt;7,"MEDIUM HIGH",TRUE,"MEDIUM"),
IF($L$2=3,
_xlfn.IFS(Q10&lt;=4,"LOW",Q10&gt;=20,"HIGH",Q10&gt;11,"MEDIUM HIGH",TRUE,"MEDIUM")
))))</f>
        <v/>
      </c>
      <c r="S10" s="35"/>
      <c r="T10" s="36"/>
      <c r="U10" s="36"/>
      <c r="V10" s="36"/>
      <c r="W10" s="36"/>
      <c r="X10" s="36"/>
      <c r="Y10" s="171"/>
      <c r="Z10" s="34"/>
    </row>
    <row r="11" spans="1:26" ht="90" x14ac:dyDescent="0.25">
      <c r="A11" s="200"/>
      <c r="B11" s="30" t="s">
        <v>45</v>
      </c>
      <c r="C11" s="31" t="s">
        <v>46</v>
      </c>
      <c r="D11" s="32">
        <v>6</v>
      </c>
      <c r="E11" s="33"/>
      <c r="F11" s="34"/>
      <c r="G11" s="35"/>
      <c r="H11" s="36"/>
      <c r="I11" s="36"/>
      <c r="J11" s="36"/>
      <c r="K11" s="37"/>
      <c r="L11" s="38"/>
      <c r="M11" s="44">
        <f t="shared" si="0"/>
        <v>0</v>
      </c>
      <c r="N11" s="45" t="str" cm="1">
        <f t="array" ref="N11">IF(M11=0, "",
   IF($L$2=2,
      _xlfn.IFS(M11&lt;6, "LOW", M11&gt;14, "HIGH", M11&gt;9, "MEDIUM HIGH", TRUE, "MEDIUM"),
   IF($L$2=1,
      _xlfn.IFS(M11&lt;=2, "LOW", M11&gt;=12, "HIGH", M11&gt;7, "MEDIUM HIGH", TRUE, "MEDIUM"),
   IF($L$2=3,
      _xlfn.IFS(M11&lt;=4, "LOW", M11&gt;=20, "HIGH", M11&gt;11, "MEDIUM HIGH", TRUE, "MEDIUM")
   ))))</f>
        <v/>
      </c>
      <c r="O11" s="41"/>
      <c r="P11" s="42"/>
      <c r="Q11" s="44" t="str">
        <f>IFERROR(
    IF(VLOOKUP(P11, 'Risk Response Strategies'!$A$2:$C$11, 3, FALSE) = 1,
       0,
       M11 * (1 - VLOOKUP(P11, 'Risk Response Strategies'!$A$2:$C$11, 3, FALSE))
    ),
    ""
)</f>
        <v/>
      </c>
      <c r="R11" s="45" t="str" cm="1">
        <f t="array" ref="R11">IF(OR(Q11=0,P11=""),"",
IF($L$2=2,
_xlfn.IFS(Q11&lt;6,"LOW",Q11&gt;14,"HIGH",Q11&gt;9,"MEDIUM HIGH",TRUE,"MEDIUM"),
IF($L$2=1,
_xlfn.IFS(Q11&lt;=2,"LOW",Q11&gt;=12,"HIGH",Q11&gt;7,"MEDIUM HIGH",TRUE,"MEDIUM"),
IF($L$2=3,
_xlfn.IFS(Q11&lt;=4,"LOW",Q11&gt;=20,"HIGH",Q11&gt;11,"MEDIUM HIGH",TRUE,"MEDIUM")
))))</f>
        <v/>
      </c>
      <c r="S11" s="35"/>
      <c r="T11" s="36"/>
      <c r="U11" s="36"/>
      <c r="V11" s="36"/>
      <c r="W11" s="36"/>
      <c r="X11" s="36"/>
      <c r="Y11" s="171"/>
      <c r="Z11" s="34"/>
    </row>
    <row r="12" spans="1:26" ht="60" x14ac:dyDescent="0.25">
      <c r="A12" s="200"/>
      <c r="B12" s="30" t="s">
        <v>48</v>
      </c>
      <c r="C12" s="31" t="s">
        <v>49</v>
      </c>
      <c r="D12" s="32">
        <v>7</v>
      </c>
      <c r="E12" s="33"/>
      <c r="F12" s="34"/>
      <c r="G12" s="35"/>
      <c r="H12" s="36"/>
      <c r="I12" s="36"/>
      <c r="J12" s="36"/>
      <c r="K12" s="37"/>
      <c r="L12" s="38"/>
      <c r="M12" s="44">
        <f t="shared" si="0"/>
        <v>0</v>
      </c>
      <c r="N12" s="45" t="str" cm="1">
        <f t="array" ref="N12">IF(M12=0, "",
   IF($L$2=2,
      _xlfn.IFS(M12&lt;6, "LOW", M12&gt;14, "HIGH", M12&gt;9, "MEDIUM HIGH", TRUE, "MEDIUM"),
   IF($L$2=1,
      _xlfn.IFS(M12&lt;=2, "LOW", M12&gt;=12, "HIGH", M12&gt;7, "MEDIUM HIGH", TRUE, "MEDIUM"),
   IF($L$2=3,
      _xlfn.IFS(M12&lt;=4, "LOW", M12&gt;=20, "HIGH", M12&gt;11, "MEDIUM HIGH", TRUE, "MEDIUM")
   ))))</f>
        <v/>
      </c>
      <c r="O12" s="41"/>
      <c r="P12" s="42"/>
      <c r="Q12" s="44" t="str">
        <f>IFERROR(
    IF(VLOOKUP(P12, 'Risk Response Strategies'!$A$2:$C$11, 3, FALSE) = 1,
       0,
       M12 * (1 - VLOOKUP(P12, 'Risk Response Strategies'!$A$2:$C$11, 3, FALSE))
    ),
    ""
)</f>
        <v/>
      </c>
      <c r="R12" s="45" t="str" cm="1">
        <f t="array" ref="R12">IF(OR(Q12=0,P12=""),"",
IF($L$2=2,
_xlfn.IFS(Q12&lt;6,"LOW",Q12&gt;14,"HIGH",Q12&gt;9,"MEDIUM HIGH",TRUE,"MEDIUM"),
IF($L$2=1,
_xlfn.IFS(Q12&lt;=2,"LOW",Q12&gt;=12,"HIGH",Q12&gt;7,"MEDIUM HIGH",TRUE,"MEDIUM"),
IF($L$2=3,
_xlfn.IFS(Q12&lt;=4,"LOW",Q12&gt;=20,"HIGH",Q12&gt;11,"MEDIUM HIGH",TRUE,"MEDIUM")
))))</f>
        <v/>
      </c>
      <c r="S12" s="35"/>
      <c r="T12" s="36"/>
      <c r="U12" s="36"/>
      <c r="V12" s="36"/>
      <c r="W12" s="36"/>
      <c r="X12" s="36"/>
      <c r="Y12" s="171"/>
      <c r="Z12" s="34"/>
    </row>
    <row r="13" spans="1:26" ht="60" x14ac:dyDescent="0.25">
      <c r="A13" s="200"/>
      <c r="B13" s="30" t="s">
        <v>50</v>
      </c>
      <c r="C13" s="31" t="s">
        <v>51</v>
      </c>
      <c r="D13" s="32">
        <v>8</v>
      </c>
      <c r="E13" s="33"/>
      <c r="F13" s="34"/>
      <c r="G13" s="35"/>
      <c r="H13" s="36"/>
      <c r="I13" s="36"/>
      <c r="J13" s="36"/>
      <c r="K13" s="37"/>
      <c r="L13" s="38"/>
      <c r="M13" s="44">
        <f t="shared" si="0"/>
        <v>0</v>
      </c>
      <c r="N13" s="45" t="str" cm="1">
        <f t="array" ref="N13">IF(M13=0, "",
   IF($L$2=2,
      _xlfn.IFS(M13&lt;6, "LOW", M13&gt;14, "HIGH", M13&gt;9, "MEDIUM HIGH", TRUE, "MEDIUM"),
   IF($L$2=1,
      _xlfn.IFS(M13&lt;=2, "LOW", M13&gt;=12, "HIGH", M13&gt;7, "MEDIUM HIGH", TRUE, "MEDIUM"),
   IF($L$2=3,
      _xlfn.IFS(M13&lt;=4, "LOW", M13&gt;=20, "HIGH", M13&gt;11, "MEDIUM HIGH", TRUE, "MEDIUM")
   ))))</f>
        <v/>
      </c>
      <c r="O13" s="41"/>
      <c r="P13" s="42"/>
      <c r="Q13" s="44" t="str">
        <f>IFERROR(
    IF(VLOOKUP(P13, 'Risk Response Strategies'!$A$2:$C$11, 3, FALSE) = 1,
       0,
       M13 * (1 - VLOOKUP(P13, 'Risk Response Strategies'!$A$2:$C$11, 3, FALSE))
    ),
    ""
)</f>
        <v/>
      </c>
      <c r="R13" s="45" t="str" cm="1">
        <f t="array" ref="R13">IF(OR(Q13=0,P13=""),"",
IF($L$2=2,
_xlfn.IFS(Q13&lt;6,"LOW",Q13&gt;14,"HIGH",Q13&gt;9,"MEDIUM HIGH",TRUE,"MEDIUM"),
IF($L$2=1,
_xlfn.IFS(Q13&lt;=2,"LOW",Q13&gt;=12,"HIGH",Q13&gt;7,"MEDIUM HIGH",TRUE,"MEDIUM"),
IF($L$2=3,
_xlfn.IFS(Q13&lt;=4,"LOW",Q13&gt;=20,"HIGH",Q13&gt;11,"MEDIUM HIGH",TRUE,"MEDIUM")
))))</f>
        <v/>
      </c>
      <c r="S13" s="35"/>
      <c r="T13" s="36"/>
      <c r="U13" s="36"/>
      <c r="V13" s="36"/>
      <c r="W13" s="36"/>
      <c r="X13" s="36"/>
      <c r="Y13" s="171"/>
      <c r="Z13" s="34"/>
    </row>
    <row r="14" spans="1:26" ht="75" x14ac:dyDescent="0.25">
      <c r="A14" s="200"/>
      <c r="B14" s="30" t="s">
        <v>54</v>
      </c>
      <c r="C14" s="31" t="s">
        <v>55</v>
      </c>
      <c r="D14" s="32">
        <v>9</v>
      </c>
      <c r="E14" s="33"/>
      <c r="F14" s="34"/>
      <c r="G14" s="35"/>
      <c r="H14" s="36"/>
      <c r="I14" s="36"/>
      <c r="J14" s="36"/>
      <c r="K14" s="37"/>
      <c r="L14" s="38"/>
      <c r="M14" s="44">
        <f t="shared" si="0"/>
        <v>0</v>
      </c>
      <c r="N14" s="45" t="str" cm="1">
        <f t="array" ref="N14">IF(M14=0, "",
   IF($L$2=2,
      _xlfn.IFS(M14&lt;6, "LOW", M14&gt;14, "HIGH", M14&gt;9, "MEDIUM HIGH", TRUE, "MEDIUM"),
   IF($L$2=1,
      _xlfn.IFS(M14&lt;=2, "LOW", M14&gt;=12, "HIGH", M14&gt;7, "MEDIUM HIGH", TRUE, "MEDIUM"),
   IF($L$2=3,
      _xlfn.IFS(M14&lt;=4, "LOW", M14&gt;=20, "HIGH", M14&gt;11, "MEDIUM HIGH", TRUE, "MEDIUM")
   ))))</f>
        <v/>
      </c>
      <c r="O14" s="41"/>
      <c r="P14" s="42"/>
      <c r="Q14" s="44" t="str">
        <f>IFERROR(
    IF(VLOOKUP(P14, 'Risk Response Strategies'!$A$2:$C$11, 3, FALSE) = 1,
       0,
       M14 * (1 - VLOOKUP(P14, 'Risk Response Strategies'!$A$2:$C$11, 3, FALSE))
    ),
    ""
)</f>
        <v/>
      </c>
      <c r="R14" s="45" t="str" cm="1">
        <f t="array" ref="R14">IF(OR(Q14=0,P14=""),"",
IF($L$2=2,
_xlfn.IFS(Q14&lt;6,"LOW",Q14&gt;14,"HIGH",Q14&gt;9,"MEDIUM HIGH",TRUE,"MEDIUM"),
IF($L$2=1,
_xlfn.IFS(Q14&lt;=2,"LOW",Q14&gt;=12,"HIGH",Q14&gt;7,"MEDIUM HIGH",TRUE,"MEDIUM"),
IF($L$2=3,
_xlfn.IFS(Q14&lt;=4,"LOW",Q14&gt;=20,"HIGH",Q14&gt;11,"MEDIUM HIGH",TRUE,"MEDIUM")
))))</f>
        <v/>
      </c>
      <c r="S14" s="35"/>
      <c r="T14" s="36"/>
      <c r="U14" s="36"/>
      <c r="V14" s="36"/>
      <c r="W14" s="36"/>
      <c r="X14" s="36"/>
      <c r="Y14" s="171"/>
      <c r="Z14" s="34"/>
    </row>
    <row r="15" spans="1:26" ht="90" x14ac:dyDescent="0.25">
      <c r="A15" s="201"/>
      <c r="B15" s="30" t="s">
        <v>58</v>
      </c>
      <c r="C15" s="31" t="s">
        <v>59</v>
      </c>
      <c r="D15" s="32">
        <v>10</v>
      </c>
      <c r="E15" s="33"/>
      <c r="F15" s="34"/>
      <c r="G15" s="35"/>
      <c r="H15" s="36"/>
      <c r="I15" s="36"/>
      <c r="J15" s="36"/>
      <c r="K15" s="37"/>
      <c r="L15" s="38"/>
      <c r="M15" s="44">
        <f t="shared" si="0"/>
        <v>0</v>
      </c>
      <c r="N15" s="45" t="str" cm="1">
        <f t="array" ref="N15">IF(M15=0, "",
   IF($L$2=2,
      _xlfn.IFS(M15&lt;6, "LOW", M15&gt;14, "HIGH", M15&gt;9, "MEDIUM HIGH", TRUE, "MEDIUM"),
   IF($L$2=1,
      _xlfn.IFS(M15&lt;=2, "LOW", M15&gt;=12, "HIGH", M15&gt;7, "MEDIUM HIGH", TRUE, "MEDIUM"),
   IF($L$2=3,
      _xlfn.IFS(M15&lt;=4, "LOW", M15&gt;=20, "HIGH", M15&gt;11, "MEDIUM HIGH", TRUE, "MEDIUM")
   ))))</f>
        <v/>
      </c>
      <c r="O15" s="41"/>
      <c r="P15" s="42"/>
      <c r="Q15" s="44" t="str">
        <f>IFERROR(
    IF(VLOOKUP(P15, 'Risk Response Strategies'!$A$2:$C$11, 3, FALSE) = 1,
       0,
       M15 * (1 - VLOOKUP(P15, 'Risk Response Strategies'!$A$2:$C$11, 3, FALSE))
    ),
    ""
)</f>
        <v/>
      </c>
      <c r="R15" s="45" t="str" cm="1">
        <f t="array" ref="R15">IF(OR(Q15=0,P15=""),"",
IF($L$2=2,
_xlfn.IFS(Q15&lt;6,"LOW",Q15&gt;14,"HIGH",Q15&gt;9,"MEDIUM HIGH",TRUE,"MEDIUM"),
IF($L$2=1,
_xlfn.IFS(Q15&lt;=2,"LOW",Q15&gt;=12,"HIGH",Q15&gt;7,"MEDIUM HIGH",TRUE,"MEDIUM"),
IF($L$2=3,
_xlfn.IFS(Q15&lt;=4,"LOW",Q15&gt;=20,"HIGH",Q15&gt;11,"MEDIUM HIGH",TRUE,"MEDIUM")
))))</f>
        <v/>
      </c>
      <c r="S15" s="35"/>
      <c r="T15" s="36"/>
      <c r="U15" s="36"/>
      <c r="V15" s="36"/>
      <c r="W15" s="36"/>
      <c r="X15" s="36"/>
      <c r="Y15" s="171"/>
      <c r="Z15" s="34"/>
    </row>
    <row r="16" spans="1:26" ht="75" x14ac:dyDescent="0.25">
      <c r="A16" s="199" t="s">
        <v>60</v>
      </c>
      <c r="B16" s="30" t="s">
        <v>61</v>
      </c>
      <c r="C16" s="31" t="s">
        <v>62</v>
      </c>
      <c r="D16" s="32">
        <v>11</v>
      </c>
      <c r="E16" s="33"/>
      <c r="F16" s="34"/>
      <c r="G16" s="35"/>
      <c r="H16" s="36"/>
      <c r="I16" s="36"/>
      <c r="J16" s="36"/>
      <c r="K16" s="37"/>
      <c r="L16" s="38"/>
      <c r="M16" s="44">
        <f t="shared" si="0"/>
        <v>0</v>
      </c>
      <c r="N16" s="45" t="str" cm="1">
        <f t="array" ref="N16">IF(M16=0, "",
   IF($L$2=2,
      _xlfn.IFS(M16&lt;6, "LOW", M16&gt;14, "HIGH", M16&gt;9, "MEDIUM HIGH", TRUE, "MEDIUM"),
   IF($L$2=1,
      _xlfn.IFS(M16&lt;=2, "LOW", M16&gt;=12, "HIGH", M16&gt;7, "MEDIUM HIGH", TRUE, "MEDIUM"),
   IF($L$2=3,
      _xlfn.IFS(M16&lt;=4, "LOW", M16&gt;=20, "HIGH", M16&gt;11, "MEDIUM HIGH", TRUE, "MEDIUM")
   ))))</f>
        <v/>
      </c>
      <c r="O16" s="41"/>
      <c r="P16" s="42"/>
      <c r="Q16" s="44" t="str">
        <f>IFERROR(
    IF(VLOOKUP(P16, 'Risk Response Strategies'!$A$2:$C$11, 3, FALSE) = 1,
       0,
       M16 * (1 - VLOOKUP(P16, 'Risk Response Strategies'!$A$2:$C$11, 3, FALSE))
    ),
    ""
)</f>
        <v/>
      </c>
      <c r="R16" s="45" t="str" cm="1">
        <f t="array" ref="R16">IF(OR(Q16=0,P16=""),"",
IF($L$2=2,
_xlfn.IFS(Q16&lt;6,"LOW",Q16&gt;14,"HIGH",Q16&gt;9,"MEDIUM HIGH",TRUE,"MEDIUM"),
IF($L$2=1,
_xlfn.IFS(Q16&lt;=2,"LOW",Q16&gt;=12,"HIGH",Q16&gt;7,"MEDIUM HIGH",TRUE,"MEDIUM"),
IF($L$2=3,
_xlfn.IFS(Q16&lt;=4,"LOW",Q16&gt;=20,"HIGH",Q16&gt;11,"MEDIUM HIGH",TRUE,"MEDIUM")
))))</f>
        <v/>
      </c>
      <c r="S16" s="35"/>
      <c r="T16" s="36"/>
      <c r="U16" s="36"/>
      <c r="V16" s="36"/>
      <c r="W16" s="36"/>
      <c r="X16" s="36"/>
      <c r="Y16" s="171"/>
      <c r="Z16" s="34"/>
    </row>
    <row r="17" spans="1:26" ht="45" x14ac:dyDescent="0.25">
      <c r="A17" s="200"/>
      <c r="B17" s="30" t="s">
        <v>63</v>
      </c>
      <c r="C17" s="31" t="s">
        <v>64</v>
      </c>
      <c r="D17" s="32">
        <v>12</v>
      </c>
      <c r="E17" s="33"/>
      <c r="F17" s="34"/>
      <c r="G17" s="35"/>
      <c r="H17" s="36"/>
      <c r="I17" s="36"/>
      <c r="J17" s="36"/>
      <c r="K17" s="37"/>
      <c r="L17" s="38"/>
      <c r="M17" s="44">
        <f t="shared" si="0"/>
        <v>0</v>
      </c>
      <c r="N17" s="45" t="str" cm="1">
        <f t="array" ref="N17">IF(M17=0, "",
   IF($L$2=2,
      _xlfn.IFS(M17&lt;6, "LOW", M17&gt;14, "HIGH", M17&gt;9, "MEDIUM HIGH", TRUE, "MEDIUM"),
   IF($L$2=1,
      _xlfn.IFS(M17&lt;=2, "LOW", M17&gt;=12, "HIGH", M17&gt;7, "MEDIUM HIGH", TRUE, "MEDIUM"),
   IF($L$2=3,
      _xlfn.IFS(M17&lt;=4, "LOW", M17&gt;=20, "HIGH", M17&gt;11, "MEDIUM HIGH", TRUE, "MEDIUM")
   ))))</f>
        <v/>
      </c>
      <c r="O17" s="41"/>
      <c r="P17" s="42"/>
      <c r="Q17" s="44" t="str">
        <f>IFERROR(
    IF(VLOOKUP(P17, 'Risk Response Strategies'!$A$2:$C$11, 3, FALSE) = 1,
       0,
       M17 * (1 - VLOOKUP(P17, 'Risk Response Strategies'!$A$2:$C$11, 3, FALSE))
    ),
    ""
)</f>
        <v/>
      </c>
      <c r="R17" s="45" t="str" cm="1">
        <f t="array" ref="R17">IF(OR(Q17=0,P17=""),"",
IF($L$2=2,
_xlfn.IFS(Q17&lt;6,"LOW",Q17&gt;14,"HIGH",Q17&gt;9,"MEDIUM HIGH",TRUE,"MEDIUM"),
IF($L$2=1,
_xlfn.IFS(Q17&lt;=2,"LOW",Q17&gt;=12,"HIGH",Q17&gt;7,"MEDIUM HIGH",TRUE,"MEDIUM"),
IF($L$2=3,
_xlfn.IFS(Q17&lt;=4,"LOW",Q17&gt;=20,"HIGH",Q17&gt;11,"MEDIUM HIGH",TRUE,"MEDIUM")
))))</f>
        <v/>
      </c>
      <c r="S17" s="35"/>
      <c r="T17" s="36"/>
      <c r="U17" s="36"/>
      <c r="V17" s="36"/>
      <c r="W17" s="36"/>
      <c r="X17" s="36"/>
      <c r="Y17" s="171"/>
      <c r="Z17" s="34"/>
    </row>
    <row r="18" spans="1:26" ht="60" x14ac:dyDescent="0.25">
      <c r="A18" s="200"/>
      <c r="B18" s="30" t="s">
        <v>65</v>
      </c>
      <c r="C18" s="31" t="s">
        <v>66</v>
      </c>
      <c r="D18" s="32">
        <v>13</v>
      </c>
      <c r="E18" s="33"/>
      <c r="F18" s="34"/>
      <c r="G18" s="35"/>
      <c r="H18" s="36"/>
      <c r="I18" s="36"/>
      <c r="J18" s="36"/>
      <c r="K18" s="37"/>
      <c r="L18" s="38"/>
      <c r="M18" s="44">
        <f t="shared" si="0"/>
        <v>0</v>
      </c>
      <c r="N18" s="45" t="str" cm="1">
        <f t="array" ref="N18">IF(M18=0, "",
   IF($L$2=2,
      _xlfn.IFS(M18&lt;6, "LOW", M18&gt;14, "HIGH", M18&gt;9, "MEDIUM HIGH", TRUE, "MEDIUM"),
   IF($L$2=1,
      _xlfn.IFS(M18&lt;=2, "LOW", M18&gt;=12, "HIGH", M18&gt;7, "MEDIUM HIGH", TRUE, "MEDIUM"),
   IF($L$2=3,
      _xlfn.IFS(M18&lt;=4, "LOW", M18&gt;=20, "HIGH", M18&gt;11, "MEDIUM HIGH", TRUE, "MEDIUM")
   ))))</f>
        <v/>
      </c>
      <c r="O18" s="41"/>
      <c r="P18" s="42"/>
      <c r="Q18" s="44" t="str">
        <f>IFERROR(
    IF(VLOOKUP(P18, 'Risk Response Strategies'!$A$2:$C$11, 3, FALSE) = 1,
       0,
       M18 * (1 - VLOOKUP(P18, 'Risk Response Strategies'!$A$2:$C$11, 3, FALSE))
    ),
    ""
)</f>
        <v/>
      </c>
      <c r="R18" s="45" t="str" cm="1">
        <f t="array" ref="R18">IF(OR(Q18=0,P18=""),"",
IF($L$2=2,
_xlfn.IFS(Q18&lt;6,"LOW",Q18&gt;14,"HIGH",Q18&gt;9,"MEDIUM HIGH",TRUE,"MEDIUM"),
IF($L$2=1,
_xlfn.IFS(Q18&lt;=2,"LOW",Q18&gt;=12,"HIGH",Q18&gt;7,"MEDIUM HIGH",TRUE,"MEDIUM"),
IF($L$2=3,
_xlfn.IFS(Q18&lt;=4,"LOW",Q18&gt;=20,"HIGH",Q18&gt;11,"MEDIUM HIGH",TRUE,"MEDIUM")
))))</f>
        <v/>
      </c>
      <c r="S18" s="35"/>
      <c r="T18" s="36"/>
      <c r="U18" s="36"/>
      <c r="V18" s="36"/>
      <c r="W18" s="36"/>
      <c r="X18" s="36"/>
      <c r="Y18" s="171"/>
      <c r="Z18" s="34"/>
    </row>
    <row r="19" spans="1:26" ht="30" x14ac:dyDescent="0.25">
      <c r="A19" s="200"/>
      <c r="B19" s="30" t="s">
        <v>67</v>
      </c>
      <c r="C19" s="31" t="s">
        <v>68</v>
      </c>
      <c r="D19" s="32">
        <v>14</v>
      </c>
      <c r="E19" s="33"/>
      <c r="F19" s="34"/>
      <c r="G19" s="35"/>
      <c r="H19" s="36"/>
      <c r="I19" s="36"/>
      <c r="J19" s="36"/>
      <c r="K19" s="37"/>
      <c r="L19" s="38"/>
      <c r="M19" s="44">
        <f t="shared" si="0"/>
        <v>0</v>
      </c>
      <c r="N19" s="45" t="str" cm="1">
        <f t="array" ref="N19">IF(M19=0, "",
   IF($L$2=2,
      _xlfn.IFS(M19&lt;6, "LOW", M19&gt;14, "HIGH", M19&gt;9, "MEDIUM HIGH", TRUE, "MEDIUM"),
   IF($L$2=1,
      _xlfn.IFS(M19&lt;=2, "LOW", M19&gt;=12, "HIGH", M19&gt;7, "MEDIUM HIGH", TRUE, "MEDIUM"),
   IF($L$2=3,
      _xlfn.IFS(M19&lt;=4, "LOW", M19&gt;=20, "HIGH", M19&gt;11, "MEDIUM HIGH", TRUE, "MEDIUM")
   ))))</f>
        <v/>
      </c>
      <c r="O19" s="41"/>
      <c r="P19" s="42"/>
      <c r="Q19" s="44" t="str">
        <f>IFERROR(
    IF(VLOOKUP(P19, 'Risk Response Strategies'!$A$2:$C$11, 3, FALSE) = 1,
       0,
       M19 * (1 - VLOOKUP(P19, 'Risk Response Strategies'!$A$2:$C$11, 3, FALSE))
    ),
    ""
)</f>
        <v/>
      </c>
      <c r="R19" s="45" t="str" cm="1">
        <f t="array" ref="R19">IF(OR(Q19=0,P19=""),"",
IF($L$2=2,
_xlfn.IFS(Q19&lt;6,"LOW",Q19&gt;14,"HIGH",Q19&gt;9,"MEDIUM HIGH",TRUE,"MEDIUM"),
IF($L$2=1,
_xlfn.IFS(Q19&lt;=2,"LOW",Q19&gt;=12,"HIGH",Q19&gt;7,"MEDIUM HIGH",TRUE,"MEDIUM"),
IF($L$2=3,
_xlfn.IFS(Q19&lt;=4,"LOW",Q19&gt;=20,"HIGH",Q19&gt;11,"MEDIUM HIGH",TRUE,"MEDIUM")
))))</f>
        <v/>
      </c>
      <c r="S19" s="35"/>
      <c r="T19" s="36"/>
      <c r="U19" s="36"/>
      <c r="V19" s="36"/>
      <c r="W19" s="36"/>
      <c r="X19" s="36"/>
      <c r="Y19" s="171"/>
      <c r="Z19" s="34"/>
    </row>
    <row r="20" spans="1:26" ht="90" x14ac:dyDescent="0.25">
      <c r="A20" s="200"/>
      <c r="B20" s="30" t="s">
        <v>69</v>
      </c>
      <c r="C20" s="31" t="s">
        <v>70</v>
      </c>
      <c r="D20" s="32">
        <v>15</v>
      </c>
      <c r="E20" s="33"/>
      <c r="F20" s="34"/>
      <c r="G20" s="35"/>
      <c r="H20" s="36"/>
      <c r="I20" s="36"/>
      <c r="J20" s="36"/>
      <c r="K20" s="37"/>
      <c r="L20" s="38"/>
      <c r="M20" s="44">
        <f t="shared" si="0"/>
        <v>0</v>
      </c>
      <c r="N20" s="45" t="str" cm="1">
        <f t="array" ref="N20">IF(M20=0, "",
   IF($L$2=2,
      _xlfn.IFS(M20&lt;6, "LOW", M20&gt;14, "HIGH", M20&gt;9, "MEDIUM HIGH", TRUE, "MEDIUM"),
   IF($L$2=1,
      _xlfn.IFS(M20&lt;=2, "LOW", M20&gt;=12, "HIGH", M20&gt;7, "MEDIUM HIGH", TRUE, "MEDIUM"),
   IF($L$2=3,
      _xlfn.IFS(M20&lt;=4, "LOW", M20&gt;=20, "HIGH", M20&gt;11, "MEDIUM HIGH", TRUE, "MEDIUM")
   ))))</f>
        <v/>
      </c>
      <c r="O20" s="41"/>
      <c r="P20" s="42"/>
      <c r="Q20" s="44" t="str">
        <f>IFERROR(
    IF(VLOOKUP(P20, 'Risk Response Strategies'!$A$2:$C$11, 3, FALSE) = 1,
       0,
       M20 * (1 - VLOOKUP(P20, 'Risk Response Strategies'!$A$2:$C$11, 3, FALSE))
    ),
    ""
)</f>
        <v/>
      </c>
      <c r="R20" s="45" t="str" cm="1">
        <f t="array" ref="R20">IF(OR(Q20=0,P20=""),"",
IF($L$2=2,
_xlfn.IFS(Q20&lt;6,"LOW",Q20&gt;14,"HIGH",Q20&gt;9,"MEDIUM HIGH",TRUE,"MEDIUM"),
IF($L$2=1,
_xlfn.IFS(Q20&lt;=2,"LOW",Q20&gt;=12,"HIGH",Q20&gt;7,"MEDIUM HIGH",TRUE,"MEDIUM"),
IF($L$2=3,
_xlfn.IFS(Q20&lt;=4,"LOW",Q20&gt;=20,"HIGH",Q20&gt;11,"MEDIUM HIGH",TRUE,"MEDIUM")
))))</f>
        <v/>
      </c>
      <c r="S20" s="35"/>
      <c r="T20" s="36"/>
      <c r="U20" s="36"/>
      <c r="V20" s="36"/>
      <c r="W20" s="36"/>
      <c r="X20" s="36"/>
      <c r="Y20" s="171"/>
      <c r="Z20" s="34"/>
    </row>
    <row r="21" spans="1:26" ht="60" x14ac:dyDescent="0.25">
      <c r="A21" s="200"/>
      <c r="B21" s="30" t="s">
        <v>71</v>
      </c>
      <c r="C21" s="31" t="s">
        <v>72</v>
      </c>
      <c r="D21" s="32">
        <v>16</v>
      </c>
      <c r="E21" s="33"/>
      <c r="F21" s="34"/>
      <c r="G21" s="35"/>
      <c r="H21" s="36"/>
      <c r="I21" s="36"/>
      <c r="J21" s="36"/>
      <c r="K21" s="37"/>
      <c r="L21" s="38"/>
      <c r="M21" s="44">
        <f t="shared" si="0"/>
        <v>0</v>
      </c>
      <c r="N21" s="45" t="str" cm="1">
        <f t="array" ref="N21">IF(M21=0, "",
   IF($L$2=2,
      _xlfn.IFS(M21&lt;6, "LOW", M21&gt;14, "HIGH", M21&gt;9, "MEDIUM HIGH", TRUE, "MEDIUM"),
   IF($L$2=1,
      _xlfn.IFS(M21&lt;=2, "LOW", M21&gt;=12, "HIGH", M21&gt;7, "MEDIUM HIGH", TRUE, "MEDIUM"),
   IF($L$2=3,
      _xlfn.IFS(M21&lt;=4, "LOW", M21&gt;=20, "HIGH", M21&gt;11, "MEDIUM HIGH", TRUE, "MEDIUM")
   ))))</f>
        <v/>
      </c>
      <c r="O21" s="41"/>
      <c r="P21" s="42"/>
      <c r="Q21" s="44" t="str">
        <f>IFERROR(
    IF(VLOOKUP(P21, 'Risk Response Strategies'!$A$2:$C$11, 3, FALSE) = 1,
       0,
       M21 * (1 - VLOOKUP(P21, 'Risk Response Strategies'!$A$2:$C$11, 3, FALSE))
    ),
    ""
)</f>
        <v/>
      </c>
      <c r="R21" s="45" t="str" cm="1">
        <f t="array" ref="R21">IF(OR(Q21=0,P21=""),"",
IF($L$2=2,
_xlfn.IFS(Q21&lt;6,"LOW",Q21&gt;14,"HIGH",Q21&gt;9,"MEDIUM HIGH",TRUE,"MEDIUM"),
IF($L$2=1,
_xlfn.IFS(Q21&lt;=2,"LOW",Q21&gt;=12,"HIGH",Q21&gt;7,"MEDIUM HIGH",TRUE,"MEDIUM"),
IF($L$2=3,
_xlfn.IFS(Q21&lt;=4,"LOW",Q21&gt;=20,"HIGH",Q21&gt;11,"MEDIUM HIGH",TRUE,"MEDIUM")
))))</f>
        <v/>
      </c>
      <c r="S21" s="35"/>
      <c r="T21" s="36"/>
      <c r="U21" s="36"/>
      <c r="V21" s="36"/>
      <c r="W21" s="36"/>
      <c r="X21" s="36"/>
      <c r="Y21" s="171"/>
      <c r="Z21" s="34"/>
    </row>
    <row r="22" spans="1:26" ht="120" x14ac:dyDescent="0.25">
      <c r="A22" s="200"/>
      <c r="B22" s="30" t="s">
        <v>73</v>
      </c>
      <c r="C22" s="31" t="s">
        <v>74</v>
      </c>
      <c r="D22" s="32">
        <v>17</v>
      </c>
      <c r="E22" s="33"/>
      <c r="F22" s="34"/>
      <c r="G22" s="35"/>
      <c r="H22" s="36"/>
      <c r="I22" s="36"/>
      <c r="J22" s="36"/>
      <c r="K22" s="37"/>
      <c r="L22" s="38"/>
      <c r="M22" s="44">
        <f t="shared" si="0"/>
        <v>0</v>
      </c>
      <c r="N22" s="45" t="str" cm="1">
        <f t="array" ref="N22">IF(M22=0, "",
   IF($L$2=2,
      _xlfn.IFS(M22&lt;6, "LOW", M22&gt;14, "HIGH", M22&gt;9, "MEDIUM HIGH", TRUE, "MEDIUM"),
   IF($L$2=1,
      _xlfn.IFS(M22&lt;=2, "LOW", M22&gt;=12, "HIGH", M22&gt;7, "MEDIUM HIGH", TRUE, "MEDIUM"),
   IF($L$2=3,
      _xlfn.IFS(M22&lt;=4, "LOW", M22&gt;=20, "HIGH", M22&gt;11, "MEDIUM HIGH", TRUE, "MEDIUM")
   ))))</f>
        <v/>
      </c>
      <c r="O22" s="41"/>
      <c r="P22" s="42"/>
      <c r="Q22" s="44" t="str">
        <f>IFERROR(
    IF(VLOOKUP(P22, 'Risk Response Strategies'!$A$2:$C$11, 3, FALSE) = 1,
       0,
       M22 * (1 - VLOOKUP(P22, 'Risk Response Strategies'!$A$2:$C$11, 3, FALSE))
    ),
    ""
)</f>
        <v/>
      </c>
      <c r="R22" s="45" t="str" cm="1">
        <f t="array" ref="R22">IF(OR(Q22=0,P22=""),"",
IF($L$2=2,
_xlfn.IFS(Q22&lt;6,"LOW",Q22&gt;14,"HIGH",Q22&gt;9,"MEDIUM HIGH",TRUE,"MEDIUM"),
IF($L$2=1,
_xlfn.IFS(Q22&lt;=2,"LOW",Q22&gt;=12,"HIGH",Q22&gt;7,"MEDIUM HIGH",TRUE,"MEDIUM"),
IF($L$2=3,
_xlfn.IFS(Q22&lt;=4,"LOW",Q22&gt;=20,"HIGH",Q22&gt;11,"MEDIUM HIGH",TRUE,"MEDIUM")
))))</f>
        <v/>
      </c>
      <c r="S22" s="35"/>
      <c r="T22" s="36"/>
      <c r="U22" s="36"/>
      <c r="V22" s="36"/>
      <c r="W22" s="36"/>
      <c r="X22" s="36"/>
      <c r="Y22" s="171"/>
      <c r="Z22" s="34"/>
    </row>
    <row r="23" spans="1:26" ht="120" x14ac:dyDescent="0.25">
      <c r="A23" s="200"/>
      <c r="B23" s="30" t="s">
        <v>75</v>
      </c>
      <c r="C23" s="31" t="s">
        <v>76</v>
      </c>
      <c r="D23" s="32">
        <v>18</v>
      </c>
      <c r="E23" s="33"/>
      <c r="F23" s="34"/>
      <c r="G23" s="35"/>
      <c r="H23" s="36"/>
      <c r="I23" s="36"/>
      <c r="J23" s="36"/>
      <c r="K23" s="37"/>
      <c r="L23" s="38"/>
      <c r="M23" s="44">
        <f t="shared" si="0"/>
        <v>0</v>
      </c>
      <c r="N23" s="45" t="str" cm="1">
        <f t="array" ref="N23">IF(M23=0, "",
   IF($L$2=2,
      _xlfn.IFS(M23&lt;6, "LOW", M23&gt;14, "HIGH", M23&gt;9, "MEDIUM HIGH", TRUE, "MEDIUM"),
   IF($L$2=1,
      _xlfn.IFS(M23&lt;=2, "LOW", M23&gt;=12, "HIGH", M23&gt;7, "MEDIUM HIGH", TRUE, "MEDIUM"),
   IF($L$2=3,
      _xlfn.IFS(M23&lt;=4, "LOW", M23&gt;=20, "HIGH", M23&gt;11, "MEDIUM HIGH", TRUE, "MEDIUM")
   ))))</f>
        <v/>
      </c>
      <c r="O23" s="41"/>
      <c r="P23" s="42"/>
      <c r="Q23" s="44" t="str">
        <f>IFERROR(
    IF(VLOOKUP(P23, 'Risk Response Strategies'!$A$2:$C$11, 3, FALSE) = 1,
       0,
       M23 * (1 - VLOOKUP(P23, 'Risk Response Strategies'!$A$2:$C$11, 3, FALSE))
    ),
    ""
)</f>
        <v/>
      </c>
      <c r="R23" s="45" t="str" cm="1">
        <f t="array" ref="R23">IF(OR(Q23=0,P23=""),"",
IF($L$2=2,
_xlfn.IFS(Q23&lt;6,"LOW",Q23&gt;14,"HIGH",Q23&gt;9,"MEDIUM HIGH",TRUE,"MEDIUM"),
IF($L$2=1,
_xlfn.IFS(Q23&lt;=2,"LOW",Q23&gt;=12,"HIGH",Q23&gt;7,"MEDIUM HIGH",TRUE,"MEDIUM"),
IF($L$2=3,
_xlfn.IFS(Q23&lt;=4,"LOW",Q23&gt;=20,"HIGH",Q23&gt;11,"MEDIUM HIGH",TRUE,"MEDIUM")
))))</f>
        <v/>
      </c>
      <c r="S23" s="35"/>
      <c r="T23" s="36"/>
      <c r="U23" s="36"/>
      <c r="V23" s="36"/>
      <c r="W23" s="36"/>
      <c r="X23" s="36"/>
      <c r="Y23" s="171"/>
      <c r="Z23" s="34"/>
    </row>
    <row r="24" spans="1:26" ht="60" x14ac:dyDescent="0.25">
      <c r="A24" s="200"/>
      <c r="B24" s="30" t="s">
        <v>77</v>
      </c>
      <c r="C24" s="31" t="s">
        <v>78</v>
      </c>
      <c r="D24" s="32">
        <v>19</v>
      </c>
      <c r="E24" s="33"/>
      <c r="F24" s="34"/>
      <c r="G24" s="35"/>
      <c r="H24" s="36"/>
      <c r="I24" s="36"/>
      <c r="J24" s="36"/>
      <c r="K24" s="37"/>
      <c r="L24" s="38"/>
      <c r="M24" s="44">
        <f t="shared" si="0"/>
        <v>0</v>
      </c>
      <c r="N24" s="45" t="str" cm="1">
        <f t="array" ref="N24">IF(M24=0, "",
   IF($L$2=2,
      _xlfn.IFS(M24&lt;6, "LOW", M24&gt;14, "HIGH", M24&gt;9, "MEDIUM HIGH", TRUE, "MEDIUM"),
   IF($L$2=1,
      _xlfn.IFS(M24&lt;=2, "LOW", M24&gt;=12, "HIGH", M24&gt;7, "MEDIUM HIGH", TRUE, "MEDIUM"),
   IF($L$2=3,
      _xlfn.IFS(M24&lt;=4, "LOW", M24&gt;=20, "HIGH", M24&gt;11, "MEDIUM HIGH", TRUE, "MEDIUM")
   ))))</f>
        <v/>
      </c>
      <c r="O24" s="41"/>
      <c r="P24" s="42"/>
      <c r="Q24" s="44" t="str">
        <f>IFERROR(
    IF(VLOOKUP(P24, 'Risk Response Strategies'!$A$2:$C$11, 3, FALSE) = 1,
       0,
       M24 * (1 - VLOOKUP(P24, 'Risk Response Strategies'!$A$2:$C$11, 3, FALSE))
    ),
    ""
)</f>
        <v/>
      </c>
      <c r="R24" s="45" t="str" cm="1">
        <f t="array" ref="R24">IF(OR(Q24=0,P24=""),"",
IF($L$2=2,
_xlfn.IFS(Q24&lt;6,"LOW",Q24&gt;14,"HIGH",Q24&gt;9,"MEDIUM HIGH",TRUE,"MEDIUM"),
IF($L$2=1,
_xlfn.IFS(Q24&lt;=2,"LOW",Q24&gt;=12,"HIGH",Q24&gt;7,"MEDIUM HIGH",TRUE,"MEDIUM"),
IF($L$2=3,
_xlfn.IFS(Q24&lt;=4,"LOW",Q24&gt;=20,"HIGH",Q24&gt;11,"MEDIUM HIGH",TRUE,"MEDIUM")
))))</f>
        <v/>
      </c>
      <c r="S24" s="35"/>
      <c r="T24" s="36"/>
      <c r="U24" s="36"/>
      <c r="V24" s="36"/>
      <c r="W24" s="36"/>
      <c r="X24" s="36"/>
      <c r="Y24" s="171"/>
      <c r="Z24" s="34"/>
    </row>
    <row r="25" spans="1:26" ht="75" x14ac:dyDescent="0.25">
      <c r="A25" s="200"/>
      <c r="B25" s="30" t="s">
        <v>79</v>
      </c>
      <c r="C25" s="31" t="s">
        <v>80</v>
      </c>
      <c r="D25" s="32">
        <v>20</v>
      </c>
      <c r="E25" s="33"/>
      <c r="F25" s="34"/>
      <c r="G25" s="35"/>
      <c r="H25" s="36"/>
      <c r="I25" s="36"/>
      <c r="J25" s="36"/>
      <c r="K25" s="37"/>
      <c r="L25" s="38"/>
      <c r="M25" s="44">
        <f t="shared" si="0"/>
        <v>0</v>
      </c>
      <c r="N25" s="45" t="str" cm="1">
        <f t="array" ref="N25">IF(M25=0, "",
   IF($L$2=2,
      _xlfn.IFS(M25&lt;6, "LOW", M25&gt;14, "HIGH", M25&gt;9, "MEDIUM HIGH", TRUE, "MEDIUM"),
   IF($L$2=1,
      _xlfn.IFS(M25&lt;=2, "LOW", M25&gt;=12, "HIGH", M25&gt;7, "MEDIUM HIGH", TRUE, "MEDIUM"),
   IF($L$2=3,
      _xlfn.IFS(M25&lt;=4, "LOW", M25&gt;=20, "HIGH", M25&gt;11, "MEDIUM HIGH", TRUE, "MEDIUM")
   ))))</f>
        <v/>
      </c>
      <c r="O25" s="41"/>
      <c r="P25" s="42"/>
      <c r="Q25" s="44" t="str">
        <f>IFERROR(
    IF(VLOOKUP(P25, 'Risk Response Strategies'!$A$2:$C$11, 3, FALSE) = 1,
       0,
       M25 * (1 - VLOOKUP(P25, 'Risk Response Strategies'!$A$2:$C$11, 3, FALSE))
    ),
    ""
)</f>
        <v/>
      </c>
      <c r="R25" s="45" t="str" cm="1">
        <f t="array" ref="R25">IF(OR(Q25=0,P25=""),"",
IF($L$2=2,
_xlfn.IFS(Q25&lt;6,"LOW",Q25&gt;14,"HIGH",Q25&gt;9,"MEDIUM HIGH",TRUE,"MEDIUM"),
IF($L$2=1,
_xlfn.IFS(Q25&lt;=2,"LOW",Q25&gt;=12,"HIGH",Q25&gt;7,"MEDIUM HIGH",TRUE,"MEDIUM"),
IF($L$2=3,
_xlfn.IFS(Q25&lt;=4,"LOW",Q25&gt;=20,"HIGH",Q25&gt;11,"MEDIUM HIGH",TRUE,"MEDIUM")
))))</f>
        <v/>
      </c>
      <c r="S25" s="35"/>
      <c r="T25" s="36"/>
      <c r="U25" s="36"/>
      <c r="V25" s="36"/>
      <c r="W25" s="36"/>
      <c r="X25" s="36"/>
      <c r="Y25" s="171"/>
      <c r="Z25" s="34"/>
    </row>
    <row r="26" spans="1:26" ht="75" x14ac:dyDescent="0.25">
      <c r="A26" s="200"/>
      <c r="B26" s="30" t="s">
        <v>81</v>
      </c>
      <c r="C26" s="31" t="s">
        <v>82</v>
      </c>
      <c r="D26" s="32">
        <v>21</v>
      </c>
      <c r="E26" s="33"/>
      <c r="F26" s="34"/>
      <c r="G26" s="35"/>
      <c r="H26" s="36"/>
      <c r="I26" s="36"/>
      <c r="J26" s="36"/>
      <c r="K26" s="37"/>
      <c r="L26" s="38"/>
      <c r="M26" s="44">
        <f t="shared" si="0"/>
        <v>0</v>
      </c>
      <c r="N26" s="45" t="str" cm="1">
        <f t="array" ref="N26">IF(M26=0, "",
   IF($L$2=2,
      _xlfn.IFS(M26&lt;6, "LOW", M26&gt;14, "HIGH", M26&gt;9, "MEDIUM HIGH", TRUE, "MEDIUM"),
   IF($L$2=1,
      _xlfn.IFS(M26&lt;=2, "LOW", M26&gt;=12, "HIGH", M26&gt;7, "MEDIUM HIGH", TRUE, "MEDIUM"),
   IF($L$2=3,
      _xlfn.IFS(M26&lt;=4, "LOW", M26&gt;=20, "HIGH", M26&gt;11, "MEDIUM HIGH", TRUE, "MEDIUM")
   ))))</f>
        <v/>
      </c>
      <c r="O26" s="41"/>
      <c r="P26" s="42"/>
      <c r="Q26" s="44" t="str">
        <f>IFERROR(
    IF(VLOOKUP(P26, 'Risk Response Strategies'!$A$2:$C$11, 3, FALSE) = 1,
       0,
       M26 * (1 - VLOOKUP(P26, 'Risk Response Strategies'!$A$2:$C$11, 3, FALSE))
    ),
    ""
)</f>
        <v/>
      </c>
      <c r="R26" s="45" t="str" cm="1">
        <f t="array" ref="R26">IF(OR(Q26=0,P26=""),"",
IF($L$2=2,
_xlfn.IFS(Q26&lt;6,"LOW",Q26&gt;14,"HIGH",Q26&gt;9,"MEDIUM HIGH",TRUE,"MEDIUM"),
IF($L$2=1,
_xlfn.IFS(Q26&lt;=2,"LOW",Q26&gt;=12,"HIGH",Q26&gt;7,"MEDIUM HIGH",TRUE,"MEDIUM"),
IF($L$2=3,
_xlfn.IFS(Q26&lt;=4,"LOW",Q26&gt;=20,"HIGH",Q26&gt;11,"MEDIUM HIGH",TRUE,"MEDIUM")
))))</f>
        <v/>
      </c>
      <c r="S26" s="35"/>
      <c r="T26" s="36"/>
      <c r="U26" s="36"/>
      <c r="V26" s="36"/>
      <c r="W26" s="36"/>
      <c r="X26" s="36"/>
      <c r="Y26" s="171"/>
      <c r="Z26" s="34"/>
    </row>
    <row r="27" spans="1:26" ht="75" x14ac:dyDescent="0.25">
      <c r="A27" s="200"/>
      <c r="B27" s="30" t="s">
        <v>83</v>
      </c>
      <c r="C27" s="31" t="s">
        <v>84</v>
      </c>
      <c r="D27" s="32">
        <v>22</v>
      </c>
      <c r="E27" s="33"/>
      <c r="F27" s="34"/>
      <c r="G27" s="35"/>
      <c r="H27" s="36"/>
      <c r="I27" s="36"/>
      <c r="J27" s="36"/>
      <c r="K27" s="37"/>
      <c r="L27" s="38"/>
      <c r="M27" s="44">
        <f t="shared" si="0"/>
        <v>0</v>
      </c>
      <c r="N27" s="45" t="str" cm="1">
        <f t="array" ref="N27">IF(M27=0, "",
   IF($L$2=2,
      _xlfn.IFS(M27&lt;6, "LOW", M27&gt;14, "HIGH", M27&gt;9, "MEDIUM HIGH", TRUE, "MEDIUM"),
   IF($L$2=1,
      _xlfn.IFS(M27&lt;=2, "LOW", M27&gt;=12, "HIGH", M27&gt;7, "MEDIUM HIGH", TRUE, "MEDIUM"),
   IF($L$2=3,
      _xlfn.IFS(M27&lt;=4, "LOW", M27&gt;=20, "HIGH", M27&gt;11, "MEDIUM HIGH", TRUE, "MEDIUM")
   ))))</f>
        <v/>
      </c>
      <c r="O27" s="41"/>
      <c r="P27" s="42"/>
      <c r="Q27" s="44" t="str">
        <f>IFERROR(
    IF(VLOOKUP(P27, 'Risk Response Strategies'!$A$2:$C$11, 3, FALSE) = 1,
       0,
       M27 * (1 - VLOOKUP(P27, 'Risk Response Strategies'!$A$2:$C$11, 3, FALSE))
    ),
    ""
)</f>
        <v/>
      </c>
      <c r="R27" s="45" t="str" cm="1">
        <f t="array" ref="R27">IF(OR(Q27=0,P27=""),"",
IF($L$2=2,
_xlfn.IFS(Q27&lt;6,"LOW",Q27&gt;14,"HIGH",Q27&gt;9,"MEDIUM HIGH",TRUE,"MEDIUM"),
IF($L$2=1,
_xlfn.IFS(Q27&lt;=2,"LOW",Q27&gt;=12,"HIGH",Q27&gt;7,"MEDIUM HIGH",TRUE,"MEDIUM"),
IF($L$2=3,
_xlfn.IFS(Q27&lt;=4,"LOW",Q27&gt;=20,"HIGH",Q27&gt;11,"MEDIUM HIGH",TRUE,"MEDIUM")
))))</f>
        <v/>
      </c>
      <c r="S27" s="35"/>
      <c r="T27" s="36"/>
      <c r="U27" s="36"/>
      <c r="V27" s="36"/>
      <c r="W27" s="36"/>
      <c r="X27" s="36"/>
      <c r="Y27" s="171"/>
      <c r="Z27" s="34"/>
    </row>
    <row r="28" spans="1:26" ht="60" x14ac:dyDescent="0.25">
      <c r="A28" s="201"/>
      <c r="B28" s="30" t="s">
        <v>85</v>
      </c>
      <c r="C28" s="31" t="s">
        <v>86</v>
      </c>
      <c r="D28" s="32">
        <v>23</v>
      </c>
      <c r="E28" s="33"/>
      <c r="F28" s="34"/>
      <c r="G28" s="35"/>
      <c r="H28" s="36"/>
      <c r="I28" s="36"/>
      <c r="J28" s="36"/>
      <c r="K28" s="37"/>
      <c r="L28" s="38"/>
      <c r="M28" s="44">
        <f t="shared" si="0"/>
        <v>0</v>
      </c>
      <c r="N28" s="45" t="str" cm="1">
        <f t="array" ref="N28">IF(M28=0, "",
   IF($L$2=2,
      _xlfn.IFS(M28&lt;6, "LOW", M28&gt;14, "HIGH", M28&gt;9, "MEDIUM HIGH", TRUE, "MEDIUM"),
   IF($L$2=1,
      _xlfn.IFS(M28&lt;=2, "LOW", M28&gt;=12, "HIGH", M28&gt;7, "MEDIUM HIGH", TRUE, "MEDIUM"),
   IF($L$2=3,
      _xlfn.IFS(M28&lt;=4, "LOW", M28&gt;=20, "HIGH", M28&gt;11, "MEDIUM HIGH", TRUE, "MEDIUM")
   ))))</f>
        <v/>
      </c>
      <c r="O28" s="41"/>
      <c r="P28" s="42"/>
      <c r="Q28" s="44" t="str">
        <f>IFERROR(
    IF(VLOOKUP(P28, 'Risk Response Strategies'!$A$2:$C$11, 3, FALSE) = 1,
       0,
       M28 * (1 - VLOOKUP(P28, 'Risk Response Strategies'!$A$2:$C$11, 3, FALSE))
    ),
    ""
)</f>
        <v/>
      </c>
      <c r="R28" s="45" t="str" cm="1">
        <f t="array" ref="R28">IF(OR(Q28=0,P28=""),"",
IF($L$2=2,
_xlfn.IFS(Q28&lt;6,"LOW",Q28&gt;14,"HIGH",Q28&gt;9,"MEDIUM HIGH",TRUE,"MEDIUM"),
IF($L$2=1,
_xlfn.IFS(Q28&lt;=2,"LOW",Q28&gt;=12,"HIGH",Q28&gt;7,"MEDIUM HIGH",TRUE,"MEDIUM"),
IF($L$2=3,
_xlfn.IFS(Q28&lt;=4,"LOW",Q28&gt;=20,"HIGH",Q28&gt;11,"MEDIUM HIGH",TRUE,"MEDIUM")
))))</f>
        <v/>
      </c>
      <c r="S28" s="35"/>
      <c r="T28" s="36"/>
      <c r="U28" s="36"/>
      <c r="V28" s="36"/>
      <c r="W28" s="36"/>
      <c r="X28" s="36"/>
      <c r="Y28" s="171"/>
      <c r="Z28" s="34"/>
    </row>
    <row r="29" spans="1:26" ht="90" x14ac:dyDescent="0.25">
      <c r="A29" s="199" t="s">
        <v>87</v>
      </c>
      <c r="B29" s="30" t="s">
        <v>88</v>
      </c>
      <c r="C29" s="31" t="s">
        <v>89</v>
      </c>
      <c r="D29" s="32">
        <v>24</v>
      </c>
      <c r="E29" s="33"/>
      <c r="F29" s="34"/>
      <c r="G29" s="35"/>
      <c r="H29" s="36"/>
      <c r="I29" s="36"/>
      <c r="J29" s="36"/>
      <c r="K29" s="37"/>
      <c r="L29" s="38"/>
      <c r="M29" s="44">
        <f t="shared" si="0"/>
        <v>0</v>
      </c>
      <c r="N29" s="45" t="str" cm="1">
        <f t="array" ref="N29">IF(M29=0, "",
   IF($L$2=2,
      _xlfn.IFS(M29&lt;6, "LOW", M29&gt;14, "HIGH", M29&gt;9, "MEDIUM HIGH", TRUE, "MEDIUM"),
   IF($L$2=1,
      _xlfn.IFS(M29&lt;=2, "LOW", M29&gt;=12, "HIGH", M29&gt;7, "MEDIUM HIGH", TRUE, "MEDIUM"),
   IF($L$2=3,
      _xlfn.IFS(M29&lt;=4, "LOW", M29&gt;=20, "HIGH", M29&gt;11, "MEDIUM HIGH", TRUE, "MEDIUM")
   ))))</f>
        <v/>
      </c>
      <c r="O29" s="41"/>
      <c r="P29" s="42"/>
      <c r="Q29" s="44" t="str">
        <f>IFERROR(
    IF(VLOOKUP(P29, 'Risk Response Strategies'!$A$2:$C$11, 3, FALSE) = 1,
       0,
       M29 * (1 - VLOOKUP(P29, 'Risk Response Strategies'!$A$2:$C$11, 3, FALSE))
    ),
    ""
)</f>
        <v/>
      </c>
      <c r="R29" s="45" t="str" cm="1">
        <f t="array" ref="R29">IF(OR(Q29=0,P29=""),"",
IF($L$2=2,
_xlfn.IFS(Q29&lt;6,"LOW",Q29&gt;14,"HIGH",Q29&gt;9,"MEDIUM HIGH",TRUE,"MEDIUM"),
IF($L$2=1,
_xlfn.IFS(Q29&lt;=2,"LOW",Q29&gt;=12,"HIGH",Q29&gt;7,"MEDIUM HIGH",TRUE,"MEDIUM"),
IF($L$2=3,
_xlfn.IFS(Q29&lt;=4,"LOW",Q29&gt;=20,"HIGH",Q29&gt;11,"MEDIUM HIGH",TRUE,"MEDIUM")
))))</f>
        <v/>
      </c>
      <c r="S29" s="35"/>
      <c r="T29" s="36"/>
      <c r="U29" s="36"/>
      <c r="V29" s="36"/>
      <c r="W29" s="36"/>
      <c r="X29" s="36"/>
      <c r="Y29" s="171"/>
      <c r="Z29" s="34"/>
    </row>
    <row r="30" spans="1:26" ht="120" x14ac:dyDescent="0.25">
      <c r="A30" s="200"/>
      <c r="B30" s="30" t="s">
        <v>90</v>
      </c>
      <c r="C30" s="31" t="s">
        <v>91</v>
      </c>
      <c r="D30" s="32">
        <v>25</v>
      </c>
      <c r="E30" s="33"/>
      <c r="F30" s="34"/>
      <c r="G30" s="35"/>
      <c r="H30" s="36"/>
      <c r="I30" s="36"/>
      <c r="J30" s="36"/>
      <c r="K30" s="37"/>
      <c r="L30" s="38"/>
      <c r="M30" s="44">
        <f t="shared" si="0"/>
        <v>0</v>
      </c>
      <c r="N30" s="45" t="str" cm="1">
        <f t="array" ref="N30">IF(M30=0, "",
   IF($L$2=2,
      _xlfn.IFS(M30&lt;6, "LOW", M30&gt;14, "HIGH", M30&gt;9, "MEDIUM HIGH", TRUE, "MEDIUM"),
   IF($L$2=1,
      _xlfn.IFS(M30&lt;=2, "LOW", M30&gt;=12, "HIGH", M30&gt;7, "MEDIUM HIGH", TRUE, "MEDIUM"),
   IF($L$2=3,
      _xlfn.IFS(M30&lt;=4, "LOW", M30&gt;=20, "HIGH", M30&gt;11, "MEDIUM HIGH", TRUE, "MEDIUM")
   ))))</f>
        <v/>
      </c>
      <c r="O30" s="41"/>
      <c r="P30" s="42"/>
      <c r="Q30" s="44" t="str">
        <f>IFERROR(
    IF(VLOOKUP(P30, 'Risk Response Strategies'!$A$2:$C$11, 3, FALSE) = 1,
       0,
       M30 * (1 - VLOOKUP(P30, 'Risk Response Strategies'!$A$2:$C$11, 3, FALSE))
    ),
    ""
)</f>
        <v/>
      </c>
      <c r="R30" s="45" t="str" cm="1">
        <f t="array" ref="R30">IF(OR(Q30=0,P30=""),"",
IF($L$2=2,
_xlfn.IFS(Q30&lt;6,"LOW",Q30&gt;14,"HIGH",Q30&gt;9,"MEDIUM HIGH",TRUE,"MEDIUM"),
IF($L$2=1,
_xlfn.IFS(Q30&lt;=2,"LOW",Q30&gt;=12,"HIGH",Q30&gt;7,"MEDIUM HIGH",TRUE,"MEDIUM"),
IF($L$2=3,
_xlfn.IFS(Q30&lt;=4,"LOW",Q30&gt;=20,"HIGH",Q30&gt;11,"MEDIUM HIGH",TRUE,"MEDIUM")
))))</f>
        <v/>
      </c>
      <c r="S30" s="35"/>
      <c r="T30" s="36"/>
      <c r="U30" s="36"/>
      <c r="V30" s="36"/>
      <c r="W30" s="36"/>
      <c r="X30" s="36"/>
      <c r="Y30" s="171"/>
      <c r="Z30" s="34"/>
    </row>
    <row r="31" spans="1:26" ht="120" x14ac:dyDescent="0.25">
      <c r="A31" s="200"/>
      <c r="B31" s="30" t="s">
        <v>92</v>
      </c>
      <c r="C31" s="31" t="s">
        <v>93</v>
      </c>
      <c r="D31" s="32">
        <v>26</v>
      </c>
      <c r="E31" s="33"/>
      <c r="F31" s="34"/>
      <c r="G31" s="35"/>
      <c r="H31" s="36"/>
      <c r="I31" s="36"/>
      <c r="J31" s="36"/>
      <c r="K31" s="37"/>
      <c r="L31" s="38"/>
      <c r="M31" s="44">
        <f t="shared" si="0"/>
        <v>0</v>
      </c>
      <c r="N31" s="45" t="str" cm="1">
        <f t="array" ref="N31">IF(M31=0, "",
   IF($L$2=2,
      _xlfn.IFS(M31&lt;6, "LOW", M31&gt;14, "HIGH", M31&gt;9, "MEDIUM HIGH", TRUE, "MEDIUM"),
   IF($L$2=1,
      _xlfn.IFS(M31&lt;=2, "LOW", M31&gt;=12, "HIGH", M31&gt;7, "MEDIUM HIGH", TRUE, "MEDIUM"),
   IF($L$2=3,
      _xlfn.IFS(M31&lt;=4, "LOW", M31&gt;=20, "HIGH", M31&gt;11, "MEDIUM HIGH", TRUE, "MEDIUM")
   ))))</f>
        <v/>
      </c>
      <c r="O31" s="41"/>
      <c r="P31" s="42"/>
      <c r="Q31" s="44" t="str">
        <f>IFERROR(
    IF(VLOOKUP(P31, 'Risk Response Strategies'!$A$2:$C$11, 3, FALSE) = 1,
       0,
       M31 * (1 - VLOOKUP(P31, 'Risk Response Strategies'!$A$2:$C$11, 3, FALSE))
    ),
    ""
)</f>
        <v/>
      </c>
      <c r="R31" s="45" t="str" cm="1">
        <f t="array" ref="R31">IF(OR(Q31=0,P31=""),"",
IF($L$2=2,
_xlfn.IFS(Q31&lt;6,"LOW",Q31&gt;14,"HIGH",Q31&gt;9,"MEDIUM HIGH",TRUE,"MEDIUM"),
IF($L$2=1,
_xlfn.IFS(Q31&lt;=2,"LOW",Q31&gt;=12,"HIGH",Q31&gt;7,"MEDIUM HIGH",TRUE,"MEDIUM"),
IF($L$2=3,
_xlfn.IFS(Q31&lt;=4,"LOW",Q31&gt;=20,"HIGH",Q31&gt;11,"MEDIUM HIGH",TRUE,"MEDIUM")
))))</f>
        <v/>
      </c>
      <c r="S31" s="35"/>
      <c r="T31" s="36"/>
      <c r="U31" s="36"/>
      <c r="V31" s="36"/>
      <c r="W31" s="36"/>
      <c r="X31" s="36"/>
      <c r="Y31" s="171"/>
      <c r="Z31" s="34"/>
    </row>
    <row r="32" spans="1:26" ht="120" x14ac:dyDescent="0.25">
      <c r="A32" s="200"/>
      <c r="B32" s="30" t="s">
        <v>94</v>
      </c>
      <c r="C32" s="31" t="s">
        <v>95</v>
      </c>
      <c r="D32" s="32">
        <v>27</v>
      </c>
      <c r="E32" s="33"/>
      <c r="F32" s="34"/>
      <c r="G32" s="35"/>
      <c r="H32" s="36"/>
      <c r="I32" s="36"/>
      <c r="J32" s="36"/>
      <c r="K32" s="37"/>
      <c r="L32" s="38"/>
      <c r="M32" s="44">
        <f t="shared" si="0"/>
        <v>0</v>
      </c>
      <c r="N32" s="45" t="str" cm="1">
        <f t="array" ref="N32">IF(M32=0, "",
   IF($L$2=2,
      _xlfn.IFS(M32&lt;6, "LOW", M32&gt;14, "HIGH", M32&gt;9, "MEDIUM HIGH", TRUE, "MEDIUM"),
   IF($L$2=1,
      _xlfn.IFS(M32&lt;=2, "LOW", M32&gt;=12, "HIGH", M32&gt;7, "MEDIUM HIGH", TRUE, "MEDIUM"),
   IF($L$2=3,
      _xlfn.IFS(M32&lt;=4, "LOW", M32&gt;=20, "HIGH", M32&gt;11, "MEDIUM HIGH", TRUE, "MEDIUM")
   ))))</f>
        <v/>
      </c>
      <c r="O32" s="41"/>
      <c r="P32" s="42"/>
      <c r="Q32" s="44" t="str">
        <f>IFERROR(
    IF(VLOOKUP(P32, 'Risk Response Strategies'!$A$2:$C$11, 3, FALSE) = 1,
       0,
       M32 * (1 - VLOOKUP(P32, 'Risk Response Strategies'!$A$2:$C$11, 3, FALSE))
    ),
    ""
)</f>
        <v/>
      </c>
      <c r="R32" s="45" t="str" cm="1">
        <f t="array" ref="R32">IF(OR(Q32=0,P32=""),"",
IF($L$2=2,
_xlfn.IFS(Q32&lt;6,"LOW",Q32&gt;14,"HIGH",Q32&gt;9,"MEDIUM HIGH",TRUE,"MEDIUM"),
IF($L$2=1,
_xlfn.IFS(Q32&lt;=2,"LOW",Q32&gt;=12,"HIGH",Q32&gt;7,"MEDIUM HIGH",TRUE,"MEDIUM"),
IF($L$2=3,
_xlfn.IFS(Q32&lt;=4,"LOW",Q32&gt;=20,"HIGH",Q32&gt;11,"MEDIUM HIGH",TRUE,"MEDIUM")
))))</f>
        <v/>
      </c>
      <c r="S32" s="35"/>
      <c r="T32" s="36"/>
      <c r="U32" s="36"/>
      <c r="V32" s="36"/>
      <c r="W32" s="36"/>
      <c r="X32" s="36"/>
      <c r="Y32" s="171"/>
      <c r="Z32" s="34"/>
    </row>
    <row r="33" spans="1:26" ht="165" x14ac:dyDescent="0.25">
      <c r="A33" s="200"/>
      <c r="B33" s="30" t="s">
        <v>96</v>
      </c>
      <c r="C33" s="31" t="s">
        <v>97</v>
      </c>
      <c r="D33" s="32">
        <v>28</v>
      </c>
      <c r="E33" s="33"/>
      <c r="F33" s="34"/>
      <c r="G33" s="35"/>
      <c r="H33" s="36"/>
      <c r="I33" s="36"/>
      <c r="J33" s="36"/>
      <c r="K33" s="37"/>
      <c r="L33" s="38"/>
      <c r="M33" s="44">
        <f t="shared" si="0"/>
        <v>0</v>
      </c>
      <c r="N33" s="45" t="str" cm="1">
        <f t="array" ref="N33">IF(M33=0, "",
   IF($L$2=2,
      _xlfn.IFS(M33&lt;6, "LOW", M33&gt;14, "HIGH", M33&gt;9, "MEDIUM HIGH", TRUE, "MEDIUM"),
   IF($L$2=1,
      _xlfn.IFS(M33&lt;=2, "LOW", M33&gt;=12, "HIGH", M33&gt;7, "MEDIUM HIGH", TRUE, "MEDIUM"),
   IF($L$2=3,
      _xlfn.IFS(M33&lt;=4, "LOW", M33&gt;=20, "HIGH", M33&gt;11, "MEDIUM HIGH", TRUE, "MEDIUM")
   ))))</f>
        <v/>
      </c>
      <c r="O33" s="41"/>
      <c r="P33" s="42"/>
      <c r="Q33" s="44" t="str">
        <f>IFERROR(
    IF(VLOOKUP(P33, 'Risk Response Strategies'!$A$2:$C$11, 3, FALSE) = 1,
       0,
       M33 * (1 - VLOOKUP(P33, 'Risk Response Strategies'!$A$2:$C$11, 3, FALSE))
    ),
    ""
)</f>
        <v/>
      </c>
      <c r="R33" s="45" t="str" cm="1">
        <f t="array" ref="R33">IF(OR(Q33=0,P33=""),"",
IF($L$2=2,
_xlfn.IFS(Q33&lt;6,"LOW",Q33&gt;14,"HIGH",Q33&gt;9,"MEDIUM HIGH",TRUE,"MEDIUM"),
IF($L$2=1,
_xlfn.IFS(Q33&lt;=2,"LOW",Q33&gt;=12,"HIGH",Q33&gt;7,"MEDIUM HIGH",TRUE,"MEDIUM"),
IF($L$2=3,
_xlfn.IFS(Q33&lt;=4,"LOW",Q33&gt;=20,"HIGH",Q33&gt;11,"MEDIUM HIGH",TRUE,"MEDIUM")
))))</f>
        <v/>
      </c>
      <c r="S33" s="35"/>
      <c r="T33" s="36"/>
      <c r="U33" s="36"/>
      <c r="V33" s="36"/>
      <c r="W33" s="36"/>
      <c r="X33" s="36"/>
      <c r="Y33" s="171"/>
      <c r="Z33" s="34"/>
    </row>
    <row r="34" spans="1:26" ht="75" x14ac:dyDescent="0.25">
      <c r="A34" s="200"/>
      <c r="B34" s="30" t="s">
        <v>98</v>
      </c>
      <c r="C34" s="31" t="s">
        <v>99</v>
      </c>
      <c r="D34" s="32">
        <v>29</v>
      </c>
      <c r="E34" s="33"/>
      <c r="F34" s="34"/>
      <c r="G34" s="35"/>
      <c r="H34" s="36"/>
      <c r="I34" s="36"/>
      <c r="J34" s="36"/>
      <c r="K34" s="37"/>
      <c r="L34" s="38"/>
      <c r="M34" s="44">
        <f t="shared" si="0"/>
        <v>0</v>
      </c>
      <c r="N34" s="45" t="str" cm="1">
        <f t="array" ref="N34">IF(M34=0, "",
   IF($L$2=2,
      _xlfn.IFS(M34&lt;6, "LOW", M34&gt;14, "HIGH", M34&gt;9, "MEDIUM HIGH", TRUE, "MEDIUM"),
   IF($L$2=1,
      _xlfn.IFS(M34&lt;=2, "LOW", M34&gt;=12, "HIGH", M34&gt;7, "MEDIUM HIGH", TRUE, "MEDIUM"),
   IF($L$2=3,
      _xlfn.IFS(M34&lt;=4, "LOW", M34&gt;=20, "HIGH", M34&gt;11, "MEDIUM HIGH", TRUE, "MEDIUM")
   ))))</f>
        <v/>
      </c>
      <c r="O34" s="41"/>
      <c r="P34" s="42"/>
      <c r="Q34" s="44" t="str">
        <f>IFERROR(
    IF(VLOOKUP(P34, 'Risk Response Strategies'!$A$2:$C$11, 3, FALSE) = 1,
       0,
       M34 * (1 - VLOOKUP(P34, 'Risk Response Strategies'!$A$2:$C$11, 3, FALSE))
    ),
    ""
)</f>
        <v/>
      </c>
      <c r="R34" s="45" t="str" cm="1">
        <f t="array" ref="R34">IF(OR(Q34=0,P34=""),"",
IF($L$2=2,
_xlfn.IFS(Q34&lt;6,"LOW",Q34&gt;14,"HIGH",Q34&gt;9,"MEDIUM HIGH",TRUE,"MEDIUM"),
IF($L$2=1,
_xlfn.IFS(Q34&lt;=2,"LOW",Q34&gt;=12,"HIGH",Q34&gt;7,"MEDIUM HIGH",TRUE,"MEDIUM"),
IF($L$2=3,
_xlfn.IFS(Q34&lt;=4,"LOW",Q34&gt;=20,"HIGH",Q34&gt;11,"MEDIUM HIGH",TRUE,"MEDIUM")
))))</f>
        <v/>
      </c>
      <c r="S34" s="35"/>
      <c r="T34" s="36"/>
      <c r="U34" s="36"/>
      <c r="V34" s="36"/>
      <c r="W34" s="36"/>
      <c r="X34" s="36"/>
      <c r="Y34" s="171"/>
      <c r="Z34" s="34"/>
    </row>
    <row r="35" spans="1:26" ht="60" x14ac:dyDescent="0.25">
      <c r="A35" s="200"/>
      <c r="B35" s="30" t="s">
        <v>100</v>
      </c>
      <c r="C35" s="31" t="s">
        <v>101</v>
      </c>
      <c r="D35" s="32">
        <v>30</v>
      </c>
      <c r="E35" s="33"/>
      <c r="F35" s="34"/>
      <c r="G35" s="35"/>
      <c r="H35" s="36"/>
      <c r="I35" s="36"/>
      <c r="J35" s="36"/>
      <c r="K35" s="37"/>
      <c r="L35" s="38"/>
      <c r="M35" s="44">
        <f t="shared" si="0"/>
        <v>0</v>
      </c>
      <c r="N35" s="45" t="str" cm="1">
        <f t="array" ref="N35">IF(M35=0, "",
   IF($L$2=2,
      _xlfn.IFS(M35&lt;6, "LOW", M35&gt;14, "HIGH", M35&gt;9, "MEDIUM HIGH", TRUE, "MEDIUM"),
   IF($L$2=1,
      _xlfn.IFS(M35&lt;=2, "LOW", M35&gt;=12, "HIGH", M35&gt;7, "MEDIUM HIGH", TRUE, "MEDIUM"),
   IF($L$2=3,
      _xlfn.IFS(M35&lt;=4, "LOW", M35&gt;=20, "HIGH", M35&gt;11, "MEDIUM HIGH", TRUE, "MEDIUM")
   ))))</f>
        <v/>
      </c>
      <c r="O35" s="41"/>
      <c r="P35" s="42"/>
      <c r="Q35" s="44" t="str">
        <f>IFERROR(
    IF(VLOOKUP(P35, 'Risk Response Strategies'!$A$2:$C$11, 3, FALSE) = 1,
       0,
       M35 * (1 - VLOOKUP(P35, 'Risk Response Strategies'!$A$2:$C$11, 3, FALSE))
    ),
    ""
)</f>
        <v/>
      </c>
      <c r="R35" s="45" t="str" cm="1">
        <f t="array" ref="R35">IF(OR(Q35=0,P35=""),"",
IF($L$2=2,
_xlfn.IFS(Q35&lt;6,"LOW",Q35&gt;14,"HIGH",Q35&gt;9,"MEDIUM HIGH",TRUE,"MEDIUM"),
IF($L$2=1,
_xlfn.IFS(Q35&lt;=2,"LOW",Q35&gt;=12,"HIGH",Q35&gt;7,"MEDIUM HIGH",TRUE,"MEDIUM"),
IF($L$2=3,
_xlfn.IFS(Q35&lt;=4,"LOW",Q35&gt;=20,"HIGH",Q35&gt;11,"MEDIUM HIGH",TRUE,"MEDIUM")
))))</f>
        <v/>
      </c>
      <c r="S35" s="35"/>
      <c r="T35" s="36"/>
      <c r="U35" s="36"/>
      <c r="V35" s="36"/>
      <c r="W35" s="36"/>
      <c r="X35" s="36"/>
      <c r="Y35" s="171"/>
      <c r="Z35" s="34"/>
    </row>
    <row r="36" spans="1:26" ht="60" x14ac:dyDescent="0.25">
      <c r="A36" s="200"/>
      <c r="B36" s="30" t="s">
        <v>102</v>
      </c>
      <c r="C36" s="31" t="s">
        <v>103</v>
      </c>
      <c r="D36" s="32">
        <v>31</v>
      </c>
      <c r="E36" s="33"/>
      <c r="F36" s="34"/>
      <c r="G36" s="35"/>
      <c r="H36" s="36"/>
      <c r="I36" s="36"/>
      <c r="J36" s="36"/>
      <c r="K36" s="37"/>
      <c r="L36" s="38"/>
      <c r="M36" s="44">
        <f t="shared" si="0"/>
        <v>0</v>
      </c>
      <c r="N36" s="45" t="str" cm="1">
        <f t="array" ref="N36">IF(M36=0, "",
   IF($L$2=2,
      _xlfn.IFS(M36&lt;6, "LOW", M36&gt;14, "HIGH", M36&gt;9, "MEDIUM HIGH", TRUE, "MEDIUM"),
   IF($L$2=1,
      _xlfn.IFS(M36&lt;=2, "LOW", M36&gt;=12, "HIGH", M36&gt;7, "MEDIUM HIGH", TRUE, "MEDIUM"),
   IF($L$2=3,
      _xlfn.IFS(M36&lt;=4, "LOW", M36&gt;=20, "HIGH", M36&gt;11, "MEDIUM HIGH", TRUE, "MEDIUM")
   ))))</f>
        <v/>
      </c>
      <c r="O36" s="41"/>
      <c r="P36" s="42"/>
      <c r="Q36" s="44" t="str">
        <f>IFERROR(
    IF(VLOOKUP(P36, 'Risk Response Strategies'!$A$2:$C$11, 3, FALSE) = 1,
       0,
       M36 * (1 - VLOOKUP(P36, 'Risk Response Strategies'!$A$2:$C$11, 3, FALSE))
    ),
    ""
)</f>
        <v/>
      </c>
      <c r="R36" s="45" t="str" cm="1">
        <f t="array" ref="R36">IF(OR(Q36=0,P36=""),"",
IF($L$2=2,
_xlfn.IFS(Q36&lt;6,"LOW",Q36&gt;14,"HIGH",Q36&gt;9,"MEDIUM HIGH",TRUE,"MEDIUM"),
IF($L$2=1,
_xlfn.IFS(Q36&lt;=2,"LOW",Q36&gt;=12,"HIGH",Q36&gt;7,"MEDIUM HIGH",TRUE,"MEDIUM"),
IF($L$2=3,
_xlfn.IFS(Q36&lt;=4,"LOW",Q36&gt;=20,"HIGH",Q36&gt;11,"MEDIUM HIGH",TRUE,"MEDIUM")
))))</f>
        <v/>
      </c>
      <c r="S36" s="35"/>
      <c r="T36" s="36"/>
      <c r="U36" s="36"/>
      <c r="V36" s="36"/>
      <c r="W36" s="36"/>
      <c r="X36" s="36"/>
      <c r="Y36" s="171"/>
      <c r="Z36" s="34"/>
    </row>
    <row r="37" spans="1:26" ht="60" x14ac:dyDescent="0.25">
      <c r="A37" s="200"/>
      <c r="B37" s="30" t="s">
        <v>104</v>
      </c>
      <c r="C37" s="31" t="s">
        <v>105</v>
      </c>
      <c r="D37" s="32">
        <v>32</v>
      </c>
      <c r="E37" s="33"/>
      <c r="F37" s="34"/>
      <c r="G37" s="35"/>
      <c r="H37" s="36"/>
      <c r="I37" s="36"/>
      <c r="J37" s="36"/>
      <c r="K37" s="37"/>
      <c r="L37" s="38"/>
      <c r="M37" s="44">
        <f t="shared" si="0"/>
        <v>0</v>
      </c>
      <c r="N37" s="45" t="str" cm="1">
        <f t="array" ref="N37">IF(M37=0, "",
   IF($L$2=2,
      _xlfn.IFS(M37&lt;6, "LOW", M37&gt;14, "HIGH", M37&gt;9, "MEDIUM HIGH", TRUE, "MEDIUM"),
   IF($L$2=1,
      _xlfn.IFS(M37&lt;=2, "LOW", M37&gt;=12, "HIGH", M37&gt;7, "MEDIUM HIGH", TRUE, "MEDIUM"),
   IF($L$2=3,
      _xlfn.IFS(M37&lt;=4, "LOW", M37&gt;=20, "HIGH", M37&gt;11, "MEDIUM HIGH", TRUE, "MEDIUM")
   ))))</f>
        <v/>
      </c>
      <c r="O37" s="41"/>
      <c r="P37" s="42"/>
      <c r="Q37" s="44" t="str">
        <f>IFERROR(
    IF(VLOOKUP(P37, 'Risk Response Strategies'!$A$2:$C$11, 3, FALSE) = 1,
       0,
       M37 * (1 - VLOOKUP(P37, 'Risk Response Strategies'!$A$2:$C$11, 3, FALSE))
    ),
    ""
)</f>
        <v/>
      </c>
      <c r="R37" s="45" t="str" cm="1">
        <f t="array" ref="R37">IF(OR(Q37=0,P37=""),"",
IF($L$2=2,
_xlfn.IFS(Q37&lt;6,"LOW",Q37&gt;14,"HIGH",Q37&gt;9,"MEDIUM HIGH",TRUE,"MEDIUM"),
IF($L$2=1,
_xlfn.IFS(Q37&lt;=2,"LOW",Q37&gt;=12,"HIGH",Q37&gt;7,"MEDIUM HIGH",TRUE,"MEDIUM"),
IF($L$2=3,
_xlfn.IFS(Q37&lt;=4,"LOW",Q37&gt;=20,"HIGH",Q37&gt;11,"MEDIUM HIGH",TRUE,"MEDIUM")
))))</f>
        <v/>
      </c>
      <c r="S37" s="35"/>
      <c r="T37" s="36"/>
      <c r="U37" s="36"/>
      <c r="V37" s="36"/>
      <c r="W37" s="36"/>
      <c r="X37" s="36"/>
      <c r="Y37" s="171"/>
      <c r="Z37" s="34"/>
    </row>
    <row r="38" spans="1:26" ht="37.5" x14ac:dyDescent="0.25">
      <c r="A38" s="200"/>
      <c r="B38" s="30" t="s">
        <v>106</v>
      </c>
      <c r="C38" s="31" t="s">
        <v>107</v>
      </c>
      <c r="D38" s="32">
        <v>33</v>
      </c>
      <c r="E38" s="33"/>
      <c r="F38" s="34"/>
      <c r="G38" s="35"/>
      <c r="H38" s="36"/>
      <c r="I38" s="36"/>
      <c r="J38" s="36"/>
      <c r="K38" s="37"/>
      <c r="L38" s="38"/>
      <c r="M38" s="44">
        <f t="shared" si="0"/>
        <v>0</v>
      </c>
      <c r="N38" s="45" t="str" cm="1">
        <f t="array" ref="N38">IF(M38=0, "",
   IF($L$2=2,
      _xlfn.IFS(M38&lt;6, "LOW", M38&gt;14, "HIGH", M38&gt;9, "MEDIUM HIGH", TRUE, "MEDIUM"),
   IF($L$2=1,
      _xlfn.IFS(M38&lt;=2, "LOW", M38&gt;=12, "HIGH", M38&gt;7, "MEDIUM HIGH", TRUE, "MEDIUM"),
   IF($L$2=3,
      _xlfn.IFS(M38&lt;=4, "LOW", M38&gt;=20, "HIGH", M38&gt;11, "MEDIUM HIGH", TRUE, "MEDIUM")
   ))))</f>
        <v/>
      </c>
      <c r="O38" s="41"/>
      <c r="P38" s="42"/>
      <c r="Q38" s="44" t="str">
        <f>IFERROR(
    IF(VLOOKUP(P38, 'Risk Response Strategies'!$A$2:$C$11, 3, FALSE) = 1,
       0,
       M38 * (1 - VLOOKUP(P38, 'Risk Response Strategies'!$A$2:$C$11, 3, FALSE))
    ),
    ""
)</f>
        <v/>
      </c>
      <c r="R38" s="45" t="str" cm="1">
        <f t="array" ref="R38">IF(OR(Q38=0,P38=""),"",
IF($L$2=2,
_xlfn.IFS(Q38&lt;6,"LOW",Q38&gt;14,"HIGH",Q38&gt;9,"MEDIUM HIGH",TRUE,"MEDIUM"),
IF($L$2=1,
_xlfn.IFS(Q38&lt;=2,"LOW",Q38&gt;=12,"HIGH",Q38&gt;7,"MEDIUM HIGH",TRUE,"MEDIUM"),
IF($L$2=3,
_xlfn.IFS(Q38&lt;=4,"LOW",Q38&gt;=20,"HIGH",Q38&gt;11,"MEDIUM HIGH",TRUE,"MEDIUM")
))))</f>
        <v/>
      </c>
      <c r="S38" s="35"/>
      <c r="T38" s="36"/>
      <c r="U38" s="36"/>
      <c r="V38" s="36"/>
      <c r="W38" s="36"/>
      <c r="X38" s="36"/>
      <c r="Y38" s="171"/>
      <c r="Z38" s="34"/>
    </row>
    <row r="39" spans="1:26" ht="60" x14ac:dyDescent="0.25">
      <c r="A39" s="200"/>
      <c r="B39" s="30" t="s">
        <v>108</v>
      </c>
      <c r="C39" s="31" t="s">
        <v>109</v>
      </c>
      <c r="D39" s="32">
        <v>34</v>
      </c>
      <c r="E39" s="33"/>
      <c r="F39" s="34"/>
      <c r="G39" s="35"/>
      <c r="H39" s="36"/>
      <c r="I39" s="36"/>
      <c r="J39" s="36"/>
      <c r="K39" s="37"/>
      <c r="L39" s="38"/>
      <c r="M39" s="44">
        <f t="shared" si="0"/>
        <v>0</v>
      </c>
      <c r="N39" s="45" t="str" cm="1">
        <f t="array" ref="N39">IF(M39=0, "",
   IF($L$2=2,
      _xlfn.IFS(M39&lt;6, "LOW", M39&gt;14, "HIGH", M39&gt;9, "MEDIUM HIGH", TRUE, "MEDIUM"),
   IF($L$2=1,
      _xlfn.IFS(M39&lt;=2, "LOW", M39&gt;=12, "HIGH", M39&gt;7, "MEDIUM HIGH", TRUE, "MEDIUM"),
   IF($L$2=3,
      _xlfn.IFS(M39&lt;=4, "LOW", M39&gt;=20, "HIGH", M39&gt;11, "MEDIUM HIGH", TRUE, "MEDIUM")
   ))))</f>
        <v/>
      </c>
      <c r="O39" s="41"/>
      <c r="P39" s="42"/>
      <c r="Q39" s="44" t="str">
        <f>IFERROR(
    IF(VLOOKUP(P39, 'Risk Response Strategies'!$A$2:$C$11, 3, FALSE) = 1,
       0,
       M39 * (1 - VLOOKUP(P39, 'Risk Response Strategies'!$A$2:$C$11, 3, FALSE))
    ),
    ""
)</f>
        <v/>
      </c>
      <c r="R39" s="45" t="str" cm="1">
        <f t="array" ref="R39">IF(OR(Q39=0,P39=""),"",
IF($L$2=2,
_xlfn.IFS(Q39&lt;6,"LOW",Q39&gt;14,"HIGH",Q39&gt;9,"MEDIUM HIGH",TRUE,"MEDIUM"),
IF($L$2=1,
_xlfn.IFS(Q39&lt;=2,"LOW",Q39&gt;=12,"HIGH",Q39&gt;7,"MEDIUM HIGH",TRUE,"MEDIUM"),
IF($L$2=3,
_xlfn.IFS(Q39&lt;=4,"LOW",Q39&gt;=20,"HIGH",Q39&gt;11,"MEDIUM HIGH",TRUE,"MEDIUM")
))))</f>
        <v/>
      </c>
      <c r="S39" s="35"/>
      <c r="T39" s="36"/>
      <c r="U39" s="36"/>
      <c r="V39" s="36"/>
      <c r="W39" s="36"/>
      <c r="X39" s="36"/>
      <c r="Y39" s="171"/>
      <c r="Z39" s="34"/>
    </row>
    <row r="40" spans="1:26" ht="105" x14ac:dyDescent="0.25">
      <c r="A40" s="201"/>
      <c r="B40" s="30" t="s">
        <v>110</v>
      </c>
      <c r="C40" s="31" t="s">
        <v>111</v>
      </c>
      <c r="D40" s="32">
        <v>35</v>
      </c>
      <c r="E40" s="33"/>
      <c r="F40" s="34"/>
      <c r="G40" s="35"/>
      <c r="H40" s="36"/>
      <c r="I40" s="36"/>
      <c r="J40" s="36"/>
      <c r="K40" s="37"/>
      <c r="L40" s="38"/>
      <c r="M40" s="44">
        <f t="shared" si="0"/>
        <v>0</v>
      </c>
      <c r="N40" s="45" t="str" cm="1">
        <f t="array" ref="N40">IF(M40=0, "",
   IF($L$2=2,
      _xlfn.IFS(M40&lt;6, "LOW", M40&gt;14, "HIGH", M40&gt;9, "MEDIUM HIGH", TRUE, "MEDIUM"),
   IF($L$2=1,
      _xlfn.IFS(M40&lt;=2, "LOW", M40&gt;=12, "HIGH", M40&gt;7, "MEDIUM HIGH", TRUE, "MEDIUM"),
   IF($L$2=3,
      _xlfn.IFS(M40&lt;=4, "LOW", M40&gt;=20, "HIGH", M40&gt;11, "MEDIUM HIGH", TRUE, "MEDIUM")
   ))))</f>
        <v/>
      </c>
      <c r="O40" s="41"/>
      <c r="P40" s="42"/>
      <c r="Q40" s="44" t="str">
        <f>IFERROR(
    IF(VLOOKUP(P40, 'Risk Response Strategies'!$A$2:$C$11, 3, FALSE) = 1,
       0,
       M40 * (1 - VLOOKUP(P40, 'Risk Response Strategies'!$A$2:$C$11, 3, FALSE))
    ),
    ""
)</f>
        <v/>
      </c>
      <c r="R40" s="45" t="str" cm="1">
        <f t="array" ref="R40">IF(OR(Q40=0,P40=""),"",
IF($L$2=2,
_xlfn.IFS(Q40&lt;6,"LOW",Q40&gt;14,"HIGH",Q40&gt;9,"MEDIUM HIGH",TRUE,"MEDIUM"),
IF($L$2=1,
_xlfn.IFS(Q40&lt;=2,"LOW",Q40&gt;=12,"HIGH",Q40&gt;7,"MEDIUM HIGH",TRUE,"MEDIUM"),
IF($L$2=3,
_xlfn.IFS(Q40&lt;=4,"LOW",Q40&gt;=20,"HIGH",Q40&gt;11,"MEDIUM HIGH",TRUE,"MEDIUM")
))))</f>
        <v/>
      </c>
      <c r="S40" s="35"/>
      <c r="T40" s="36"/>
      <c r="U40" s="36"/>
      <c r="V40" s="36"/>
      <c r="W40" s="36"/>
      <c r="X40" s="36"/>
      <c r="Y40" s="171"/>
      <c r="Z40" s="34"/>
    </row>
    <row r="41" spans="1:26" ht="37.5" x14ac:dyDescent="0.25">
      <c r="A41" s="199" t="s">
        <v>112</v>
      </c>
      <c r="B41" s="30" t="s">
        <v>113</v>
      </c>
      <c r="C41" s="31" t="s">
        <v>114</v>
      </c>
      <c r="D41" s="32">
        <v>36</v>
      </c>
      <c r="E41" s="33"/>
      <c r="F41" s="34"/>
      <c r="G41" s="35"/>
      <c r="H41" s="36"/>
      <c r="I41" s="36"/>
      <c r="J41" s="36"/>
      <c r="K41" s="37"/>
      <c r="L41" s="38"/>
      <c r="M41" s="44">
        <f t="shared" si="0"/>
        <v>0</v>
      </c>
      <c r="N41" s="45" t="str" cm="1">
        <f t="array" ref="N41">IF(M41=0, "",
   IF($L$2=2,
      _xlfn.IFS(M41&lt;6, "LOW", M41&gt;14, "HIGH", M41&gt;9, "MEDIUM HIGH", TRUE, "MEDIUM"),
   IF($L$2=1,
      _xlfn.IFS(M41&lt;=2, "LOW", M41&gt;=12, "HIGH", M41&gt;7, "MEDIUM HIGH", TRUE, "MEDIUM"),
   IF($L$2=3,
      _xlfn.IFS(M41&lt;=4, "LOW", M41&gt;=20, "HIGH", M41&gt;11, "MEDIUM HIGH", TRUE, "MEDIUM")
   ))))</f>
        <v/>
      </c>
      <c r="O41" s="41"/>
      <c r="P41" s="42"/>
      <c r="Q41" s="44" t="str">
        <f>IFERROR(
    IF(VLOOKUP(P41, 'Risk Response Strategies'!$A$2:$C$11, 3, FALSE) = 1,
       0,
       M41 * (1 - VLOOKUP(P41, 'Risk Response Strategies'!$A$2:$C$11, 3, FALSE))
    ),
    ""
)</f>
        <v/>
      </c>
      <c r="R41" s="45" t="str" cm="1">
        <f t="array" ref="R41">IF(OR(Q41=0,P41=""),"",
IF($L$2=2,
_xlfn.IFS(Q41&lt;6,"LOW",Q41&gt;14,"HIGH",Q41&gt;9,"MEDIUM HIGH",TRUE,"MEDIUM"),
IF($L$2=1,
_xlfn.IFS(Q41&lt;=2,"LOW",Q41&gt;=12,"HIGH",Q41&gt;7,"MEDIUM HIGH",TRUE,"MEDIUM"),
IF($L$2=3,
_xlfn.IFS(Q41&lt;=4,"LOW",Q41&gt;=20,"HIGH",Q41&gt;11,"MEDIUM HIGH",TRUE,"MEDIUM")
))))</f>
        <v/>
      </c>
      <c r="S41" s="35"/>
      <c r="T41" s="36"/>
      <c r="U41" s="36"/>
      <c r="V41" s="36"/>
      <c r="W41" s="36"/>
      <c r="X41" s="36"/>
      <c r="Y41" s="171"/>
      <c r="Z41" s="34"/>
    </row>
    <row r="42" spans="1:26" ht="60" x14ac:dyDescent="0.25">
      <c r="A42" s="200"/>
      <c r="B42" s="30" t="s">
        <v>115</v>
      </c>
      <c r="C42" s="31" t="s">
        <v>116</v>
      </c>
      <c r="D42" s="32">
        <v>37</v>
      </c>
      <c r="E42" s="33"/>
      <c r="F42" s="34"/>
      <c r="G42" s="35"/>
      <c r="H42" s="36"/>
      <c r="I42" s="36"/>
      <c r="J42" s="36"/>
      <c r="K42" s="37"/>
      <c r="L42" s="38"/>
      <c r="M42" s="44">
        <f t="shared" si="0"/>
        <v>0</v>
      </c>
      <c r="N42" s="45" t="str" cm="1">
        <f t="array" ref="N42">IF(M42=0, "",
   IF($L$2=2,
      _xlfn.IFS(M42&lt;6, "LOW", M42&gt;14, "HIGH", M42&gt;9, "MEDIUM HIGH", TRUE, "MEDIUM"),
   IF($L$2=1,
      _xlfn.IFS(M42&lt;=2, "LOW", M42&gt;=12, "HIGH", M42&gt;7, "MEDIUM HIGH", TRUE, "MEDIUM"),
   IF($L$2=3,
      _xlfn.IFS(M42&lt;=4, "LOW", M42&gt;=20, "HIGH", M42&gt;11, "MEDIUM HIGH", TRUE, "MEDIUM")
   ))))</f>
        <v/>
      </c>
      <c r="O42" s="41"/>
      <c r="P42" s="42"/>
      <c r="Q42" s="44" t="str">
        <f>IFERROR(
    IF(VLOOKUP(P42, 'Risk Response Strategies'!$A$2:$C$11, 3, FALSE) = 1,
       0,
       M42 * (1 - VLOOKUP(P42, 'Risk Response Strategies'!$A$2:$C$11, 3, FALSE))
    ),
    ""
)</f>
        <v/>
      </c>
      <c r="R42" s="45" t="str" cm="1">
        <f t="array" ref="R42">IF(OR(Q42=0,P42=""),"",
IF($L$2=2,
_xlfn.IFS(Q42&lt;6,"LOW",Q42&gt;14,"HIGH",Q42&gt;9,"MEDIUM HIGH",TRUE,"MEDIUM"),
IF($L$2=1,
_xlfn.IFS(Q42&lt;=2,"LOW",Q42&gt;=12,"HIGH",Q42&gt;7,"MEDIUM HIGH",TRUE,"MEDIUM"),
IF($L$2=3,
_xlfn.IFS(Q42&lt;=4,"LOW",Q42&gt;=20,"HIGH",Q42&gt;11,"MEDIUM HIGH",TRUE,"MEDIUM")
))))</f>
        <v/>
      </c>
      <c r="S42" s="35"/>
      <c r="T42" s="36"/>
      <c r="U42" s="36"/>
      <c r="V42" s="36"/>
      <c r="W42" s="36"/>
      <c r="X42" s="36"/>
      <c r="Y42" s="171"/>
      <c r="Z42" s="34"/>
    </row>
    <row r="43" spans="1:26" ht="45" x14ac:dyDescent="0.25">
      <c r="A43" s="200"/>
      <c r="B43" s="30" t="s">
        <v>117</v>
      </c>
      <c r="C43" s="31" t="s">
        <v>118</v>
      </c>
      <c r="D43" s="32">
        <v>38</v>
      </c>
      <c r="E43" s="33"/>
      <c r="F43" s="34"/>
      <c r="G43" s="35"/>
      <c r="H43" s="36"/>
      <c r="I43" s="36"/>
      <c r="J43" s="36"/>
      <c r="K43" s="37"/>
      <c r="L43" s="38"/>
      <c r="M43" s="44">
        <f t="shared" si="0"/>
        <v>0</v>
      </c>
      <c r="N43" s="45" t="str" cm="1">
        <f t="array" ref="N43">IF(M43=0, "",
   IF($L$2=2,
      _xlfn.IFS(M43&lt;6, "LOW", M43&gt;14, "HIGH", M43&gt;9, "MEDIUM HIGH", TRUE, "MEDIUM"),
   IF($L$2=1,
      _xlfn.IFS(M43&lt;=2, "LOW", M43&gt;=12, "HIGH", M43&gt;7, "MEDIUM HIGH", TRUE, "MEDIUM"),
   IF($L$2=3,
      _xlfn.IFS(M43&lt;=4, "LOW", M43&gt;=20, "HIGH", M43&gt;11, "MEDIUM HIGH", TRUE, "MEDIUM")
   ))))</f>
        <v/>
      </c>
      <c r="O43" s="41"/>
      <c r="P43" s="42"/>
      <c r="Q43" s="44" t="str">
        <f>IFERROR(
    IF(VLOOKUP(P43, 'Risk Response Strategies'!$A$2:$C$11, 3, FALSE) = 1,
       0,
       M43 * (1 - VLOOKUP(P43, 'Risk Response Strategies'!$A$2:$C$11, 3, FALSE))
    ),
    ""
)</f>
        <v/>
      </c>
      <c r="R43" s="45" t="str" cm="1">
        <f t="array" ref="R43">IF(OR(Q43=0,P43=""),"",
IF($L$2=2,
_xlfn.IFS(Q43&lt;6,"LOW",Q43&gt;14,"HIGH",Q43&gt;9,"MEDIUM HIGH",TRUE,"MEDIUM"),
IF($L$2=1,
_xlfn.IFS(Q43&lt;=2,"LOW",Q43&gt;=12,"HIGH",Q43&gt;7,"MEDIUM HIGH",TRUE,"MEDIUM"),
IF($L$2=3,
_xlfn.IFS(Q43&lt;=4,"LOW",Q43&gt;=20,"HIGH",Q43&gt;11,"MEDIUM HIGH",TRUE,"MEDIUM")
))))</f>
        <v/>
      </c>
      <c r="S43" s="35"/>
      <c r="T43" s="36"/>
      <c r="U43" s="36"/>
      <c r="V43" s="36"/>
      <c r="W43" s="36"/>
      <c r="X43" s="36"/>
      <c r="Y43" s="171"/>
      <c r="Z43" s="34"/>
    </row>
    <row r="44" spans="1:26" ht="37.5" x14ac:dyDescent="0.25">
      <c r="A44" s="200"/>
      <c r="B44" s="30" t="s">
        <v>119</v>
      </c>
      <c r="C44" s="31" t="s">
        <v>120</v>
      </c>
      <c r="D44" s="32">
        <v>39</v>
      </c>
      <c r="E44" s="33"/>
      <c r="F44" s="34"/>
      <c r="G44" s="35"/>
      <c r="H44" s="36"/>
      <c r="I44" s="36"/>
      <c r="J44" s="36"/>
      <c r="K44" s="37"/>
      <c r="L44" s="38"/>
      <c r="M44" s="44">
        <f t="shared" si="0"/>
        <v>0</v>
      </c>
      <c r="N44" s="45" t="str" cm="1">
        <f t="array" ref="N44">IF(M44=0, "",
   IF($L$2=2,
      _xlfn.IFS(M44&lt;6, "LOW", M44&gt;14, "HIGH", M44&gt;9, "MEDIUM HIGH", TRUE, "MEDIUM"),
   IF($L$2=1,
      _xlfn.IFS(M44&lt;=2, "LOW", M44&gt;=12, "HIGH", M44&gt;7, "MEDIUM HIGH", TRUE, "MEDIUM"),
   IF($L$2=3,
      _xlfn.IFS(M44&lt;=4, "LOW", M44&gt;=20, "HIGH", M44&gt;11, "MEDIUM HIGH", TRUE, "MEDIUM")
   ))))</f>
        <v/>
      </c>
      <c r="O44" s="41"/>
      <c r="P44" s="42"/>
      <c r="Q44" s="44" t="str">
        <f>IFERROR(
    IF(VLOOKUP(P44, 'Risk Response Strategies'!$A$2:$C$11, 3, FALSE) = 1,
       0,
       M44 * (1 - VLOOKUP(P44, 'Risk Response Strategies'!$A$2:$C$11, 3, FALSE))
    ),
    ""
)</f>
        <v/>
      </c>
      <c r="R44" s="45" t="str" cm="1">
        <f t="array" ref="R44">IF(OR(Q44=0,P44=""),"",
IF($L$2=2,
_xlfn.IFS(Q44&lt;6,"LOW",Q44&gt;14,"HIGH",Q44&gt;9,"MEDIUM HIGH",TRUE,"MEDIUM"),
IF($L$2=1,
_xlfn.IFS(Q44&lt;=2,"LOW",Q44&gt;=12,"HIGH",Q44&gt;7,"MEDIUM HIGH",TRUE,"MEDIUM"),
IF($L$2=3,
_xlfn.IFS(Q44&lt;=4,"LOW",Q44&gt;=20,"HIGH",Q44&gt;11,"MEDIUM HIGH",TRUE,"MEDIUM")
))))</f>
        <v/>
      </c>
      <c r="S44" s="35"/>
      <c r="T44" s="36"/>
      <c r="U44" s="36"/>
      <c r="V44" s="36"/>
      <c r="W44" s="36"/>
      <c r="X44" s="36"/>
      <c r="Y44" s="171"/>
      <c r="Z44" s="34"/>
    </row>
    <row r="45" spans="1:26" ht="60" x14ac:dyDescent="0.25">
      <c r="A45" s="200"/>
      <c r="B45" s="30" t="s">
        <v>121</v>
      </c>
      <c r="C45" s="31" t="s">
        <v>122</v>
      </c>
      <c r="D45" s="32">
        <v>40</v>
      </c>
      <c r="E45" s="33"/>
      <c r="F45" s="34"/>
      <c r="G45" s="35"/>
      <c r="H45" s="36"/>
      <c r="I45" s="36"/>
      <c r="J45" s="36"/>
      <c r="K45" s="37"/>
      <c r="L45" s="38"/>
      <c r="M45" s="44">
        <f t="shared" si="0"/>
        <v>0</v>
      </c>
      <c r="N45" s="45" t="str" cm="1">
        <f t="array" ref="N45">IF(M45=0, "",
   IF($L$2=2,
      _xlfn.IFS(M45&lt;6, "LOW", M45&gt;14, "HIGH", M45&gt;9, "MEDIUM HIGH", TRUE, "MEDIUM"),
   IF($L$2=1,
      _xlfn.IFS(M45&lt;=2, "LOW", M45&gt;=12, "HIGH", M45&gt;7, "MEDIUM HIGH", TRUE, "MEDIUM"),
   IF($L$2=3,
      _xlfn.IFS(M45&lt;=4, "LOW", M45&gt;=20, "HIGH", M45&gt;11, "MEDIUM HIGH", TRUE, "MEDIUM")
   ))))</f>
        <v/>
      </c>
      <c r="O45" s="41"/>
      <c r="P45" s="42"/>
      <c r="Q45" s="44" t="str">
        <f>IFERROR(
    IF(VLOOKUP(P45, 'Risk Response Strategies'!$A$2:$C$11, 3, FALSE) = 1,
       0,
       M45 * (1 - VLOOKUP(P45, 'Risk Response Strategies'!$A$2:$C$11, 3, FALSE))
    ),
    ""
)</f>
        <v/>
      </c>
      <c r="R45" s="45" t="str" cm="1">
        <f t="array" ref="R45">IF(OR(Q45=0,P45=""),"",
IF($L$2=2,
_xlfn.IFS(Q45&lt;6,"LOW",Q45&gt;14,"HIGH",Q45&gt;9,"MEDIUM HIGH",TRUE,"MEDIUM"),
IF($L$2=1,
_xlfn.IFS(Q45&lt;=2,"LOW",Q45&gt;=12,"HIGH",Q45&gt;7,"MEDIUM HIGH",TRUE,"MEDIUM"),
IF($L$2=3,
_xlfn.IFS(Q45&lt;=4,"LOW",Q45&gt;=20,"HIGH",Q45&gt;11,"MEDIUM HIGH",TRUE,"MEDIUM")
))))</f>
        <v/>
      </c>
      <c r="S45" s="35"/>
      <c r="T45" s="36"/>
      <c r="U45" s="36"/>
      <c r="V45" s="36"/>
      <c r="W45" s="36"/>
      <c r="X45" s="36"/>
      <c r="Y45" s="171"/>
      <c r="Z45" s="34"/>
    </row>
    <row r="46" spans="1:26" ht="30" x14ac:dyDescent="0.25">
      <c r="A46" s="200"/>
      <c r="B46" s="30" t="s">
        <v>123</v>
      </c>
      <c r="C46" s="31" t="s">
        <v>124</v>
      </c>
      <c r="D46" s="32">
        <v>41</v>
      </c>
      <c r="E46" s="33"/>
      <c r="F46" s="34"/>
      <c r="G46" s="35"/>
      <c r="H46" s="36"/>
      <c r="I46" s="36"/>
      <c r="J46" s="36"/>
      <c r="K46" s="37"/>
      <c r="L46" s="38"/>
      <c r="M46" s="44">
        <f t="shared" si="0"/>
        <v>0</v>
      </c>
      <c r="N46" s="45" t="str" cm="1">
        <f t="array" ref="N46">IF(M46=0, "",
   IF($L$2=2,
      _xlfn.IFS(M46&lt;6, "LOW", M46&gt;14, "HIGH", M46&gt;9, "MEDIUM HIGH", TRUE, "MEDIUM"),
   IF($L$2=1,
      _xlfn.IFS(M46&lt;=2, "LOW", M46&gt;=12, "HIGH", M46&gt;7, "MEDIUM HIGH", TRUE, "MEDIUM"),
   IF($L$2=3,
      _xlfn.IFS(M46&lt;=4, "LOW", M46&gt;=20, "HIGH", M46&gt;11, "MEDIUM HIGH", TRUE, "MEDIUM")
   ))))</f>
        <v/>
      </c>
      <c r="O46" s="41"/>
      <c r="P46" s="42"/>
      <c r="Q46" s="44" t="str">
        <f>IFERROR(
    IF(VLOOKUP(P46, 'Risk Response Strategies'!$A$2:$C$11, 3, FALSE) = 1,
       0,
       M46 * (1 - VLOOKUP(P46, 'Risk Response Strategies'!$A$2:$C$11, 3, FALSE))
    ),
    ""
)</f>
        <v/>
      </c>
      <c r="R46" s="45" t="str" cm="1">
        <f t="array" ref="R46">IF(OR(Q46=0,P46=""),"",
IF($L$2=2,
_xlfn.IFS(Q46&lt;6,"LOW",Q46&gt;14,"HIGH",Q46&gt;9,"MEDIUM HIGH",TRUE,"MEDIUM"),
IF($L$2=1,
_xlfn.IFS(Q46&lt;=2,"LOW",Q46&gt;=12,"HIGH",Q46&gt;7,"MEDIUM HIGH",TRUE,"MEDIUM"),
IF($L$2=3,
_xlfn.IFS(Q46&lt;=4,"LOW",Q46&gt;=20,"HIGH",Q46&gt;11,"MEDIUM HIGH",TRUE,"MEDIUM")
))))</f>
        <v/>
      </c>
      <c r="S46" s="35"/>
      <c r="T46" s="36"/>
      <c r="U46" s="36"/>
      <c r="V46" s="36"/>
      <c r="W46" s="36"/>
      <c r="X46" s="36"/>
      <c r="Y46" s="171"/>
      <c r="Z46" s="34"/>
    </row>
    <row r="47" spans="1:26" ht="60" x14ac:dyDescent="0.25">
      <c r="A47" s="201"/>
      <c r="B47" s="30" t="s">
        <v>125</v>
      </c>
      <c r="C47" s="31" t="s">
        <v>126</v>
      </c>
      <c r="D47" s="32">
        <v>42</v>
      </c>
      <c r="E47" s="33"/>
      <c r="F47" s="34"/>
      <c r="G47" s="35"/>
      <c r="H47" s="36"/>
      <c r="I47" s="36"/>
      <c r="J47" s="36"/>
      <c r="K47" s="37"/>
      <c r="L47" s="38"/>
      <c r="M47" s="44">
        <f t="shared" si="0"/>
        <v>0</v>
      </c>
      <c r="N47" s="45" t="str" cm="1">
        <f t="array" ref="N47">IF(M47=0, "",
   IF($L$2=2,
      _xlfn.IFS(M47&lt;6, "LOW", M47&gt;14, "HIGH", M47&gt;9, "MEDIUM HIGH", TRUE, "MEDIUM"),
   IF($L$2=1,
      _xlfn.IFS(M47&lt;=2, "LOW", M47&gt;=12, "HIGH", M47&gt;7, "MEDIUM HIGH", TRUE, "MEDIUM"),
   IF($L$2=3,
      _xlfn.IFS(M47&lt;=4, "LOW", M47&gt;=20, "HIGH", M47&gt;11, "MEDIUM HIGH", TRUE, "MEDIUM")
   ))))</f>
        <v/>
      </c>
      <c r="O47" s="41"/>
      <c r="P47" s="42"/>
      <c r="Q47" s="44" t="str">
        <f>IFERROR(
    IF(VLOOKUP(P47, 'Risk Response Strategies'!$A$2:$C$11, 3, FALSE) = 1,
       0,
       M47 * (1 - VLOOKUP(P47, 'Risk Response Strategies'!$A$2:$C$11, 3, FALSE))
    ),
    ""
)</f>
        <v/>
      </c>
      <c r="R47" s="45" t="str" cm="1">
        <f t="array" ref="R47">IF(OR(Q47=0,P47=""),"",
IF($L$2=2,
_xlfn.IFS(Q47&lt;6,"LOW",Q47&gt;14,"HIGH",Q47&gt;9,"MEDIUM HIGH",TRUE,"MEDIUM"),
IF($L$2=1,
_xlfn.IFS(Q47&lt;=2,"LOW",Q47&gt;=12,"HIGH",Q47&gt;7,"MEDIUM HIGH",TRUE,"MEDIUM"),
IF($L$2=3,
_xlfn.IFS(Q47&lt;=4,"LOW",Q47&gt;=20,"HIGH",Q47&gt;11,"MEDIUM HIGH",TRUE,"MEDIUM")
))))</f>
        <v/>
      </c>
      <c r="S47" s="35"/>
      <c r="T47" s="36"/>
      <c r="U47" s="36"/>
      <c r="V47" s="36"/>
      <c r="W47" s="36"/>
      <c r="X47" s="36"/>
      <c r="Y47" s="171"/>
      <c r="Z47" s="34"/>
    </row>
    <row r="48" spans="1:26" ht="30" x14ac:dyDescent="0.25">
      <c r="A48" s="199" t="s">
        <v>127</v>
      </c>
      <c r="B48" s="30" t="s">
        <v>128</v>
      </c>
      <c r="C48" s="31" t="s">
        <v>129</v>
      </c>
      <c r="D48" s="32">
        <v>43</v>
      </c>
      <c r="E48" s="33"/>
      <c r="F48" s="34"/>
      <c r="G48" s="35"/>
      <c r="H48" s="36"/>
      <c r="I48" s="36"/>
      <c r="J48" s="36"/>
      <c r="K48" s="37"/>
      <c r="L48" s="38"/>
      <c r="M48" s="44">
        <f t="shared" si="0"/>
        <v>0</v>
      </c>
      <c r="N48" s="45" t="str" cm="1">
        <f t="array" ref="N48">IF(M48=0, "",
   IF($L$2=2,
      _xlfn.IFS(M48&lt;6, "LOW", M48&gt;14, "HIGH", M48&gt;9, "MEDIUM HIGH", TRUE, "MEDIUM"),
   IF($L$2=1,
      _xlfn.IFS(M48&lt;=2, "LOW", M48&gt;=12, "HIGH", M48&gt;7, "MEDIUM HIGH", TRUE, "MEDIUM"),
   IF($L$2=3,
      _xlfn.IFS(M48&lt;=4, "LOW", M48&gt;=20, "HIGH", M48&gt;11, "MEDIUM HIGH", TRUE, "MEDIUM")
   ))))</f>
        <v/>
      </c>
      <c r="O48" s="41"/>
      <c r="P48" s="42"/>
      <c r="Q48" s="44" t="str">
        <f>IFERROR(
    IF(VLOOKUP(P48, 'Risk Response Strategies'!$A$2:$C$11, 3, FALSE) = 1,
       0,
       M48 * (1 - VLOOKUP(P48, 'Risk Response Strategies'!$A$2:$C$11, 3, FALSE))
    ),
    ""
)</f>
        <v/>
      </c>
      <c r="R48" s="45" t="str" cm="1">
        <f t="array" ref="R48">IF(OR(Q48=0,P48=""),"",
IF($L$2=2,
_xlfn.IFS(Q48&lt;6,"LOW",Q48&gt;14,"HIGH",Q48&gt;9,"MEDIUM HIGH",TRUE,"MEDIUM"),
IF($L$2=1,
_xlfn.IFS(Q48&lt;=2,"LOW",Q48&gt;=12,"HIGH",Q48&gt;7,"MEDIUM HIGH",TRUE,"MEDIUM"),
IF($L$2=3,
_xlfn.IFS(Q48&lt;=4,"LOW",Q48&gt;=20,"HIGH",Q48&gt;11,"MEDIUM HIGH",TRUE,"MEDIUM")
))))</f>
        <v/>
      </c>
      <c r="S48" s="35"/>
      <c r="T48" s="36"/>
      <c r="U48" s="36"/>
      <c r="V48" s="36"/>
      <c r="W48" s="36"/>
      <c r="X48" s="36"/>
      <c r="Y48" s="171"/>
      <c r="Z48" s="34"/>
    </row>
    <row r="49" spans="1:26" ht="30" x14ac:dyDescent="0.25">
      <c r="A49" s="200"/>
      <c r="B49" s="30" t="s">
        <v>130</v>
      </c>
      <c r="C49" s="31" t="s">
        <v>131</v>
      </c>
      <c r="D49" s="32">
        <v>44</v>
      </c>
      <c r="E49" s="33"/>
      <c r="F49" s="34"/>
      <c r="G49" s="35"/>
      <c r="H49" s="36"/>
      <c r="I49" s="36"/>
      <c r="J49" s="36"/>
      <c r="K49" s="37"/>
      <c r="L49" s="38"/>
      <c r="M49" s="44">
        <f t="shared" si="0"/>
        <v>0</v>
      </c>
      <c r="N49" s="45" t="str" cm="1">
        <f t="array" ref="N49">IF(M49=0, "",
   IF($L$2=2,
      _xlfn.IFS(M49&lt;6, "LOW", M49&gt;14, "HIGH", M49&gt;9, "MEDIUM HIGH", TRUE, "MEDIUM"),
   IF($L$2=1,
      _xlfn.IFS(M49&lt;=2, "LOW", M49&gt;=12, "HIGH", M49&gt;7, "MEDIUM HIGH", TRUE, "MEDIUM"),
   IF($L$2=3,
      _xlfn.IFS(M49&lt;=4, "LOW", M49&gt;=20, "HIGH", M49&gt;11, "MEDIUM HIGH", TRUE, "MEDIUM")
   ))))</f>
        <v/>
      </c>
      <c r="O49" s="41"/>
      <c r="P49" s="42"/>
      <c r="Q49" s="44" t="str">
        <f>IFERROR(
    IF(VLOOKUP(P49, 'Risk Response Strategies'!$A$2:$C$11, 3, FALSE) = 1,
       0,
       M49 * (1 - VLOOKUP(P49, 'Risk Response Strategies'!$A$2:$C$11, 3, FALSE))
    ),
    ""
)</f>
        <v/>
      </c>
      <c r="R49" s="45" t="str" cm="1">
        <f t="array" ref="R49">IF(OR(Q49=0,P49=""),"",
IF($L$2=2,
_xlfn.IFS(Q49&lt;6,"LOW",Q49&gt;14,"HIGH",Q49&gt;9,"MEDIUM HIGH",TRUE,"MEDIUM"),
IF($L$2=1,
_xlfn.IFS(Q49&lt;=2,"LOW",Q49&gt;=12,"HIGH",Q49&gt;7,"MEDIUM HIGH",TRUE,"MEDIUM"),
IF($L$2=3,
_xlfn.IFS(Q49&lt;=4,"LOW",Q49&gt;=20,"HIGH",Q49&gt;11,"MEDIUM HIGH",TRUE,"MEDIUM")
))))</f>
        <v/>
      </c>
      <c r="S49" s="35"/>
      <c r="T49" s="36"/>
      <c r="U49" s="36"/>
      <c r="V49" s="36"/>
      <c r="W49" s="36"/>
      <c r="X49" s="36"/>
      <c r="Y49" s="171"/>
      <c r="Z49" s="34"/>
    </row>
    <row r="50" spans="1:26" ht="30" x14ac:dyDescent="0.25">
      <c r="A50" s="200"/>
      <c r="B50" s="30" t="s">
        <v>132</v>
      </c>
      <c r="C50" s="31" t="s">
        <v>133</v>
      </c>
      <c r="D50" s="32">
        <v>45</v>
      </c>
      <c r="E50" s="33"/>
      <c r="F50" s="34"/>
      <c r="G50" s="35"/>
      <c r="H50" s="36"/>
      <c r="I50" s="36"/>
      <c r="J50" s="36"/>
      <c r="K50" s="37"/>
      <c r="L50" s="38"/>
      <c r="M50" s="44">
        <f t="shared" si="0"/>
        <v>0</v>
      </c>
      <c r="N50" s="45" t="str" cm="1">
        <f t="array" ref="N50">IF(M50=0, "",
   IF($L$2=2,
      _xlfn.IFS(M50&lt;6, "LOW", M50&gt;14, "HIGH", M50&gt;9, "MEDIUM HIGH", TRUE, "MEDIUM"),
   IF($L$2=1,
      _xlfn.IFS(M50&lt;=2, "LOW", M50&gt;=12, "HIGH", M50&gt;7, "MEDIUM HIGH", TRUE, "MEDIUM"),
   IF($L$2=3,
      _xlfn.IFS(M50&lt;=4, "LOW", M50&gt;=20, "HIGH", M50&gt;11, "MEDIUM HIGH", TRUE, "MEDIUM")
   ))))</f>
        <v/>
      </c>
      <c r="O50" s="41"/>
      <c r="P50" s="42"/>
      <c r="Q50" s="44" t="str">
        <f>IFERROR(
    IF(VLOOKUP(P50, 'Risk Response Strategies'!$A$2:$C$11, 3, FALSE) = 1,
       0,
       M50 * (1 - VLOOKUP(P50, 'Risk Response Strategies'!$A$2:$C$11, 3, FALSE))
    ),
    ""
)</f>
        <v/>
      </c>
      <c r="R50" s="45" t="str" cm="1">
        <f t="array" ref="R50">IF(OR(Q50=0,P50=""),"",
IF($L$2=2,
_xlfn.IFS(Q50&lt;6,"LOW",Q50&gt;14,"HIGH",Q50&gt;9,"MEDIUM HIGH",TRUE,"MEDIUM"),
IF($L$2=1,
_xlfn.IFS(Q50&lt;=2,"LOW",Q50&gt;=12,"HIGH",Q50&gt;7,"MEDIUM HIGH",TRUE,"MEDIUM"),
IF($L$2=3,
_xlfn.IFS(Q50&lt;=4,"LOW",Q50&gt;=20,"HIGH",Q50&gt;11,"MEDIUM HIGH",TRUE,"MEDIUM")
))))</f>
        <v/>
      </c>
      <c r="S50" s="35"/>
      <c r="T50" s="36"/>
      <c r="U50" s="36"/>
      <c r="V50" s="36"/>
      <c r="W50" s="36"/>
      <c r="X50" s="36"/>
      <c r="Y50" s="171"/>
      <c r="Z50" s="34"/>
    </row>
    <row r="51" spans="1:26" ht="30" x14ac:dyDescent="0.25">
      <c r="A51" s="200"/>
      <c r="B51" s="30" t="s">
        <v>134</v>
      </c>
      <c r="C51" s="31" t="s">
        <v>135</v>
      </c>
      <c r="D51" s="32">
        <v>46</v>
      </c>
      <c r="E51" s="33"/>
      <c r="F51" s="34"/>
      <c r="G51" s="35"/>
      <c r="H51" s="36"/>
      <c r="I51" s="36"/>
      <c r="J51" s="36"/>
      <c r="K51" s="37"/>
      <c r="L51" s="38"/>
      <c r="M51" s="44">
        <f t="shared" si="0"/>
        <v>0</v>
      </c>
      <c r="N51" s="45" t="str" cm="1">
        <f t="array" ref="N51">IF(M51=0, "",
   IF($L$2=2,
      _xlfn.IFS(M51&lt;6, "LOW", M51&gt;14, "HIGH", M51&gt;9, "MEDIUM HIGH", TRUE, "MEDIUM"),
   IF($L$2=1,
      _xlfn.IFS(M51&lt;=2, "LOW", M51&gt;=12, "HIGH", M51&gt;7, "MEDIUM HIGH", TRUE, "MEDIUM"),
   IF($L$2=3,
      _xlfn.IFS(M51&lt;=4, "LOW", M51&gt;=20, "HIGH", M51&gt;11, "MEDIUM HIGH", TRUE, "MEDIUM")
   ))))</f>
        <v/>
      </c>
      <c r="O51" s="41"/>
      <c r="P51" s="42"/>
      <c r="Q51" s="44" t="str">
        <f>IFERROR(
    IF(VLOOKUP(P51, 'Risk Response Strategies'!$A$2:$C$11, 3, FALSE) = 1,
       0,
       M51 * (1 - VLOOKUP(P51, 'Risk Response Strategies'!$A$2:$C$11, 3, FALSE))
    ),
    ""
)</f>
        <v/>
      </c>
      <c r="R51" s="45" t="str" cm="1">
        <f t="array" ref="R51">IF(OR(Q51=0,P51=""),"",
IF($L$2=2,
_xlfn.IFS(Q51&lt;6,"LOW",Q51&gt;14,"HIGH",Q51&gt;9,"MEDIUM HIGH",TRUE,"MEDIUM"),
IF($L$2=1,
_xlfn.IFS(Q51&lt;=2,"LOW",Q51&gt;=12,"HIGH",Q51&gt;7,"MEDIUM HIGH",TRUE,"MEDIUM"),
IF($L$2=3,
_xlfn.IFS(Q51&lt;=4,"LOW",Q51&gt;=20,"HIGH",Q51&gt;11,"MEDIUM HIGH",TRUE,"MEDIUM")
))))</f>
        <v/>
      </c>
      <c r="S51" s="35"/>
      <c r="T51" s="36"/>
      <c r="U51" s="36"/>
      <c r="V51" s="36"/>
      <c r="W51" s="36"/>
      <c r="X51" s="36"/>
      <c r="Y51" s="171"/>
      <c r="Z51" s="34"/>
    </row>
    <row r="52" spans="1:26" ht="30" x14ac:dyDescent="0.25">
      <c r="A52" s="200"/>
      <c r="B52" s="30" t="s">
        <v>136</v>
      </c>
      <c r="C52" s="31" t="s">
        <v>137</v>
      </c>
      <c r="D52" s="32">
        <v>47</v>
      </c>
      <c r="E52" s="33"/>
      <c r="F52" s="34"/>
      <c r="G52" s="35"/>
      <c r="H52" s="36"/>
      <c r="I52" s="36"/>
      <c r="J52" s="36"/>
      <c r="K52" s="37"/>
      <c r="L52" s="38"/>
      <c r="M52" s="44">
        <f t="shared" si="0"/>
        <v>0</v>
      </c>
      <c r="N52" s="45" t="str" cm="1">
        <f t="array" ref="N52">IF(M52=0, "",
   IF($L$2=2,
      _xlfn.IFS(M52&lt;6, "LOW", M52&gt;14, "HIGH", M52&gt;9, "MEDIUM HIGH", TRUE, "MEDIUM"),
   IF($L$2=1,
      _xlfn.IFS(M52&lt;=2, "LOW", M52&gt;=12, "HIGH", M52&gt;7, "MEDIUM HIGH", TRUE, "MEDIUM"),
   IF($L$2=3,
      _xlfn.IFS(M52&lt;=4, "LOW", M52&gt;=20, "HIGH", M52&gt;11, "MEDIUM HIGH", TRUE, "MEDIUM")
   ))))</f>
        <v/>
      </c>
      <c r="O52" s="41"/>
      <c r="P52" s="42"/>
      <c r="Q52" s="44" t="str">
        <f>IFERROR(
    IF(VLOOKUP(P52, 'Risk Response Strategies'!$A$2:$C$11, 3, FALSE) = 1,
       0,
       M52 * (1 - VLOOKUP(P52, 'Risk Response Strategies'!$A$2:$C$11, 3, FALSE))
    ),
    ""
)</f>
        <v/>
      </c>
      <c r="R52" s="45" t="str" cm="1">
        <f t="array" ref="R52">IF(OR(Q52=0,P52=""),"",
IF($L$2=2,
_xlfn.IFS(Q52&lt;6,"LOW",Q52&gt;14,"HIGH",Q52&gt;9,"MEDIUM HIGH",TRUE,"MEDIUM"),
IF($L$2=1,
_xlfn.IFS(Q52&lt;=2,"LOW",Q52&gt;=12,"HIGH",Q52&gt;7,"MEDIUM HIGH",TRUE,"MEDIUM"),
IF($L$2=3,
_xlfn.IFS(Q52&lt;=4,"LOW",Q52&gt;=20,"HIGH",Q52&gt;11,"MEDIUM HIGH",TRUE,"MEDIUM")
))))</f>
        <v/>
      </c>
      <c r="S52" s="35"/>
      <c r="T52" s="36"/>
      <c r="U52" s="36"/>
      <c r="V52" s="36"/>
      <c r="W52" s="36"/>
      <c r="X52" s="36"/>
      <c r="Y52" s="171"/>
      <c r="Z52" s="34"/>
    </row>
    <row r="53" spans="1:26" ht="37.5" x14ac:dyDescent="0.25">
      <c r="A53" s="200"/>
      <c r="B53" s="30" t="s">
        <v>138</v>
      </c>
      <c r="C53" s="31" t="s">
        <v>139</v>
      </c>
      <c r="D53" s="32">
        <v>48</v>
      </c>
      <c r="E53" s="33"/>
      <c r="F53" s="34"/>
      <c r="G53" s="35"/>
      <c r="H53" s="36"/>
      <c r="I53" s="36"/>
      <c r="J53" s="36"/>
      <c r="K53" s="37"/>
      <c r="L53" s="38"/>
      <c r="M53" s="44">
        <f t="shared" si="0"/>
        <v>0</v>
      </c>
      <c r="N53" s="45" t="str" cm="1">
        <f t="array" ref="N53">IF(M53=0, "",
   IF($L$2=2,
      _xlfn.IFS(M53&lt;6, "LOW", M53&gt;14, "HIGH", M53&gt;9, "MEDIUM HIGH", TRUE, "MEDIUM"),
   IF($L$2=1,
      _xlfn.IFS(M53&lt;=2, "LOW", M53&gt;=12, "HIGH", M53&gt;7, "MEDIUM HIGH", TRUE, "MEDIUM"),
   IF($L$2=3,
      _xlfn.IFS(M53&lt;=4, "LOW", M53&gt;=20, "HIGH", M53&gt;11, "MEDIUM HIGH", TRUE, "MEDIUM")
   ))))</f>
        <v/>
      </c>
      <c r="O53" s="41"/>
      <c r="P53" s="42"/>
      <c r="Q53" s="44" t="str">
        <f>IFERROR(
    IF(VLOOKUP(P53, 'Risk Response Strategies'!$A$2:$C$11, 3, FALSE) = 1,
       0,
       M53 * (1 - VLOOKUP(P53, 'Risk Response Strategies'!$A$2:$C$11, 3, FALSE))
    ),
    ""
)</f>
        <v/>
      </c>
      <c r="R53" s="45" t="str" cm="1">
        <f t="array" ref="R53">IF(OR(Q53=0,P53=""),"",
IF($L$2=2,
_xlfn.IFS(Q53&lt;6,"LOW",Q53&gt;14,"HIGH",Q53&gt;9,"MEDIUM HIGH",TRUE,"MEDIUM"),
IF($L$2=1,
_xlfn.IFS(Q53&lt;=2,"LOW",Q53&gt;=12,"HIGH",Q53&gt;7,"MEDIUM HIGH",TRUE,"MEDIUM"),
IF($L$2=3,
_xlfn.IFS(Q53&lt;=4,"LOW",Q53&gt;=20,"HIGH",Q53&gt;11,"MEDIUM HIGH",TRUE,"MEDIUM")
))))</f>
        <v/>
      </c>
      <c r="S53" s="35"/>
      <c r="T53" s="36"/>
      <c r="U53" s="36"/>
      <c r="V53" s="36"/>
      <c r="W53" s="36"/>
      <c r="X53" s="36"/>
      <c r="Y53" s="171"/>
      <c r="Z53" s="34"/>
    </row>
    <row r="54" spans="1:26" ht="37.5" x14ac:dyDescent="0.25">
      <c r="A54" s="200"/>
      <c r="B54" s="30" t="s">
        <v>140</v>
      </c>
      <c r="C54" s="31" t="s">
        <v>141</v>
      </c>
      <c r="D54" s="32">
        <v>49</v>
      </c>
      <c r="E54" s="33"/>
      <c r="F54" s="34"/>
      <c r="G54" s="35"/>
      <c r="H54" s="36"/>
      <c r="I54" s="36"/>
      <c r="J54" s="36"/>
      <c r="K54" s="37"/>
      <c r="L54" s="38"/>
      <c r="M54" s="44">
        <f t="shared" si="0"/>
        <v>0</v>
      </c>
      <c r="N54" s="45" t="str" cm="1">
        <f t="array" ref="N54">IF(M54=0, "",
   IF($L$2=2,
      _xlfn.IFS(M54&lt;6, "LOW", M54&gt;14, "HIGH", M54&gt;9, "MEDIUM HIGH", TRUE, "MEDIUM"),
   IF($L$2=1,
      _xlfn.IFS(M54&lt;=2, "LOW", M54&gt;=12, "HIGH", M54&gt;7, "MEDIUM HIGH", TRUE, "MEDIUM"),
   IF($L$2=3,
      _xlfn.IFS(M54&lt;=4, "LOW", M54&gt;=20, "HIGH", M54&gt;11, "MEDIUM HIGH", TRUE, "MEDIUM")
   ))))</f>
        <v/>
      </c>
      <c r="O54" s="41"/>
      <c r="P54" s="42"/>
      <c r="Q54" s="44" t="str">
        <f>IFERROR(
    IF(VLOOKUP(P54, 'Risk Response Strategies'!$A$2:$C$11, 3, FALSE) = 1,
       0,
       M54 * (1 - VLOOKUP(P54, 'Risk Response Strategies'!$A$2:$C$11, 3, FALSE))
    ),
    ""
)</f>
        <v/>
      </c>
      <c r="R54" s="45" t="str" cm="1">
        <f t="array" ref="R54">IF(OR(Q54=0,P54=""),"",
IF($L$2=2,
_xlfn.IFS(Q54&lt;6,"LOW",Q54&gt;14,"HIGH",Q54&gt;9,"MEDIUM HIGH",TRUE,"MEDIUM"),
IF($L$2=1,
_xlfn.IFS(Q54&lt;=2,"LOW",Q54&gt;=12,"HIGH",Q54&gt;7,"MEDIUM HIGH",TRUE,"MEDIUM"),
IF($L$2=3,
_xlfn.IFS(Q54&lt;=4,"LOW",Q54&gt;=20,"HIGH",Q54&gt;11,"MEDIUM HIGH",TRUE,"MEDIUM")
))))</f>
        <v/>
      </c>
      <c r="S54" s="35"/>
      <c r="T54" s="36"/>
      <c r="U54" s="36"/>
      <c r="V54" s="36"/>
      <c r="W54" s="36"/>
      <c r="X54" s="36"/>
      <c r="Y54" s="171"/>
      <c r="Z54" s="34"/>
    </row>
    <row r="55" spans="1:26" ht="45" x14ac:dyDescent="0.25">
      <c r="A55" s="200"/>
      <c r="B55" s="30" t="s">
        <v>142</v>
      </c>
      <c r="C55" s="31" t="s">
        <v>143</v>
      </c>
      <c r="D55" s="32">
        <v>50</v>
      </c>
      <c r="E55" s="33"/>
      <c r="F55" s="34"/>
      <c r="G55" s="35"/>
      <c r="H55" s="36"/>
      <c r="I55" s="36"/>
      <c r="J55" s="36"/>
      <c r="K55" s="37"/>
      <c r="L55" s="38"/>
      <c r="M55" s="44">
        <f t="shared" si="0"/>
        <v>0</v>
      </c>
      <c r="N55" s="45" t="str" cm="1">
        <f t="array" ref="N55">IF(M55=0, "",
   IF($L$2=2,
      _xlfn.IFS(M55&lt;6, "LOW", M55&gt;14, "HIGH", M55&gt;9, "MEDIUM HIGH", TRUE, "MEDIUM"),
   IF($L$2=1,
      _xlfn.IFS(M55&lt;=2, "LOW", M55&gt;=12, "HIGH", M55&gt;7, "MEDIUM HIGH", TRUE, "MEDIUM"),
   IF($L$2=3,
      _xlfn.IFS(M55&lt;=4, "LOW", M55&gt;=20, "HIGH", M55&gt;11, "MEDIUM HIGH", TRUE, "MEDIUM")
   ))))</f>
        <v/>
      </c>
      <c r="O55" s="41"/>
      <c r="P55" s="42"/>
      <c r="Q55" s="44" t="str">
        <f>IFERROR(
    IF(VLOOKUP(P55, 'Risk Response Strategies'!$A$2:$C$11, 3, FALSE) = 1,
       0,
       M55 * (1 - VLOOKUP(P55, 'Risk Response Strategies'!$A$2:$C$11, 3, FALSE))
    ),
    ""
)</f>
        <v/>
      </c>
      <c r="R55" s="45" t="str" cm="1">
        <f t="array" ref="R55">IF(OR(Q55=0,P55=""),"",
IF($L$2=2,
_xlfn.IFS(Q55&lt;6,"LOW",Q55&gt;14,"HIGH",Q55&gt;9,"MEDIUM HIGH",TRUE,"MEDIUM"),
IF($L$2=1,
_xlfn.IFS(Q55&lt;=2,"LOW",Q55&gt;=12,"HIGH",Q55&gt;7,"MEDIUM HIGH",TRUE,"MEDIUM"),
IF($L$2=3,
_xlfn.IFS(Q55&lt;=4,"LOW",Q55&gt;=20,"HIGH",Q55&gt;11,"MEDIUM HIGH",TRUE,"MEDIUM")
))))</f>
        <v/>
      </c>
      <c r="S55" s="35"/>
      <c r="T55" s="36"/>
      <c r="U55" s="36"/>
      <c r="V55" s="36"/>
      <c r="W55" s="36"/>
      <c r="X55" s="36"/>
      <c r="Y55" s="171"/>
      <c r="Z55" s="176"/>
    </row>
    <row r="56" spans="1:26" ht="30" x14ac:dyDescent="0.25">
      <c r="A56" s="201"/>
      <c r="B56" s="30" t="s">
        <v>144</v>
      </c>
      <c r="C56" s="31" t="s">
        <v>145</v>
      </c>
      <c r="D56" s="32">
        <v>51</v>
      </c>
      <c r="E56" s="33"/>
      <c r="F56" s="34"/>
      <c r="G56" s="35"/>
      <c r="H56" s="36"/>
      <c r="I56" s="36"/>
      <c r="J56" s="36"/>
      <c r="K56" s="37"/>
      <c r="L56" s="38"/>
      <c r="M56" s="46">
        <f t="shared" si="0"/>
        <v>0</v>
      </c>
      <c r="N56" s="47" t="str" cm="1">
        <f t="array" ref="N56">IF(M56=0, "",
   IF($L$2=2,
      _xlfn.IFS(M56&lt;6, "LOW", M56&gt;14, "HIGH", M56&gt;9, "MEDIUM HIGH", TRUE, "MEDIUM"),
   IF($L$2=1,
      _xlfn.IFS(M56&lt;=2, "LOW", M56&gt;=12, "HIGH", M56&gt;7, "MEDIUM HIGH", TRUE, "MEDIUM"),
   IF($L$2=3,
      _xlfn.IFS(M56&lt;=4, "LOW", M56&gt;=20, "HIGH", M56&gt;11, "MEDIUM HIGH", TRUE, "MEDIUM")
   ))))</f>
        <v/>
      </c>
      <c r="O56" s="41"/>
      <c r="P56" s="42"/>
      <c r="Q56" s="46" t="str">
        <f>IFERROR(
    IF(VLOOKUP(P56, 'Risk Response Strategies'!$A$2:$C$11, 3, FALSE) = 1,
       0,
       M56 * (1 - VLOOKUP(P56, 'Risk Response Strategies'!$A$2:$C$11, 3, FALSE))
    ),
    ""
)</f>
        <v/>
      </c>
      <c r="R56" s="47" t="str" cm="1">
        <f t="array" ref="R56">IF(OR(Q56=0,P56=""),"",
IF($L$2=2,
_xlfn.IFS(Q56&lt;6,"LOW",Q56&gt;14,"HIGH",Q56&gt;9,"MEDIUM HIGH",TRUE,"MEDIUM"),
IF($L$2=1,
_xlfn.IFS(Q56&lt;=2,"LOW",Q56&gt;=12,"HIGH",Q56&gt;7,"MEDIUM HIGH",TRUE,"MEDIUM"),
IF($L$2=3,
_xlfn.IFS(Q56&lt;=4,"LOW",Q56&gt;=20,"HIGH",Q56&gt;11,"MEDIUM HIGH",TRUE,"MEDIUM")
))))</f>
        <v/>
      </c>
      <c r="S56" s="35"/>
      <c r="T56" s="36"/>
      <c r="U56" s="36"/>
      <c r="V56" s="36"/>
      <c r="W56" s="36"/>
      <c r="X56" s="36"/>
      <c r="Y56" s="171"/>
      <c r="Z56" s="177"/>
    </row>
    <row r="57" spans="1:26" x14ac:dyDescent="0.25">
      <c r="D57" s="51"/>
      <c r="E57" s="52"/>
      <c r="F57" s="53"/>
      <c r="G57" s="54"/>
      <c r="H57" s="54"/>
      <c r="I57" s="54"/>
      <c r="J57" s="54"/>
      <c r="K57" s="55"/>
      <c r="L57" s="55"/>
      <c r="O57" s="53"/>
      <c r="P57" s="53"/>
      <c r="S57" s="54"/>
      <c r="T57" s="54"/>
      <c r="U57" s="54"/>
      <c r="V57" s="54"/>
      <c r="W57" s="54"/>
      <c r="X57" s="54"/>
      <c r="Y57" s="54"/>
      <c r="Z57" s="53"/>
    </row>
    <row r="58" spans="1:26" x14ac:dyDescent="0.25">
      <c r="D58" s="51"/>
      <c r="E58" s="52"/>
      <c r="F58" s="53"/>
      <c r="G58" s="54"/>
      <c r="H58" s="54"/>
      <c r="I58" s="54"/>
      <c r="J58" s="54"/>
      <c r="K58" s="55"/>
      <c r="L58" s="55"/>
      <c r="O58" s="53"/>
      <c r="P58" s="53"/>
      <c r="S58" s="54"/>
      <c r="T58" s="54"/>
      <c r="U58" s="54"/>
      <c r="V58" s="54"/>
      <c r="W58" s="54"/>
      <c r="X58" s="54"/>
      <c r="Y58" s="54"/>
      <c r="Z58" s="53"/>
    </row>
    <row r="59" spans="1:26" x14ac:dyDescent="0.25">
      <c r="D59" s="51"/>
      <c r="E59" s="52"/>
      <c r="F59" s="53"/>
      <c r="G59" s="54"/>
      <c r="H59" s="54"/>
      <c r="I59" s="54"/>
      <c r="J59" s="54"/>
      <c r="K59" s="55"/>
      <c r="L59" s="55"/>
      <c r="O59" s="53"/>
      <c r="P59" s="53"/>
      <c r="S59" s="54"/>
      <c r="T59" s="54"/>
      <c r="U59" s="54"/>
      <c r="V59" s="54"/>
      <c r="W59" s="54"/>
      <c r="X59" s="54"/>
      <c r="Y59" s="54"/>
      <c r="Z59" s="53"/>
    </row>
    <row r="60" spans="1:26" x14ac:dyDescent="0.25">
      <c r="D60" s="51"/>
      <c r="E60" s="52"/>
      <c r="F60" s="53"/>
      <c r="G60" s="54"/>
      <c r="H60" s="54"/>
      <c r="I60" s="54"/>
      <c r="J60" s="54"/>
      <c r="K60" s="55"/>
      <c r="L60" s="55"/>
      <c r="O60" s="53"/>
      <c r="P60" s="53"/>
      <c r="S60" s="54"/>
      <c r="T60" s="54"/>
      <c r="U60" s="54"/>
      <c r="V60" s="54"/>
      <c r="W60" s="54"/>
      <c r="X60" s="54"/>
      <c r="Y60" s="54"/>
      <c r="Z60" s="53"/>
    </row>
    <row r="61" spans="1:26" x14ac:dyDescent="0.25">
      <c r="D61" s="51"/>
      <c r="E61" s="52"/>
      <c r="F61" s="53"/>
      <c r="G61" s="54"/>
      <c r="H61" s="54"/>
      <c r="I61" s="54"/>
      <c r="J61" s="54"/>
      <c r="K61" s="55"/>
      <c r="L61" s="55"/>
      <c r="O61" s="53"/>
      <c r="P61" s="53"/>
      <c r="S61" s="54"/>
      <c r="T61" s="54"/>
      <c r="U61" s="54"/>
      <c r="V61" s="54"/>
      <c r="W61" s="54"/>
      <c r="X61" s="54"/>
      <c r="Y61" s="54"/>
      <c r="Z61" s="53"/>
    </row>
    <row r="62" spans="1:26" x14ac:dyDescent="0.25">
      <c r="D62" s="51"/>
      <c r="E62" s="52"/>
      <c r="F62" s="53"/>
      <c r="G62" s="54"/>
      <c r="H62" s="54"/>
      <c r="I62" s="54"/>
      <c r="J62" s="54"/>
      <c r="K62" s="55"/>
      <c r="L62" s="55"/>
      <c r="O62" s="53"/>
      <c r="P62" s="53"/>
      <c r="S62" s="54"/>
      <c r="T62" s="54"/>
      <c r="U62" s="54"/>
      <c r="V62" s="54"/>
      <c r="W62" s="54"/>
      <c r="X62" s="54"/>
      <c r="Y62" s="54"/>
      <c r="Z62" s="53"/>
    </row>
    <row r="63" spans="1:26" x14ac:dyDescent="0.25">
      <c r="D63" s="51"/>
      <c r="E63" s="52"/>
      <c r="F63" s="53"/>
      <c r="G63" s="54"/>
      <c r="H63" s="54"/>
      <c r="I63" s="54"/>
      <c r="J63" s="54"/>
      <c r="K63" s="55"/>
      <c r="L63" s="55"/>
      <c r="O63" s="53"/>
      <c r="P63" s="53"/>
      <c r="S63" s="54"/>
      <c r="T63" s="54"/>
      <c r="U63" s="54"/>
      <c r="V63" s="54"/>
      <c r="W63" s="54"/>
      <c r="X63" s="54"/>
      <c r="Y63" s="54"/>
      <c r="Z63" s="53"/>
    </row>
    <row r="64" spans="1:26" x14ac:dyDescent="0.25">
      <c r="D64" s="51"/>
      <c r="E64" s="52"/>
      <c r="F64" s="53"/>
      <c r="G64" s="54"/>
      <c r="H64" s="54"/>
      <c r="I64" s="54"/>
      <c r="J64" s="54"/>
      <c r="K64" s="55"/>
      <c r="L64" s="55"/>
      <c r="O64" s="53"/>
      <c r="P64" s="53"/>
      <c r="S64" s="54"/>
      <c r="T64" s="54"/>
      <c r="U64" s="54"/>
      <c r="V64" s="54"/>
      <c r="W64" s="54"/>
      <c r="X64" s="54"/>
      <c r="Y64" s="54"/>
      <c r="Z64" s="53"/>
    </row>
    <row r="65" spans="4:26" x14ac:dyDescent="0.25">
      <c r="D65" s="51"/>
      <c r="E65" s="52"/>
      <c r="F65" s="53"/>
      <c r="G65" s="54"/>
      <c r="H65" s="54"/>
      <c r="I65" s="54"/>
      <c r="J65" s="54"/>
      <c r="K65" s="55"/>
      <c r="L65" s="55"/>
      <c r="O65" s="53"/>
      <c r="P65" s="53"/>
      <c r="S65" s="54"/>
      <c r="T65" s="54"/>
      <c r="U65" s="54"/>
      <c r="V65" s="54"/>
      <c r="W65" s="54"/>
      <c r="X65" s="54"/>
      <c r="Y65" s="54"/>
      <c r="Z65" s="53"/>
    </row>
    <row r="66" spans="4:26" x14ac:dyDescent="0.25">
      <c r="D66" s="51"/>
      <c r="E66" s="52"/>
      <c r="F66" s="53"/>
      <c r="G66" s="54"/>
      <c r="H66" s="54"/>
      <c r="I66" s="54"/>
      <c r="J66" s="54"/>
      <c r="K66" s="55"/>
      <c r="L66" s="55"/>
      <c r="O66" s="53"/>
      <c r="P66" s="53"/>
      <c r="S66" s="54"/>
      <c r="T66" s="54"/>
      <c r="U66" s="54"/>
      <c r="V66" s="54"/>
      <c r="W66" s="54"/>
      <c r="X66" s="54"/>
      <c r="Y66" s="54"/>
      <c r="Z66" s="53"/>
    </row>
    <row r="67" spans="4:26" x14ac:dyDescent="0.25">
      <c r="D67" s="51"/>
      <c r="E67" s="52"/>
      <c r="F67" s="53"/>
      <c r="G67" s="54"/>
      <c r="H67" s="54"/>
      <c r="I67" s="54"/>
      <c r="J67" s="54"/>
      <c r="K67" s="55"/>
      <c r="L67" s="55"/>
      <c r="O67" s="53"/>
      <c r="P67" s="53"/>
      <c r="S67" s="54"/>
      <c r="T67" s="54"/>
      <c r="U67" s="54"/>
      <c r="V67" s="54"/>
      <c r="W67" s="54"/>
      <c r="X67" s="54"/>
      <c r="Y67" s="54"/>
      <c r="Z67" s="53"/>
    </row>
    <row r="68" spans="4:26" x14ac:dyDescent="0.25">
      <c r="D68" s="51"/>
      <c r="E68" s="52"/>
      <c r="F68" s="53"/>
      <c r="G68" s="54"/>
      <c r="H68" s="54"/>
      <c r="I68" s="54"/>
      <c r="J68" s="54"/>
      <c r="K68" s="55"/>
      <c r="L68" s="55"/>
      <c r="O68" s="53"/>
      <c r="P68" s="53"/>
      <c r="S68" s="54"/>
      <c r="T68" s="54"/>
      <c r="U68" s="54"/>
      <c r="V68" s="54"/>
      <c r="W68" s="54"/>
      <c r="X68" s="54"/>
      <c r="Y68" s="54"/>
      <c r="Z68" s="53"/>
    </row>
    <row r="69" spans="4:26" x14ac:dyDescent="0.25">
      <c r="D69" s="51"/>
      <c r="E69" s="52"/>
      <c r="F69" s="53"/>
      <c r="G69" s="54"/>
      <c r="H69" s="54"/>
      <c r="I69" s="54"/>
      <c r="J69" s="54"/>
      <c r="K69" s="55"/>
      <c r="L69" s="55"/>
      <c r="O69" s="53"/>
      <c r="P69" s="53"/>
      <c r="S69" s="54"/>
      <c r="T69" s="54"/>
      <c r="U69" s="54"/>
      <c r="V69" s="54"/>
      <c r="W69" s="54"/>
      <c r="X69" s="54"/>
      <c r="Y69" s="54"/>
      <c r="Z69" s="53"/>
    </row>
    <row r="70" spans="4:26" x14ac:dyDescent="0.25">
      <c r="D70" s="51"/>
      <c r="E70" s="52"/>
      <c r="F70" s="53"/>
      <c r="G70" s="54"/>
      <c r="H70" s="54"/>
      <c r="I70" s="54"/>
      <c r="J70" s="54"/>
      <c r="K70" s="55"/>
      <c r="L70" s="55"/>
      <c r="O70" s="53"/>
      <c r="P70" s="53"/>
      <c r="S70" s="54"/>
      <c r="T70" s="54"/>
      <c r="U70" s="54"/>
      <c r="V70" s="54"/>
      <c r="W70" s="54"/>
      <c r="X70" s="54"/>
      <c r="Y70" s="54"/>
      <c r="Z70" s="53"/>
    </row>
    <row r="71" spans="4:26" x14ac:dyDescent="0.25">
      <c r="D71" s="51"/>
      <c r="E71" s="52"/>
      <c r="F71" s="53"/>
      <c r="G71" s="54"/>
      <c r="H71" s="54"/>
      <c r="I71" s="54"/>
      <c r="J71" s="54"/>
      <c r="K71" s="55"/>
      <c r="L71" s="55"/>
      <c r="O71" s="53"/>
      <c r="P71" s="53"/>
      <c r="S71" s="54"/>
      <c r="T71" s="54"/>
      <c r="U71" s="54"/>
      <c r="V71" s="54"/>
      <c r="W71" s="54"/>
      <c r="X71" s="54"/>
      <c r="Y71" s="54"/>
      <c r="Z71" s="53"/>
    </row>
    <row r="72" spans="4:26" x14ac:dyDescent="0.25">
      <c r="D72" s="51"/>
      <c r="E72" s="52"/>
      <c r="F72" s="53"/>
      <c r="G72" s="54"/>
      <c r="H72" s="54"/>
      <c r="I72" s="54"/>
      <c r="J72" s="54"/>
      <c r="K72" s="55"/>
      <c r="L72" s="55"/>
      <c r="O72" s="53"/>
      <c r="P72" s="53"/>
      <c r="S72" s="54"/>
      <c r="T72" s="54"/>
      <c r="U72" s="54"/>
      <c r="V72" s="54"/>
      <c r="W72" s="54"/>
      <c r="X72" s="54"/>
      <c r="Y72" s="54"/>
      <c r="Z72" s="53"/>
    </row>
    <row r="73" spans="4:26" x14ac:dyDescent="0.25">
      <c r="D73" s="51"/>
      <c r="E73" s="52"/>
      <c r="F73" s="53"/>
      <c r="G73" s="54"/>
      <c r="H73" s="54"/>
      <c r="I73" s="54"/>
      <c r="J73" s="54"/>
      <c r="K73" s="55"/>
      <c r="L73" s="55"/>
      <c r="O73" s="53"/>
      <c r="P73" s="53"/>
      <c r="S73" s="54"/>
      <c r="T73" s="54"/>
      <c r="U73" s="54"/>
      <c r="V73" s="54"/>
      <c r="W73" s="54"/>
      <c r="X73" s="54"/>
      <c r="Y73" s="54"/>
      <c r="Z73" s="53"/>
    </row>
    <row r="74" spans="4:26" x14ac:dyDescent="0.25">
      <c r="D74" s="51"/>
      <c r="E74" s="52"/>
      <c r="F74" s="53"/>
      <c r="G74" s="54"/>
      <c r="H74" s="54"/>
      <c r="I74" s="54"/>
      <c r="J74" s="54"/>
      <c r="K74" s="55"/>
      <c r="L74" s="55"/>
      <c r="O74" s="53"/>
      <c r="P74" s="53"/>
      <c r="S74" s="54"/>
      <c r="T74" s="54"/>
      <c r="U74" s="54"/>
      <c r="V74" s="54"/>
      <c r="W74" s="54"/>
      <c r="X74" s="54"/>
      <c r="Y74" s="54"/>
      <c r="Z74" s="53"/>
    </row>
    <row r="75" spans="4:26" x14ac:dyDescent="0.25">
      <c r="D75" s="51"/>
      <c r="E75" s="52"/>
      <c r="F75" s="53"/>
      <c r="G75" s="54"/>
      <c r="H75" s="54"/>
      <c r="I75" s="54"/>
      <c r="J75" s="54"/>
      <c r="K75" s="55"/>
      <c r="L75" s="55"/>
      <c r="O75" s="53"/>
      <c r="P75" s="53"/>
      <c r="S75" s="54"/>
      <c r="T75" s="54"/>
      <c r="U75" s="54"/>
      <c r="V75" s="54"/>
      <c r="W75" s="54"/>
      <c r="X75" s="54"/>
      <c r="Y75" s="54"/>
      <c r="Z75" s="53"/>
    </row>
    <row r="76" spans="4:26" x14ac:dyDescent="0.25">
      <c r="D76" s="51"/>
      <c r="E76" s="52"/>
      <c r="F76" s="53"/>
      <c r="G76" s="54"/>
      <c r="H76" s="54"/>
      <c r="I76" s="54"/>
      <c r="J76" s="54"/>
      <c r="K76" s="55"/>
      <c r="L76" s="55"/>
      <c r="O76" s="53"/>
      <c r="P76" s="53"/>
      <c r="S76" s="54"/>
      <c r="T76" s="54"/>
      <c r="U76" s="54"/>
      <c r="V76" s="54"/>
      <c r="W76" s="54"/>
      <c r="X76" s="54"/>
      <c r="Y76" s="54"/>
      <c r="Z76" s="53"/>
    </row>
    <row r="77" spans="4:26" x14ac:dyDescent="0.25">
      <c r="D77" s="51"/>
      <c r="E77" s="52"/>
      <c r="F77" s="53"/>
      <c r="G77" s="54"/>
      <c r="H77" s="54"/>
      <c r="I77" s="54"/>
      <c r="J77" s="54"/>
      <c r="K77" s="55"/>
      <c r="L77" s="55"/>
      <c r="O77" s="53"/>
      <c r="P77" s="53"/>
      <c r="S77" s="54"/>
      <c r="T77" s="54"/>
      <c r="U77" s="54"/>
      <c r="V77" s="54"/>
      <c r="W77" s="54"/>
      <c r="X77" s="54"/>
      <c r="Y77" s="54"/>
      <c r="Z77" s="53"/>
    </row>
    <row r="78" spans="4:26" x14ac:dyDescent="0.25">
      <c r="D78" s="51"/>
      <c r="E78" s="52"/>
      <c r="F78" s="53"/>
      <c r="G78" s="54"/>
      <c r="H78" s="54"/>
      <c r="I78" s="54"/>
      <c r="J78" s="54"/>
      <c r="K78" s="55"/>
      <c r="L78" s="55"/>
      <c r="O78" s="53"/>
      <c r="P78" s="53"/>
      <c r="S78" s="54"/>
      <c r="T78" s="54"/>
      <c r="U78" s="54"/>
      <c r="V78" s="54"/>
      <c r="W78" s="54"/>
      <c r="X78" s="54"/>
      <c r="Y78" s="54"/>
      <c r="Z78" s="53"/>
    </row>
    <row r="79" spans="4:26" x14ac:dyDescent="0.25">
      <c r="D79" s="51"/>
      <c r="E79" s="52"/>
      <c r="F79" s="53"/>
      <c r="G79" s="54"/>
      <c r="H79" s="54"/>
      <c r="I79" s="54"/>
      <c r="J79" s="54"/>
      <c r="K79" s="55"/>
      <c r="L79" s="55"/>
      <c r="O79" s="53"/>
      <c r="P79" s="53"/>
      <c r="S79" s="54"/>
      <c r="T79" s="54"/>
      <c r="U79" s="54"/>
      <c r="V79" s="54"/>
      <c r="W79" s="54"/>
      <c r="X79" s="54"/>
      <c r="Y79" s="54"/>
      <c r="Z79" s="53"/>
    </row>
    <row r="80" spans="4:26" x14ac:dyDescent="0.25">
      <c r="D80" s="51"/>
      <c r="E80" s="52"/>
      <c r="F80" s="53"/>
      <c r="G80" s="54"/>
      <c r="H80" s="54"/>
      <c r="I80" s="54"/>
      <c r="J80" s="54"/>
      <c r="K80" s="55"/>
      <c r="L80" s="55"/>
      <c r="O80" s="53"/>
      <c r="P80" s="53"/>
      <c r="S80" s="54"/>
      <c r="T80" s="54"/>
      <c r="U80" s="54"/>
      <c r="V80" s="54"/>
      <c r="W80" s="54"/>
      <c r="X80" s="54"/>
      <c r="Y80" s="54"/>
      <c r="Z80" s="53"/>
    </row>
    <row r="81" spans="4:26" x14ac:dyDescent="0.25">
      <c r="D81" s="51"/>
      <c r="E81" s="52"/>
      <c r="F81" s="53"/>
      <c r="G81" s="54"/>
      <c r="H81" s="54"/>
      <c r="I81" s="54"/>
      <c r="J81" s="54"/>
      <c r="K81" s="55"/>
      <c r="L81" s="55"/>
      <c r="O81" s="53"/>
      <c r="P81" s="53"/>
      <c r="S81" s="54"/>
      <c r="T81" s="54"/>
      <c r="U81" s="54"/>
      <c r="V81" s="54"/>
      <c r="W81" s="54"/>
      <c r="X81" s="54"/>
      <c r="Y81" s="54"/>
      <c r="Z81" s="53"/>
    </row>
    <row r="82" spans="4:26" x14ac:dyDescent="0.25">
      <c r="D82" s="51"/>
      <c r="E82" s="52"/>
      <c r="F82" s="53"/>
      <c r="G82" s="54"/>
      <c r="H82" s="54"/>
      <c r="I82" s="54"/>
      <c r="J82" s="54"/>
      <c r="K82" s="55"/>
      <c r="L82" s="55"/>
      <c r="O82" s="53"/>
      <c r="P82" s="53"/>
      <c r="S82" s="54"/>
      <c r="T82" s="54"/>
      <c r="U82" s="54"/>
      <c r="V82" s="54"/>
      <c r="W82" s="54"/>
      <c r="X82" s="54"/>
      <c r="Y82" s="54"/>
      <c r="Z82" s="53"/>
    </row>
    <row r="83" spans="4:26" x14ac:dyDescent="0.25">
      <c r="D83" s="51"/>
      <c r="E83" s="52"/>
      <c r="F83" s="53"/>
      <c r="G83" s="54"/>
      <c r="H83" s="54"/>
      <c r="I83" s="54"/>
      <c r="J83" s="54"/>
      <c r="K83" s="55"/>
      <c r="L83" s="55"/>
      <c r="O83" s="53"/>
      <c r="P83" s="53"/>
      <c r="S83" s="54"/>
      <c r="T83" s="54"/>
      <c r="U83" s="54"/>
      <c r="V83" s="54"/>
      <c r="W83" s="54"/>
      <c r="X83" s="54"/>
      <c r="Y83" s="54"/>
      <c r="Z83" s="53"/>
    </row>
    <row r="84" spans="4:26" x14ac:dyDescent="0.25">
      <c r="D84" s="51"/>
      <c r="E84" s="52"/>
      <c r="F84" s="53"/>
      <c r="G84" s="54"/>
      <c r="H84" s="54"/>
      <c r="I84" s="54"/>
      <c r="J84" s="54"/>
      <c r="K84" s="55"/>
      <c r="L84" s="55"/>
      <c r="O84" s="53"/>
      <c r="P84" s="53"/>
      <c r="S84" s="54"/>
      <c r="T84" s="54"/>
      <c r="U84" s="54"/>
      <c r="V84" s="54"/>
      <c r="W84" s="54"/>
      <c r="X84" s="54"/>
      <c r="Y84" s="54"/>
      <c r="Z84" s="53"/>
    </row>
    <row r="85" spans="4:26" x14ac:dyDescent="0.25">
      <c r="D85" s="51"/>
      <c r="E85" s="52"/>
      <c r="F85" s="53"/>
      <c r="G85" s="54"/>
      <c r="H85" s="54"/>
      <c r="I85" s="54"/>
      <c r="J85" s="54"/>
      <c r="K85" s="55"/>
      <c r="L85" s="55"/>
      <c r="O85" s="53"/>
      <c r="P85" s="53"/>
      <c r="S85" s="54"/>
      <c r="T85" s="54"/>
      <c r="U85" s="54"/>
      <c r="V85" s="54"/>
      <c r="W85" s="54"/>
      <c r="X85" s="54"/>
      <c r="Y85" s="54"/>
      <c r="Z85" s="53"/>
    </row>
    <row r="86" spans="4:26" x14ac:dyDescent="0.25">
      <c r="D86" s="51"/>
      <c r="E86" s="52"/>
      <c r="F86" s="53"/>
      <c r="G86" s="54"/>
      <c r="H86" s="54"/>
      <c r="I86" s="54"/>
      <c r="J86" s="54"/>
      <c r="K86" s="55"/>
      <c r="L86" s="55"/>
      <c r="O86" s="53"/>
      <c r="P86" s="53"/>
      <c r="S86" s="54"/>
      <c r="T86" s="54"/>
      <c r="U86" s="54"/>
      <c r="V86" s="54"/>
      <c r="W86" s="54"/>
      <c r="X86" s="54"/>
      <c r="Y86" s="54"/>
      <c r="Z86" s="53"/>
    </row>
    <row r="87" spans="4:26" x14ac:dyDescent="0.25">
      <c r="D87" s="51"/>
      <c r="E87" s="52"/>
      <c r="F87" s="53"/>
      <c r="G87" s="54"/>
      <c r="H87" s="54"/>
      <c r="I87" s="54"/>
      <c r="J87" s="54"/>
      <c r="K87" s="55"/>
      <c r="L87" s="55"/>
      <c r="O87" s="53"/>
      <c r="P87" s="53"/>
      <c r="S87" s="54"/>
      <c r="T87" s="54"/>
      <c r="U87" s="54"/>
      <c r="V87" s="54"/>
      <c r="W87" s="54"/>
      <c r="X87" s="54"/>
      <c r="Y87" s="54"/>
      <c r="Z87" s="53"/>
    </row>
    <row r="88" spans="4:26" x14ac:dyDescent="0.25">
      <c r="D88" s="51"/>
      <c r="E88" s="52"/>
      <c r="F88" s="53"/>
      <c r="G88" s="54"/>
      <c r="H88" s="54"/>
      <c r="I88" s="54"/>
      <c r="J88" s="54"/>
      <c r="K88" s="55"/>
      <c r="L88" s="55"/>
      <c r="O88" s="53"/>
      <c r="P88" s="53"/>
      <c r="S88" s="54"/>
      <c r="T88" s="54"/>
      <c r="U88" s="54"/>
      <c r="V88" s="54"/>
      <c r="W88" s="54"/>
      <c r="X88" s="54"/>
      <c r="Y88" s="54"/>
      <c r="Z88" s="53"/>
    </row>
    <row r="89" spans="4:26" x14ac:dyDescent="0.25">
      <c r="D89" s="51"/>
      <c r="E89" s="52"/>
      <c r="F89" s="53"/>
      <c r="G89" s="54"/>
      <c r="H89" s="54"/>
      <c r="I89" s="54"/>
      <c r="J89" s="54"/>
      <c r="K89" s="55"/>
      <c r="L89" s="55"/>
      <c r="O89" s="53"/>
      <c r="P89" s="53"/>
      <c r="S89" s="54"/>
      <c r="T89" s="54"/>
      <c r="U89" s="54"/>
      <c r="V89" s="54"/>
      <c r="W89" s="54"/>
      <c r="X89" s="54"/>
      <c r="Y89" s="54"/>
      <c r="Z89" s="53"/>
    </row>
    <row r="90" spans="4:26" x14ac:dyDescent="0.25">
      <c r="D90" s="51"/>
      <c r="E90" s="52"/>
      <c r="F90" s="53"/>
      <c r="G90" s="54"/>
      <c r="H90" s="54"/>
      <c r="I90" s="54"/>
      <c r="J90" s="54"/>
      <c r="K90" s="55"/>
      <c r="L90" s="55"/>
      <c r="O90" s="53"/>
      <c r="P90" s="53"/>
      <c r="S90" s="54"/>
      <c r="T90" s="54"/>
      <c r="U90" s="54"/>
      <c r="V90" s="54"/>
      <c r="W90" s="54"/>
      <c r="X90" s="54"/>
      <c r="Y90" s="54"/>
      <c r="Z90" s="53"/>
    </row>
    <row r="91" spans="4:26" x14ac:dyDescent="0.25">
      <c r="D91" s="51"/>
      <c r="E91" s="52"/>
      <c r="F91" s="53"/>
      <c r="G91" s="54"/>
      <c r="H91" s="54"/>
      <c r="I91" s="54"/>
      <c r="J91" s="54"/>
      <c r="K91" s="55"/>
      <c r="L91" s="55"/>
      <c r="O91" s="53"/>
      <c r="P91" s="53"/>
      <c r="S91" s="54"/>
      <c r="T91" s="54"/>
      <c r="U91" s="54"/>
      <c r="V91" s="54"/>
      <c r="W91" s="54"/>
      <c r="X91" s="54"/>
      <c r="Y91" s="54"/>
      <c r="Z91" s="53"/>
    </row>
    <row r="92" spans="4:26" x14ac:dyDescent="0.25">
      <c r="D92" s="51"/>
      <c r="E92" s="52"/>
      <c r="F92" s="53"/>
      <c r="G92" s="54"/>
      <c r="H92" s="54"/>
      <c r="I92" s="54"/>
      <c r="J92" s="54"/>
      <c r="K92" s="55"/>
      <c r="L92" s="55"/>
      <c r="O92" s="53"/>
      <c r="P92" s="53"/>
      <c r="S92" s="54"/>
      <c r="T92" s="54"/>
      <c r="U92" s="54"/>
      <c r="V92" s="54"/>
      <c r="W92" s="54"/>
      <c r="X92" s="54"/>
      <c r="Y92" s="54"/>
      <c r="Z92" s="53"/>
    </row>
    <row r="93" spans="4:26" x14ac:dyDescent="0.25">
      <c r="E93" s="58"/>
    </row>
    <row r="94" spans="4:26" x14ac:dyDescent="0.25">
      <c r="E94" s="58"/>
    </row>
    <row r="95" spans="4:26" x14ac:dyDescent="0.25">
      <c r="E95" s="58"/>
    </row>
    <row r="96" spans="4:26" x14ac:dyDescent="0.25">
      <c r="E96" s="58"/>
    </row>
    <row r="97" spans="5:18" x14ac:dyDescent="0.25">
      <c r="E97" s="58"/>
      <c r="M97" s="60"/>
      <c r="N97" s="60"/>
      <c r="Q97" s="60"/>
      <c r="R97" s="60"/>
    </row>
    <row r="98" spans="5:18" x14ac:dyDescent="0.25">
      <c r="E98" s="58"/>
      <c r="M98" s="61"/>
      <c r="N98" s="60"/>
      <c r="Q98" s="61"/>
      <c r="R98" s="60"/>
    </row>
    <row r="99" spans="5:18" x14ac:dyDescent="0.25">
      <c r="E99" s="58"/>
      <c r="M99" s="61"/>
      <c r="N99" s="60"/>
      <c r="Q99" s="61"/>
      <c r="R99" s="60"/>
    </row>
    <row r="100" spans="5:18" x14ac:dyDescent="0.25">
      <c r="E100" s="58"/>
      <c r="M100" s="61"/>
      <c r="N100" s="60"/>
      <c r="Q100" s="61"/>
      <c r="R100" s="60"/>
    </row>
    <row r="101" spans="5:18" x14ac:dyDescent="0.25">
      <c r="E101" s="58"/>
      <c r="M101" s="61"/>
      <c r="N101" s="60"/>
      <c r="Q101" s="61"/>
      <c r="R101" s="60"/>
    </row>
    <row r="102" spans="5:18" x14ac:dyDescent="0.25">
      <c r="E102" s="58"/>
      <c r="M102" s="61"/>
      <c r="N102" s="60"/>
      <c r="Q102" s="61"/>
      <c r="R102" s="60"/>
    </row>
    <row r="103" spans="5:18" x14ac:dyDescent="0.25">
      <c r="E103" s="58"/>
      <c r="M103" s="61"/>
      <c r="N103" s="60"/>
      <c r="Q103" s="61"/>
      <c r="R103" s="60"/>
    </row>
    <row r="104" spans="5:18" x14ac:dyDescent="0.25">
      <c r="E104" s="58"/>
      <c r="M104" s="61"/>
      <c r="N104" s="60"/>
      <c r="Q104" s="61"/>
      <c r="R104" s="60"/>
    </row>
    <row r="105" spans="5:18" x14ac:dyDescent="0.25">
      <c r="E105" s="58"/>
      <c r="M105" s="61"/>
      <c r="N105" s="60"/>
      <c r="Q105" s="61"/>
      <c r="R105" s="60"/>
    </row>
    <row r="106" spans="5:18" x14ac:dyDescent="0.25">
      <c r="E106" s="58"/>
      <c r="M106" s="61"/>
      <c r="N106" s="60"/>
      <c r="Q106" s="61"/>
      <c r="R106" s="60"/>
    </row>
    <row r="107" spans="5:18" x14ac:dyDescent="0.25">
      <c r="E107" s="58"/>
      <c r="M107" s="61"/>
      <c r="N107" s="60"/>
      <c r="Q107" s="61"/>
      <c r="R107" s="60"/>
    </row>
    <row r="108" spans="5:18" x14ac:dyDescent="0.25">
      <c r="E108" s="58"/>
      <c r="M108" s="61"/>
      <c r="N108" s="60"/>
      <c r="Q108" s="61"/>
      <c r="R108" s="60"/>
    </row>
    <row r="109" spans="5:18" x14ac:dyDescent="0.25">
      <c r="E109" s="58"/>
      <c r="M109" s="61"/>
      <c r="N109" s="60"/>
      <c r="Q109" s="61"/>
      <c r="R109" s="60"/>
    </row>
    <row r="110" spans="5:18" x14ac:dyDescent="0.25">
      <c r="E110" s="58"/>
      <c r="M110" s="61"/>
      <c r="N110" s="60"/>
      <c r="Q110" s="61"/>
      <c r="R110" s="60"/>
    </row>
    <row r="111" spans="5:18" x14ac:dyDescent="0.25">
      <c r="E111" s="58"/>
      <c r="M111" s="61"/>
      <c r="N111" s="60"/>
      <c r="Q111" s="61"/>
      <c r="R111" s="60"/>
    </row>
    <row r="112" spans="5:18" x14ac:dyDescent="0.25">
      <c r="E112" s="58"/>
      <c r="M112" s="61"/>
      <c r="N112" s="60"/>
      <c r="Q112" s="61"/>
      <c r="R112" s="60"/>
    </row>
    <row r="113" spans="5:18" x14ac:dyDescent="0.25">
      <c r="E113" s="58"/>
      <c r="M113" s="61"/>
      <c r="N113" s="60"/>
      <c r="Q113" s="61"/>
      <c r="R113" s="60"/>
    </row>
    <row r="114" spans="5:18" x14ac:dyDescent="0.25">
      <c r="E114" s="58"/>
      <c r="M114" s="61"/>
      <c r="N114" s="60"/>
      <c r="Q114" s="61"/>
      <c r="R114" s="60"/>
    </row>
    <row r="115" spans="5:18" x14ac:dyDescent="0.25">
      <c r="E115" s="58"/>
      <c r="M115" s="61"/>
      <c r="N115" s="60"/>
      <c r="Q115" s="61"/>
      <c r="R115" s="60"/>
    </row>
    <row r="116" spans="5:18" x14ac:dyDescent="0.25">
      <c r="E116" s="58"/>
      <c r="M116" s="61"/>
      <c r="N116" s="60"/>
      <c r="Q116" s="61"/>
      <c r="R116" s="60"/>
    </row>
    <row r="117" spans="5:18" x14ac:dyDescent="0.25">
      <c r="E117" s="58"/>
      <c r="M117" s="61"/>
      <c r="N117" s="60"/>
      <c r="Q117" s="61"/>
      <c r="R117" s="60"/>
    </row>
    <row r="118" spans="5:18" x14ac:dyDescent="0.25">
      <c r="E118" s="58"/>
      <c r="M118" s="61"/>
      <c r="N118" s="60"/>
      <c r="Q118" s="61"/>
      <c r="R118" s="60"/>
    </row>
    <row r="119" spans="5:18" x14ac:dyDescent="0.25">
      <c r="E119" s="58"/>
      <c r="M119" s="61"/>
      <c r="N119" s="60"/>
      <c r="Q119" s="61"/>
      <c r="R119" s="60"/>
    </row>
    <row r="120" spans="5:18" x14ac:dyDescent="0.25">
      <c r="E120" s="58"/>
      <c r="M120" s="61"/>
      <c r="N120" s="60"/>
      <c r="Q120" s="61"/>
      <c r="R120" s="60"/>
    </row>
    <row r="121" spans="5:18" x14ac:dyDescent="0.25">
      <c r="E121" s="58"/>
      <c r="M121" s="61"/>
      <c r="N121" s="60"/>
      <c r="Q121" s="61"/>
      <c r="R121" s="60"/>
    </row>
    <row r="122" spans="5:18" x14ac:dyDescent="0.25">
      <c r="E122" s="58"/>
      <c r="M122" s="61"/>
      <c r="N122" s="60"/>
      <c r="Q122" s="61"/>
      <c r="R122" s="60"/>
    </row>
  </sheetData>
  <mergeCells count="18">
    <mergeCell ref="A41:A47"/>
    <mergeCell ref="A48:A56"/>
    <mergeCell ref="A5:C5"/>
    <mergeCell ref="A6:A15"/>
    <mergeCell ref="U4:V4"/>
    <mergeCell ref="P4:T4"/>
    <mergeCell ref="A16:A28"/>
    <mergeCell ref="A29:A40"/>
    <mergeCell ref="J4:O4"/>
    <mergeCell ref="A4:I4"/>
    <mergeCell ref="D1:Z1"/>
    <mergeCell ref="F2:I2"/>
    <mergeCell ref="D2:E2"/>
    <mergeCell ref="L2:Z2"/>
    <mergeCell ref="W4:Z4"/>
    <mergeCell ref="A3:O3"/>
    <mergeCell ref="P3:V3"/>
    <mergeCell ref="W3:Z3"/>
  </mergeCells>
  <conditionalFormatting sqref="J12">
    <cfRule type="cellIs" dxfId="112" priority="44" operator="equal">
      <formula>"IT'S OVER 9000!!!!!!!"</formula>
    </cfRule>
  </conditionalFormatting>
  <conditionalFormatting sqref="N57:N1048576">
    <cfRule type="cellIs" dxfId="111" priority="48" operator="equal">
      <formula>"HIGH"</formula>
    </cfRule>
    <cfRule type="cellIs" dxfId="110" priority="49" operator="equal">
      <formula>"MEDIUM"</formula>
    </cfRule>
  </conditionalFormatting>
  <conditionalFormatting sqref="R57:V1048576">
    <cfRule type="cellIs" dxfId="109" priority="42" operator="equal">
      <formula>"HIGH"</formula>
    </cfRule>
    <cfRule type="cellIs" dxfId="108" priority="43" operator="equal">
      <formula>"MEDIUM"</formula>
    </cfRule>
  </conditionalFormatting>
  <conditionalFormatting sqref="N5">
    <cfRule type="cellIs" dxfId="107" priority="40" operator="equal">
      <formula>"HIGH"</formula>
    </cfRule>
    <cfRule type="cellIs" dxfId="106" priority="41" operator="equal">
      <formula>"MEDIUM"</formula>
    </cfRule>
  </conditionalFormatting>
  <conditionalFormatting sqref="M6:M56">
    <cfRule type="cellIs" dxfId="105" priority="39" operator="equal">
      <formula>"IT'S OVER 9000!!!!!!!"</formula>
    </cfRule>
  </conditionalFormatting>
  <conditionalFormatting sqref="N6">
    <cfRule type="cellIs" dxfId="104" priority="36" operator="equal">
      <formula>"HIGH"</formula>
    </cfRule>
    <cfRule type="cellIs" dxfId="103" priority="37" operator="equal">
      <formula>"MEDIUM"</formula>
    </cfRule>
  </conditionalFormatting>
  <conditionalFormatting sqref="N6">
    <cfRule type="cellIs" dxfId="102" priority="35" operator="equal">
      <formula>"MEDIUM HIGH"</formula>
    </cfRule>
    <cfRule type="containsText" dxfId="101" priority="38" operator="containsText" text="LOW">
      <formula>NOT(ISERROR(SEARCH("LOW",N6)))</formula>
    </cfRule>
  </conditionalFormatting>
  <conditionalFormatting sqref="N7">
    <cfRule type="cellIs" dxfId="100" priority="32" operator="equal">
      <formula>"HIGH"</formula>
    </cfRule>
    <cfRule type="cellIs" dxfId="99" priority="33" operator="equal">
      <formula>"MEDIUM"</formula>
    </cfRule>
  </conditionalFormatting>
  <conditionalFormatting sqref="N7">
    <cfRule type="cellIs" dxfId="98" priority="31" operator="equal">
      <formula>"MEDIUM HIGH"</formula>
    </cfRule>
    <cfRule type="containsText" dxfId="97" priority="34" operator="containsText" text="LOW">
      <formula>NOT(ISERROR(SEARCH("LOW",N7)))</formula>
    </cfRule>
  </conditionalFormatting>
  <conditionalFormatting sqref="N8">
    <cfRule type="cellIs" dxfId="96" priority="28" operator="equal">
      <formula>"HIGH"</formula>
    </cfRule>
    <cfRule type="cellIs" dxfId="95" priority="29" operator="equal">
      <formula>"MEDIUM"</formula>
    </cfRule>
  </conditionalFormatting>
  <conditionalFormatting sqref="N8">
    <cfRule type="cellIs" dxfId="94" priority="27" operator="equal">
      <formula>"MEDIUM HIGH"</formula>
    </cfRule>
    <cfRule type="containsText" dxfId="93" priority="30" operator="containsText" text="LOW">
      <formula>NOT(ISERROR(SEARCH("LOW",N8)))</formula>
    </cfRule>
  </conditionalFormatting>
  <conditionalFormatting sqref="N9:N56">
    <cfRule type="cellIs" dxfId="92" priority="24" operator="equal">
      <formula>"HIGH"</formula>
    </cfRule>
    <cfRule type="cellIs" dxfId="91" priority="25" operator="equal">
      <formula>"MEDIUM"</formula>
    </cfRule>
  </conditionalFormatting>
  <conditionalFormatting sqref="N9:N56">
    <cfRule type="cellIs" dxfId="90" priority="23" operator="equal">
      <formula>"MEDIUM HIGH"</formula>
    </cfRule>
    <cfRule type="containsText" dxfId="89" priority="26" operator="containsText" text="LOW">
      <formula>NOT(ISERROR(SEARCH("LOW",N9)))</formula>
    </cfRule>
  </conditionalFormatting>
  <conditionalFormatting sqref="Q6:Q56">
    <cfRule type="cellIs" dxfId="88" priority="22" operator="equal">
      <formula>"IT'S OVER 9000!!!!!!!"</formula>
    </cfRule>
  </conditionalFormatting>
  <conditionalFormatting sqref="R6:V56">
    <cfRule type="cellIs" dxfId="87" priority="19" operator="equal">
      <formula>"HIGH"</formula>
    </cfRule>
    <cfRule type="cellIs" dxfId="86" priority="20" operator="equal">
      <formula>"MEDIUM"</formula>
    </cfRule>
  </conditionalFormatting>
  <conditionalFormatting sqref="R6:V56">
    <cfRule type="cellIs" dxfId="85" priority="18" operator="equal">
      <formula>"MEDIUM HIGH"</formula>
    </cfRule>
    <cfRule type="containsText" dxfId="84" priority="21" operator="containsText" text="LOW">
      <formula>NOT(ISERROR(SEARCH("LOW",R6)))</formula>
    </cfRule>
  </conditionalFormatting>
  <conditionalFormatting sqref="R5:V5">
    <cfRule type="cellIs" dxfId="83" priority="16" operator="equal">
      <formula>"HIGH"</formula>
    </cfRule>
    <cfRule type="cellIs" dxfId="82" priority="17" operator="equal">
      <formula>"MEDIUM"</formula>
    </cfRule>
  </conditionalFormatting>
  <conditionalFormatting sqref="F6:F56">
    <cfRule type="cellIs" dxfId="81" priority="12" operator="equal">
      <formula>"Reviews"</formula>
    </cfRule>
    <cfRule type="cellIs" dxfId="80" priority="13" operator="equal">
      <formula>"Grey-Box"</formula>
    </cfRule>
    <cfRule type="cellIs" priority="14" operator="equal">
      <formula>"White-Box"</formula>
    </cfRule>
    <cfRule type="cellIs" dxfId="79" priority="15" operator="equal">
      <formula>"Black-Box"</formula>
    </cfRule>
  </conditionalFormatting>
  <conditionalFormatting sqref="Z6:Z1048576">
    <cfRule type="cellIs" dxfId="78" priority="4" operator="equal">
      <formula>"Low"</formula>
    </cfRule>
    <cfRule type="cellIs" dxfId="77" priority="5" operator="equal">
      <formula>"Medium"</formula>
    </cfRule>
    <cfRule type="cellIs" dxfId="76" priority="6" operator="equal">
      <formula>"High"</formula>
    </cfRule>
    <cfRule type="cellIs" dxfId="75" priority="7" operator="equal">
      <formula>"Very High"</formula>
    </cfRule>
  </conditionalFormatting>
  <conditionalFormatting sqref="K2">
    <cfRule type="cellIs" dxfId="74" priority="1" operator="equal">
      <formula>"Intolerable"</formula>
    </cfRule>
    <cfRule type="cellIs" dxfId="73" priority="2" operator="equal">
      <formula>"ALARP Region"</formula>
    </cfRule>
    <cfRule type="cellIs" dxfId="72" priority="3" operator="equal">
      <formula>"Broadly Acceptable"</formula>
    </cfRule>
  </conditionalFormatting>
  <dataValidations count="4">
    <dataValidation type="list" allowBlank="1" showInputMessage="1" showErrorMessage="1" sqref="F6:F56" xr:uid="{BC5BB4ED-CCFC-465E-B42A-E26E4C0F7943}">
      <formula1>"Black-Box,White-Box,Grey-Box,Reviews"</formula1>
    </dataValidation>
    <dataValidation type="list" allowBlank="1" showInputMessage="1" showErrorMessage="1" sqref="K6:L1048576" xr:uid="{502300A1-F901-4E69-8910-4B5CAE65706E}">
      <formula1>"1,2,3,4,5"</formula1>
    </dataValidation>
    <dataValidation type="list" allowBlank="1" showInputMessage="1" showErrorMessage="1" sqref="Z6:Z1048576" xr:uid="{9387FE1C-163D-495A-9438-3EA305F3C077}">
      <formula1>"Very High,High,Medium,Low"</formula1>
    </dataValidation>
    <dataValidation type="list" allowBlank="1" showInputMessage="1" showErrorMessage="1" sqref="K2" xr:uid="{C96A8270-C24E-4BD0-B279-83E9593FA6AB}">
      <formula1>"Broadly Acceptable, ALARP Region, Intolerable"</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928D5C71-D532-4D52-BF42-A498C7A99D47}">
          <x14:formula1>
            <xm:f>'Feelings (experience)'!$B$2:$B$18</xm:f>
          </x14:formula1>
          <xm:sqref>O6:O56</xm:sqref>
        </x14:dataValidation>
        <x14:dataValidation type="list" allowBlank="1" showInputMessage="1" showErrorMessage="1" xr:uid="{731908AF-3DB9-4EFB-A9C4-42FDE31689C2}">
          <x14:formula1>
            <xm:f>'Risk Response Strategies'!$A$2:$A$11</xm:f>
          </x14:formula1>
          <xm:sqref>P6:P56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CEC68-17BA-42BC-AB8A-9B90AB78DC8F}">
  <sheetPr codeName="Sheet5">
    <tabColor theme="6"/>
  </sheetPr>
  <dimension ref="A1:Z117"/>
  <sheetViews>
    <sheetView zoomScaleNormal="100" workbookViewId="0">
      <pane ySplit="5" topLeftCell="A6" activePane="bottomLeft" state="frozen"/>
      <selection activeCell="B23" sqref="B23"/>
      <selection pane="bottomLeft" activeCell="C9" sqref="C9"/>
    </sheetView>
  </sheetViews>
  <sheetFormatPr defaultColWidth="9.140625" defaultRowHeight="22.5" x14ac:dyDescent="0.25"/>
  <cols>
    <col min="1" max="1" width="26.5703125" style="48" customWidth="1"/>
    <col min="2" max="2" width="28.5703125" style="49" customWidth="1"/>
    <col min="3" max="3" width="38.140625" style="50" customWidth="1"/>
    <col min="4" max="4" width="5.85546875" style="57" customWidth="1"/>
    <col min="5" max="5" width="15" style="20" customWidth="1"/>
    <col min="6" max="6" width="15" style="43" customWidth="1"/>
    <col min="7" max="7" width="24.7109375" style="43" customWidth="1"/>
    <col min="8" max="8" width="40.28515625" style="43" customWidth="1"/>
    <col min="9" max="9" width="24.7109375" style="43" customWidth="1"/>
    <col min="10" max="10" width="39.28515625" style="43" customWidth="1"/>
    <col min="11" max="11" width="23.140625" style="59" customWidth="1"/>
    <col min="12" max="12" width="23.28515625" style="59" customWidth="1"/>
    <col min="13" max="13" width="18.85546875" style="56" customWidth="1"/>
    <col min="14" max="14" width="19.85546875" style="20" customWidth="1"/>
    <col min="15" max="16" width="17.140625" style="20" customWidth="1"/>
    <col min="17" max="17" width="18.85546875" style="56" customWidth="1"/>
    <col min="18" max="18" width="19.85546875" style="20" customWidth="1"/>
    <col min="19" max="19" width="47.140625" style="43" customWidth="1"/>
    <col min="20" max="25" width="24.7109375" style="43" customWidth="1"/>
    <col min="26" max="26" width="15" style="20" customWidth="1"/>
    <col min="27" max="27" width="9.140625" style="43"/>
    <col min="28" max="28" width="14.28515625" style="43" bestFit="1" customWidth="1"/>
    <col min="29" max="16384" width="9.140625" style="43"/>
  </cols>
  <sheetData>
    <row r="1" spans="1:26" s="20" customFormat="1" ht="25.5" customHeight="1" x14ac:dyDescent="0.25">
      <c r="A1" s="17"/>
      <c r="B1" s="18"/>
      <c r="C1" s="19"/>
      <c r="D1" s="182" t="s">
        <v>3</v>
      </c>
      <c r="E1" s="183"/>
      <c r="F1" s="183"/>
      <c r="G1" s="183"/>
      <c r="H1" s="183"/>
      <c r="I1" s="183"/>
      <c r="J1" s="183"/>
      <c r="K1" s="183"/>
      <c r="L1" s="183"/>
      <c r="M1" s="183"/>
      <c r="N1" s="183"/>
      <c r="O1" s="183"/>
      <c r="P1" s="183"/>
      <c r="Q1" s="183"/>
      <c r="R1" s="183"/>
      <c r="S1" s="183"/>
      <c r="T1" s="183"/>
      <c r="U1" s="183"/>
      <c r="V1" s="183"/>
      <c r="W1" s="183"/>
      <c r="X1" s="183"/>
      <c r="Y1" s="183"/>
      <c r="Z1" s="184"/>
    </row>
    <row r="2" spans="1:26" s="20" customFormat="1" x14ac:dyDescent="0.25">
      <c r="A2" s="21"/>
      <c r="B2" s="22"/>
      <c r="C2" s="23"/>
      <c r="D2" s="217" t="s">
        <v>4</v>
      </c>
      <c r="E2" s="217"/>
      <c r="F2" s="185" t="s">
        <v>5</v>
      </c>
      <c r="G2" s="186"/>
      <c r="H2" s="186"/>
      <c r="I2" s="187"/>
      <c r="J2" s="175" t="s">
        <v>6</v>
      </c>
      <c r="K2" s="174" t="s">
        <v>538</v>
      </c>
      <c r="L2" s="215">
        <f>CHOOSE(MATCH(K2,{"Broadly Acceptable","ALARP Region","Intolerable"}, 0), 3, 2, 1)</f>
        <v>2</v>
      </c>
      <c r="M2" s="215"/>
      <c r="N2" s="215"/>
      <c r="O2" s="215"/>
      <c r="P2" s="215"/>
      <c r="Q2" s="215"/>
      <c r="R2" s="215"/>
      <c r="S2" s="215"/>
      <c r="T2" s="215"/>
      <c r="U2" s="215"/>
      <c r="V2" s="215"/>
      <c r="W2" s="215"/>
      <c r="X2" s="215"/>
      <c r="Y2" s="215"/>
      <c r="Z2" s="215"/>
    </row>
    <row r="3" spans="1:26" s="29" customFormat="1" ht="22.5" customHeight="1" x14ac:dyDescent="0.25">
      <c r="A3" s="196" t="s">
        <v>519</v>
      </c>
      <c r="B3" s="197"/>
      <c r="C3" s="197"/>
      <c r="D3" s="197"/>
      <c r="E3" s="197"/>
      <c r="F3" s="197"/>
      <c r="G3" s="197"/>
      <c r="H3" s="197"/>
      <c r="I3" s="197"/>
      <c r="J3" s="197"/>
      <c r="K3" s="197"/>
      <c r="L3" s="197"/>
      <c r="M3" s="197"/>
      <c r="N3" s="197"/>
      <c r="O3" s="198"/>
      <c r="P3" s="214" t="s">
        <v>518</v>
      </c>
      <c r="Q3" s="214"/>
      <c r="R3" s="214"/>
      <c r="S3" s="214"/>
      <c r="T3" s="214"/>
      <c r="U3" s="214"/>
      <c r="V3" s="214"/>
      <c r="W3" s="216" t="s">
        <v>523</v>
      </c>
      <c r="X3" s="216"/>
      <c r="Y3" s="216"/>
      <c r="Z3" s="216"/>
    </row>
    <row r="4" spans="1:26" s="29" customFormat="1" ht="22.5" customHeight="1" x14ac:dyDescent="0.25">
      <c r="A4" s="210" t="s">
        <v>511</v>
      </c>
      <c r="B4" s="211"/>
      <c r="C4" s="211"/>
      <c r="D4" s="211"/>
      <c r="E4" s="211"/>
      <c r="F4" s="211"/>
      <c r="G4" s="211"/>
      <c r="H4" s="211"/>
      <c r="I4" s="212"/>
      <c r="J4" s="207" t="s">
        <v>512</v>
      </c>
      <c r="K4" s="208"/>
      <c r="L4" s="208"/>
      <c r="M4" s="208"/>
      <c r="N4" s="208"/>
      <c r="O4" s="209"/>
      <c r="P4" s="204" t="s">
        <v>515</v>
      </c>
      <c r="Q4" s="205"/>
      <c r="R4" s="205"/>
      <c r="S4" s="205"/>
      <c r="T4" s="206"/>
      <c r="U4" s="204" t="s">
        <v>516</v>
      </c>
      <c r="V4" s="206"/>
      <c r="W4" s="213" t="s">
        <v>517</v>
      </c>
      <c r="X4" s="213"/>
      <c r="Y4" s="213"/>
      <c r="Z4" s="213"/>
    </row>
    <row r="5" spans="1:26" s="62" customFormat="1" ht="47.25" x14ac:dyDescent="0.25">
      <c r="A5" s="202" t="s">
        <v>146</v>
      </c>
      <c r="B5" s="202"/>
      <c r="C5" s="202"/>
      <c r="D5" s="24" t="s">
        <v>7</v>
      </c>
      <c r="E5" s="25" t="s">
        <v>8</v>
      </c>
      <c r="F5" s="26" t="s">
        <v>9</v>
      </c>
      <c r="G5" s="27" t="s">
        <v>10</v>
      </c>
      <c r="H5" s="27" t="s">
        <v>533</v>
      </c>
      <c r="I5" s="181" t="s">
        <v>12</v>
      </c>
      <c r="J5" s="150" t="s">
        <v>11</v>
      </c>
      <c r="K5" s="150" t="s">
        <v>13</v>
      </c>
      <c r="L5" s="151" t="s">
        <v>14</v>
      </c>
      <c r="M5" s="152" t="s">
        <v>15</v>
      </c>
      <c r="N5" s="153" t="s">
        <v>16</v>
      </c>
      <c r="O5" s="154" t="s">
        <v>17</v>
      </c>
      <c r="P5" s="28" t="s">
        <v>18</v>
      </c>
      <c r="Q5" s="170" t="s">
        <v>19</v>
      </c>
      <c r="R5" s="157" t="s">
        <v>20</v>
      </c>
      <c r="S5" s="28" t="s">
        <v>21</v>
      </c>
      <c r="T5" s="28" t="s">
        <v>22</v>
      </c>
      <c r="U5" s="28" t="s">
        <v>27</v>
      </c>
      <c r="V5" s="28" t="s">
        <v>23</v>
      </c>
      <c r="W5" s="155" t="s">
        <v>24</v>
      </c>
      <c r="X5" s="155" t="s">
        <v>25</v>
      </c>
      <c r="Y5" s="155" t="s">
        <v>26</v>
      </c>
      <c r="Z5" s="156" t="s">
        <v>521</v>
      </c>
    </row>
    <row r="6" spans="1:26" ht="45" x14ac:dyDescent="0.25">
      <c r="A6" s="199" t="s">
        <v>147</v>
      </c>
      <c r="B6" s="218" t="s">
        <v>148</v>
      </c>
      <c r="C6" s="136" t="s">
        <v>149</v>
      </c>
      <c r="D6" s="32">
        <v>1</v>
      </c>
      <c r="E6" s="63">
        <v>45080</v>
      </c>
      <c r="F6" s="34"/>
      <c r="G6" s="64"/>
      <c r="H6" s="65"/>
      <c r="I6" s="65"/>
      <c r="J6" s="65"/>
      <c r="K6" s="66">
        <v>3</v>
      </c>
      <c r="L6" s="67">
        <v>3</v>
      </c>
      <c r="M6" s="39">
        <f t="shared" ref="M6:M39" si="0">IF(L6*K6=25, "IT'S OVER 9000!!!!!!!", K6*L6)</f>
        <v>9</v>
      </c>
      <c r="N6" s="40" t="str" cm="1">
        <f t="array" ref="N6">IF(M6=0, "",
   IF($L$2=2,
      _xlfn.IFS(M6&lt;6, "LOW", M6&gt;14, "HIGH", M6&gt;9, "MEDIUM HIGH", TRUE, "MEDIUM"),
   IF($L$2=1,
      _xlfn.IFS(M6&lt;=2, "LOW", M6&gt;=12, "HIGH", M6&gt;7, "MEDIUM HIGH", TRUE, "MEDIUM"),
   IF($L$2=3,
      _xlfn.IFS(M6&lt;=4, "LOW", M6&gt;=20, "HIGH", M6&gt;11, "MEDIUM HIGH", TRUE, "MEDIUM")
   ))))</f>
        <v>MEDIUM</v>
      </c>
      <c r="O6" s="68"/>
      <c r="P6" s="69"/>
      <c r="Q6" s="39" t="str">
        <f>IFERROR(
    IF(VLOOKUP(P6, 'Risk Response Strategies'!$A$2:$C$11, 3, FALSE) = 1,
       0,
       M6 * (1 - VLOOKUP(P6, 'Risk Response Strategies'!$A$2:$C$11, 3, FALSE))
    ),
    ""
)</f>
        <v/>
      </c>
      <c r="R6" s="40" t="str" cm="1">
        <f t="array" ref="R6">IF(OR(Q6=0,P6=""),"",
IF($L$2=2,
_xlfn.IFS(Q6&lt;6,"LOW",Q6&gt;14,"HIGH",Q6&gt;9,"MEDIUM HIGH",TRUE,"MEDIUM"),
IF($L$2=1,
_xlfn.IFS(Q6&lt;=2,"LOW",Q6&gt;=12,"HIGH",Q6&gt;7,"MEDIUM HIGH",TRUE,"MEDIUM"),
IF($L$2=3,
_xlfn.IFS(Q6&lt;=4,"LOW",Q6&gt;=20,"HIGH",Q6&gt;11,"MEDIUM HIGH",TRUE,"MEDIUM")
))))</f>
        <v/>
      </c>
      <c r="S6" s="64"/>
      <c r="T6" s="65"/>
      <c r="U6" s="65"/>
      <c r="V6" s="65"/>
      <c r="W6" s="65"/>
      <c r="X6" s="65"/>
      <c r="Y6" s="178"/>
      <c r="Z6" s="34"/>
    </row>
    <row r="7" spans="1:26" ht="45" x14ac:dyDescent="0.25">
      <c r="A7" s="201"/>
      <c r="B7" s="220"/>
      <c r="C7" s="31" t="s">
        <v>150</v>
      </c>
      <c r="D7" s="32">
        <v>2</v>
      </c>
      <c r="E7" s="33"/>
      <c r="F7" s="34"/>
      <c r="G7" s="35"/>
      <c r="H7" s="36"/>
      <c r="I7" s="36"/>
      <c r="J7" s="36"/>
      <c r="K7" s="37"/>
      <c r="L7" s="38"/>
      <c r="M7" s="44">
        <f t="shared" si="0"/>
        <v>0</v>
      </c>
      <c r="N7" s="45" t="str" cm="1">
        <f t="array" ref="N7">IF(M7=0, "",
   IF($L$2=2,
      _xlfn.IFS(M7&lt;6, "LOW", M7&gt;14, "HIGH", M7&gt;9, "MEDIUM HIGH", TRUE, "MEDIUM"),
   IF($L$2=1,
      _xlfn.IFS(M7&lt;=2, "LOW", M7&gt;=12, "HIGH", M7&gt;7, "MEDIUM HIGH", TRUE, "MEDIUM"),
   IF($L$2=3,
      _xlfn.IFS(M7&lt;=4, "LOW", M7&gt;=20, "HIGH", M7&gt;11, "MEDIUM HIGH", TRUE, "MEDIUM")
   ))))</f>
        <v/>
      </c>
      <c r="O7" s="68"/>
      <c r="P7" s="69"/>
      <c r="Q7" s="44" t="str">
        <f>IFERROR(
    IF(VLOOKUP(P7, 'Risk Response Strategies'!$A$2:$C$11, 3, FALSE) = 1,
       0,
       M7 * (1 - VLOOKUP(P7, 'Risk Response Strategies'!$A$2:$C$11, 3, FALSE))
    ),
    ""
)</f>
        <v/>
      </c>
      <c r="R7" s="45" t="str" cm="1">
        <f t="array" ref="R7">IF(OR(Q7=0,P7=""),"",
IF($L$2=2,
_xlfn.IFS(Q7&lt;6,"LOW",Q7&gt;14,"HIGH",Q7&gt;9,"MEDIUM HIGH",TRUE,"MEDIUM"),
IF($L$2=1,
_xlfn.IFS(Q7&lt;=2,"LOW",Q7&gt;=12,"HIGH",Q7&gt;7,"MEDIUM HIGH",TRUE,"MEDIUM"),
IF($L$2=3,
_xlfn.IFS(Q7&lt;=4,"LOW",Q7&gt;=20,"HIGH",Q7&gt;11,"MEDIUM HIGH",TRUE,"MEDIUM")
))))</f>
        <v/>
      </c>
      <c r="S7" s="35"/>
      <c r="T7" s="36"/>
      <c r="U7" s="36"/>
      <c r="V7" s="36"/>
      <c r="W7" s="36"/>
      <c r="X7" s="36"/>
      <c r="Y7" s="171"/>
      <c r="Z7" s="34"/>
    </row>
    <row r="8" spans="1:26" ht="45" x14ac:dyDescent="0.25">
      <c r="A8" s="199" t="s">
        <v>151</v>
      </c>
      <c r="B8" s="218" t="s">
        <v>152</v>
      </c>
      <c r="C8" s="31" t="s">
        <v>153</v>
      </c>
      <c r="D8" s="32">
        <v>3</v>
      </c>
      <c r="E8" s="33"/>
      <c r="F8" s="34"/>
      <c r="G8" s="35"/>
      <c r="H8" s="36"/>
      <c r="I8" s="36"/>
      <c r="J8" s="36"/>
      <c r="K8" s="37"/>
      <c r="L8" s="38"/>
      <c r="M8" s="44">
        <f t="shared" si="0"/>
        <v>0</v>
      </c>
      <c r="N8" s="45" t="str" cm="1">
        <f t="array" ref="N8">IF(M8=0, "",
   IF($L$2=2,
      _xlfn.IFS(M8&lt;6, "LOW", M8&gt;14, "HIGH", M8&gt;9, "MEDIUM HIGH", TRUE, "MEDIUM"),
   IF($L$2=1,
      _xlfn.IFS(M8&lt;=2, "LOW", M8&gt;=12, "HIGH", M8&gt;7, "MEDIUM HIGH", TRUE, "MEDIUM"),
   IF($L$2=3,
      _xlfn.IFS(M8&lt;=4, "LOW", M8&gt;=20, "HIGH", M8&gt;11, "MEDIUM HIGH", TRUE, "MEDIUM")
   ))))</f>
        <v/>
      </c>
      <c r="O8" s="68"/>
      <c r="P8" s="69"/>
      <c r="Q8" s="44" t="str">
        <f>IFERROR(
    IF(VLOOKUP(P8, 'Risk Response Strategies'!$A$2:$C$11, 3, FALSE) = 1,
       0,
       M8 * (1 - VLOOKUP(P8, 'Risk Response Strategies'!$A$2:$C$11, 3, FALSE))
    ),
    ""
)</f>
        <v/>
      </c>
      <c r="R8" s="45" t="str" cm="1">
        <f t="array" ref="R8">IF(OR(Q8=0,P8=""),"",
IF($L$2=2,
_xlfn.IFS(Q8&lt;6,"LOW",Q8&gt;14,"HIGH",Q8&gt;9,"MEDIUM HIGH",TRUE,"MEDIUM"),
IF($L$2=1,
_xlfn.IFS(Q8&lt;=2,"LOW",Q8&gt;=12,"HIGH",Q8&gt;7,"MEDIUM HIGH",TRUE,"MEDIUM"),
IF($L$2=3,
_xlfn.IFS(Q8&lt;=4,"LOW",Q8&gt;=20,"HIGH",Q8&gt;11,"MEDIUM HIGH",TRUE,"MEDIUM")
))))</f>
        <v/>
      </c>
      <c r="S8" s="35"/>
      <c r="T8" s="36"/>
      <c r="U8" s="36"/>
      <c r="V8" s="36"/>
      <c r="W8" s="36"/>
      <c r="X8" s="36"/>
      <c r="Y8" s="171"/>
      <c r="Z8" s="34"/>
    </row>
    <row r="9" spans="1:26" ht="45" x14ac:dyDescent="0.25">
      <c r="A9" s="200"/>
      <c r="B9" s="219"/>
      <c r="C9" s="31" t="s">
        <v>154</v>
      </c>
      <c r="D9" s="32">
        <v>4</v>
      </c>
      <c r="E9" s="33"/>
      <c r="F9" s="34"/>
      <c r="G9" s="35"/>
      <c r="H9" s="36"/>
      <c r="I9" s="36"/>
      <c r="J9" s="36"/>
      <c r="K9" s="37"/>
      <c r="L9" s="38"/>
      <c r="M9" s="44">
        <f t="shared" si="0"/>
        <v>0</v>
      </c>
      <c r="N9" s="45" t="str" cm="1">
        <f t="array" ref="N9">IF(M9=0, "",
   IF($L$2=2,
      _xlfn.IFS(M9&lt;6, "LOW", M9&gt;14, "HIGH", M9&gt;9, "MEDIUM HIGH", TRUE, "MEDIUM"),
   IF($L$2=1,
      _xlfn.IFS(M9&lt;=2, "LOW", M9&gt;=12, "HIGH", M9&gt;7, "MEDIUM HIGH", TRUE, "MEDIUM"),
   IF($L$2=3,
      _xlfn.IFS(M9&lt;=4, "LOW", M9&gt;=20, "HIGH", M9&gt;11, "MEDIUM HIGH", TRUE, "MEDIUM")
   ))))</f>
        <v/>
      </c>
      <c r="O9" s="68"/>
      <c r="P9" s="69"/>
      <c r="Q9" s="44" t="str">
        <f>IFERROR(
    IF(VLOOKUP(P9, 'Risk Response Strategies'!$A$2:$C$11, 3, FALSE) = 1,
       0,
       M9 * (1 - VLOOKUP(P9, 'Risk Response Strategies'!$A$2:$C$11, 3, FALSE))
    ),
    ""
)</f>
        <v/>
      </c>
      <c r="R9" s="45" t="str" cm="1">
        <f t="array" ref="R9">IF(OR(Q9=0,P9=""),"",
IF($L$2=2,
_xlfn.IFS(Q9&lt;6,"LOW",Q9&gt;14,"HIGH",Q9&gt;9,"MEDIUM HIGH",TRUE,"MEDIUM"),
IF($L$2=1,
_xlfn.IFS(Q9&lt;=2,"LOW",Q9&gt;=12,"HIGH",Q9&gt;7,"MEDIUM HIGH",TRUE,"MEDIUM"),
IF($L$2=3,
_xlfn.IFS(Q9&lt;=4,"LOW",Q9&gt;=20,"HIGH",Q9&gt;11,"MEDIUM HIGH",TRUE,"MEDIUM")
))))</f>
        <v/>
      </c>
      <c r="S9" s="35"/>
      <c r="T9" s="36"/>
      <c r="U9" s="36"/>
      <c r="V9" s="36"/>
      <c r="W9" s="36"/>
      <c r="X9" s="36"/>
      <c r="Y9" s="171"/>
      <c r="Z9" s="34"/>
    </row>
    <row r="10" spans="1:26" ht="30" x14ac:dyDescent="0.25">
      <c r="A10" s="200"/>
      <c r="B10" s="219"/>
      <c r="C10" s="31" t="s">
        <v>155</v>
      </c>
      <c r="D10" s="32">
        <v>5</v>
      </c>
      <c r="E10" s="33"/>
      <c r="F10" s="34"/>
      <c r="G10" s="35"/>
      <c r="H10" s="36"/>
      <c r="I10" s="36"/>
      <c r="J10" s="36"/>
      <c r="K10" s="37"/>
      <c r="L10" s="38"/>
      <c r="M10" s="44">
        <f t="shared" si="0"/>
        <v>0</v>
      </c>
      <c r="N10" s="45" t="str" cm="1">
        <f t="array" ref="N10">IF(M10=0, "",
   IF($L$2=2,
      _xlfn.IFS(M10&lt;6, "LOW", M10&gt;14, "HIGH", M10&gt;9, "MEDIUM HIGH", TRUE, "MEDIUM"),
   IF($L$2=1,
      _xlfn.IFS(M10&lt;=2, "LOW", M10&gt;=12, "HIGH", M10&gt;7, "MEDIUM HIGH", TRUE, "MEDIUM"),
   IF($L$2=3,
      _xlfn.IFS(M10&lt;=4, "LOW", M10&gt;=20, "HIGH", M10&gt;11, "MEDIUM HIGH", TRUE, "MEDIUM")
   ))))</f>
        <v/>
      </c>
      <c r="O10" s="68"/>
      <c r="P10" s="69"/>
      <c r="Q10" s="44" t="str">
        <f>IFERROR(
    IF(VLOOKUP(P10, 'Risk Response Strategies'!$A$2:$C$11, 3, FALSE) = 1,
       0,
       M10 * (1 - VLOOKUP(P10, 'Risk Response Strategies'!$A$2:$C$11, 3, FALSE))
    ),
    ""
)</f>
        <v/>
      </c>
      <c r="R10" s="45" t="str" cm="1">
        <f t="array" ref="R10">IF(OR(Q10=0,P10=""),"",
IF($L$2=2,
_xlfn.IFS(Q10&lt;6,"LOW",Q10&gt;14,"HIGH",Q10&gt;9,"MEDIUM HIGH",TRUE,"MEDIUM"),
IF($L$2=1,
_xlfn.IFS(Q10&lt;=2,"LOW",Q10&gt;=12,"HIGH",Q10&gt;7,"MEDIUM HIGH",TRUE,"MEDIUM"),
IF($L$2=3,
_xlfn.IFS(Q10&lt;=4,"LOW",Q10&gt;=20,"HIGH",Q10&gt;11,"MEDIUM HIGH",TRUE,"MEDIUM")
))))</f>
        <v/>
      </c>
      <c r="S10" s="35"/>
      <c r="T10" s="36"/>
      <c r="U10" s="36"/>
      <c r="V10" s="36"/>
      <c r="W10" s="36"/>
      <c r="X10" s="36"/>
      <c r="Y10" s="171"/>
      <c r="Z10" s="34"/>
    </row>
    <row r="11" spans="1:26" ht="30" x14ac:dyDescent="0.25">
      <c r="A11" s="201"/>
      <c r="B11" s="220"/>
      <c r="C11" s="31" t="s">
        <v>156</v>
      </c>
      <c r="D11" s="32">
        <v>6</v>
      </c>
      <c r="E11" s="33"/>
      <c r="F11" s="34"/>
      <c r="G11" s="35"/>
      <c r="H11" s="36"/>
      <c r="I11" s="36"/>
      <c r="J11" s="36"/>
      <c r="K11" s="37"/>
      <c r="L11" s="38"/>
      <c r="M11" s="44">
        <f t="shared" si="0"/>
        <v>0</v>
      </c>
      <c r="N11" s="45" t="str" cm="1">
        <f t="array" ref="N11">IF(M11=0, "",
   IF($L$2=2,
      _xlfn.IFS(M11&lt;6, "LOW", M11&gt;14, "HIGH", M11&gt;9, "MEDIUM HIGH", TRUE, "MEDIUM"),
   IF($L$2=1,
      _xlfn.IFS(M11&lt;=2, "LOW", M11&gt;=12, "HIGH", M11&gt;7, "MEDIUM HIGH", TRUE, "MEDIUM"),
   IF($L$2=3,
      _xlfn.IFS(M11&lt;=4, "LOW", M11&gt;=20, "HIGH", M11&gt;11, "MEDIUM HIGH", TRUE, "MEDIUM")
   ))))</f>
        <v/>
      </c>
      <c r="O11" s="68"/>
      <c r="P11" s="69"/>
      <c r="Q11" s="44" t="str">
        <f>IFERROR(
    IF(VLOOKUP(P11, 'Risk Response Strategies'!$A$2:$C$11, 3, FALSE) = 1,
       0,
       M11 * (1 - VLOOKUP(P11, 'Risk Response Strategies'!$A$2:$C$11, 3, FALSE))
    ),
    ""
)</f>
        <v/>
      </c>
      <c r="R11" s="45" t="str" cm="1">
        <f t="array" ref="R11">IF(OR(Q11=0,P11=""),"",
IF($L$2=2,
_xlfn.IFS(Q11&lt;6,"LOW",Q11&gt;14,"HIGH",Q11&gt;9,"MEDIUM HIGH",TRUE,"MEDIUM"),
IF($L$2=1,
_xlfn.IFS(Q11&lt;=2,"LOW",Q11&gt;=12,"HIGH",Q11&gt;7,"MEDIUM HIGH",TRUE,"MEDIUM"),
IF($L$2=3,
_xlfn.IFS(Q11&lt;=4,"LOW",Q11&gt;=20,"HIGH",Q11&gt;11,"MEDIUM HIGH",TRUE,"MEDIUM")
))))</f>
        <v/>
      </c>
      <c r="S11" s="35"/>
      <c r="T11" s="36"/>
      <c r="U11" s="36"/>
      <c r="V11" s="36"/>
      <c r="W11" s="36"/>
      <c r="X11" s="36"/>
      <c r="Y11" s="171"/>
      <c r="Z11" s="34"/>
    </row>
    <row r="12" spans="1:26" ht="45" x14ac:dyDescent="0.25">
      <c r="A12" s="199" t="s">
        <v>157</v>
      </c>
      <c r="B12" s="221" t="s">
        <v>158</v>
      </c>
      <c r="C12" s="31" t="s">
        <v>159</v>
      </c>
      <c r="D12" s="32">
        <v>7</v>
      </c>
      <c r="E12" s="33"/>
      <c r="F12" s="34"/>
      <c r="G12" s="35"/>
      <c r="H12" s="36"/>
      <c r="I12" s="36"/>
      <c r="J12" s="36"/>
      <c r="K12" s="37"/>
      <c r="L12" s="38"/>
      <c r="M12" s="44">
        <f t="shared" si="0"/>
        <v>0</v>
      </c>
      <c r="N12" s="45" t="str" cm="1">
        <f t="array" ref="N12">IF(M12=0, "",
   IF($L$2=2,
      _xlfn.IFS(M12&lt;6, "LOW", M12&gt;14, "HIGH", M12&gt;9, "MEDIUM HIGH", TRUE, "MEDIUM"),
   IF($L$2=1,
      _xlfn.IFS(M12&lt;=2, "LOW", M12&gt;=12, "HIGH", M12&gt;7, "MEDIUM HIGH", TRUE, "MEDIUM"),
   IF($L$2=3,
      _xlfn.IFS(M12&lt;=4, "LOW", M12&gt;=20, "HIGH", M12&gt;11, "MEDIUM HIGH", TRUE, "MEDIUM")
   ))))</f>
        <v/>
      </c>
      <c r="O12" s="68"/>
      <c r="P12" s="69"/>
      <c r="Q12" s="44" t="str">
        <f>IFERROR(
    IF(VLOOKUP(P12, 'Risk Response Strategies'!$A$2:$C$11, 3, FALSE) = 1,
       0,
       M12 * (1 - VLOOKUP(P12, 'Risk Response Strategies'!$A$2:$C$11, 3, FALSE))
    ),
    ""
)</f>
        <v/>
      </c>
      <c r="R12" s="45" t="str" cm="1">
        <f t="array" ref="R12">IF(OR(Q12=0,P12=""),"",
IF($L$2=2,
_xlfn.IFS(Q12&lt;6,"LOW",Q12&gt;14,"HIGH",Q12&gt;9,"MEDIUM HIGH",TRUE,"MEDIUM"),
IF($L$2=1,
_xlfn.IFS(Q12&lt;=2,"LOW",Q12&gt;=12,"HIGH",Q12&gt;7,"MEDIUM HIGH",TRUE,"MEDIUM"),
IF($L$2=3,
_xlfn.IFS(Q12&lt;=4,"LOW",Q12&gt;=20,"HIGH",Q12&gt;11,"MEDIUM HIGH",TRUE,"MEDIUM")
))))</f>
        <v/>
      </c>
      <c r="S12" s="35"/>
      <c r="T12" s="36"/>
      <c r="U12" s="36"/>
      <c r="V12" s="36"/>
      <c r="W12" s="36"/>
      <c r="X12" s="36"/>
      <c r="Y12" s="171"/>
      <c r="Z12" s="34"/>
    </row>
    <row r="13" spans="1:26" ht="30" x14ac:dyDescent="0.25">
      <c r="A13" s="200"/>
      <c r="B13" s="222"/>
      <c r="C13" s="31" t="s">
        <v>160</v>
      </c>
      <c r="D13" s="32">
        <v>8</v>
      </c>
      <c r="E13" s="33"/>
      <c r="F13" s="34"/>
      <c r="G13" s="35"/>
      <c r="H13" s="36"/>
      <c r="I13" s="36"/>
      <c r="J13" s="36"/>
      <c r="K13" s="37"/>
      <c r="L13" s="38"/>
      <c r="M13" s="44">
        <f t="shared" si="0"/>
        <v>0</v>
      </c>
      <c r="N13" s="45" t="str" cm="1">
        <f t="array" ref="N13">IF(M13=0, "",
   IF($L$2=2,
      _xlfn.IFS(M13&lt;6, "LOW", M13&gt;14, "HIGH", M13&gt;9, "MEDIUM HIGH", TRUE, "MEDIUM"),
   IF($L$2=1,
      _xlfn.IFS(M13&lt;=2, "LOW", M13&gt;=12, "HIGH", M13&gt;7, "MEDIUM HIGH", TRUE, "MEDIUM"),
   IF($L$2=3,
      _xlfn.IFS(M13&lt;=4, "LOW", M13&gt;=20, "HIGH", M13&gt;11, "MEDIUM HIGH", TRUE, "MEDIUM")
   ))))</f>
        <v/>
      </c>
      <c r="O13" s="68"/>
      <c r="P13" s="69"/>
      <c r="Q13" s="44" t="str">
        <f>IFERROR(
    IF(VLOOKUP(P13, 'Risk Response Strategies'!$A$2:$C$11, 3, FALSE) = 1,
       0,
       M13 * (1 - VLOOKUP(P13, 'Risk Response Strategies'!$A$2:$C$11, 3, FALSE))
    ),
    ""
)</f>
        <v/>
      </c>
      <c r="R13" s="45" t="str" cm="1">
        <f t="array" ref="R13">IF(OR(Q13=0,P13=""),"",
IF($L$2=2,
_xlfn.IFS(Q13&lt;6,"LOW",Q13&gt;14,"HIGH",Q13&gt;9,"MEDIUM HIGH",TRUE,"MEDIUM"),
IF($L$2=1,
_xlfn.IFS(Q13&lt;=2,"LOW",Q13&gt;=12,"HIGH",Q13&gt;7,"MEDIUM HIGH",TRUE,"MEDIUM"),
IF($L$2=3,
_xlfn.IFS(Q13&lt;=4,"LOW",Q13&gt;=20,"HIGH",Q13&gt;11,"MEDIUM HIGH",TRUE,"MEDIUM")
))))</f>
        <v/>
      </c>
      <c r="S13" s="35"/>
      <c r="T13" s="36"/>
      <c r="U13" s="36"/>
      <c r="V13" s="36"/>
      <c r="W13" s="36"/>
      <c r="X13" s="36"/>
      <c r="Y13" s="171"/>
      <c r="Z13" s="34"/>
    </row>
    <row r="14" spans="1:26" ht="45" x14ac:dyDescent="0.25">
      <c r="A14" s="201"/>
      <c r="B14" s="223"/>
      <c r="C14" s="31" t="s">
        <v>161</v>
      </c>
      <c r="D14" s="32">
        <v>9</v>
      </c>
      <c r="E14" s="33"/>
      <c r="F14" s="34"/>
      <c r="G14" s="35"/>
      <c r="H14" s="36"/>
      <c r="I14" s="36"/>
      <c r="J14" s="36"/>
      <c r="K14" s="37"/>
      <c r="L14" s="38"/>
      <c r="M14" s="44">
        <f t="shared" si="0"/>
        <v>0</v>
      </c>
      <c r="N14" s="45" t="str" cm="1">
        <f t="array" ref="N14">IF(M14=0, "",
   IF($L$2=2,
      _xlfn.IFS(M14&lt;6, "LOW", M14&gt;14, "HIGH", M14&gt;9, "MEDIUM HIGH", TRUE, "MEDIUM"),
   IF($L$2=1,
      _xlfn.IFS(M14&lt;=2, "LOW", M14&gt;=12, "HIGH", M14&gt;7, "MEDIUM HIGH", TRUE, "MEDIUM"),
   IF($L$2=3,
      _xlfn.IFS(M14&lt;=4, "LOW", M14&gt;=20, "HIGH", M14&gt;11, "MEDIUM HIGH", TRUE, "MEDIUM")
   ))))</f>
        <v/>
      </c>
      <c r="O14" s="68"/>
      <c r="P14" s="69"/>
      <c r="Q14" s="44" t="str">
        <f>IFERROR(
    IF(VLOOKUP(P14, 'Risk Response Strategies'!$A$2:$C$11, 3, FALSE) = 1,
       0,
       M14 * (1 - VLOOKUP(P14, 'Risk Response Strategies'!$A$2:$C$11, 3, FALSE))
    ),
    ""
)</f>
        <v/>
      </c>
      <c r="R14" s="45" t="str" cm="1">
        <f t="array" ref="R14">IF(OR(Q14=0,P14=""),"",
IF($L$2=2,
_xlfn.IFS(Q14&lt;6,"LOW",Q14&gt;14,"HIGH",Q14&gt;9,"MEDIUM HIGH",TRUE,"MEDIUM"),
IF($L$2=1,
_xlfn.IFS(Q14&lt;=2,"LOW",Q14&gt;=12,"HIGH",Q14&gt;7,"MEDIUM HIGH",TRUE,"MEDIUM"),
IF($L$2=3,
_xlfn.IFS(Q14&lt;=4,"LOW",Q14&gt;=20,"HIGH",Q14&gt;11,"MEDIUM HIGH",TRUE,"MEDIUM")
))))</f>
        <v/>
      </c>
      <c r="S14" s="35"/>
      <c r="T14" s="36"/>
      <c r="U14" s="36"/>
      <c r="V14" s="36"/>
      <c r="W14" s="36"/>
      <c r="X14" s="36"/>
      <c r="Y14" s="171"/>
      <c r="Z14" s="34"/>
    </row>
    <row r="15" spans="1:26" ht="30" x14ac:dyDescent="0.25">
      <c r="A15" s="199" t="s">
        <v>162</v>
      </c>
      <c r="B15" s="218" t="s">
        <v>163</v>
      </c>
      <c r="C15" s="31" t="s">
        <v>164</v>
      </c>
      <c r="D15" s="32">
        <v>10</v>
      </c>
      <c r="E15" s="33"/>
      <c r="F15" s="34"/>
      <c r="G15" s="35"/>
      <c r="H15" s="36"/>
      <c r="I15" s="36"/>
      <c r="J15" s="36"/>
      <c r="K15" s="37"/>
      <c r="L15" s="38"/>
      <c r="M15" s="44">
        <f t="shared" si="0"/>
        <v>0</v>
      </c>
      <c r="N15" s="45" t="str" cm="1">
        <f t="array" ref="N15">IF(M15=0, "",
   IF($L$2=2,
      _xlfn.IFS(M15&lt;6, "LOW", M15&gt;14, "HIGH", M15&gt;9, "MEDIUM HIGH", TRUE, "MEDIUM"),
   IF($L$2=1,
      _xlfn.IFS(M15&lt;=2, "LOW", M15&gt;=12, "HIGH", M15&gt;7, "MEDIUM HIGH", TRUE, "MEDIUM"),
   IF($L$2=3,
      _xlfn.IFS(M15&lt;=4, "LOW", M15&gt;=20, "HIGH", M15&gt;11, "MEDIUM HIGH", TRUE, "MEDIUM")
   ))))</f>
        <v/>
      </c>
      <c r="O15" s="68"/>
      <c r="P15" s="69"/>
      <c r="Q15" s="44" t="str">
        <f>IFERROR(
    IF(VLOOKUP(P15, 'Risk Response Strategies'!$A$2:$C$11, 3, FALSE) = 1,
       0,
       M15 * (1 - VLOOKUP(P15, 'Risk Response Strategies'!$A$2:$C$11, 3, FALSE))
    ),
    ""
)</f>
        <v/>
      </c>
      <c r="R15" s="45" t="str" cm="1">
        <f t="array" ref="R15">IF(OR(Q15=0,P15=""),"",
IF($L$2=2,
_xlfn.IFS(Q15&lt;6,"LOW",Q15&gt;14,"HIGH",Q15&gt;9,"MEDIUM HIGH",TRUE,"MEDIUM"),
IF($L$2=1,
_xlfn.IFS(Q15&lt;=2,"LOW",Q15&gt;=12,"HIGH",Q15&gt;7,"MEDIUM HIGH",TRUE,"MEDIUM"),
IF($L$2=3,
_xlfn.IFS(Q15&lt;=4,"LOW",Q15&gt;=20,"HIGH",Q15&gt;11,"MEDIUM HIGH",TRUE,"MEDIUM")
))))</f>
        <v/>
      </c>
      <c r="S15" s="35"/>
      <c r="T15" s="36"/>
      <c r="U15" s="36"/>
      <c r="V15" s="36"/>
      <c r="W15" s="36"/>
      <c r="X15" s="36"/>
      <c r="Y15" s="171"/>
      <c r="Z15" s="34"/>
    </row>
    <row r="16" spans="1:26" ht="30" x14ac:dyDescent="0.25">
      <c r="A16" s="200"/>
      <c r="B16" s="219"/>
      <c r="C16" s="31" t="s">
        <v>165</v>
      </c>
      <c r="D16" s="32">
        <v>11</v>
      </c>
      <c r="E16" s="33"/>
      <c r="F16" s="34"/>
      <c r="G16" s="35"/>
      <c r="H16" s="36"/>
      <c r="I16" s="36"/>
      <c r="J16" s="36"/>
      <c r="K16" s="37"/>
      <c r="L16" s="38"/>
      <c r="M16" s="44">
        <f t="shared" si="0"/>
        <v>0</v>
      </c>
      <c r="N16" s="45" t="str" cm="1">
        <f t="array" ref="N16">IF(M16=0, "",
   IF($L$2=2,
      _xlfn.IFS(M16&lt;6, "LOW", M16&gt;14, "HIGH", M16&gt;9, "MEDIUM HIGH", TRUE, "MEDIUM"),
   IF($L$2=1,
      _xlfn.IFS(M16&lt;=2, "LOW", M16&gt;=12, "HIGH", M16&gt;7, "MEDIUM HIGH", TRUE, "MEDIUM"),
   IF($L$2=3,
      _xlfn.IFS(M16&lt;=4, "LOW", M16&gt;=20, "HIGH", M16&gt;11, "MEDIUM HIGH", TRUE, "MEDIUM")
   ))))</f>
        <v/>
      </c>
      <c r="O16" s="68"/>
      <c r="P16" s="69"/>
      <c r="Q16" s="44" t="str">
        <f>IFERROR(
    IF(VLOOKUP(P16, 'Risk Response Strategies'!$A$2:$C$11, 3, FALSE) = 1,
       0,
       M16 * (1 - VLOOKUP(P16, 'Risk Response Strategies'!$A$2:$C$11, 3, FALSE))
    ),
    ""
)</f>
        <v/>
      </c>
      <c r="R16" s="45" t="str" cm="1">
        <f t="array" ref="R16">IF(OR(Q16=0,P16=""),"",
IF($L$2=2,
_xlfn.IFS(Q16&lt;6,"LOW",Q16&gt;14,"HIGH",Q16&gt;9,"MEDIUM HIGH",TRUE,"MEDIUM"),
IF($L$2=1,
_xlfn.IFS(Q16&lt;=2,"LOW",Q16&gt;=12,"HIGH",Q16&gt;7,"MEDIUM HIGH",TRUE,"MEDIUM"),
IF($L$2=3,
_xlfn.IFS(Q16&lt;=4,"LOW",Q16&gt;=20,"HIGH",Q16&gt;11,"MEDIUM HIGH",TRUE,"MEDIUM")
))))</f>
        <v/>
      </c>
      <c r="S16" s="35"/>
      <c r="T16" s="36"/>
      <c r="U16" s="36"/>
      <c r="V16" s="36"/>
      <c r="W16" s="36"/>
      <c r="X16" s="36"/>
      <c r="Y16" s="171"/>
      <c r="Z16" s="34"/>
    </row>
    <row r="17" spans="1:26" ht="45" x14ac:dyDescent="0.25">
      <c r="A17" s="200"/>
      <c r="B17" s="219"/>
      <c r="C17" s="31" t="s">
        <v>166</v>
      </c>
      <c r="D17" s="32">
        <v>12</v>
      </c>
      <c r="E17" s="33"/>
      <c r="F17" s="34"/>
      <c r="G17" s="35"/>
      <c r="H17" s="36"/>
      <c r="I17" s="36"/>
      <c r="J17" s="36"/>
      <c r="K17" s="37"/>
      <c r="L17" s="38"/>
      <c r="M17" s="44">
        <f t="shared" si="0"/>
        <v>0</v>
      </c>
      <c r="N17" s="45" t="str" cm="1">
        <f t="array" ref="N17">IF(M17=0, "",
   IF($L$2=2,
      _xlfn.IFS(M17&lt;6, "LOW", M17&gt;14, "HIGH", M17&gt;9, "MEDIUM HIGH", TRUE, "MEDIUM"),
   IF($L$2=1,
      _xlfn.IFS(M17&lt;=2, "LOW", M17&gt;=12, "HIGH", M17&gt;7, "MEDIUM HIGH", TRUE, "MEDIUM"),
   IF($L$2=3,
      _xlfn.IFS(M17&lt;=4, "LOW", M17&gt;=20, "HIGH", M17&gt;11, "MEDIUM HIGH", TRUE, "MEDIUM")
   ))))</f>
        <v/>
      </c>
      <c r="O17" s="68"/>
      <c r="P17" s="69"/>
      <c r="Q17" s="44" t="str">
        <f>IFERROR(
    IF(VLOOKUP(P17, 'Risk Response Strategies'!$A$2:$C$11, 3, FALSE) = 1,
       0,
       M17 * (1 - VLOOKUP(P17, 'Risk Response Strategies'!$A$2:$C$11, 3, FALSE))
    ),
    ""
)</f>
        <v/>
      </c>
      <c r="R17" s="45" t="str" cm="1">
        <f t="array" ref="R17">IF(OR(Q17=0,P17=""),"",
IF($L$2=2,
_xlfn.IFS(Q17&lt;6,"LOW",Q17&gt;14,"HIGH",Q17&gt;9,"MEDIUM HIGH",TRUE,"MEDIUM"),
IF($L$2=1,
_xlfn.IFS(Q17&lt;=2,"LOW",Q17&gt;=12,"HIGH",Q17&gt;7,"MEDIUM HIGH",TRUE,"MEDIUM"),
IF($L$2=3,
_xlfn.IFS(Q17&lt;=4,"LOW",Q17&gt;=20,"HIGH",Q17&gt;11,"MEDIUM HIGH",TRUE,"MEDIUM")
))))</f>
        <v/>
      </c>
      <c r="S17" s="35"/>
      <c r="T17" s="36"/>
      <c r="U17" s="36"/>
      <c r="V17" s="36"/>
      <c r="W17" s="36"/>
      <c r="X17" s="36"/>
      <c r="Y17" s="171"/>
      <c r="Z17" s="34"/>
    </row>
    <row r="18" spans="1:26" ht="30" x14ac:dyDescent="0.25">
      <c r="A18" s="201"/>
      <c r="B18" s="220"/>
      <c r="C18" s="31" t="s">
        <v>167</v>
      </c>
      <c r="D18" s="32">
        <v>13</v>
      </c>
      <c r="E18" s="33"/>
      <c r="F18" s="34"/>
      <c r="G18" s="35"/>
      <c r="H18" s="36"/>
      <c r="I18" s="36"/>
      <c r="J18" s="36"/>
      <c r="K18" s="37"/>
      <c r="L18" s="38"/>
      <c r="M18" s="44">
        <f t="shared" si="0"/>
        <v>0</v>
      </c>
      <c r="N18" s="45" t="str" cm="1">
        <f t="array" ref="N18">IF(M18=0, "",
   IF($L$2=2,
      _xlfn.IFS(M18&lt;6, "LOW", M18&gt;14, "HIGH", M18&gt;9, "MEDIUM HIGH", TRUE, "MEDIUM"),
   IF($L$2=1,
      _xlfn.IFS(M18&lt;=2, "LOW", M18&gt;=12, "HIGH", M18&gt;7, "MEDIUM HIGH", TRUE, "MEDIUM"),
   IF($L$2=3,
      _xlfn.IFS(M18&lt;=4, "LOW", M18&gt;=20, "HIGH", M18&gt;11, "MEDIUM HIGH", TRUE, "MEDIUM")
   ))))</f>
        <v/>
      </c>
      <c r="O18" s="68"/>
      <c r="P18" s="69"/>
      <c r="Q18" s="44" t="str">
        <f>IFERROR(
    IF(VLOOKUP(P18, 'Risk Response Strategies'!$A$2:$C$11, 3, FALSE) = 1,
       0,
       M18 * (1 - VLOOKUP(P18, 'Risk Response Strategies'!$A$2:$C$11, 3, FALSE))
    ),
    ""
)</f>
        <v/>
      </c>
      <c r="R18" s="45" t="str" cm="1">
        <f t="array" ref="R18">IF(OR(Q18=0,P18=""),"",
IF($L$2=2,
_xlfn.IFS(Q18&lt;6,"LOW",Q18&gt;14,"HIGH",Q18&gt;9,"MEDIUM HIGH",TRUE,"MEDIUM"),
IF($L$2=1,
_xlfn.IFS(Q18&lt;=2,"LOW",Q18&gt;=12,"HIGH",Q18&gt;7,"MEDIUM HIGH",TRUE,"MEDIUM"),
IF($L$2=3,
_xlfn.IFS(Q18&lt;=4,"LOW",Q18&gt;=20,"HIGH",Q18&gt;11,"MEDIUM HIGH",TRUE,"MEDIUM")
))))</f>
        <v/>
      </c>
      <c r="S18" s="35"/>
      <c r="T18" s="36"/>
      <c r="U18" s="36"/>
      <c r="V18" s="36"/>
      <c r="W18" s="36"/>
      <c r="X18" s="36"/>
      <c r="Y18" s="171"/>
      <c r="Z18" s="34"/>
    </row>
    <row r="19" spans="1:26" ht="45" x14ac:dyDescent="0.25">
      <c r="A19" s="199" t="s">
        <v>168</v>
      </c>
      <c r="B19" s="218" t="s">
        <v>169</v>
      </c>
      <c r="C19" s="31" t="s">
        <v>170</v>
      </c>
      <c r="D19" s="32">
        <v>14</v>
      </c>
      <c r="E19" s="33"/>
      <c r="F19" s="34"/>
      <c r="G19" s="35"/>
      <c r="H19" s="36"/>
      <c r="I19" s="36"/>
      <c r="J19" s="36"/>
      <c r="K19" s="37"/>
      <c r="L19" s="38"/>
      <c r="M19" s="44">
        <f t="shared" si="0"/>
        <v>0</v>
      </c>
      <c r="N19" s="45" t="str" cm="1">
        <f t="array" ref="N19">IF(M19=0, "",
   IF($L$2=2,
      _xlfn.IFS(M19&lt;6, "LOW", M19&gt;14, "HIGH", M19&gt;9, "MEDIUM HIGH", TRUE, "MEDIUM"),
   IF($L$2=1,
      _xlfn.IFS(M19&lt;=2, "LOW", M19&gt;=12, "HIGH", M19&gt;7, "MEDIUM HIGH", TRUE, "MEDIUM"),
   IF($L$2=3,
      _xlfn.IFS(M19&lt;=4, "LOW", M19&gt;=20, "HIGH", M19&gt;11, "MEDIUM HIGH", TRUE, "MEDIUM")
   ))))</f>
        <v/>
      </c>
      <c r="O19" s="68"/>
      <c r="P19" s="69"/>
      <c r="Q19" s="44" t="str">
        <f>IFERROR(
    IF(VLOOKUP(P19, 'Risk Response Strategies'!$A$2:$C$11, 3, FALSE) = 1,
       0,
       M19 * (1 - VLOOKUP(P19, 'Risk Response Strategies'!$A$2:$C$11, 3, FALSE))
    ),
    ""
)</f>
        <v/>
      </c>
      <c r="R19" s="45" t="str" cm="1">
        <f t="array" ref="R19">IF(OR(Q19=0,P19=""),"",
IF($L$2=2,
_xlfn.IFS(Q19&lt;6,"LOW",Q19&gt;14,"HIGH",Q19&gt;9,"MEDIUM HIGH",TRUE,"MEDIUM"),
IF($L$2=1,
_xlfn.IFS(Q19&lt;=2,"LOW",Q19&gt;=12,"HIGH",Q19&gt;7,"MEDIUM HIGH",TRUE,"MEDIUM"),
IF($L$2=3,
_xlfn.IFS(Q19&lt;=4,"LOW",Q19&gt;=20,"HIGH",Q19&gt;11,"MEDIUM HIGH",TRUE,"MEDIUM")
))))</f>
        <v/>
      </c>
      <c r="S19" s="35"/>
      <c r="T19" s="36"/>
      <c r="U19" s="36"/>
      <c r="V19" s="36"/>
      <c r="W19" s="36"/>
      <c r="X19" s="36"/>
      <c r="Y19" s="171"/>
      <c r="Z19" s="34"/>
    </row>
    <row r="20" spans="1:26" ht="45" x14ac:dyDescent="0.25">
      <c r="A20" s="200"/>
      <c r="B20" s="219"/>
      <c r="C20" s="31" t="s">
        <v>171</v>
      </c>
      <c r="D20" s="32">
        <v>15</v>
      </c>
      <c r="E20" s="33"/>
      <c r="F20" s="34"/>
      <c r="G20" s="35"/>
      <c r="H20" s="36"/>
      <c r="I20" s="36"/>
      <c r="J20" s="36"/>
      <c r="K20" s="37"/>
      <c r="L20" s="38"/>
      <c r="M20" s="44">
        <f t="shared" si="0"/>
        <v>0</v>
      </c>
      <c r="N20" s="45" t="str" cm="1">
        <f t="array" ref="N20">IF(M20=0, "",
   IF($L$2=2,
      _xlfn.IFS(M20&lt;6, "LOW", M20&gt;14, "HIGH", M20&gt;9, "MEDIUM HIGH", TRUE, "MEDIUM"),
   IF($L$2=1,
      _xlfn.IFS(M20&lt;=2, "LOW", M20&gt;=12, "HIGH", M20&gt;7, "MEDIUM HIGH", TRUE, "MEDIUM"),
   IF($L$2=3,
      _xlfn.IFS(M20&lt;=4, "LOW", M20&gt;=20, "HIGH", M20&gt;11, "MEDIUM HIGH", TRUE, "MEDIUM")
   ))))</f>
        <v/>
      </c>
      <c r="O20" s="68"/>
      <c r="P20" s="69"/>
      <c r="Q20" s="44" t="str">
        <f>IFERROR(
    IF(VLOOKUP(P20, 'Risk Response Strategies'!$A$2:$C$11, 3, FALSE) = 1,
       0,
       M20 * (1 - VLOOKUP(P20, 'Risk Response Strategies'!$A$2:$C$11, 3, FALSE))
    ),
    ""
)</f>
        <v/>
      </c>
      <c r="R20" s="45" t="str" cm="1">
        <f t="array" ref="R20">IF(OR(Q20=0,P20=""),"",
IF($L$2=2,
_xlfn.IFS(Q20&lt;6,"LOW",Q20&gt;14,"HIGH",Q20&gt;9,"MEDIUM HIGH",TRUE,"MEDIUM"),
IF($L$2=1,
_xlfn.IFS(Q20&lt;=2,"LOW",Q20&gt;=12,"HIGH",Q20&gt;7,"MEDIUM HIGH",TRUE,"MEDIUM"),
IF($L$2=3,
_xlfn.IFS(Q20&lt;=4,"LOW",Q20&gt;=20,"HIGH",Q20&gt;11,"MEDIUM HIGH",TRUE,"MEDIUM")
))))</f>
        <v/>
      </c>
      <c r="S20" s="35"/>
      <c r="T20" s="36"/>
      <c r="U20" s="36"/>
      <c r="V20" s="36"/>
      <c r="W20" s="36"/>
      <c r="X20" s="36"/>
      <c r="Y20" s="171"/>
      <c r="Z20" s="34"/>
    </row>
    <row r="21" spans="1:26" ht="45" x14ac:dyDescent="0.25">
      <c r="A21" s="200"/>
      <c r="B21" s="219"/>
      <c r="C21" s="31" t="s">
        <v>172</v>
      </c>
      <c r="D21" s="32">
        <v>16</v>
      </c>
      <c r="E21" s="33"/>
      <c r="F21" s="34"/>
      <c r="G21" s="35"/>
      <c r="H21" s="36"/>
      <c r="I21" s="36"/>
      <c r="J21" s="36"/>
      <c r="K21" s="37"/>
      <c r="L21" s="38"/>
      <c r="M21" s="44">
        <f t="shared" si="0"/>
        <v>0</v>
      </c>
      <c r="N21" s="45" t="str" cm="1">
        <f t="array" ref="N21">IF(M21=0, "",
   IF($L$2=2,
      _xlfn.IFS(M21&lt;6, "LOW", M21&gt;14, "HIGH", M21&gt;9, "MEDIUM HIGH", TRUE, "MEDIUM"),
   IF($L$2=1,
      _xlfn.IFS(M21&lt;=2, "LOW", M21&gt;=12, "HIGH", M21&gt;7, "MEDIUM HIGH", TRUE, "MEDIUM"),
   IF($L$2=3,
      _xlfn.IFS(M21&lt;=4, "LOW", M21&gt;=20, "HIGH", M21&gt;11, "MEDIUM HIGH", TRUE, "MEDIUM")
   ))))</f>
        <v/>
      </c>
      <c r="O21" s="68"/>
      <c r="P21" s="69"/>
      <c r="Q21" s="44" t="str">
        <f>IFERROR(
    IF(VLOOKUP(P21, 'Risk Response Strategies'!$A$2:$C$11, 3, FALSE) = 1,
       0,
       M21 * (1 - VLOOKUP(P21, 'Risk Response Strategies'!$A$2:$C$11, 3, FALSE))
    ),
    ""
)</f>
        <v/>
      </c>
      <c r="R21" s="45" t="str" cm="1">
        <f t="array" ref="R21">IF(OR(Q21=0,P21=""),"",
IF($L$2=2,
_xlfn.IFS(Q21&lt;6,"LOW",Q21&gt;14,"HIGH",Q21&gt;9,"MEDIUM HIGH",TRUE,"MEDIUM"),
IF($L$2=1,
_xlfn.IFS(Q21&lt;=2,"LOW",Q21&gt;=12,"HIGH",Q21&gt;7,"MEDIUM HIGH",TRUE,"MEDIUM"),
IF($L$2=3,
_xlfn.IFS(Q21&lt;=4,"LOW",Q21&gt;=20,"HIGH",Q21&gt;11,"MEDIUM HIGH",TRUE,"MEDIUM")
))))</f>
        <v/>
      </c>
      <c r="S21" s="35"/>
      <c r="T21" s="36"/>
      <c r="U21" s="36"/>
      <c r="V21" s="36"/>
      <c r="W21" s="36"/>
      <c r="X21" s="36"/>
      <c r="Y21" s="171"/>
      <c r="Z21" s="34"/>
    </row>
    <row r="22" spans="1:26" ht="45" x14ac:dyDescent="0.25">
      <c r="A22" s="201"/>
      <c r="B22" s="220"/>
      <c r="C22" s="31" t="s">
        <v>173</v>
      </c>
      <c r="D22" s="32">
        <v>17</v>
      </c>
      <c r="E22" s="33"/>
      <c r="F22" s="34"/>
      <c r="G22" s="35"/>
      <c r="H22" s="36"/>
      <c r="I22" s="36"/>
      <c r="J22" s="36"/>
      <c r="K22" s="37"/>
      <c r="L22" s="38"/>
      <c r="M22" s="44">
        <f t="shared" si="0"/>
        <v>0</v>
      </c>
      <c r="N22" s="45" t="str" cm="1">
        <f t="array" ref="N22">IF(M22=0, "",
   IF($L$2=2,
      _xlfn.IFS(M22&lt;6, "LOW", M22&gt;14, "HIGH", M22&gt;9, "MEDIUM HIGH", TRUE, "MEDIUM"),
   IF($L$2=1,
      _xlfn.IFS(M22&lt;=2, "LOW", M22&gt;=12, "HIGH", M22&gt;7, "MEDIUM HIGH", TRUE, "MEDIUM"),
   IF($L$2=3,
      _xlfn.IFS(M22&lt;=4, "LOW", M22&gt;=20, "HIGH", M22&gt;11, "MEDIUM HIGH", TRUE, "MEDIUM")
   ))))</f>
        <v/>
      </c>
      <c r="O22" s="68"/>
      <c r="P22" s="69"/>
      <c r="Q22" s="44" t="str">
        <f>IFERROR(
    IF(VLOOKUP(P22, 'Risk Response Strategies'!$A$2:$C$11, 3, FALSE) = 1,
       0,
       M22 * (1 - VLOOKUP(P22, 'Risk Response Strategies'!$A$2:$C$11, 3, FALSE))
    ),
    ""
)</f>
        <v/>
      </c>
      <c r="R22" s="45" t="str" cm="1">
        <f t="array" ref="R22">IF(OR(Q22=0,P22=""),"",
IF($L$2=2,
_xlfn.IFS(Q22&lt;6,"LOW",Q22&gt;14,"HIGH",Q22&gt;9,"MEDIUM HIGH",TRUE,"MEDIUM"),
IF($L$2=1,
_xlfn.IFS(Q22&lt;=2,"LOW",Q22&gt;=12,"HIGH",Q22&gt;7,"MEDIUM HIGH",TRUE,"MEDIUM"),
IF($L$2=3,
_xlfn.IFS(Q22&lt;=4,"LOW",Q22&gt;=20,"HIGH",Q22&gt;11,"MEDIUM HIGH",TRUE,"MEDIUM")
))))</f>
        <v/>
      </c>
      <c r="S22" s="35"/>
      <c r="T22" s="36"/>
      <c r="U22" s="36"/>
      <c r="V22" s="36"/>
      <c r="W22" s="36"/>
      <c r="X22" s="36"/>
      <c r="Y22" s="171"/>
      <c r="Z22" s="34"/>
    </row>
    <row r="23" spans="1:26" ht="75" x14ac:dyDescent="0.25">
      <c r="A23" s="70" t="s">
        <v>174</v>
      </c>
      <c r="B23" s="30" t="s">
        <v>175</v>
      </c>
      <c r="C23" s="31"/>
      <c r="D23" s="32">
        <v>18</v>
      </c>
      <c r="E23" s="33"/>
      <c r="F23" s="34"/>
      <c r="G23" s="35"/>
      <c r="H23" s="36"/>
      <c r="I23" s="36"/>
      <c r="J23" s="36"/>
      <c r="K23" s="37"/>
      <c r="L23" s="38"/>
      <c r="M23" s="44">
        <f t="shared" si="0"/>
        <v>0</v>
      </c>
      <c r="N23" s="45" t="str" cm="1">
        <f t="array" ref="N23">IF(M23=0, "",
   IF($L$2=2,
      _xlfn.IFS(M23&lt;6, "LOW", M23&gt;14, "HIGH", M23&gt;9, "MEDIUM HIGH", TRUE, "MEDIUM"),
   IF($L$2=1,
      _xlfn.IFS(M23&lt;=2, "LOW", M23&gt;=12, "HIGH", M23&gt;7, "MEDIUM HIGH", TRUE, "MEDIUM"),
   IF($L$2=3,
      _xlfn.IFS(M23&lt;=4, "LOW", M23&gt;=20, "HIGH", M23&gt;11, "MEDIUM HIGH", TRUE, "MEDIUM")
   ))))</f>
        <v/>
      </c>
      <c r="O23" s="68"/>
      <c r="P23" s="69"/>
      <c r="Q23" s="44" t="str">
        <f>IFERROR(
    IF(VLOOKUP(P23, 'Risk Response Strategies'!$A$2:$C$11, 3, FALSE) = 1,
       0,
       M23 * (1 - VLOOKUP(P23, 'Risk Response Strategies'!$A$2:$C$11, 3, FALSE))
    ),
    ""
)</f>
        <v/>
      </c>
      <c r="R23" s="45" t="str" cm="1">
        <f t="array" ref="R23">IF(OR(Q23=0,P23=""),"",
IF($L$2=2,
_xlfn.IFS(Q23&lt;6,"LOW",Q23&gt;14,"HIGH",Q23&gt;9,"MEDIUM HIGH",TRUE,"MEDIUM"),
IF($L$2=1,
_xlfn.IFS(Q23&lt;=2,"LOW",Q23&gt;=12,"HIGH",Q23&gt;7,"MEDIUM HIGH",TRUE,"MEDIUM"),
IF($L$2=3,
_xlfn.IFS(Q23&lt;=4,"LOW",Q23&gt;=20,"HIGH",Q23&gt;11,"MEDIUM HIGH",TRUE,"MEDIUM")
))))</f>
        <v/>
      </c>
      <c r="S23" s="35"/>
      <c r="T23" s="36"/>
      <c r="U23" s="36"/>
      <c r="V23" s="36"/>
      <c r="W23" s="36"/>
      <c r="X23" s="36"/>
      <c r="Y23" s="171"/>
      <c r="Z23" s="34"/>
    </row>
    <row r="24" spans="1:26" ht="45" x14ac:dyDescent="0.25">
      <c r="A24" s="199" t="s">
        <v>176</v>
      </c>
      <c r="B24" s="218" t="s">
        <v>177</v>
      </c>
      <c r="C24" s="31" t="s">
        <v>178</v>
      </c>
      <c r="D24" s="32">
        <v>19</v>
      </c>
      <c r="E24" s="33"/>
      <c r="F24" s="34"/>
      <c r="G24" s="35"/>
      <c r="H24" s="36"/>
      <c r="I24" s="36"/>
      <c r="J24" s="36"/>
      <c r="K24" s="37"/>
      <c r="L24" s="38"/>
      <c r="M24" s="44">
        <f t="shared" si="0"/>
        <v>0</v>
      </c>
      <c r="N24" s="45" t="str" cm="1">
        <f t="array" ref="N24">IF(M24=0, "",
   IF($L$2=2,
      _xlfn.IFS(M24&lt;6, "LOW", M24&gt;14, "HIGH", M24&gt;9, "MEDIUM HIGH", TRUE, "MEDIUM"),
   IF($L$2=1,
      _xlfn.IFS(M24&lt;=2, "LOW", M24&gt;=12, "HIGH", M24&gt;7, "MEDIUM HIGH", TRUE, "MEDIUM"),
   IF($L$2=3,
      _xlfn.IFS(M24&lt;=4, "LOW", M24&gt;=20, "HIGH", M24&gt;11, "MEDIUM HIGH", TRUE, "MEDIUM")
   ))))</f>
        <v/>
      </c>
      <c r="O24" s="68"/>
      <c r="P24" s="69"/>
      <c r="Q24" s="44" t="str">
        <f>IFERROR(
    IF(VLOOKUP(P24, 'Risk Response Strategies'!$A$2:$C$11, 3, FALSE) = 1,
       0,
       M24 * (1 - VLOOKUP(P24, 'Risk Response Strategies'!$A$2:$C$11, 3, FALSE))
    ),
    ""
)</f>
        <v/>
      </c>
      <c r="R24" s="45" t="str" cm="1">
        <f t="array" ref="R24">IF(OR(Q24=0,P24=""),"",
IF($L$2=2,
_xlfn.IFS(Q24&lt;6,"LOW",Q24&gt;14,"HIGH",Q24&gt;9,"MEDIUM HIGH",TRUE,"MEDIUM"),
IF($L$2=1,
_xlfn.IFS(Q24&lt;=2,"LOW",Q24&gt;=12,"HIGH",Q24&gt;7,"MEDIUM HIGH",TRUE,"MEDIUM"),
IF($L$2=3,
_xlfn.IFS(Q24&lt;=4,"LOW",Q24&gt;=20,"HIGH",Q24&gt;11,"MEDIUM HIGH",TRUE,"MEDIUM")
))))</f>
        <v/>
      </c>
      <c r="S24" s="35"/>
      <c r="T24" s="36"/>
      <c r="U24" s="36"/>
      <c r="V24" s="36"/>
      <c r="W24" s="36"/>
      <c r="X24" s="36"/>
      <c r="Y24" s="171"/>
      <c r="Z24" s="34"/>
    </row>
    <row r="25" spans="1:26" ht="45" x14ac:dyDescent="0.25">
      <c r="A25" s="200"/>
      <c r="B25" s="219"/>
      <c r="C25" s="31" t="s">
        <v>179</v>
      </c>
      <c r="D25" s="32">
        <v>20</v>
      </c>
      <c r="E25" s="33"/>
      <c r="F25" s="34"/>
      <c r="G25" s="35"/>
      <c r="H25" s="36"/>
      <c r="I25" s="36"/>
      <c r="J25" s="36"/>
      <c r="K25" s="37"/>
      <c r="L25" s="38"/>
      <c r="M25" s="44">
        <f t="shared" si="0"/>
        <v>0</v>
      </c>
      <c r="N25" s="45" t="str" cm="1">
        <f t="array" ref="N25">IF(M25=0, "",
   IF($L$2=2,
      _xlfn.IFS(M25&lt;6, "LOW", M25&gt;14, "HIGH", M25&gt;9, "MEDIUM HIGH", TRUE, "MEDIUM"),
   IF($L$2=1,
      _xlfn.IFS(M25&lt;=2, "LOW", M25&gt;=12, "HIGH", M25&gt;7, "MEDIUM HIGH", TRUE, "MEDIUM"),
   IF($L$2=3,
      _xlfn.IFS(M25&lt;=4, "LOW", M25&gt;=20, "HIGH", M25&gt;11, "MEDIUM HIGH", TRUE, "MEDIUM")
   ))))</f>
        <v/>
      </c>
      <c r="O25" s="68"/>
      <c r="P25" s="69"/>
      <c r="Q25" s="44" t="str">
        <f>IFERROR(
    IF(VLOOKUP(P25, 'Risk Response Strategies'!$A$2:$C$11, 3, FALSE) = 1,
       0,
       M25 * (1 - VLOOKUP(P25, 'Risk Response Strategies'!$A$2:$C$11, 3, FALSE))
    ),
    ""
)</f>
        <v/>
      </c>
      <c r="R25" s="45" t="str" cm="1">
        <f t="array" ref="R25">IF(OR(Q25=0,P25=""),"",
IF($L$2=2,
_xlfn.IFS(Q25&lt;6,"LOW",Q25&gt;14,"HIGH",Q25&gt;9,"MEDIUM HIGH",TRUE,"MEDIUM"),
IF($L$2=1,
_xlfn.IFS(Q25&lt;=2,"LOW",Q25&gt;=12,"HIGH",Q25&gt;7,"MEDIUM HIGH",TRUE,"MEDIUM"),
IF($L$2=3,
_xlfn.IFS(Q25&lt;=4,"LOW",Q25&gt;=20,"HIGH",Q25&gt;11,"MEDIUM HIGH",TRUE,"MEDIUM")
))))</f>
        <v/>
      </c>
      <c r="S25" s="35"/>
      <c r="T25" s="36"/>
      <c r="U25" s="36"/>
      <c r="V25" s="36"/>
      <c r="W25" s="36"/>
      <c r="X25" s="36"/>
      <c r="Y25" s="171"/>
      <c r="Z25" s="34"/>
    </row>
    <row r="26" spans="1:26" ht="45" x14ac:dyDescent="0.25">
      <c r="A26" s="200"/>
      <c r="B26" s="219"/>
      <c r="C26" s="31" t="s">
        <v>180</v>
      </c>
      <c r="D26" s="32">
        <v>21</v>
      </c>
      <c r="E26" s="33"/>
      <c r="F26" s="34"/>
      <c r="G26" s="35"/>
      <c r="H26" s="36"/>
      <c r="I26" s="36"/>
      <c r="J26" s="36"/>
      <c r="K26" s="37"/>
      <c r="L26" s="38"/>
      <c r="M26" s="44">
        <f t="shared" si="0"/>
        <v>0</v>
      </c>
      <c r="N26" s="45" t="str" cm="1">
        <f t="array" ref="N26">IF(M26=0, "",
   IF($L$2=2,
      _xlfn.IFS(M26&lt;6, "LOW", M26&gt;14, "HIGH", M26&gt;9, "MEDIUM HIGH", TRUE, "MEDIUM"),
   IF($L$2=1,
      _xlfn.IFS(M26&lt;=2, "LOW", M26&gt;=12, "HIGH", M26&gt;7, "MEDIUM HIGH", TRUE, "MEDIUM"),
   IF($L$2=3,
      _xlfn.IFS(M26&lt;=4, "LOW", M26&gt;=20, "HIGH", M26&gt;11, "MEDIUM HIGH", TRUE, "MEDIUM")
   ))))</f>
        <v/>
      </c>
      <c r="O26" s="68"/>
      <c r="P26" s="69"/>
      <c r="Q26" s="44" t="str">
        <f>IFERROR(
    IF(VLOOKUP(P26, 'Risk Response Strategies'!$A$2:$C$11, 3, FALSE) = 1,
       0,
       M26 * (1 - VLOOKUP(P26, 'Risk Response Strategies'!$A$2:$C$11, 3, FALSE))
    ),
    ""
)</f>
        <v/>
      </c>
      <c r="R26" s="45" t="str" cm="1">
        <f t="array" ref="R26">IF(OR(Q26=0,P26=""),"",
IF($L$2=2,
_xlfn.IFS(Q26&lt;6,"LOW",Q26&gt;14,"HIGH",Q26&gt;9,"MEDIUM HIGH",TRUE,"MEDIUM"),
IF($L$2=1,
_xlfn.IFS(Q26&lt;=2,"LOW",Q26&gt;=12,"HIGH",Q26&gt;7,"MEDIUM HIGH",TRUE,"MEDIUM"),
IF($L$2=3,
_xlfn.IFS(Q26&lt;=4,"LOW",Q26&gt;=20,"HIGH",Q26&gt;11,"MEDIUM HIGH",TRUE,"MEDIUM")
))))</f>
        <v/>
      </c>
      <c r="S26" s="35"/>
      <c r="T26" s="36"/>
      <c r="U26" s="36"/>
      <c r="V26" s="36"/>
      <c r="W26" s="36"/>
      <c r="X26" s="36"/>
      <c r="Y26" s="171"/>
      <c r="Z26" s="34"/>
    </row>
    <row r="27" spans="1:26" ht="30" x14ac:dyDescent="0.25">
      <c r="A27" s="200"/>
      <c r="B27" s="219"/>
      <c r="C27" s="31" t="s">
        <v>181</v>
      </c>
      <c r="D27" s="32">
        <v>22</v>
      </c>
      <c r="E27" s="33"/>
      <c r="F27" s="34"/>
      <c r="G27" s="35"/>
      <c r="H27" s="36"/>
      <c r="I27" s="36"/>
      <c r="J27" s="36"/>
      <c r="K27" s="37"/>
      <c r="L27" s="38"/>
      <c r="M27" s="44">
        <f t="shared" si="0"/>
        <v>0</v>
      </c>
      <c r="N27" s="45" t="str" cm="1">
        <f t="array" ref="N27">IF(M27=0, "",
   IF($L$2=2,
      _xlfn.IFS(M27&lt;6, "LOW", M27&gt;14, "HIGH", M27&gt;9, "MEDIUM HIGH", TRUE, "MEDIUM"),
   IF($L$2=1,
      _xlfn.IFS(M27&lt;=2, "LOW", M27&gt;=12, "HIGH", M27&gt;7, "MEDIUM HIGH", TRUE, "MEDIUM"),
   IF($L$2=3,
      _xlfn.IFS(M27&lt;=4, "LOW", M27&gt;=20, "HIGH", M27&gt;11, "MEDIUM HIGH", TRUE, "MEDIUM")
   ))))</f>
        <v/>
      </c>
      <c r="O27" s="68"/>
      <c r="P27" s="69"/>
      <c r="Q27" s="44" t="str">
        <f>IFERROR(
    IF(VLOOKUP(P27, 'Risk Response Strategies'!$A$2:$C$11, 3, FALSE) = 1,
       0,
       M27 * (1 - VLOOKUP(P27, 'Risk Response Strategies'!$A$2:$C$11, 3, FALSE))
    ),
    ""
)</f>
        <v/>
      </c>
      <c r="R27" s="45" t="str" cm="1">
        <f t="array" ref="R27">IF(OR(Q27=0,P27=""),"",
IF($L$2=2,
_xlfn.IFS(Q27&lt;6,"LOW",Q27&gt;14,"HIGH",Q27&gt;9,"MEDIUM HIGH",TRUE,"MEDIUM"),
IF($L$2=1,
_xlfn.IFS(Q27&lt;=2,"LOW",Q27&gt;=12,"HIGH",Q27&gt;7,"MEDIUM HIGH",TRUE,"MEDIUM"),
IF($L$2=3,
_xlfn.IFS(Q27&lt;=4,"LOW",Q27&gt;=20,"HIGH",Q27&gt;11,"MEDIUM HIGH",TRUE,"MEDIUM")
))))</f>
        <v/>
      </c>
      <c r="S27" s="35"/>
      <c r="T27" s="36"/>
      <c r="U27" s="36"/>
      <c r="V27" s="36"/>
      <c r="W27" s="36"/>
      <c r="X27" s="36"/>
      <c r="Y27" s="171"/>
      <c r="Z27" s="34"/>
    </row>
    <row r="28" spans="1:26" ht="45" x14ac:dyDescent="0.25">
      <c r="A28" s="201"/>
      <c r="B28" s="220"/>
      <c r="C28" s="31" t="s">
        <v>182</v>
      </c>
      <c r="D28" s="32">
        <v>23</v>
      </c>
      <c r="E28" s="33"/>
      <c r="F28" s="34"/>
      <c r="G28" s="35"/>
      <c r="H28" s="36"/>
      <c r="I28" s="36"/>
      <c r="J28" s="36"/>
      <c r="K28" s="37"/>
      <c r="L28" s="38"/>
      <c r="M28" s="44">
        <f t="shared" si="0"/>
        <v>0</v>
      </c>
      <c r="N28" s="45" t="str" cm="1">
        <f t="array" ref="N28">IF(M28=0, "",
   IF($L$2=2,
      _xlfn.IFS(M28&lt;6, "LOW", M28&gt;14, "HIGH", M28&gt;9, "MEDIUM HIGH", TRUE, "MEDIUM"),
   IF($L$2=1,
      _xlfn.IFS(M28&lt;=2, "LOW", M28&gt;=12, "HIGH", M28&gt;7, "MEDIUM HIGH", TRUE, "MEDIUM"),
   IF($L$2=3,
      _xlfn.IFS(M28&lt;=4, "LOW", M28&gt;=20, "HIGH", M28&gt;11, "MEDIUM HIGH", TRUE, "MEDIUM")
   ))))</f>
        <v/>
      </c>
      <c r="O28" s="68"/>
      <c r="P28" s="69"/>
      <c r="Q28" s="44" t="str">
        <f>IFERROR(
    IF(VLOOKUP(P28, 'Risk Response Strategies'!$A$2:$C$11, 3, FALSE) = 1,
       0,
       M28 * (1 - VLOOKUP(P28, 'Risk Response Strategies'!$A$2:$C$11, 3, FALSE))
    ),
    ""
)</f>
        <v/>
      </c>
      <c r="R28" s="45" t="str" cm="1">
        <f t="array" ref="R28">IF(OR(Q28=0,P28=""),"",
IF($L$2=2,
_xlfn.IFS(Q28&lt;6,"LOW",Q28&gt;14,"HIGH",Q28&gt;9,"MEDIUM HIGH",TRUE,"MEDIUM"),
IF($L$2=1,
_xlfn.IFS(Q28&lt;=2,"LOW",Q28&gt;=12,"HIGH",Q28&gt;7,"MEDIUM HIGH",TRUE,"MEDIUM"),
IF($L$2=3,
_xlfn.IFS(Q28&lt;=4,"LOW",Q28&gt;=20,"HIGH",Q28&gt;11,"MEDIUM HIGH",TRUE,"MEDIUM")
))))</f>
        <v/>
      </c>
      <c r="S28" s="35"/>
      <c r="T28" s="36"/>
      <c r="U28" s="36"/>
      <c r="V28" s="36"/>
      <c r="W28" s="36"/>
      <c r="X28" s="36"/>
      <c r="Y28" s="171"/>
      <c r="Z28" s="34"/>
    </row>
    <row r="29" spans="1:26" ht="37.5" x14ac:dyDescent="0.25">
      <c r="A29" s="70" t="s">
        <v>183</v>
      </c>
      <c r="B29" s="30" t="s">
        <v>184</v>
      </c>
      <c r="C29" s="31"/>
      <c r="D29" s="32">
        <v>24</v>
      </c>
      <c r="E29" s="33"/>
      <c r="F29" s="34"/>
      <c r="G29" s="35"/>
      <c r="H29" s="36"/>
      <c r="I29" s="36"/>
      <c r="J29" s="36"/>
      <c r="K29" s="37"/>
      <c r="L29" s="38"/>
      <c r="M29" s="44">
        <f t="shared" si="0"/>
        <v>0</v>
      </c>
      <c r="N29" s="45" t="str" cm="1">
        <f t="array" ref="N29">IF(M29=0, "",
   IF($L$2=2,
      _xlfn.IFS(M29&lt;6, "LOW", M29&gt;14, "HIGH", M29&gt;9, "MEDIUM HIGH", TRUE, "MEDIUM"),
   IF($L$2=1,
      _xlfn.IFS(M29&lt;=2, "LOW", M29&gt;=12, "HIGH", M29&gt;7, "MEDIUM HIGH", TRUE, "MEDIUM"),
   IF($L$2=3,
      _xlfn.IFS(M29&lt;=4, "LOW", M29&gt;=20, "HIGH", M29&gt;11, "MEDIUM HIGH", TRUE, "MEDIUM")
   ))))</f>
        <v/>
      </c>
      <c r="O29" s="68"/>
      <c r="P29" s="69"/>
      <c r="Q29" s="44" t="str">
        <f>IFERROR(
    IF(VLOOKUP(P29, 'Risk Response Strategies'!$A$2:$C$11, 3, FALSE) = 1,
       0,
       M29 * (1 - VLOOKUP(P29, 'Risk Response Strategies'!$A$2:$C$11, 3, FALSE))
    ),
    ""
)</f>
        <v/>
      </c>
      <c r="R29" s="45" t="str" cm="1">
        <f t="array" ref="R29">IF(OR(Q29=0,P29=""),"",
IF($L$2=2,
_xlfn.IFS(Q29&lt;6,"LOW",Q29&gt;14,"HIGH",Q29&gt;9,"MEDIUM HIGH",TRUE,"MEDIUM"),
IF($L$2=1,
_xlfn.IFS(Q29&lt;=2,"LOW",Q29&gt;=12,"HIGH",Q29&gt;7,"MEDIUM HIGH",TRUE,"MEDIUM"),
IF($L$2=3,
_xlfn.IFS(Q29&lt;=4,"LOW",Q29&gt;=20,"HIGH",Q29&gt;11,"MEDIUM HIGH",TRUE,"MEDIUM")
))))</f>
        <v/>
      </c>
      <c r="S29" s="35"/>
      <c r="T29" s="36"/>
      <c r="U29" s="36"/>
      <c r="V29" s="36"/>
      <c r="W29" s="36"/>
      <c r="X29" s="36"/>
      <c r="Y29" s="171"/>
      <c r="Z29" s="34"/>
    </row>
    <row r="30" spans="1:26" ht="45" x14ac:dyDescent="0.25">
      <c r="A30" s="199" t="s">
        <v>185</v>
      </c>
      <c r="B30" s="218" t="s">
        <v>186</v>
      </c>
      <c r="C30" s="31" t="s">
        <v>187</v>
      </c>
      <c r="D30" s="32">
        <v>25</v>
      </c>
      <c r="E30" s="33"/>
      <c r="F30" s="34"/>
      <c r="G30" s="35"/>
      <c r="H30" s="36"/>
      <c r="I30" s="36"/>
      <c r="J30" s="36"/>
      <c r="K30" s="37"/>
      <c r="L30" s="38"/>
      <c r="M30" s="44">
        <f t="shared" si="0"/>
        <v>0</v>
      </c>
      <c r="N30" s="45" t="str" cm="1">
        <f t="array" ref="N30">IF(M30=0, "",
   IF($L$2=2,
      _xlfn.IFS(M30&lt;6, "LOW", M30&gt;14, "HIGH", M30&gt;9, "MEDIUM HIGH", TRUE, "MEDIUM"),
   IF($L$2=1,
      _xlfn.IFS(M30&lt;=2, "LOW", M30&gt;=12, "HIGH", M30&gt;7, "MEDIUM HIGH", TRUE, "MEDIUM"),
   IF($L$2=3,
      _xlfn.IFS(M30&lt;=4, "LOW", M30&gt;=20, "HIGH", M30&gt;11, "MEDIUM HIGH", TRUE, "MEDIUM")
   ))))</f>
        <v/>
      </c>
      <c r="O30" s="68"/>
      <c r="P30" s="69"/>
      <c r="Q30" s="44" t="str">
        <f>IFERROR(
    IF(VLOOKUP(P30, 'Risk Response Strategies'!$A$2:$C$11, 3, FALSE) = 1,
       0,
       M30 * (1 - VLOOKUP(P30, 'Risk Response Strategies'!$A$2:$C$11, 3, FALSE))
    ),
    ""
)</f>
        <v/>
      </c>
      <c r="R30" s="45" t="str" cm="1">
        <f t="array" ref="R30">IF(OR(Q30=0,P30=""),"",
IF($L$2=2,
_xlfn.IFS(Q30&lt;6,"LOW",Q30&gt;14,"HIGH",Q30&gt;9,"MEDIUM HIGH",TRUE,"MEDIUM"),
IF($L$2=1,
_xlfn.IFS(Q30&lt;=2,"LOW",Q30&gt;=12,"HIGH",Q30&gt;7,"MEDIUM HIGH",TRUE,"MEDIUM"),
IF($L$2=3,
_xlfn.IFS(Q30&lt;=4,"LOW",Q30&gt;=20,"HIGH",Q30&gt;11,"MEDIUM HIGH",TRUE,"MEDIUM")
))))</f>
        <v/>
      </c>
      <c r="S30" s="35"/>
      <c r="T30" s="36"/>
      <c r="U30" s="36"/>
      <c r="V30" s="36"/>
      <c r="W30" s="36"/>
      <c r="X30" s="36"/>
      <c r="Y30" s="171"/>
      <c r="Z30" s="34"/>
    </row>
    <row r="31" spans="1:26" ht="45" x14ac:dyDescent="0.25">
      <c r="A31" s="200"/>
      <c r="B31" s="219"/>
      <c r="C31" s="31" t="s">
        <v>188</v>
      </c>
      <c r="D31" s="32">
        <v>26</v>
      </c>
      <c r="E31" s="33"/>
      <c r="F31" s="34"/>
      <c r="G31" s="35"/>
      <c r="H31" s="36"/>
      <c r="I31" s="36"/>
      <c r="J31" s="36"/>
      <c r="K31" s="37"/>
      <c r="L31" s="38"/>
      <c r="M31" s="44">
        <f t="shared" si="0"/>
        <v>0</v>
      </c>
      <c r="N31" s="45" t="str" cm="1">
        <f t="array" ref="N31">IF(M31=0, "",
   IF($L$2=2,
      _xlfn.IFS(M31&lt;6, "LOW", M31&gt;14, "HIGH", M31&gt;9, "MEDIUM HIGH", TRUE, "MEDIUM"),
   IF($L$2=1,
      _xlfn.IFS(M31&lt;=2, "LOW", M31&gt;=12, "HIGH", M31&gt;7, "MEDIUM HIGH", TRUE, "MEDIUM"),
   IF($L$2=3,
      _xlfn.IFS(M31&lt;=4, "LOW", M31&gt;=20, "HIGH", M31&gt;11, "MEDIUM HIGH", TRUE, "MEDIUM")
   ))))</f>
        <v/>
      </c>
      <c r="O31" s="68"/>
      <c r="P31" s="69"/>
      <c r="Q31" s="44" t="str">
        <f>IFERROR(
    IF(VLOOKUP(P31, 'Risk Response Strategies'!$A$2:$C$11, 3, FALSE) = 1,
       0,
       M31 * (1 - VLOOKUP(P31, 'Risk Response Strategies'!$A$2:$C$11, 3, FALSE))
    ),
    ""
)</f>
        <v/>
      </c>
      <c r="R31" s="45" t="str" cm="1">
        <f t="array" ref="R31">IF(OR(Q31=0,P31=""),"",
IF($L$2=2,
_xlfn.IFS(Q31&lt;6,"LOW",Q31&gt;14,"HIGH",Q31&gt;9,"MEDIUM HIGH",TRUE,"MEDIUM"),
IF($L$2=1,
_xlfn.IFS(Q31&lt;=2,"LOW",Q31&gt;=12,"HIGH",Q31&gt;7,"MEDIUM HIGH",TRUE,"MEDIUM"),
IF($L$2=3,
_xlfn.IFS(Q31&lt;=4,"LOW",Q31&gt;=20,"HIGH",Q31&gt;11,"MEDIUM HIGH",TRUE,"MEDIUM")
))))</f>
        <v/>
      </c>
      <c r="S31" s="35"/>
      <c r="T31" s="36"/>
      <c r="U31" s="36"/>
      <c r="V31" s="36"/>
      <c r="W31" s="36"/>
      <c r="X31" s="36"/>
      <c r="Y31" s="171"/>
      <c r="Z31" s="34"/>
    </row>
    <row r="32" spans="1:26" ht="30" x14ac:dyDescent="0.25">
      <c r="A32" s="200"/>
      <c r="B32" s="219"/>
      <c r="C32" s="31" t="s">
        <v>189</v>
      </c>
      <c r="D32" s="32">
        <v>27</v>
      </c>
      <c r="E32" s="33"/>
      <c r="F32" s="34"/>
      <c r="G32" s="35"/>
      <c r="H32" s="36"/>
      <c r="I32" s="36"/>
      <c r="J32" s="36"/>
      <c r="K32" s="37"/>
      <c r="L32" s="38"/>
      <c r="M32" s="44">
        <f t="shared" si="0"/>
        <v>0</v>
      </c>
      <c r="N32" s="45" t="str" cm="1">
        <f t="array" ref="N32">IF(M32=0, "",
   IF($L$2=2,
      _xlfn.IFS(M32&lt;6, "LOW", M32&gt;14, "HIGH", M32&gt;9, "MEDIUM HIGH", TRUE, "MEDIUM"),
   IF($L$2=1,
      _xlfn.IFS(M32&lt;=2, "LOW", M32&gt;=12, "HIGH", M32&gt;7, "MEDIUM HIGH", TRUE, "MEDIUM"),
   IF($L$2=3,
      _xlfn.IFS(M32&lt;=4, "LOW", M32&gt;=20, "HIGH", M32&gt;11, "MEDIUM HIGH", TRUE, "MEDIUM")
   ))))</f>
        <v/>
      </c>
      <c r="O32" s="68"/>
      <c r="P32" s="69"/>
      <c r="Q32" s="44" t="str">
        <f>IFERROR(
    IF(VLOOKUP(P32, 'Risk Response Strategies'!$A$2:$C$11, 3, FALSE) = 1,
       0,
       M32 * (1 - VLOOKUP(P32, 'Risk Response Strategies'!$A$2:$C$11, 3, FALSE))
    ),
    ""
)</f>
        <v/>
      </c>
      <c r="R32" s="45" t="str" cm="1">
        <f t="array" ref="R32">IF(OR(Q32=0,P32=""),"",
IF($L$2=2,
_xlfn.IFS(Q32&lt;6,"LOW",Q32&gt;14,"HIGH",Q32&gt;9,"MEDIUM HIGH",TRUE,"MEDIUM"),
IF($L$2=1,
_xlfn.IFS(Q32&lt;=2,"LOW",Q32&gt;=12,"HIGH",Q32&gt;7,"MEDIUM HIGH",TRUE,"MEDIUM"),
IF($L$2=3,
_xlfn.IFS(Q32&lt;=4,"LOW",Q32&gt;=20,"HIGH",Q32&gt;11,"MEDIUM HIGH",TRUE,"MEDIUM")
))))</f>
        <v/>
      </c>
      <c r="S32" s="35"/>
      <c r="T32" s="36"/>
      <c r="U32" s="36"/>
      <c r="V32" s="36"/>
      <c r="W32" s="36"/>
      <c r="X32" s="36"/>
      <c r="Y32" s="171"/>
      <c r="Z32" s="34"/>
    </row>
    <row r="33" spans="1:26" ht="45" x14ac:dyDescent="0.25">
      <c r="A33" s="200"/>
      <c r="B33" s="219"/>
      <c r="C33" s="31" t="s">
        <v>190</v>
      </c>
      <c r="D33" s="32">
        <v>28</v>
      </c>
      <c r="E33" s="33"/>
      <c r="F33" s="34"/>
      <c r="G33" s="35"/>
      <c r="H33" s="36"/>
      <c r="I33" s="36"/>
      <c r="J33" s="36"/>
      <c r="K33" s="37"/>
      <c r="L33" s="38"/>
      <c r="M33" s="44">
        <f t="shared" si="0"/>
        <v>0</v>
      </c>
      <c r="N33" s="45" t="str" cm="1">
        <f t="array" ref="N33">IF(M33=0, "",
   IF($L$2=2,
      _xlfn.IFS(M33&lt;6, "LOW", M33&gt;14, "HIGH", M33&gt;9, "MEDIUM HIGH", TRUE, "MEDIUM"),
   IF($L$2=1,
      _xlfn.IFS(M33&lt;=2, "LOW", M33&gt;=12, "HIGH", M33&gt;7, "MEDIUM HIGH", TRUE, "MEDIUM"),
   IF($L$2=3,
      _xlfn.IFS(M33&lt;=4, "LOW", M33&gt;=20, "HIGH", M33&gt;11, "MEDIUM HIGH", TRUE, "MEDIUM")
   ))))</f>
        <v/>
      </c>
      <c r="O33" s="68"/>
      <c r="P33" s="69"/>
      <c r="Q33" s="44" t="str">
        <f>IFERROR(
    IF(VLOOKUP(P33, 'Risk Response Strategies'!$A$2:$C$11, 3, FALSE) = 1,
       0,
       M33 * (1 - VLOOKUP(P33, 'Risk Response Strategies'!$A$2:$C$11, 3, FALSE))
    ),
    ""
)</f>
        <v/>
      </c>
      <c r="R33" s="45" t="str" cm="1">
        <f t="array" ref="R33">IF(OR(Q33=0,P33=""),"",
IF($L$2=2,
_xlfn.IFS(Q33&lt;6,"LOW",Q33&gt;14,"HIGH",Q33&gt;9,"MEDIUM HIGH",TRUE,"MEDIUM"),
IF($L$2=1,
_xlfn.IFS(Q33&lt;=2,"LOW",Q33&gt;=12,"HIGH",Q33&gt;7,"MEDIUM HIGH",TRUE,"MEDIUM"),
IF($L$2=3,
_xlfn.IFS(Q33&lt;=4,"LOW",Q33&gt;=20,"HIGH",Q33&gt;11,"MEDIUM HIGH",TRUE,"MEDIUM")
))))</f>
        <v/>
      </c>
      <c r="S33" s="35"/>
      <c r="T33" s="36"/>
      <c r="U33" s="36"/>
      <c r="V33" s="36"/>
      <c r="W33" s="36"/>
      <c r="X33" s="36"/>
      <c r="Y33" s="171"/>
      <c r="Z33" s="34"/>
    </row>
    <row r="34" spans="1:26" ht="45" x14ac:dyDescent="0.25">
      <c r="A34" s="201"/>
      <c r="B34" s="220"/>
      <c r="C34" s="31" t="s">
        <v>191</v>
      </c>
      <c r="D34" s="32">
        <v>29</v>
      </c>
      <c r="E34" s="33"/>
      <c r="F34" s="34"/>
      <c r="G34" s="35"/>
      <c r="H34" s="36"/>
      <c r="I34" s="36"/>
      <c r="J34" s="36"/>
      <c r="K34" s="37"/>
      <c r="L34" s="38"/>
      <c r="M34" s="44">
        <f t="shared" si="0"/>
        <v>0</v>
      </c>
      <c r="N34" s="45" t="str" cm="1">
        <f t="array" ref="N34">IF(M34=0, "",
   IF($L$2=2,
      _xlfn.IFS(M34&lt;6, "LOW", M34&gt;14, "HIGH", M34&gt;9, "MEDIUM HIGH", TRUE, "MEDIUM"),
   IF($L$2=1,
      _xlfn.IFS(M34&lt;=2, "LOW", M34&gt;=12, "HIGH", M34&gt;7, "MEDIUM HIGH", TRUE, "MEDIUM"),
   IF($L$2=3,
      _xlfn.IFS(M34&lt;=4, "LOW", M34&gt;=20, "HIGH", M34&gt;11, "MEDIUM HIGH", TRUE, "MEDIUM")
   ))))</f>
        <v/>
      </c>
      <c r="O34" s="68"/>
      <c r="P34" s="69"/>
      <c r="Q34" s="44" t="str">
        <f>IFERROR(
    IF(VLOOKUP(P34, 'Risk Response Strategies'!$A$2:$C$11, 3, FALSE) = 1,
       0,
       M34 * (1 - VLOOKUP(P34, 'Risk Response Strategies'!$A$2:$C$11, 3, FALSE))
    ),
    ""
)</f>
        <v/>
      </c>
      <c r="R34" s="45" t="str" cm="1">
        <f t="array" ref="R34">IF(OR(Q34=0,P34=""),"",
IF($L$2=2,
_xlfn.IFS(Q34&lt;6,"LOW",Q34&gt;14,"HIGH",Q34&gt;9,"MEDIUM HIGH",TRUE,"MEDIUM"),
IF($L$2=1,
_xlfn.IFS(Q34&lt;=2,"LOW",Q34&gt;=12,"HIGH",Q34&gt;7,"MEDIUM HIGH",TRUE,"MEDIUM"),
IF($L$2=3,
_xlfn.IFS(Q34&lt;=4,"LOW",Q34&gt;=20,"HIGH",Q34&gt;11,"MEDIUM HIGH",TRUE,"MEDIUM")
))))</f>
        <v/>
      </c>
      <c r="S34" s="35"/>
      <c r="T34" s="36"/>
      <c r="U34" s="36"/>
      <c r="V34" s="36"/>
      <c r="W34" s="36"/>
      <c r="X34" s="36"/>
      <c r="Y34" s="171"/>
      <c r="Z34" s="34"/>
    </row>
    <row r="35" spans="1:26" ht="30" x14ac:dyDescent="0.25">
      <c r="A35" s="199" t="s">
        <v>192</v>
      </c>
      <c r="B35" s="218" t="s">
        <v>193</v>
      </c>
      <c r="C35" s="31" t="s">
        <v>194</v>
      </c>
      <c r="D35" s="32">
        <v>30</v>
      </c>
      <c r="E35" s="33"/>
      <c r="F35" s="34"/>
      <c r="G35" s="35"/>
      <c r="H35" s="36"/>
      <c r="I35" s="36"/>
      <c r="J35" s="36"/>
      <c r="K35" s="37"/>
      <c r="L35" s="38"/>
      <c r="M35" s="44">
        <f t="shared" si="0"/>
        <v>0</v>
      </c>
      <c r="N35" s="45" t="str" cm="1">
        <f t="array" ref="N35">IF(M35=0, "",
   IF($L$2=2,
      _xlfn.IFS(M35&lt;6, "LOW", M35&gt;14, "HIGH", M35&gt;9, "MEDIUM HIGH", TRUE, "MEDIUM"),
   IF($L$2=1,
      _xlfn.IFS(M35&lt;=2, "LOW", M35&gt;=12, "HIGH", M35&gt;7, "MEDIUM HIGH", TRUE, "MEDIUM"),
   IF($L$2=3,
      _xlfn.IFS(M35&lt;=4, "LOW", M35&gt;=20, "HIGH", M35&gt;11, "MEDIUM HIGH", TRUE, "MEDIUM")
   ))))</f>
        <v/>
      </c>
      <c r="O35" s="68"/>
      <c r="P35" s="69"/>
      <c r="Q35" s="44" t="str">
        <f>IFERROR(
    IF(VLOOKUP(P35, 'Risk Response Strategies'!$A$2:$C$11, 3, FALSE) = 1,
       0,
       M35 * (1 - VLOOKUP(P35, 'Risk Response Strategies'!$A$2:$C$11, 3, FALSE))
    ),
    ""
)</f>
        <v/>
      </c>
      <c r="R35" s="45" t="str" cm="1">
        <f t="array" ref="R35">IF(OR(Q35=0,P35=""),"",
IF($L$2=2,
_xlfn.IFS(Q35&lt;6,"LOW",Q35&gt;14,"HIGH",Q35&gt;9,"MEDIUM HIGH",TRUE,"MEDIUM"),
IF($L$2=1,
_xlfn.IFS(Q35&lt;=2,"LOW",Q35&gt;=12,"HIGH",Q35&gt;7,"MEDIUM HIGH",TRUE,"MEDIUM"),
IF($L$2=3,
_xlfn.IFS(Q35&lt;=4,"LOW",Q35&gt;=20,"HIGH",Q35&gt;11,"MEDIUM HIGH",TRUE,"MEDIUM")
))))</f>
        <v/>
      </c>
      <c r="S35" s="35"/>
      <c r="T35" s="36"/>
      <c r="U35" s="36"/>
      <c r="V35" s="36"/>
      <c r="W35" s="36"/>
      <c r="X35" s="36"/>
      <c r="Y35" s="171"/>
      <c r="Z35" s="34"/>
    </row>
    <row r="36" spans="1:26" ht="30" x14ac:dyDescent="0.25">
      <c r="A36" s="200"/>
      <c r="B36" s="219"/>
      <c r="C36" s="31" t="s">
        <v>195</v>
      </c>
      <c r="D36" s="32">
        <v>31</v>
      </c>
      <c r="E36" s="33"/>
      <c r="F36" s="34"/>
      <c r="G36" s="35"/>
      <c r="H36" s="36"/>
      <c r="I36" s="36"/>
      <c r="J36" s="36"/>
      <c r="K36" s="37"/>
      <c r="L36" s="38"/>
      <c r="M36" s="44">
        <f t="shared" si="0"/>
        <v>0</v>
      </c>
      <c r="N36" s="45" t="str" cm="1">
        <f t="array" ref="N36">IF(M36=0, "",
   IF($L$2=2,
      _xlfn.IFS(M36&lt;6, "LOW", M36&gt;14, "HIGH", M36&gt;9, "MEDIUM HIGH", TRUE, "MEDIUM"),
   IF($L$2=1,
      _xlfn.IFS(M36&lt;=2, "LOW", M36&gt;=12, "HIGH", M36&gt;7, "MEDIUM HIGH", TRUE, "MEDIUM"),
   IF($L$2=3,
      _xlfn.IFS(M36&lt;=4, "LOW", M36&gt;=20, "HIGH", M36&gt;11, "MEDIUM HIGH", TRUE, "MEDIUM")
   ))))</f>
        <v/>
      </c>
      <c r="O36" s="68"/>
      <c r="P36" s="69"/>
      <c r="Q36" s="44" t="str">
        <f>IFERROR(
    IF(VLOOKUP(P36, 'Risk Response Strategies'!$A$2:$C$11, 3, FALSE) = 1,
       0,
       M36 * (1 - VLOOKUP(P36, 'Risk Response Strategies'!$A$2:$C$11, 3, FALSE))
    ),
    ""
)</f>
        <v/>
      </c>
      <c r="R36" s="45" t="str" cm="1">
        <f t="array" ref="R36">IF(OR(Q36=0,P36=""),"",
IF($L$2=2,
_xlfn.IFS(Q36&lt;6,"LOW",Q36&gt;14,"HIGH",Q36&gt;9,"MEDIUM HIGH",TRUE,"MEDIUM"),
IF($L$2=1,
_xlfn.IFS(Q36&lt;=2,"LOW",Q36&gt;=12,"HIGH",Q36&gt;7,"MEDIUM HIGH",TRUE,"MEDIUM"),
IF($L$2=3,
_xlfn.IFS(Q36&lt;=4,"LOW",Q36&gt;=20,"HIGH",Q36&gt;11,"MEDIUM HIGH",TRUE,"MEDIUM")
))))</f>
        <v/>
      </c>
      <c r="S36" s="35"/>
      <c r="T36" s="36"/>
      <c r="U36" s="36"/>
      <c r="V36" s="36"/>
      <c r="W36" s="36"/>
      <c r="X36" s="36"/>
      <c r="Y36" s="171"/>
      <c r="Z36" s="34"/>
    </row>
    <row r="37" spans="1:26" ht="30" x14ac:dyDescent="0.25">
      <c r="A37" s="200"/>
      <c r="B37" s="219"/>
      <c r="C37" s="31" t="s">
        <v>196</v>
      </c>
      <c r="D37" s="32">
        <v>32</v>
      </c>
      <c r="E37" s="33"/>
      <c r="F37" s="34"/>
      <c r="G37" s="35"/>
      <c r="H37" s="36"/>
      <c r="I37" s="36"/>
      <c r="J37" s="36"/>
      <c r="K37" s="37"/>
      <c r="L37" s="38"/>
      <c r="M37" s="44">
        <f t="shared" si="0"/>
        <v>0</v>
      </c>
      <c r="N37" s="45" t="str" cm="1">
        <f t="array" ref="N37">IF(M37=0, "",
   IF($L$2=2,
      _xlfn.IFS(M37&lt;6, "LOW", M37&gt;14, "HIGH", M37&gt;9, "MEDIUM HIGH", TRUE, "MEDIUM"),
   IF($L$2=1,
      _xlfn.IFS(M37&lt;=2, "LOW", M37&gt;=12, "HIGH", M37&gt;7, "MEDIUM HIGH", TRUE, "MEDIUM"),
   IF($L$2=3,
      _xlfn.IFS(M37&lt;=4, "LOW", M37&gt;=20, "HIGH", M37&gt;11, "MEDIUM HIGH", TRUE, "MEDIUM")
   ))))</f>
        <v/>
      </c>
      <c r="O37" s="68"/>
      <c r="P37" s="69"/>
      <c r="Q37" s="44" t="str">
        <f>IFERROR(
    IF(VLOOKUP(P37, 'Risk Response Strategies'!$A$2:$C$11, 3, FALSE) = 1,
       0,
       M37 * (1 - VLOOKUP(P37, 'Risk Response Strategies'!$A$2:$C$11, 3, FALSE))
    ),
    ""
)</f>
        <v/>
      </c>
      <c r="R37" s="45" t="str" cm="1">
        <f t="array" ref="R37">IF(OR(Q37=0,P37=""),"",
IF($L$2=2,
_xlfn.IFS(Q37&lt;6,"LOW",Q37&gt;14,"HIGH",Q37&gt;9,"MEDIUM HIGH",TRUE,"MEDIUM"),
IF($L$2=1,
_xlfn.IFS(Q37&lt;=2,"LOW",Q37&gt;=12,"HIGH",Q37&gt;7,"MEDIUM HIGH",TRUE,"MEDIUM"),
IF($L$2=3,
_xlfn.IFS(Q37&lt;=4,"LOW",Q37&gt;=20,"HIGH",Q37&gt;11,"MEDIUM HIGH",TRUE,"MEDIUM")
))))</f>
        <v/>
      </c>
      <c r="S37" s="35"/>
      <c r="T37" s="36"/>
      <c r="U37" s="36"/>
      <c r="V37" s="36"/>
      <c r="W37" s="36"/>
      <c r="X37" s="36"/>
      <c r="Y37" s="171"/>
      <c r="Z37" s="34"/>
    </row>
    <row r="38" spans="1:26" ht="30" x14ac:dyDescent="0.25">
      <c r="A38" s="200"/>
      <c r="B38" s="219"/>
      <c r="C38" s="31" t="s">
        <v>197</v>
      </c>
      <c r="D38" s="32">
        <v>33</v>
      </c>
      <c r="E38" s="33"/>
      <c r="F38" s="34"/>
      <c r="G38" s="35"/>
      <c r="H38" s="36"/>
      <c r="I38" s="36"/>
      <c r="J38" s="36"/>
      <c r="K38" s="37"/>
      <c r="L38" s="38"/>
      <c r="M38" s="44">
        <f t="shared" si="0"/>
        <v>0</v>
      </c>
      <c r="N38" s="45" t="str" cm="1">
        <f t="array" ref="N38">IF(M38=0, "",
   IF($L$2=2,
      _xlfn.IFS(M38&lt;6, "LOW", M38&gt;14, "HIGH", M38&gt;9, "MEDIUM HIGH", TRUE, "MEDIUM"),
   IF($L$2=1,
      _xlfn.IFS(M38&lt;=2, "LOW", M38&gt;=12, "HIGH", M38&gt;7, "MEDIUM HIGH", TRUE, "MEDIUM"),
   IF($L$2=3,
      _xlfn.IFS(M38&lt;=4, "LOW", M38&gt;=20, "HIGH", M38&gt;11, "MEDIUM HIGH", TRUE, "MEDIUM")
   ))))</f>
        <v/>
      </c>
      <c r="O38" s="68"/>
      <c r="P38" s="69"/>
      <c r="Q38" s="44" t="str">
        <f>IFERROR(
    IF(VLOOKUP(P38, 'Risk Response Strategies'!$A$2:$C$11, 3, FALSE) = 1,
       0,
       M38 * (1 - VLOOKUP(P38, 'Risk Response Strategies'!$A$2:$C$11, 3, FALSE))
    ),
    ""
)</f>
        <v/>
      </c>
      <c r="R38" s="45" t="str" cm="1">
        <f t="array" ref="R38">IF(OR(Q38=0,P38=""),"",
IF($L$2=2,
_xlfn.IFS(Q38&lt;6,"LOW",Q38&gt;14,"HIGH",Q38&gt;9,"MEDIUM HIGH",TRUE,"MEDIUM"),
IF($L$2=1,
_xlfn.IFS(Q38&lt;=2,"LOW",Q38&gt;=12,"HIGH",Q38&gt;7,"MEDIUM HIGH",TRUE,"MEDIUM"),
IF($L$2=3,
_xlfn.IFS(Q38&lt;=4,"LOW",Q38&gt;=20,"HIGH",Q38&gt;11,"MEDIUM HIGH",TRUE,"MEDIUM")
))))</f>
        <v/>
      </c>
      <c r="S38" s="35"/>
      <c r="T38" s="36"/>
      <c r="U38" s="36"/>
      <c r="V38" s="36"/>
      <c r="W38" s="36"/>
      <c r="X38" s="36"/>
      <c r="Y38" s="171"/>
      <c r="Z38" s="176"/>
    </row>
    <row r="39" spans="1:26" ht="30" x14ac:dyDescent="0.25">
      <c r="A39" s="201"/>
      <c r="B39" s="220"/>
      <c r="C39" s="31" t="s">
        <v>198</v>
      </c>
      <c r="D39" s="32">
        <v>34</v>
      </c>
      <c r="E39" s="33"/>
      <c r="F39" s="34"/>
      <c r="G39" s="35"/>
      <c r="H39" s="36"/>
      <c r="I39" s="36"/>
      <c r="J39" s="36"/>
      <c r="K39" s="37"/>
      <c r="L39" s="38"/>
      <c r="M39" s="46">
        <f t="shared" si="0"/>
        <v>0</v>
      </c>
      <c r="N39" s="47" t="str" cm="1">
        <f t="array" ref="N39">IF(M39=0, "",
   IF($L$2=2,
      _xlfn.IFS(M39&lt;6, "LOW", M39&gt;14, "HIGH", M39&gt;9, "MEDIUM HIGH", TRUE, "MEDIUM"),
   IF($L$2=1,
      _xlfn.IFS(M39&lt;=2, "LOW", M39&gt;=12, "HIGH", M39&gt;7, "MEDIUM HIGH", TRUE, "MEDIUM"),
   IF($L$2=3,
      _xlfn.IFS(M39&lt;=4, "LOW", M39&gt;=20, "HIGH", M39&gt;11, "MEDIUM HIGH", TRUE, "MEDIUM")
   ))))</f>
        <v/>
      </c>
      <c r="O39" s="68"/>
      <c r="P39" s="69"/>
      <c r="Q39" s="46" t="str">
        <f>IFERROR(
    IF(VLOOKUP(P39, 'Risk Response Strategies'!$A$2:$C$11, 3, FALSE) = 1,
       0,
       M39 * (1 - VLOOKUP(P39, 'Risk Response Strategies'!$A$2:$C$11, 3, FALSE))
    ),
    ""
)</f>
        <v/>
      </c>
      <c r="R39" s="47" t="str" cm="1">
        <f t="array" ref="R39">IF(OR(Q39=0,P39=""),"",
IF($L$2=2,
_xlfn.IFS(Q39&lt;6,"LOW",Q39&gt;14,"HIGH",Q39&gt;9,"MEDIUM HIGH",TRUE,"MEDIUM"),
IF($L$2=1,
_xlfn.IFS(Q39&lt;=2,"LOW",Q39&gt;=12,"HIGH",Q39&gt;7,"MEDIUM HIGH",TRUE,"MEDIUM"),
IF($L$2=3,
_xlfn.IFS(Q39&lt;=4,"LOW",Q39&gt;=20,"HIGH",Q39&gt;11,"MEDIUM HIGH",TRUE,"MEDIUM")
))))</f>
        <v/>
      </c>
      <c r="S39" s="35"/>
      <c r="T39" s="36"/>
      <c r="U39" s="36"/>
      <c r="V39" s="36"/>
      <c r="W39" s="36"/>
      <c r="X39" s="36"/>
      <c r="Y39" s="171"/>
      <c r="Z39" s="177"/>
    </row>
    <row r="40" spans="1:26" x14ac:dyDescent="0.25">
      <c r="D40" s="51"/>
      <c r="E40" s="52"/>
      <c r="F40" s="54"/>
      <c r="G40" s="54"/>
      <c r="H40" s="54"/>
      <c r="I40" s="54"/>
      <c r="J40" s="54"/>
      <c r="K40" s="55"/>
      <c r="L40" s="55"/>
      <c r="O40" s="53"/>
      <c r="P40" s="53"/>
      <c r="S40" s="54"/>
      <c r="T40" s="54"/>
      <c r="U40" s="54"/>
      <c r="V40" s="54"/>
      <c r="W40" s="54"/>
      <c r="X40" s="54"/>
      <c r="Y40" s="54"/>
      <c r="Z40" s="53"/>
    </row>
    <row r="41" spans="1:26" x14ac:dyDescent="0.25">
      <c r="D41" s="51"/>
      <c r="E41" s="52"/>
      <c r="F41" s="54"/>
      <c r="G41" s="54"/>
      <c r="H41" s="54"/>
      <c r="I41" s="54"/>
      <c r="J41" s="54"/>
      <c r="K41" s="55"/>
      <c r="L41" s="55"/>
      <c r="O41" s="53"/>
      <c r="P41" s="53"/>
      <c r="S41" s="54"/>
      <c r="T41" s="54"/>
      <c r="U41" s="54"/>
      <c r="V41" s="54"/>
      <c r="W41" s="54"/>
      <c r="X41" s="54"/>
      <c r="Y41" s="54"/>
      <c r="Z41" s="53"/>
    </row>
    <row r="42" spans="1:26" x14ac:dyDescent="0.25">
      <c r="D42" s="51"/>
      <c r="E42" s="52"/>
      <c r="F42" s="54"/>
      <c r="G42" s="54"/>
      <c r="H42" s="54"/>
      <c r="I42" s="54"/>
      <c r="J42" s="54"/>
      <c r="K42" s="55"/>
      <c r="L42" s="55"/>
      <c r="O42" s="53"/>
      <c r="P42" s="53"/>
      <c r="S42" s="54"/>
      <c r="T42" s="54"/>
      <c r="U42" s="54"/>
      <c r="V42" s="54"/>
      <c r="W42" s="54"/>
      <c r="X42" s="54"/>
      <c r="Y42" s="54"/>
      <c r="Z42" s="53"/>
    </row>
    <row r="43" spans="1:26" x14ac:dyDescent="0.25">
      <c r="D43" s="51"/>
      <c r="E43" s="52"/>
      <c r="F43" s="54"/>
      <c r="G43" s="54"/>
      <c r="H43" s="54"/>
      <c r="I43" s="54"/>
      <c r="J43" s="54"/>
      <c r="K43" s="55"/>
      <c r="L43" s="55"/>
      <c r="O43" s="53"/>
      <c r="P43" s="53"/>
      <c r="S43" s="54"/>
      <c r="T43" s="54"/>
      <c r="U43" s="54"/>
      <c r="V43" s="54"/>
      <c r="W43" s="54"/>
      <c r="X43" s="54"/>
      <c r="Y43" s="54"/>
      <c r="Z43" s="53"/>
    </row>
    <row r="44" spans="1:26" x14ac:dyDescent="0.25">
      <c r="D44" s="51"/>
      <c r="E44" s="52"/>
      <c r="F44" s="54"/>
      <c r="G44" s="54"/>
      <c r="H44" s="54"/>
      <c r="I44" s="54"/>
      <c r="J44" s="54"/>
      <c r="K44" s="55"/>
      <c r="L44" s="55"/>
      <c r="O44" s="53"/>
      <c r="P44" s="53"/>
      <c r="S44" s="54"/>
      <c r="T44" s="54"/>
      <c r="U44" s="54"/>
      <c r="V44" s="54"/>
      <c r="W44" s="54"/>
      <c r="X44" s="54"/>
      <c r="Y44" s="54"/>
      <c r="Z44" s="53"/>
    </row>
    <row r="45" spans="1:26" x14ac:dyDescent="0.25">
      <c r="D45" s="51"/>
      <c r="E45" s="52"/>
      <c r="F45" s="54"/>
      <c r="G45" s="54"/>
      <c r="H45" s="54"/>
      <c r="I45" s="54"/>
      <c r="J45" s="54"/>
      <c r="K45" s="55"/>
      <c r="L45" s="55"/>
      <c r="O45" s="53"/>
      <c r="P45" s="53"/>
      <c r="S45" s="54"/>
      <c r="T45" s="54"/>
      <c r="U45" s="54"/>
      <c r="V45" s="54"/>
      <c r="W45" s="54"/>
      <c r="X45" s="54"/>
      <c r="Y45" s="54"/>
      <c r="Z45" s="53"/>
    </row>
    <row r="46" spans="1:26" x14ac:dyDescent="0.25">
      <c r="D46" s="51"/>
      <c r="E46" s="52"/>
      <c r="F46" s="54"/>
      <c r="G46" s="54"/>
      <c r="H46" s="54"/>
      <c r="I46" s="54"/>
      <c r="J46" s="54"/>
      <c r="K46" s="55"/>
      <c r="L46" s="55"/>
      <c r="O46" s="53"/>
      <c r="P46" s="53"/>
      <c r="S46" s="54"/>
      <c r="T46" s="54"/>
      <c r="U46" s="54"/>
      <c r="V46" s="54"/>
      <c r="W46" s="54"/>
      <c r="X46" s="54"/>
      <c r="Y46" s="54"/>
      <c r="Z46" s="53"/>
    </row>
    <row r="47" spans="1:26" x14ac:dyDescent="0.25">
      <c r="D47" s="51"/>
      <c r="E47" s="52"/>
      <c r="F47" s="54"/>
      <c r="G47" s="54"/>
      <c r="H47" s="54"/>
      <c r="I47" s="54"/>
      <c r="J47" s="54"/>
      <c r="K47" s="55"/>
      <c r="L47" s="55"/>
      <c r="O47" s="53"/>
      <c r="P47" s="53"/>
      <c r="S47" s="54"/>
      <c r="T47" s="54"/>
      <c r="U47" s="54"/>
      <c r="V47" s="54"/>
      <c r="W47" s="54"/>
      <c r="X47" s="54"/>
      <c r="Y47" s="54"/>
      <c r="Z47" s="53"/>
    </row>
    <row r="48" spans="1:26" x14ac:dyDescent="0.25">
      <c r="D48" s="51"/>
      <c r="E48" s="52"/>
      <c r="F48" s="54"/>
      <c r="G48" s="54"/>
      <c r="H48" s="54"/>
      <c r="I48" s="54"/>
      <c r="J48" s="54"/>
      <c r="K48" s="55"/>
      <c r="L48" s="55"/>
      <c r="O48" s="53"/>
      <c r="P48" s="53"/>
      <c r="S48" s="54"/>
      <c r="T48" s="54"/>
      <c r="U48" s="54"/>
      <c r="V48" s="54"/>
      <c r="W48" s="54"/>
      <c r="X48" s="54"/>
      <c r="Y48" s="54"/>
      <c r="Z48" s="53"/>
    </row>
    <row r="49" spans="4:26" x14ac:dyDescent="0.25">
      <c r="D49" s="51"/>
      <c r="E49" s="52"/>
      <c r="F49" s="54"/>
      <c r="G49" s="54"/>
      <c r="H49" s="54"/>
      <c r="I49" s="54"/>
      <c r="J49" s="54"/>
      <c r="K49" s="55"/>
      <c r="L49" s="55"/>
      <c r="O49" s="53"/>
      <c r="P49" s="53"/>
      <c r="S49" s="54"/>
      <c r="T49" s="54"/>
      <c r="U49" s="54"/>
      <c r="V49" s="54"/>
      <c r="W49" s="54"/>
      <c r="X49" s="54"/>
      <c r="Y49" s="54"/>
      <c r="Z49" s="53"/>
    </row>
    <row r="50" spans="4:26" x14ac:dyDescent="0.25">
      <c r="D50" s="51"/>
      <c r="E50" s="52"/>
      <c r="F50" s="54"/>
      <c r="G50" s="54"/>
      <c r="H50" s="54"/>
      <c r="I50" s="54"/>
      <c r="J50" s="54"/>
      <c r="K50" s="55"/>
      <c r="L50" s="55"/>
      <c r="O50" s="53"/>
      <c r="P50" s="53"/>
      <c r="S50" s="54"/>
      <c r="T50" s="54"/>
      <c r="U50" s="54"/>
      <c r="V50" s="54"/>
      <c r="W50" s="54"/>
      <c r="X50" s="54"/>
      <c r="Y50" s="54"/>
      <c r="Z50" s="53"/>
    </row>
    <row r="51" spans="4:26" x14ac:dyDescent="0.25">
      <c r="D51" s="51"/>
      <c r="E51" s="52"/>
      <c r="F51" s="54"/>
      <c r="G51" s="54"/>
      <c r="H51" s="54"/>
      <c r="I51" s="54"/>
      <c r="J51" s="54"/>
      <c r="K51" s="55"/>
      <c r="L51" s="55"/>
      <c r="O51" s="53"/>
      <c r="P51" s="53"/>
      <c r="S51" s="54"/>
      <c r="T51" s="54"/>
      <c r="U51" s="54"/>
      <c r="V51" s="54"/>
      <c r="W51" s="54"/>
      <c r="X51" s="54"/>
      <c r="Y51" s="54"/>
      <c r="Z51" s="53"/>
    </row>
    <row r="52" spans="4:26" x14ac:dyDescent="0.25">
      <c r="D52" s="51"/>
      <c r="E52" s="52"/>
      <c r="F52" s="54"/>
      <c r="G52" s="54"/>
      <c r="H52" s="54"/>
      <c r="I52" s="54"/>
      <c r="J52" s="54"/>
      <c r="K52" s="55"/>
      <c r="L52" s="55"/>
      <c r="O52" s="53"/>
      <c r="P52" s="53"/>
      <c r="S52" s="54"/>
      <c r="T52" s="54"/>
      <c r="U52" s="54"/>
      <c r="V52" s="54"/>
      <c r="W52" s="54"/>
      <c r="X52" s="54"/>
      <c r="Y52" s="54"/>
      <c r="Z52" s="53"/>
    </row>
    <row r="53" spans="4:26" x14ac:dyDescent="0.25">
      <c r="D53" s="51"/>
      <c r="E53" s="52"/>
      <c r="F53" s="54"/>
      <c r="G53" s="54"/>
      <c r="H53" s="54"/>
      <c r="I53" s="54"/>
      <c r="J53" s="54"/>
      <c r="K53" s="55"/>
      <c r="L53" s="55"/>
      <c r="O53" s="53"/>
      <c r="P53" s="53"/>
      <c r="S53" s="54"/>
      <c r="T53" s="54"/>
      <c r="U53" s="54"/>
      <c r="V53" s="54"/>
      <c r="W53" s="54"/>
      <c r="X53" s="54"/>
      <c r="Y53" s="54"/>
      <c r="Z53" s="53"/>
    </row>
    <row r="54" spans="4:26" x14ac:dyDescent="0.25">
      <c r="D54" s="51"/>
      <c r="E54" s="52"/>
      <c r="F54" s="54"/>
      <c r="G54" s="54"/>
      <c r="H54" s="54"/>
      <c r="I54" s="54"/>
      <c r="J54" s="54"/>
      <c r="K54" s="55"/>
      <c r="L54" s="55"/>
      <c r="O54" s="53"/>
      <c r="P54" s="53"/>
      <c r="S54" s="54"/>
      <c r="T54" s="54"/>
      <c r="U54" s="54"/>
      <c r="V54" s="54"/>
      <c r="W54" s="54"/>
      <c r="X54" s="54"/>
      <c r="Y54" s="54"/>
      <c r="Z54" s="53"/>
    </row>
    <row r="55" spans="4:26" x14ac:dyDescent="0.25">
      <c r="D55" s="51"/>
      <c r="E55" s="52"/>
      <c r="F55" s="54"/>
      <c r="G55" s="54"/>
      <c r="H55" s="54"/>
      <c r="I55" s="54"/>
      <c r="J55" s="54"/>
      <c r="K55" s="55"/>
      <c r="L55" s="55"/>
      <c r="O55" s="53"/>
      <c r="P55" s="53"/>
      <c r="S55" s="54"/>
      <c r="T55" s="54"/>
      <c r="U55" s="54"/>
      <c r="V55" s="54"/>
      <c r="W55" s="54"/>
      <c r="X55" s="54"/>
      <c r="Y55" s="54"/>
      <c r="Z55" s="53"/>
    </row>
    <row r="56" spans="4:26" x14ac:dyDescent="0.25">
      <c r="D56" s="51"/>
      <c r="E56" s="52"/>
      <c r="F56" s="54"/>
      <c r="G56" s="54"/>
      <c r="H56" s="54"/>
      <c r="I56" s="54"/>
      <c r="J56" s="54"/>
      <c r="K56" s="55"/>
      <c r="L56" s="55"/>
      <c r="O56" s="53"/>
      <c r="P56" s="53"/>
      <c r="S56" s="54"/>
      <c r="T56" s="54"/>
      <c r="U56" s="54"/>
      <c r="V56" s="54"/>
      <c r="W56" s="54"/>
      <c r="X56" s="54"/>
      <c r="Y56" s="54"/>
      <c r="Z56" s="53"/>
    </row>
    <row r="57" spans="4:26" x14ac:dyDescent="0.25">
      <c r="D57" s="51"/>
      <c r="E57" s="52"/>
      <c r="F57" s="54"/>
      <c r="G57" s="54"/>
      <c r="H57" s="54"/>
      <c r="I57" s="54"/>
      <c r="J57" s="54"/>
      <c r="K57" s="55"/>
      <c r="L57" s="55"/>
      <c r="O57" s="53"/>
      <c r="P57" s="53"/>
      <c r="S57" s="54"/>
      <c r="T57" s="54"/>
      <c r="U57" s="54"/>
      <c r="V57" s="54"/>
      <c r="W57" s="54"/>
      <c r="X57" s="54"/>
      <c r="Y57" s="54"/>
      <c r="Z57" s="53"/>
    </row>
    <row r="58" spans="4:26" x14ac:dyDescent="0.25">
      <c r="D58" s="51"/>
      <c r="E58" s="52"/>
      <c r="F58" s="54"/>
      <c r="G58" s="54"/>
      <c r="H58" s="54"/>
      <c r="I58" s="54"/>
      <c r="J58" s="54"/>
      <c r="K58" s="55"/>
      <c r="L58" s="55"/>
      <c r="O58" s="53"/>
      <c r="P58" s="53"/>
      <c r="S58" s="54"/>
      <c r="T58" s="54"/>
      <c r="U58" s="54"/>
      <c r="V58" s="54"/>
      <c r="W58" s="54"/>
      <c r="X58" s="54"/>
      <c r="Y58" s="54"/>
      <c r="Z58" s="53"/>
    </row>
    <row r="59" spans="4:26" x14ac:dyDescent="0.25">
      <c r="D59" s="51"/>
      <c r="E59" s="52"/>
      <c r="F59" s="54"/>
      <c r="G59" s="54"/>
      <c r="H59" s="54"/>
      <c r="I59" s="54"/>
      <c r="J59" s="54"/>
      <c r="K59" s="55"/>
      <c r="L59" s="55"/>
      <c r="O59" s="53"/>
      <c r="P59" s="53"/>
      <c r="S59" s="54"/>
      <c r="T59" s="54"/>
      <c r="U59" s="54"/>
      <c r="V59" s="54"/>
      <c r="W59" s="54"/>
      <c r="X59" s="54"/>
      <c r="Y59" s="54"/>
      <c r="Z59" s="53"/>
    </row>
    <row r="60" spans="4:26" x14ac:dyDescent="0.25">
      <c r="D60" s="51"/>
      <c r="E60" s="52"/>
      <c r="F60" s="54"/>
      <c r="G60" s="54"/>
      <c r="H60" s="54"/>
      <c r="I60" s="54"/>
      <c r="J60" s="54"/>
      <c r="K60" s="55"/>
      <c r="L60" s="55"/>
      <c r="O60" s="53"/>
      <c r="P60" s="53"/>
      <c r="S60" s="54"/>
      <c r="T60" s="54"/>
      <c r="U60" s="54"/>
      <c r="V60" s="54"/>
      <c r="W60" s="54"/>
      <c r="X60" s="54"/>
      <c r="Y60" s="54"/>
      <c r="Z60" s="53"/>
    </row>
    <row r="61" spans="4:26" x14ac:dyDescent="0.25">
      <c r="D61" s="51"/>
      <c r="E61" s="52"/>
      <c r="F61" s="54"/>
      <c r="G61" s="54"/>
      <c r="H61" s="54"/>
      <c r="I61" s="54"/>
      <c r="J61" s="54"/>
      <c r="K61" s="55"/>
      <c r="L61" s="55"/>
      <c r="O61" s="53"/>
      <c r="P61" s="53"/>
      <c r="S61" s="54"/>
      <c r="T61" s="54"/>
      <c r="U61" s="54"/>
      <c r="V61" s="54"/>
      <c r="W61" s="54"/>
      <c r="X61" s="54"/>
      <c r="Y61" s="54"/>
      <c r="Z61" s="53"/>
    </row>
    <row r="62" spans="4:26" x14ac:dyDescent="0.25">
      <c r="D62" s="51"/>
      <c r="E62" s="52"/>
      <c r="F62" s="54"/>
      <c r="G62" s="54"/>
      <c r="H62" s="54"/>
      <c r="I62" s="54"/>
      <c r="J62" s="54"/>
      <c r="K62" s="55"/>
      <c r="L62" s="55"/>
      <c r="O62" s="53"/>
      <c r="P62" s="53"/>
      <c r="S62" s="54"/>
      <c r="T62" s="54"/>
      <c r="U62" s="54"/>
      <c r="V62" s="54"/>
      <c r="W62" s="54"/>
      <c r="X62" s="54"/>
      <c r="Y62" s="54"/>
      <c r="Z62" s="53"/>
    </row>
    <row r="63" spans="4:26" x14ac:dyDescent="0.25">
      <c r="D63" s="51"/>
      <c r="E63" s="52"/>
      <c r="F63" s="54"/>
      <c r="G63" s="54"/>
      <c r="H63" s="54"/>
      <c r="I63" s="54"/>
      <c r="J63" s="54"/>
      <c r="K63" s="55"/>
      <c r="L63" s="55"/>
      <c r="O63" s="53"/>
      <c r="P63" s="53"/>
      <c r="S63" s="54"/>
      <c r="T63" s="54"/>
      <c r="U63" s="54"/>
      <c r="V63" s="54"/>
      <c r="W63" s="54"/>
      <c r="X63" s="54"/>
      <c r="Y63" s="54"/>
      <c r="Z63" s="53"/>
    </row>
    <row r="64" spans="4:26" x14ac:dyDescent="0.25">
      <c r="D64" s="51"/>
      <c r="E64" s="52"/>
      <c r="F64" s="54"/>
      <c r="G64" s="54"/>
      <c r="H64" s="54"/>
      <c r="I64" s="54"/>
      <c r="J64" s="54"/>
      <c r="K64" s="55"/>
      <c r="L64" s="55"/>
      <c r="O64" s="53"/>
      <c r="P64" s="53"/>
      <c r="S64" s="54"/>
      <c r="T64" s="54"/>
      <c r="U64" s="54"/>
      <c r="V64" s="54"/>
      <c r="W64" s="54"/>
      <c r="X64" s="54"/>
      <c r="Y64" s="54"/>
      <c r="Z64" s="53"/>
    </row>
    <row r="65" spans="4:26" x14ac:dyDescent="0.25">
      <c r="D65" s="51"/>
      <c r="E65" s="52"/>
      <c r="F65" s="54"/>
      <c r="G65" s="54"/>
      <c r="H65" s="54"/>
      <c r="I65" s="54"/>
      <c r="J65" s="54"/>
      <c r="K65" s="55"/>
      <c r="L65" s="55"/>
      <c r="O65" s="53"/>
      <c r="P65" s="53"/>
      <c r="S65" s="54"/>
      <c r="T65" s="54"/>
      <c r="U65" s="54"/>
      <c r="V65" s="54"/>
      <c r="W65" s="54"/>
      <c r="X65" s="54"/>
      <c r="Y65" s="54"/>
      <c r="Z65" s="53"/>
    </row>
    <row r="66" spans="4:26" x14ac:dyDescent="0.25">
      <c r="D66" s="51"/>
      <c r="E66" s="52"/>
      <c r="F66" s="54"/>
      <c r="G66" s="54"/>
      <c r="H66" s="54"/>
      <c r="I66" s="54"/>
      <c r="J66" s="54"/>
      <c r="K66" s="55"/>
      <c r="L66" s="55"/>
      <c r="O66" s="53"/>
      <c r="P66" s="53"/>
      <c r="S66" s="54"/>
      <c r="T66" s="54"/>
      <c r="U66" s="54"/>
      <c r="V66" s="54"/>
      <c r="W66" s="54"/>
      <c r="X66" s="54"/>
      <c r="Y66" s="54"/>
      <c r="Z66" s="53"/>
    </row>
    <row r="67" spans="4:26" x14ac:dyDescent="0.25">
      <c r="D67" s="51"/>
      <c r="E67" s="52"/>
      <c r="F67" s="54"/>
      <c r="G67" s="54"/>
      <c r="H67" s="54"/>
      <c r="I67" s="54"/>
      <c r="J67" s="54"/>
      <c r="K67" s="55"/>
      <c r="L67" s="55"/>
      <c r="O67" s="53"/>
      <c r="P67" s="53"/>
      <c r="S67" s="54"/>
      <c r="T67" s="54"/>
      <c r="U67" s="54"/>
      <c r="V67" s="54"/>
      <c r="W67" s="54"/>
      <c r="X67" s="54"/>
      <c r="Y67" s="54"/>
      <c r="Z67" s="53"/>
    </row>
    <row r="68" spans="4:26" x14ac:dyDescent="0.25">
      <c r="D68" s="51"/>
      <c r="E68" s="52"/>
      <c r="F68" s="54"/>
      <c r="G68" s="54"/>
      <c r="H68" s="54"/>
      <c r="I68" s="54"/>
      <c r="J68" s="54"/>
      <c r="K68" s="55"/>
      <c r="L68" s="55"/>
      <c r="O68" s="53"/>
      <c r="P68" s="53"/>
      <c r="S68" s="54"/>
      <c r="T68" s="54"/>
      <c r="U68" s="54"/>
      <c r="V68" s="54"/>
      <c r="W68" s="54"/>
      <c r="X68" s="54"/>
      <c r="Y68" s="54"/>
      <c r="Z68" s="53"/>
    </row>
    <row r="69" spans="4:26" x14ac:dyDescent="0.25">
      <c r="D69" s="51"/>
      <c r="E69" s="52"/>
      <c r="F69" s="54"/>
      <c r="G69" s="54"/>
      <c r="H69" s="54"/>
      <c r="I69" s="54"/>
      <c r="J69" s="54"/>
      <c r="K69" s="55"/>
      <c r="L69" s="55"/>
      <c r="O69" s="53"/>
      <c r="P69" s="53"/>
      <c r="S69" s="54"/>
      <c r="T69" s="54"/>
      <c r="U69" s="54"/>
      <c r="V69" s="54"/>
      <c r="W69" s="54"/>
      <c r="X69" s="54"/>
      <c r="Y69" s="54"/>
      <c r="Z69" s="53"/>
    </row>
    <row r="70" spans="4:26" x14ac:dyDescent="0.25">
      <c r="D70" s="51"/>
      <c r="E70" s="52"/>
      <c r="F70" s="54"/>
      <c r="G70" s="54"/>
      <c r="H70" s="54"/>
      <c r="I70" s="54"/>
      <c r="J70" s="54"/>
      <c r="K70" s="55"/>
      <c r="L70" s="55"/>
      <c r="O70" s="53"/>
      <c r="P70" s="53"/>
      <c r="S70" s="54"/>
      <c r="T70" s="54"/>
      <c r="U70" s="54"/>
      <c r="V70" s="54"/>
      <c r="W70" s="54"/>
      <c r="X70" s="54"/>
      <c r="Y70" s="54"/>
      <c r="Z70" s="53"/>
    </row>
    <row r="71" spans="4:26" x14ac:dyDescent="0.25">
      <c r="E71" s="58"/>
      <c r="Z71" s="53"/>
    </row>
    <row r="72" spans="4:26" x14ac:dyDescent="0.25">
      <c r="E72" s="58"/>
      <c r="Z72" s="53"/>
    </row>
    <row r="73" spans="4:26" x14ac:dyDescent="0.25">
      <c r="E73" s="58"/>
      <c r="Z73" s="53"/>
    </row>
    <row r="74" spans="4:26" x14ac:dyDescent="0.25">
      <c r="E74" s="58"/>
      <c r="Z74" s="53"/>
    </row>
    <row r="75" spans="4:26" x14ac:dyDescent="0.25">
      <c r="E75" s="58"/>
      <c r="M75" s="60"/>
      <c r="N75" s="60"/>
      <c r="Z75" s="53"/>
    </row>
    <row r="76" spans="4:26" x14ac:dyDescent="0.25">
      <c r="E76" s="58"/>
      <c r="M76" s="61"/>
      <c r="N76" s="60"/>
      <c r="Z76" s="53"/>
    </row>
    <row r="77" spans="4:26" x14ac:dyDescent="0.25">
      <c r="E77" s="58"/>
      <c r="M77" s="61"/>
      <c r="N77" s="60"/>
      <c r="Z77" s="53"/>
    </row>
    <row r="78" spans="4:26" x14ac:dyDescent="0.25">
      <c r="E78" s="58"/>
      <c r="M78" s="61"/>
      <c r="N78" s="60"/>
      <c r="Z78" s="53"/>
    </row>
    <row r="79" spans="4:26" x14ac:dyDescent="0.25">
      <c r="E79" s="58"/>
      <c r="M79" s="61"/>
      <c r="N79" s="60"/>
      <c r="Z79" s="53"/>
    </row>
    <row r="80" spans="4:26" x14ac:dyDescent="0.25">
      <c r="E80" s="58"/>
      <c r="M80" s="61"/>
      <c r="N80" s="60"/>
      <c r="Z80" s="53"/>
    </row>
    <row r="81" spans="5:26" x14ac:dyDescent="0.25">
      <c r="E81" s="58"/>
      <c r="M81" s="61"/>
      <c r="N81" s="60"/>
      <c r="Z81" s="53"/>
    </row>
    <row r="82" spans="5:26" x14ac:dyDescent="0.25">
      <c r="E82" s="58"/>
      <c r="M82" s="61"/>
      <c r="N82" s="60"/>
      <c r="Z82" s="53"/>
    </row>
    <row r="83" spans="5:26" x14ac:dyDescent="0.25">
      <c r="E83" s="58"/>
      <c r="M83" s="61"/>
      <c r="N83" s="60"/>
      <c r="Z83" s="53"/>
    </row>
    <row r="84" spans="5:26" x14ac:dyDescent="0.25">
      <c r="E84" s="58"/>
      <c r="M84" s="61"/>
      <c r="N84" s="60"/>
      <c r="Z84" s="53"/>
    </row>
    <row r="85" spans="5:26" x14ac:dyDescent="0.25">
      <c r="E85" s="58"/>
      <c r="M85" s="61"/>
      <c r="N85" s="60"/>
      <c r="Z85" s="53"/>
    </row>
    <row r="86" spans="5:26" x14ac:dyDescent="0.25">
      <c r="E86" s="58"/>
      <c r="M86" s="61"/>
      <c r="N86" s="60"/>
      <c r="Z86" s="53"/>
    </row>
    <row r="87" spans="5:26" x14ac:dyDescent="0.25">
      <c r="E87" s="58"/>
      <c r="M87" s="61"/>
      <c r="N87" s="60"/>
      <c r="Z87" s="53"/>
    </row>
    <row r="88" spans="5:26" x14ac:dyDescent="0.25">
      <c r="E88" s="58"/>
      <c r="M88" s="61"/>
      <c r="N88" s="60"/>
      <c r="Z88" s="53"/>
    </row>
    <row r="89" spans="5:26" x14ac:dyDescent="0.25">
      <c r="E89" s="58"/>
      <c r="M89" s="61"/>
      <c r="N89" s="60"/>
      <c r="Z89" s="53"/>
    </row>
    <row r="90" spans="5:26" x14ac:dyDescent="0.25">
      <c r="E90" s="58"/>
      <c r="M90" s="61"/>
      <c r="N90" s="60"/>
      <c r="Z90" s="53"/>
    </row>
    <row r="91" spans="5:26" x14ac:dyDescent="0.25">
      <c r="E91" s="58"/>
      <c r="M91" s="61"/>
      <c r="N91" s="60"/>
      <c r="Z91" s="53"/>
    </row>
    <row r="92" spans="5:26" x14ac:dyDescent="0.25">
      <c r="E92" s="58"/>
      <c r="M92" s="61"/>
      <c r="N92" s="60"/>
      <c r="Q92" s="60"/>
      <c r="R92" s="60"/>
      <c r="Z92" s="53"/>
    </row>
    <row r="93" spans="5:26" x14ac:dyDescent="0.25">
      <c r="E93" s="58"/>
      <c r="M93" s="61"/>
      <c r="N93" s="60"/>
      <c r="Q93" s="61"/>
      <c r="R93" s="60"/>
    </row>
    <row r="94" spans="5:26" x14ac:dyDescent="0.25">
      <c r="E94" s="58"/>
      <c r="M94" s="61"/>
      <c r="N94" s="60"/>
      <c r="Q94" s="61"/>
      <c r="R94" s="60"/>
    </row>
    <row r="95" spans="5:26" x14ac:dyDescent="0.25">
      <c r="E95" s="58"/>
      <c r="M95" s="61"/>
      <c r="N95" s="60"/>
      <c r="Q95" s="61"/>
      <c r="R95" s="60"/>
    </row>
    <row r="96" spans="5:26" x14ac:dyDescent="0.25">
      <c r="E96" s="58"/>
      <c r="M96" s="61"/>
      <c r="N96" s="60"/>
      <c r="Q96" s="61"/>
      <c r="R96" s="60"/>
    </row>
    <row r="97" spans="5:18" x14ac:dyDescent="0.25">
      <c r="E97" s="58"/>
      <c r="M97" s="61"/>
      <c r="N97" s="60"/>
      <c r="Q97" s="61"/>
      <c r="R97" s="60"/>
    </row>
    <row r="98" spans="5:18" x14ac:dyDescent="0.25">
      <c r="E98" s="58"/>
      <c r="M98" s="61"/>
      <c r="N98" s="60"/>
      <c r="Q98" s="61"/>
      <c r="R98" s="60"/>
    </row>
    <row r="99" spans="5:18" x14ac:dyDescent="0.25">
      <c r="E99" s="58"/>
      <c r="M99" s="61"/>
      <c r="N99" s="60"/>
      <c r="Q99" s="61"/>
      <c r="R99" s="60"/>
    </row>
    <row r="100" spans="5:18" x14ac:dyDescent="0.25">
      <c r="E100" s="58"/>
      <c r="M100" s="61"/>
      <c r="N100" s="60"/>
      <c r="Q100" s="61"/>
      <c r="R100" s="60"/>
    </row>
    <row r="101" spans="5:18" x14ac:dyDescent="0.25">
      <c r="Q101" s="61"/>
      <c r="R101" s="60"/>
    </row>
    <row r="102" spans="5:18" x14ac:dyDescent="0.25">
      <c r="Q102" s="61"/>
      <c r="R102" s="60"/>
    </row>
    <row r="103" spans="5:18" x14ac:dyDescent="0.25">
      <c r="Q103" s="61"/>
      <c r="R103" s="60"/>
    </row>
    <row r="104" spans="5:18" x14ac:dyDescent="0.25">
      <c r="Q104" s="61"/>
      <c r="R104" s="60"/>
    </row>
    <row r="105" spans="5:18" x14ac:dyDescent="0.25">
      <c r="Q105" s="61"/>
      <c r="R105" s="60"/>
    </row>
    <row r="106" spans="5:18" x14ac:dyDescent="0.25">
      <c r="Q106" s="61"/>
      <c r="R106" s="60"/>
    </row>
    <row r="107" spans="5:18" x14ac:dyDescent="0.25">
      <c r="Q107" s="61"/>
      <c r="R107" s="60"/>
    </row>
    <row r="108" spans="5:18" x14ac:dyDescent="0.25">
      <c r="Q108" s="61"/>
      <c r="R108" s="60"/>
    </row>
    <row r="109" spans="5:18" x14ac:dyDescent="0.25">
      <c r="Q109" s="61"/>
      <c r="R109" s="60"/>
    </row>
    <row r="110" spans="5:18" x14ac:dyDescent="0.25">
      <c r="Q110" s="61"/>
      <c r="R110" s="60"/>
    </row>
    <row r="111" spans="5:18" x14ac:dyDescent="0.25">
      <c r="Q111" s="61"/>
      <c r="R111" s="60"/>
    </row>
    <row r="112" spans="5:18" x14ac:dyDescent="0.25">
      <c r="Q112" s="61"/>
      <c r="R112" s="60"/>
    </row>
    <row r="113" spans="17:18" x14ac:dyDescent="0.25">
      <c r="Q113" s="61"/>
      <c r="R113" s="60"/>
    </row>
    <row r="114" spans="17:18" x14ac:dyDescent="0.25">
      <c r="Q114" s="61"/>
      <c r="R114" s="60"/>
    </row>
    <row r="115" spans="17:18" x14ac:dyDescent="0.25">
      <c r="Q115" s="61"/>
      <c r="R115" s="60"/>
    </row>
    <row r="116" spans="17:18" x14ac:dyDescent="0.25">
      <c r="Q116" s="61"/>
      <c r="R116" s="60"/>
    </row>
    <row r="117" spans="17:18" x14ac:dyDescent="0.25">
      <c r="Q117" s="61"/>
      <c r="R117" s="60"/>
    </row>
  </sheetData>
  <mergeCells count="29">
    <mergeCell ref="D1:Z1"/>
    <mergeCell ref="A4:I4"/>
    <mergeCell ref="J4:O4"/>
    <mergeCell ref="A35:A39"/>
    <mergeCell ref="B35:B39"/>
    <mergeCell ref="A15:A18"/>
    <mergeCell ref="B15:B18"/>
    <mergeCell ref="A19:A22"/>
    <mergeCell ref="B19:B22"/>
    <mergeCell ref="A24:A28"/>
    <mergeCell ref="B24:B28"/>
    <mergeCell ref="A30:A34"/>
    <mergeCell ref="B30:B34"/>
    <mergeCell ref="A6:A7"/>
    <mergeCell ref="B6:B7"/>
    <mergeCell ref="A8:A11"/>
    <mergeCell ref="B8:B11"/>
    <mergeCell ref="A12:A14"/>
    <mergeCell ref="B12:B14"/>
    <mergeCell ref="A5:C5"/>
    <mergeCell ref="U4:V4"/>
    <mergeCell ref="P4:T4"/>
    <mergeCell ref="W4:Z4"/>
    <mergeCell ref="P3:V3"/>
    <mergeCell ref="A3:O3"/>
    <mergeCell ref="L2:Z2"/>
    <mergeCell ref="W3:Z3"/>
    <mergeCell ref="D2:E2"/>
    <mergeCell ref="F2:I2"/>
  </mergeCells>
  <conditionalFormatting sqref="N40:N1048576">
    <cfRule type="cellIs" dxfId="71" priority="91" operator="equal">
      <formula>"HIGH"</formula>
    </cfRule>
    <cfRule type="cellIs" dxfId="70" priority="92" operator="equal">
      <formula>"MEDIUM"</formula>
    </cfRule>
  </conditionalFormatting>
  <conditionalFormatting sqref="R52:V1048576">
    <cfRule type="cellIs" dxfId="69" priority="85" operator="equal">
      <formula>"HIGH"</formula>
    </cfRule>
    <cfRule type="cellIs" dxfId="68" priority="86" operator="equal">
      <formula>"MEDIUM"</formula>
    </cfRule>
  </conditionalFormatting>
  <conditionalFormatting sqref="R40:V51">
    <cfRule type="cellIs" dxfId="67" priority="83" operator="equal">
      <formula>"HIGH"</formula>
    </cfRule>
    <cfRule type="cellIs" dxfId="66" priority="84" operator="equal">
      <formula>"MEDIUM"</formula>
    </cfRule>
  </conditionalFormatting>
  <conditionalFormatting sqref="N5">
    <cfRule type="cellIs" dxfId="65" priority="81" operator="equal">
      <formula>"HIGH"</formula>
    </cfRule>
    <cfRule type="cellIs" dxfId="64" priority="82" operator="equal">
      <formula>"MEDIUM"</formula>
    </cfRule>
  </conditionalFormatting>
  <conditionalFormatting sqref="R5:V5">
    <cfRule type="cellIs" dxfId="63" priority="69" operator="equal">
      <formula>"HIGH"</formula>
    </cfRule>
    <cfRule type="cellIs" dxfId="62" priority="70" operator="equal">
      <formula>"MEDIUM"</formula>
    </cfRule>
  </conditionalFormatting>
  <conditionalFormatting sqref="J12">
    <cfRule type="cellIs" dxfId="61" priority="34" operator="equal">
      <formula>"IT'S OVER 9000!!!!!!!"</formula>
    </cfRule>
  </conditionalFormatting>
  <conditionalFormatting sqref="M6:M39">
    <cfRule type="cellIs" dxfId="60" priority="29" operator="equal">
      <formula>"IT'S OVER 9000!!!!!!!"</formula>
    </cfRule>
  </conditionalFormatting>
  <conditionalFormatting sqref="N6:N39">
    <cfRule type="cellIs" dxfId="59" priority="31" operator="equal">
      <formula>"HIGH"</formula>
    </cfRule>
    <cfRule type="cellIs" dxfId="58" priority="32" operator="equal">
      <formula>"MEDIUM"</formula>
    </cfRule>
  </conditionalFormatting>
  <conditionalFormatting sqref="N6:N39">
    <cfRule type="cellIs" dxfId="57" priority="30" operator="equal">
      <formula>"MEDIUM HIGH"</formula>
    </cfRule>
    <cfRule type="containsText" dxfId="56" priority="33" operator="containsText" text="LOW">
      <formula>NOT(ISERROR(SEARCH("LOW",N6)))</formula>
    </cfRule>
  </conditionalFormatting>
  <conditionalFormatting sqref="R6:V39">
    <cfRule type="cellIs" dxfId="55" priority="26" operator="equal">
      <formula>"HIGH"</formula>
    </cfRule>
    <cfRule type="cellIs" dxfId="54" priority="27" operator="equal">
      <formula>"MEDIUM"</formula>
    </cfRule>
  </conditionalFormatting>
  <conditionalFormatting sqref="R6:V39">
    <cfRule type="cellIs" dxfId="53" priority="25" operator="equal">
      <formula>"MEDIUM HIGH"</formula>
    </cfRule>
    <cfRule type="containsText" dxfId="52" priority="28" operator="containsText" text="LOW">
      <formula>NOT(ISERROR(SEARCH("LOW",R6)))</formula>
    </cfRule>
  </conditionalFormatting>
  <conditionalFormatting sqref="F6:F39">
    <cfRule type="cellIs" dxfId="51" priority="20" operator="equal">
      <formula>"Reviews"</formula>
    </cfRule>
    <cfRule type="cellIs" dxfId="50" priority="21" operator="equal">
      <formula>"Grey-Box"</formula>
    </cfRule>
    <cfRule type="cellIs" priority="22" operator="equal">
      <formula>"White-Box"</formula>
    </cfRule>
    <cfRule type="cellIs" dxfId="49" priority="23" operator="equal">
      <formula>"Black-Box"</formula>
    </cfRule>
  </conditionalFormatting>
  <conditionalFormatting sqref="Q6:Q39">
    <cfRule type="cellIs" dxfId="48" priority="19" operator="equal">
      <formula>"IT'S OVER 9000!!!!!!!"</formula>
    </cfRule>
  </conditionalFormatting>
  <conditionalFormatting sqref="Z6:Z38 Z40:Z1048576">
    <cfRule type="cellIs" dxfId="47" priority="15" operator="equal">
      <formula>"Low"</formula>
    </cfRule>
    <cfRule type="cellIs" dxfId="46" priority="16" operator="equal">
      <formula>"Medium"</formula>
    </cfRule>
    <cfRule type="cellIs" dxfId="45" priority="17" operator="equal">
      <formula>"High"</formula>
    </cfRule>
    <cfRule type="cellIs" dxfId="44" priority="18" operator="equal">
      <formula>"Very High"</formula>
    </cfRule>
  </conditionalFormatting>
  <conditionalFormatting sqref="Z39">
    <cfRule type="cellIs" dxfId="43" priority="7" operator="equal">
      <formula>"Low"</formula>
    </cfRule>
    <cfRule type="cellIs" dxfId="42" priority="8" operator="equal">
      <formula>"Medium"</formula>
    </cfRule>
    <cfRule type="cellIs" dxfId="41" priority="9" operator="equal">
      <formula>"High"</formula>
    </cfRule>
    <cfRule type="cellIs" dxfId="40" priority="10" operator="equal">
      <formula>"Very High"</formula>
    </cfRule>
  </conditionalFormatting>
  <conditionalFormatting sqref="K2">
    <cfRule type="cellIs" dxfId="39" priority="1" operator="equal">
      <formula>"Intolerable"</formula>
    </cfRule>
    <cfRule type="cellIs" dxfId="38" priority="2" operator="equal">
      <formula>"ALARP Region"</formula>
    </cfRule>
    <cfRule type="cellIs" dxfId="37" priority="3" operator="equal">
      <formula>"Broadly Acceptable"</formula>
    </cfRule>
  </conditionalFormatting>
  <dataValidations count="4">
    <dataValidation type="list" allowBlank="1" showInputMessage="1" showErrorMessage="1" sqref="F6:F39" xr:uid="{8B1E536F-7447-4C15-84EA-D04A42582BD5}">
      <formula1>"Black-Box,White-Box,Grey-Box,Reviews"</formula1>
    </dataValidation>
    <dataValidation type="list" allowBlank="1" showInputMessage="1" showErrorMessage="1" sqref="K6:L1048576" xr:uid="{5ADF25CD-D19C-4B66-A8C3-BBED909500F8}">
      <formula1>"1,2,3,4,5"</formula1>
    </dataValidation>
    <dataValidation type="list" allowBlank="1" showInputMessage="1" showErrorMessage="1" sqref="Z6:Z1048576" xr:uid="{63EF78F6-5E39-42E7-8B28-C9DCE60C095D}">
      <formula1>"Very High,High,Medium,Low"</formula1>
    </dataValidation>
    <dataValidation type="list" allowBlank="1" showInputMessage="1" showErrorMessage="1" sqref="K2" xr:uid="{871DCFCC-F596-4464-91D3-65D999646F8C}">
      <formula1>"Broadly Acceptable, ALARP Region, Intolerable"</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708C39B-4A44-4952-B169-9874C7EE2A7B}">
          <x14:formula1>
            <xm:f>'Risk Response Strategies'!$A$2:$A$11</xm:f>
          </x14:formula1>
          <xm:sqref>P6:P39</xm:sqref>
        </x14:dataValidation>
        <x14:dataValidation type="list" allowBlank="1" showInputMessage="1" showErrorMessage="1" xr:uid="{7D20921A-CF8C-4EEF-B01A-270C2F5AA8C9}">
          <x14:formula1>
            <xm:f>'Feelings (experience)'!$B$2:$B$18</xm:f>
          </x14:formula1>
          <xm:sqref>O6:O39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109A8-1FBF-4AFD-9CBB-89727F11F582}">
  <sheetPr codeName="Sheet11">
    <tabColor theme="6"/>
  </sheetPr>
  <dimension ref="A1:AA122"/>
  <sheetViews>
    <sheetView zoomScaleNormal="100" workbookViewId="0">
      <pane ySplit="5" topLeftCell="A6" activePane="bottomLeft" state="frozen"/>
      <selection activeCell="B23" sqref="B23"/>
      <selection pane="bottomLeft" activeCell="H7" sqref="H7"/>
    </sheetView>
  </sheetViews>
  <sheetFormatPr defaultColWidth="9.140625" defaultRowHeight="22.5" x14ac:dyDescent="0.25"/>
  <cols>
    <col min="1" max="1" width="26.5703125" style="48" customWidth="1"/>
    <col min="2" max="2" width="26.5703125" style="104" customWidth="1"/>
    <col min="3" max="3" width="28.5703125" style="49" customWidth="1"/>
    <col min="4" max="4" width="38.140625" style="50" customWidth="1"/>
    <col min="5" max="5" width="5.85546875" style="57" customWidth="1"/>
    <col min="6" max="6" width="15" style="20" customWidth="1"/>
    <col min="7" max="7" width="15" style="43" customWidth="1"/>
    <col min="8" max="8" width="24.7109375" style="43" customWidth="1"/>
    <col min="9" max="9" width="40.28515625" style="43" customWidth="1"/>
    <col min="10" max="10" width="24.7109375" style="43" customWidth="1"/>
    <col min="11" max="11" width="39.28515625" style="43" customWidth="1"/>
    <col min="12" max="12" width="23.140625" style="59" customWidth="1"/>
    <col min="13" max="13" width="23.28515625" style="59" customWidth="1"/>
    <col min="14" max="14" width="18.85546875" style="56" customWidth="1"/>
    <col min="15" max="15" width="19.85546875" style="20" customWidth="1"/>
    <col min="16" max="17" width="17.140625" style="20" customWidth="1"/>
    <col min="18" max="18" width="18.85546875" style="56" customWidth="1"/>
    <col min="19" max="19" width="19.85546875" style="20" customWidth="1"/>
    <col min="20" max="20" width="47.140625" style="43" customWidth="1"/>
    <col min="21" max="26" width="24.7109375" style="43" customWidth="1"/>
    <col min="27" max="27" width="15" style="20" customWidth="1"/>
    <col min="28" max="28" width="9.140625" style="43"/>
    <col min="29" max="29" width="14.28515625" style="43" bestFit="1" customWidth="1"/>
    <col min="30" max="16384" width="9.140625" style="43"/>
  </cols>
  <sheetData>
    <row r="1" spans="1:27" s="20" customFormat="1" ht="25.5" customHeight="1" x14ac:dyDescent="0.25">
      <c r="A1" s="17"/>
      <c r="B1" s="71"/>
      <c r="C1" s="18"/>
      <c r="D1" s="19"/>
      <c r="E1" s="182" t="s">
        <v>3</v>
      </c>
      <c r="F1" s="183"/>
      <c r="G1" s="183"/>
      <c r="H1" s="183"/>
      <c r="I1" s="183"/>
      <c r="J1" s="183"/>
      <c r="K1" s="183"/>
      <c r="L1" s="183"/>
      <c r="M1" s="183"/>
      <c r="N1" s="183"/>
      <c r="O1" s="183"/>
      <c r="P1" s="183"/>
      <c r="Q1" s="183"/>
      <c r="R1" s="183"/>
      <c r="S1" s="183"/>
      <c r="T1" s="183"/>
      <c r="U1" s="183"/>
      <c r="V1" s="183"/>
      <c r="W1" s="183"/>
      <c r="X1" s="183"/>
      <c r="Y1" s="183"/>
      <c r="Z1" s="183"/>
      <c r="AA1" s="184"/>
    </row>
    <row r="2" spans="1:27" s="20" customFormat="1" x14ac:dyDescent="0.25">
      <c r="A2" s="21"/>
      <c r="B2" s="72"/>
      <c r="C2" s="22"/>
      <c r="D2" s="23"/>
      <c r="E2" s="217" t="s">
        <v>4</v>
      </c>
      <c r="F2" s="217"/>
      <c r="G2" s="185" t="s">
        <v>5</v>
      </c>
      <c r="H2" s="186"/>
      <c r="I2" s="186"/>
      <c r="J2" s="187"/>
      <c r="K2" s="175" t="s">
        <v>6</v>
      </c>
      <c r="L2" s="174" t="s">
        <v>538</v>
      </c>
      <c r="M2" s="215">
        <f>CHOOSE(MATCH(L2, {"Broadly Acceptable","ALARP Region","Intolerable"}, 0), 3, 2, 1)</f>
        <v>2</v>
      </c>
      <c r="N2" s="215"/>
      <c r="O2" s="215"/>
      <c r="P2" s="215"/>
      <c r="Q2" s="215"/>
      <c r="R2" s="215"/>
      <c r="S2" s="215"/>
      <c r="T2" s="215"/>
      <c r="U2" s="215"/>
      <c r="V2" s="215"/>
      <c r="W2" s="215"/>
      <c r="X2" s="215"/>
      <c r="Y2" s="215"/>
      <c r="Z2" s="215"/>
      <c r="AA2" s="215"/>
    </row>
    <row r="3" spans="1:27" s="29" customFormat="1" ht="22.5" customHeight="1" x14ac:dyDescent="0.25">
      <c r="A3" s="196" t="s">
        <v>519</v>
      </c>
      <c r="B3" s="197"/>
      <c r="C3" s="197"/>
      <c r="D3" s="197"/>
      <c r="E3" s="197"/>
      <c r="F3" s="197"/>
      <c r="G3" s="197"/>
      <c r="H3" s="197"/>
      <c r="I3" s="197"/>
      <c r="J3" s="197"/>
      <c r="K3" s="197"/>
      <c r="L3" s="197"/>
      <c r="M3" s="197"/>
      <c r="N3" s="197"/>
      <c r="O3" s="197"/>
      <c r="P3" s="198"/>
      <c r="Q3" s="224" t="s">
        <v>518</v>
      </c>
      <c r="R3" s="225"/>
      <c r="S3" s="225"/>
      <c r="T3" s="225"/>
      <c r="U3" s="225"/>
      <c r="V3" s="225"/>
      <c r="W3" s="226"/>
      <c r="X3" s="216" t="s">
        <v>523</v>
      </c>
      <c r="Y3" s="216"/>
      <c r="Z3" s="216"/>
      <c r="AA3" s="216"/>
    </row>
    <row r="4" spans="1:27" s="29" customFormat="1" ht="22.5" customHeight="1" x14ac:dyDescent="0.25">
      <c r="A4" s="210" t="s">
        <v>511</v>
      </c>
      <c r="B4" s="211"/>
      <c r="C4" s="211"/>
      <c r="D4" s="211"/>
      <c r="E4" s="211"/>
      <c r="F4" s="211"/>
      <c r="G4" s="211"/>
      <c r="H4" s="211"/>
      <c r="I4" s="211"/>
      <c r="J4" s="212"/>
      <c r="K4" s="207" t="s">
        <v>512</v>
      </c>
      <c r="L4" s="208"/>
      <c r="M4" s="208"/>
      <c r="N4" s="208"/>
      <c r="O4" s="208"/>
      <c r="P4" s="209"/>
      <c r="Q4" s="204" t="s">
        <v>515</v>
      </c>
      <c r="R4" s="205"/>
      <c r="S4" s="205"/>
      <c r="T4" s="205"/>
      <c r="U4" s="206"/>
      <c r="V4" s="204" t="s">
        <v>516</v>
      </c>
      <c r="W4" s="206"/>
      <c r="X4" s="213" t="s">
        <v>517</v>
      </c>
      <c r="Y4" s="213"/>
      <c r="Z4" s="213"/>
      <c r="AA4" s="213"/>
    </row>
    <row r="5" spans="1:27" s="29" customFormat="1" ht="47.25" x14ac:dyDescent="0.25">
      <c r="A5" s="228" t="s">
        <v>199</v>
      </c>
      <c r="B5" s="228"/>
      <c r="C5" s="228"/>
      <c r="D5" s="228"/>
      <c r="E5" s="167" t="s">
        <v>7</v>
      </c>
      <c r="F5" s="27" t="s">
        <v>8</v>
      </c>
      <c r="G5" s="27" t="s">
        <v>9</v>
      </c>
      <c r="H5" s="27" t="s">
        <v>10</v>
      </c>
      <c r="I5" s="27" t="s">
        <v>533</v>
      </c>
      <c r="J5" s="181" t="s">
        <v>12</v>
      </c>
      <c r="K5" s="150" t="s">
        <v>11</v>
      </c>
      <c r="L5" s="150" t="s">
        <v>13</v>
      </c>
      <c r="M5" s="150" t="s">
        <v>14</v>
      </c>
      <c r="N5" s="168" t="s">
        <v>15</v>
      </c>
      <c r="O5" s="150" t="s">
        <v>16</v>
      </c>
      <c r="P5" s="150" t="s">
        <v>17</v>
      </c>
      <c r="Q5" s="28" t="s">
        <v>18</v>
      </c>
      <c r="R5" s="172" t="s">
        <v>19</v>
      </c>
      <c r="S5" s="28" t="s">
        <v>20</v>
      </c>
      <c r="T5" s="28" t="s">
        <v>21</v>
      </c>
      <c r="U5" s="28" t="s">
        <v>22</v>
      </c>
      <c r="V5" s="28" t="s">
        <v>27</v>
      </c>
      <c r="W5" s="28" t="s">
        <v>23</v>
      </c>
      <c r="X5" s="155" t="s">
        <v>24</v>
      </c>
      <c r="Y5" s="155" t="s">
        <v>25</v>
      </c>
      <c r="Z5" s="155" t="s">
        <v>26</v>
      </c>
      <c r="AA5" s="155" t="s">
        <v>521</v>
      </c>
    </row>
    <row r="6" spans="1:27" ht="30.75" customHeight="1" x14ac:dyDescent="0.25">
      <c r="A6" s="227" t="s">
        <v>200</v>
      </c>
      <c r="B6" s="227"/>
      <c r="C6" s="227"/>
      <c r="D6" s="227"/>
      <c r="E6" s="160"/>
      <c r="F6" s="161"/>
      <c r="G6" s="162"/>
      <c r="H6" s="162"/>
      <c r="I6" s="162"/>
      <c r="J6" s="162"/>
      <c r="K6" s="162"/>
      <c r="L6" s="163"/>
      <c r="M6" s="163"/>
      <c r="N6" s="164"/>
      <c r="O6" s="165"/>
      <c r="P6" s="166"/>
      <c r="Q6" s="166"/>
      <c r="R6" s="164" t="str">
        <f>IFERROR(
    IF(VLOOKUP(Q6, 'Risk Response Strategies'!$A$2:$C$11, 3, FALSE) = 1,
       0,
       N6 * (1 - VLOOKUP(Q6, 'Risk Response Strategies'!$A$2:$C$11, 3, FALSE))
    ),
    ""
)</f>
        <v/>
      </c>
      <c r="S6" s="165" t="str" cm="1">
        <f t="array" ref="S6">IF(OR(R6=0,Q6=""),"",
IF($L$2=2,
_xlfn.IFS(R6&lt;6,"LOW",R6&gt;14,"HIGH",R6&gt;9,"MEDIUM HIGH",TRUE,"MEDIUM"),
IF($L$2=1,
_xlfn.IFS(R6&lt;=2,"LOW",R6&gt;=12,"HIGH",R6&gt;7,"MEDIUM HIGH",TRUE,"MEDIUM"),
IF($L$2=3,
_xlfn.IFS(R6&lt;=4,"LOW",R6&gt;=20,"HIGH",R6&gt;11,"MEDIUM HIGH",TRUE,"MEDIUM")
))))</f>
        <v/>
      </c>
      <c r="T6" s="162"/>
      <c r="U6" s="162"/>
      <c r="V6" s="162"/>
      <c r="W6" s="162"/>
      <c r="X6" s="173"/>
      <c r="Y6" s="173"/>
      <c r="Z6" s="173"/>
      <c r="AA6" s="166"/>
    </row>
    <row r="7" spans="1:27" ht="90" x14ac:dyDescent="0.25">
      <c r="A7" s="229" t="s">
        <v>201</v>
      </c>
      <c r="B7" s="231" t="s">
        <v>202</v>
      </c>
      <c r="C7" s="76" t="s">
        <v>203</v>
      </c>
      <c r="D7" s="77" t="s">
        <v>204</v>
      </c>
      <c r="E7" s="158">
        <v>1</v>
      </c>
      <c r="F7" s="63"/>
      <c r="G7" s="159"/>
      <c r="H7" s="64"/>
      <c r="I7" s="65"/>
      <c r="J7" s="65"/>
      <c r="K7" s="65"/>
      <c r="L7" s="66"/>
      <c r="M7" s="67"/>
      <c r="N7" s="147">
        <f t="shared" ref="N7:N49" si="0">IF(M7*L7=25, "IT'S OVER 9000!!!!!!!", L7*M7)</f>
        <v>0</v>
      </c>
      <c r="O7" s="148" t="str" cm="1">
        <f t="array" ref="O7">IF(N7=0, "",
   IF($M$2=2,
      _xlfn.IFS(N7&lt;6, "LOW", N7&gt;14, "HIGH", N7&gt;9, "MEDIUM HIGH", TRUE, "MEDIUM"),
   IF($M$2=1,
      _xlfn.IFS(N7&lt;=2, "LOW", N7&gt;=12, "HIGH", N7&gt;7, "MEDIUM HIGH", TRUE, "MEDIUM"),
   IF($M$2=3,
      _xlfn.IFS(N7&lt;=4, "LOW", N7&gt;=20, "HIGH", N7&gt;11, "MEDIUM HIGH", TRUE, "MEDIUM")
   ))))</f>
        <v/>
      </c>
      <c r="P7" s="68"/>
      <c r="Q7" s="69"/>
      <c r="R7" s="147" t="str">
        <f>IFERROR(
    IF(VLOOKUP(Q7, 'Risk Response Strategies'!$A$2:$C$11, 3, FALSE) = 1,
       0,
       N7 * (1 - VLOOKUP(Q7, 'Risk Response Strategies'!$A$2:$C$11, 3, FALSE))
    ),
    ""
)</f>
        <v/>
      </c>
      <c r="S7" s="148" t="str" cm="1">
        <f t="array" ref="S7">IF(OR(R7=0,Q7=""),"",
IF($M$2=2,
_xlfn.IFS(R7&lt;6,"LOW",R7&gt;14,"HIGH",R7&gt;9,"MEDIUM HIGH",TRUE,"MEDIUM"),
IF($M$2=1,
_xlfn.IFS(R7&lt;=2,"LOW",R7&gt;=12,"HIGH",R7&gt;7,"MEDIUM HIGH",TRUE,"MEDIUM"),
IF($M$2=3,
_xlfn.IFS(R7&lt;=4,"LOW",R7&gt;=20,"HIGH",R7&gt;11,"MEDIUM HIGH",TRUE,"MEDIUM")
))))</f>
        <v/>
      </c>
      <c r="T7" s="64"/>
      <c r="U7" s="65"/>
      <c r="V7" s="65"/>
      <c r="W7" s="65"/>
      <c r="X7" s="65"/>
      <c r="Y7" s="65"/>
      <c r="Z7" s="178"/>
      <c r="AA7" s="159"/>
    </row>
    <row r="8" spans="1:27" ht="60" x14ac:dyDescent="0.25">
      <c r="A8" s="229"/>
      <c r="B8" s="231"/>
      <c r="C8" s="78" t="s">
        <v>205</v>
      </c>
      <c r="D8" s="79" t="s">
        <v>206</v>
      </c>
      <c r="E8" s="32">
        <v>2</v>
      </c>
      <c r="F8" s="33"/>
      <c r="G8" s="34"/>
      <c r="H8" s="35"/>
      <c r="I8" s="36"/>
      <c r="J8" s="36"/>
      <c r="K8" s="36"/>
      <c r="L8" s="37"/>
      <c r="M8" s="38"/>
      <c r="N8" s="44">
        <f t="shared" si="0"/>
        <v>0</v>
      </c>
      <c r="O8" s="45" t="str" cm="1">
        <f t="array" ref="O8">IF(N8=0, "",
   IF($M$2=2,
      _xlfn.IFS(N8&lt;6, "LOW", N8&gt;14, "HIGH", N8&gt;9, "MEDIUM HIGH", TRUE, "MEDIUM"),
   IF($M$2=1,
      _xlfn.IFS(N8&lt;=2, "LOW", N8&gt;=12, "HIGH", N8&gt;7, "MEDIUM HIGH", TRUE, "MEDIUM"),
   IF($M$2=3,
      _xlfn.IFS(N8&lt;=4, "LOW", N8&gt;=20, "HIGH", N8&gt;11, "MEDIUM HIGH", TRUE, "MEDIUM")
   ))))</f>
        <v/>
      </c>
      <c r="P8" s="41"/>
      <c r="Q8" s="42"/>
      <c r="R8" s="44" t="str">
        <f>IFERROR(
    IF(VLOOKUP(Q8, 'Risk Response Strategies'!$A$2:$C$11, 3, FALSE) = 1,
       0,
       N8 * (1 - VLOOKUP(Q8, 'Risk Response Strategies'!$A$2:$C$11, 3, FALSE))
    ),
    ""
)</f>
        <v/>
      </c>
      <c r="S8" s="45" t="str" cm="1">
        <f t="array" ref="S8">IF(OR(R8=0,Q8=""),"",
IF($M$2=2,
_xlfn.IFS(R8&lt;6,"LOW",R8&gt;14,"HIGH",R8&gt;9,"MEDIUM HIGH",TRUE,"MEDIUM"),
IF($M$2=1,
_xlfn.IFS(R8&lt;=2,"LOW",R8&gt;=12,"HIGH",R8&gt;7,"MEDIUM HIGH",TRUE,"MEDIUM"),
IF($M$2=3,
_xlfn.IFS(R8&lt;=4,"LOW",R8&gt;=20,"HIGH",R8&gt;11,"MEDIUM HIGH",TRUE,"MEDIUM")
))))</f>
        <v/>
      </c>
      <c r="T8" s="35"/>
      <c r="U8" s="36"/>
      <c r="V8" s="36"/>
      <c r="W8" s="36"/>
      <c r="X8" s="36"/>
      <c r="Y8" s="36"/>
      <c r="Z8" s="171"/>
      <c r="AA8" s="34"/>
    </row>
    <row r="9" spans="1:27" ht="60" x14ac:dyDescent="0.25">
      <c r="A9" s="230"/>
      <c r="B9" s="232"/>
      <c r="C9" s="78" t="s">
        <v>207</v>
      </c>
      <c r="D9" s="79" t="s">
        <v>541</v>
      </c>
      <c r="E9" s="32">
        <v>3</v>
      </c>
      <c r="F9" s="33"/>
      <c r="G9" s="34"/>
      <c r="H9" s="35"/>
      <c r="I9" s="36"/>
      <c r="J9" s="36"/>
      <c r="K9" s="36"/>
      <c r="L9" s="37"/>
      <c r="M9" s="38"/>
      <c r="N9" s="44">
        <f t="shared" si="0"/>
        <v>0</v>
      </c>
      <c r="O9" s="45" t="str" cm="1">
        <f t="array" ref="O9">IF(N9=0, "",
   IF($M$2=2,
      _xlfn.IFS(N9&lt;6, "LOW", N9&gt;14, "HIGH", N9&gt;9, "MEDIUM HIGH", TRUE, "MEDIUM"),
   IF($M$2=1,
      _xlfn.IFS(N9&lt;=2, "LOW", N9&gt;=12, "HIGH", N9&gt;7, "MEDIUM HIGH", TRUE, "MEDIUM"),
   IF($M$2=3,
      _xlfn.IFS(N9&lt;=4, "LOW", N9&gt;=20, "HIGH", N9&gt;11, "MEDIUM HIGH", TRUE, "MEDIUM")
   ))))</f>
        <v/>
      </c>
      <c r="P9" s="41"/>
      <c r="Q9" s="42"/>
      <c r="R9" s="44" t="str">
        <f>IFERROR(
    IF(VLOOKUP(Q9, 'Risk Response Strategies'!$A$2:$C$11, 3, FALSE) = 1,
       0,
       N9 * (1 - VLOOKUP(Q9, 'Risk Response Strategies'!$A$2:$C$11, 3, FALSE))
    ),
    ""
)</f>
        <v/>
      </c>
      <c r="S9" s="45" t="str" cm="1">
        <f t="array" ref="S9">IF(OR(R9=0,Q9=""),"",
IF($M$2=2,
_xlfn.IFS(R9&lt;6,"LOW",R9&gt;14,"HIGH",R9&gt;9,"MEDIUM HIGH",TRUE,"MEDIUM"),
IF($M$2=1,
_xlfn.IFS(R9&lt;=2,"LOW",R9&gt;=12,"HIGH",R9&gt;7,"MEDIUM HIGH",TRUE,"MEDIUM"),
IF($M$2=3,
_xlfn.IFS(R9&lt;=4,"LOW",R9&gt;=20,"HIGH",R9&gt;11,"MEDIUM HIGH",TRUE,"MEDIUM")
))))</f>
        <v/>
      </c>
      <c r="T9" s="35"/>
      <c r="U9" s="36"/>
      <c r="V9" s="36"/>
      <c r="W9" s="36"/>
      <c r="X9" s="36"/>
      <c r="Y9" s="36"/>
      <c r="Z9" s="171"/>
      <c r="AA9" s="34"/>
    </row>
    <row r="10" spans="1:27" ht="90" x14ac:dyDescent="0.25">
      <c r="A10" s="233" t="s">
        <v>208</v>
      </c>
      <c r="B10" s="236" t="s">
        <v>209</v>
      </c>
      <c r="C10" s="80" t="s">
        <v>210</v>
      </c>
      <c r="D10" s="81" t="s">
        <v>211</v>
      </c>
      <c r="E10" s="32">
        <v>4</v>
      </c>
      <c r="F10" s="33"/>
      <c r="G10" s="34"/>
      <c r="H10" s="35"/>
      <c r="I10" s="36"/>
      <c r="J10" s="36"/>
      <c r="K10" s="36"/>
      <c r="L10" s="37"/>
      <c r="M10" s="38"/>
      <c r="N10" s="44">
        <f t="shared" si="0"/>
        <v>0</v>
      </c>
      <c r="O10" s="45" t="str" cm="1">
        <f t="array" ref="O10">IF(N10=0, "",
   IF($M$2=2,
      _xlfn.IFS(N10&lt;6, "LOW", N10&gt;14, "HIGH", N10&gt;9, "MEDIUM HIGH", TRUE, "MEDIUM"),
   IF($M$2=1,
      _xlfn.IFS(N10&lt;=2, "LOW", N10&gt;=12, "HIGH", N10&gt;7, "MEDIUM HIGH", TRUE, "MEDIUM"),
   IF($M$2=3,
      _xlfn.IFS(N10&lt;=4, "LOW", N10&gt;=20, "HIGH", N10&gt;11, "MEDIUM HIGH", TRUE, "MEDIUM")
   ))))</f>
        <v/>
      </c>
      <c r="P10" s="41"/>
      <c r="Q10" s="42"/>
      <c r="R10" s="44" t="str">
        <f>IFERROR(
    IF(VLOOKUP(Q10, 'Risk Response Strategies'!$A$2:$C$11, 3, FALSE) = 1,
       0,
       N10 * (1 - VLOOKUP(Q10, 'Risk Response Strategies'!$A$2:$C$11, 3, FALSE))
    ),
    ""
)</f>
        <v/>
      </c>
      <c r="S10" s="45" t="str" cm="1">
        <f t="array" ref="S10">IF(OR(R10=0,Q10=""),"",
IF($M$2=2,
_xlfn.IFS(R10&lt;6,"LOW",R10&gt;14,"HIGH",R10&gt;9,"MEDIUM HIGH",TRUE,"MEDIUM"),
IF($M$2=1,
_xlfn.IFS(R10&lt;=2,"LOW",R10&gt;=12,"HIGH",R10&gt;7,"MEDIUM HIGH",TRUE,"MEDIUM"),
IF($M$2=3,
_xlfn.IFS(R10&lt;=4,"LOW",R10&gt;=20,"HIGH",R10&gt;11,"MEDIUM HIGH",TRUE,"MEDIUM")
))))</f>
        <v/>
      </c>
      <c r="T10" s="35"/>
      <c r="U10" s="36"/>
      <c r="V10" s="36"/>
      <c r="W10" s="36"/>
      <c r="X10" s="36"/>
      <c r="Y10" s="36"/>
      <c r="Z10" s="171"/>
      <c r="AA10" s="34"/>
    </row>
    <row r="11" spans="1:27" ht="90" x14ac:dyDescent="0.25">
      <c r="A11" s="234"/>
      <c r="B11" s="237"/>
      <c r="C11" s="80" t="s">
        <v>212</v>
      </c>
      <c r="D11" s="81" t="s">
        <v>213</v>
      </c>
      <c r="E11" s="32">
        <v>5</v>
      </c>
      <c r="F11" s="33"/>
      <c r="G11" s="34"/>
      <c r="H11" s="35"/>
      <c r="I11" s="36"/>
      <c r="J11" s="36"/>
      <c r="K11" s="36"/>
      <c r="L11" s="37"/>
      <c r="M11" s="38"/>
      <c r="N11" s="44">
        <f t="shared" si="0"/>
        <v>0</v>
      </c>
      <c r="O11" s="45" t="str" cm="1">
        <f t="array" ref="O11">IF(N11=0, "",
   IF($M$2=2,
      _xlfn.IFS(N11&lt;6, "LOW", N11&gt;14, "HIGH", N11&gt;9, "MEDIUM HIGH", TRUE, "MEDIUM"),
   IF($M$2=1,
      _xlfn.IFS(N11&lt;=2, "LOW", N11&gt;=12, "HIGH", N11&gt;7, "MEDIUM HIGH", TRUE, "MEDIUM"),
   IF($M$2=3,
      _xlfn.IFS(N11&lt;=4, "LOW", N11&gt;=20, "HIGH", N11&gt;11, "MEDIUM HIGH", TRUE, "MEDIUM")
   ))))</f>
        <v/>
      </c>
      <c r="P11" s="41"/>
      <c r="Q11" s="42"/>
      <c r="R11" s="44" t="str">
        <f>IFERROR(
    IF(VLOOKUP(Q11, 'Risk Response Strategies'!$A$2:$C$11, 3, FALSE) = 1,
       0,
       N11 * (1 - VLOOKUP(Q11, 'Risk Response Strategies'!$A$2:$C$11, 3, FALSE))
    ),
    ""
)</f>
        <v/>
      </c>
      <c r="S11" s="45" t="str" cm="1">
        <f t="array" ref="S11">IF(OR(R11=0,Q11=""),"",
IF($M$2=2,
_xlfn.IFS(R11&lt;6,"LOW",R11&gt;14,"HIGH",R11&gt;9,"MEDIUM HIGH",TRUE,"MEDIUM"),
IF($M$2=1,
_xlfn.IFS(R11&lt;=2,"LOW",R11&gt;=12,"HIGH",R11&gt;7,"MEDIUM HIGH",TRUE,"MEDIUM"),
IF($M$2=3,
_xlfn.IFS(R11&lt;=4,"LOW",R11&gt;=20,"HIGH",R11&gt;11,"MEDIUM HIGH",TRUE,"MEDIUM")
))))</f>
        <v/>
      </c>
      <c r="T11" s="35"/>
      <c r="U11" s="36"/>
      <c r="V11" s="36"/>
      <c r="W11" s="36"/>
      <c r="X11" s="36"/>
      <c r="Y11" s="36"/>
      <c r="Z11" s="171"/>
      <c r="AA11" s="34"/>
    </row>
    <row r="12" spans="1:27" ht="60" x14ac:dyDescent="0.25">
      <c r="A12" s="235"/>
      <c r="B12" s="238"/>
      <c r="C12" s="80" t="s">
        <v>214</v>
      </c>
      <c r="D12" s="81" t="s">
        <v>215</v>
      </c>
      <c r="E12" s="32">
        <v>6</v>
      </c>
      <c r="F12" s="33"/>
      <c r="G12" s="34"/>
      <c r="H12" s="35"/>
      <c r="I12" s="36"/>
      <c r="J12" s="36"/>
      <c r="K12" s="36"/>
      <c r="L12" s="37"/>
      <c r="M12" s="38"/>
      <c r="N12" s="44">
        <f t="shared" si="0"/>
        <v>0</v>
      </c>
      <c r="O12" s="45" t="str" cm="1">
        <f t="array" ref="O12">IF(N12=0, "",
   IF($M$2=2,
      _xlfn.IFS(N12&lt;6, "LOW", N12&gt;14, "HIGH", N12&gt;9, "MEDIUM HIGH", TRUE, "MEDIUM"),
   IF($M$2=1,
      _xlfn.IFS(N12&lt;=2, "LOW", N12&gt;=12, "HIGH", N12&gt;7, "MEDIUM HIGH", TRUE, "MEDIUM"),
   IF($M$2=3,
      _xlfn.IFS(N12&lt;=4, "LOW", N12&gt;=20, "HIGH", N12&gt;11, "MEDIUM HIGH", TRUE, "MEDIUM")
   ))))</f>
        <v/>
      </c>
      <c r="P12" s="41"/>
      <c r="Q12" s="42"/>
      <c r="R12" s="44" t="str">
        <f>IFERROR(
    IF(VLOOKUP(Q12, 'Risk Response Strategies'!$A$2:$C$11, 3, FALSE) = 1,
       0,
       N12 * (1 - VLOOKUP(Q12, 'Risk Response Strategies'!$A$2:$C$11, 3, FALSE))
    ),
    ""
)</f>
        <v/>
      </c>
      <c r="S12" s="45" t="str" cm="1">
        <f t="array" ref="S12">IF(OR(R12=0,Q12=""),"",
IF($M$2=2,
_xlfn.IFS(R12&lt;6,"LOW",R12&gt;14,"HIGH",R12&gt;9,"MEDIUM HIGH",TRUE,"MEDIUM"),
IF($M$2=1,
_xlfn.IFS(R12&lt;=2,"LOW",R12&gt;=12,"HIGH",R12&gt;7,"MEDIUM HIGH",TRUE,"MEDIUM"),
IF($M$2=3,
_xlfn.IFS(R12&lt;=4,"LOW",R12&gt;=20,"HIGH",R12&gt;11,"MEDIUM HIGH",TRUE,"MEDIUM")
))))</f>
        <v/>
      </c>
      <c r="T12" s="35"/>
      <c r="U12" s="36"/>
      <c r="V12" s="36"/>
      <c r="W12" s="36"/>
      <c r="X12" s="36"/>
      <c r="Y12" s="36"/>
      <c r="Z12" s="171"/>
      <c r="AA12" s="34"/>
    </row>
    <row r="13" spans="1:27" ht="120" x14ac:dyDescent="0.25">
      <c r="A13" s="239" t="s">
        <v>176</v>
      </c>
      <c r="B13" s="241" t="s">
        <v>216</v>
      </c>
      <c r="C13" s="82" t="s">
        <v>217</v>
      </c>
      <c r="D13" s="83" t="s">
        <v>218</v>
      </c>
      <c r="E13" s="32">
        <v>7</v>
      </c>
      <c r="F13" s="33"/>
      <c r="G13" s="34"/>
      <c r="H13" s="35"/>
      <c r="I13" s="36"/>
      <c r="J13" s="36"/>
      <c r="K13" s="36"/>
      <c r="L13" s="37"/>
      <c r="M13" s="38"/>
      <c r="N13" s="44">
        <f t="shared" si="0"/>
        <v>0</v>
      </c>
      <c r="O13" s="45" t="str" cm="1">
        <f t="array" ref="O13">IF(N13=0, "",
   IF($M$2=2,
      _xlfn.IFS(N13&lt;6, "LOW", N13&gt;14, "HIGH", N13&gt;9, "MEDIUM HIGH", TRUE, "MEDIUM"),
   IF($M$2=1,
      _xlfn.IFS(N13&lt;=2, "LOW", N13&gt;=12, "HIGH", N13&gt;7, "MEDIUM HIGH", TRUE, "MEDIUM"),
   IF($M$2=3,
      _xlfn.IFS(N13&lt;=4, "LOW", N13&gt;=20, "HIGH", N13&gt;11, "MEDIUM HIGH", TRUE, "MEDIUM")
   ))))</f>
        <v/>
      </c>
      <c r="P13" s="41"/>
      <c r="Q13" s="42"/>
      <c r="R13" s="44" t="str">
        <f>IFERROR(
    IF(VLOOKUP(Q13, 'Risk Response Strategies'!$A$2:$C$11, 3, FALSE) = 1,
       0,
       N13 * (1 - VLOOKUP(Q13, 'Risk Response Strategies'!$A$2:$C$11, 3, FALSE))
    ),
    ""
)</f>
        <v/>
      </c>
      <c r="S13" s="45" t="str" cm="1">
        <f t="array" ref="S13">IF(OR(R13=0,Q13=""),"",
IF($M$2=2,
_xlfn.IFS(R13&lt;6,"LOW",R13&gt;14,"HIGH",R13&gt;9,"MEDIUM HIGH",TRUE,"MEDIUM"),
IF($M$2=1,
_xlfn.IFS(R13&lt;=2,"LOW",R13&gt;=12,"HIGH",R13&gt;7,"MEDIUM HIGH",TRUE,"MEDIUM"),
IF($M$2=3,
_xlfn.IFS(R13&lt;=4,"LOW",R13&gt;=20,"HIGH",R13&gt;11,"MEDIUM HIGH",TRUE,"MEDIUM")
))))</f>
        <v/>
      </c>
      <c r="T13" s="35"/>
      <c r="U13" s="36"/>
      <c r="V13" s="36"/>
      <c r="W13" s="36"/>
      <c r="X13" s="36"/>
      <c r="Y13" s="36"/>
      <c r="Z13" s="171"/>
      <c r="AA13" s="34"/>
    </row>
    <row r="14" spans="1:27" ht="90" x14ac:dyDescent="0.25">
      <c r="A14" s="240"/>
      <c r="B14" s="242"/>
      <c r="C14" s="82" t="s">
        <v>219</v>
      </c>
      <c r="D14" s="83" t="s">
        <v>220</v>
      </c>
      <c r="E14" s="32">
        <v>8</v>
      </c>
      <c r="F14" s="33"/>
      <c r="G14" s="34"/>
      <c r="H14" s="35"/>
      <c r="I14" s="36"/>
      <c r="J14" s="36"/>
      <c r="K14" s="36"/>
      <c r="L14" s="37"/>
      <c r="M14" s="38"/>
      <c r="N14" s="44">
        <f t="shared" si="0"/>
        <v>0</v>
      </c>
      <c r="O14" s="45" t="str" cm="1">
        <f t="array" ref="O14">IF(N14=0, "",
   IF($M$2=2,
      _xlfn.IFS(N14&lt;6, "LOW", N14&gt;14, "HIGH", N14&gt;9, "MEDIUM HIGH", TRUE, "MEDIUM"),
   IF($M$2=1,
      _xlfn.IFS(N14&lt;=2, "LOW", N14&gt;=12, "HIGH", N14&gt;7, "MEDIUM HIGH", TRUE, "MEDIUM"),
   IF($M$2=3,
      _xlfn.IFS(N14&lt;=4, "LOW", N14&gt;=20, "HIGH", N14&gt;11, "MEDIUM HIGH", TRUE, "MEDIUM")
   ))))</f>
        <v/>
      </c>
      <c r="P14" s="41"/>
      <c r="Q14" s="42"/>
      <c r="R14" s="44" t="str">
        <f>IFERROR(
    IF(VLOOKUP(Q14, 'Risk Response Strategies'!$A$2:$C$11, 3, FALSE) = 1,
       0,
       N14 * (1 - VLOOKUP(Q14, 'Risk Response Strategies'!$A$2:$C$11, 3, FALSE))
    ),
    ""
)</f>
        <v/>
      </c>
      <c r="S14" s="45" t="str" cm="1">
        <f t="array" ref="S14">IF(OR(R14=0,Q14=""),"",
IF($M$2=2,
_xlfn.IFS(R14&lt;6,"LOW",R14&gt;14,"HIGH",R14&gt;9,"MEDIUM HIGH",TRUE,"MEDIUM"),
IF($M$2=1,
_xlfn.IFS(R14&lt;=2,"LOW",R14&gt;=12,"HIGH",R14&gt;7,"MEDIUM HIGH",TRUE,"MEDIUM"),
IF($M$2=3,
_xlfn.IFS(R14&lt;=4,"LOW",R14&gt;=20,"HIGH",R14&gt;11,"MEDIUM HIGH",TRUE,"MEDIUM")
))))</f>
        <v/>
      </c>
      <c r="T14" s="35"/>
      <c r="U14" s="36"/>
      <c r="V14" s="36"/>
      <c r="W14" s="36"/>
      <c r="X14" s="36"/>
      <c r="Y14" s="36"/>
      <c r="Z14" s="171"/>
      <c r="AA14" s="34"/>
    </row>
    <row r="15" spans="1:27" ht="75" x14ac:dyDescent="0.25">
      <c r="A15" s="243" t="s">
        <v>157</v>
      </c>
      <c r="B15" s="246" t="s">
        <v>221</v>
      </c>
      <c r="C15" s="84" t="s">
        <v>222</v>
      </c>
      <c r="D15" s="85" t="s">
        <v>223</v>
      </c>
      <c r="E15" s="32">
        <v>9</v>
      </c>
      <c r="F15" s="33"/>
      <c r="G15" s="34"/>
      <c r="H15" s="35"/>
      <c r="I15" s="36"/>
      <c r="J15" s="36"/>
      <c r="K15" s="36"/>
      <c r="L15" s="37"/>
      <c r="M15" s="38"/>
      <c r="N15" s="44">
        <f t="shared" si="0"/>
        <v>0</v>
      </c>
      <c r="O15" s="45" t="str" cm="1">
        <f t="array" ref="O15">IF(N15=0, "",
   IF($M$2=2,
      _xlfn.IFS(N15&lt;6, "LOW", N15&gt;14, "HIGH", N15&gt;9, "MEDIUM HIGH", TRUE, "MEDIUM"),
   IF($M$2=1,
      _xlfn.IFS(N15&lt;=2, "LOW", N15&gt;=12, "HIGH", N15&gt;7, "MEDIUM HIGH", TRUE, "MEDIUM"),
   IF($M$2=3,
      _xlfn.IFS(N15&lt;=4, "LOW", N15&gt;=20, "HIGH", N15&gt;11, "MEDIUM HIGH", TRUE, "MEDIUM")
   ))))</f>
        <v/>
      </c>
      <c r="P15" s="41"/>
      <c r="Q15" s="42"/>
      <c r="R15" s="44" t="str">
        <f>IFERROR(
    IF(VLOOKUP(Q15, 'Risk Response Strategies'!$A$2:$C$11, 3, FALSE) = 1,
       0,
       N15 * (1 - VLOOKUP(Q15, 'Risk Response Strategies'!$A$2:$C$11, 3, FALSE))
    ),
    ""
)</f>
        <v/>
      </c>
      <c r="S15" s="45" t="str" cm="1">
        <f t="array" ref="S15">IF(OR(R15=0,Q15=""),"",
IF($M$2=2,
_xlfn.IFS(R15&lt;6,"LOW",R15&gt;14,"HIGH",R15&gt;9,"MEDIUM HIGH",TRUE,"MEDIUM"),
IF($M$2=1,
_xlfn.IFS(R15&lt;=2,"LOW",R15&gt;=12,"HIGH",R15&gt;7,"MEDIUM HIGH",TRUE,"MEDIUM"),
IF($M$2=3,
_xlfn.IFS(R15&lt;=4,"LOW",R15&gt;=20,"HIGH",R15&gt;11,"MEDIUM HIGH",TRUE,"MEDIUM")
))))</f>
        <v/>
      </c>
      <c r="T15" s="35"/>
      <c r="U15" s="36"/>
      <c r="V15" s="36"/>
      <c r="W15" s="36"/>
      <c r="X15" s="36"/>
      <c r="Y15" s="36"/>
      <c r="Z15" s="171"/>
      <c r="AA15" s="34"/>
    </row>
    <row r="16" spans="1:27" ht="90" x14ac:dyDescent="0.25">
      <c r="A16" s="244"/>
      <c r="B16" s="247"/>
      <c r="C16" s="84" t="s">
        <v>224</v>
      </c>
      <c r="D16" s="85" t="s">
        <v>225</v>
      </c>
      <c r="E16" s="32">
        <v>10</v>
      </c>
      <c r="F16" s="33"/>
      <c r="G16" s="34"/>
      <c r="H16" s="35"/>
      <c r="I16" s="36"/>
      <c r="J16" s="36"/>
      <c r="K16" s="36"/>
      <c r="L16" s="37"/>
      <c r="M16" s="38"/>
      <c r="N16" s="44">
        <f t="shared" si="0"/>
        <v>0</v>
      </c>
      <c r="O16" s="45" t="str" cm="1">
        <f t="array" ref="O16">IF(N16=0, "",
   IF($M$2=2,
      _xlfn.IFS(N16&lt;6, "LOW", N16&gt;14, "HIGH", N16&gt;9, "MEDIUM HIGH", TRUE, "MEDIUM"),
   IF($M$2=1,
      _xlfn.IFS(N16&lt;=2, "LOW", N16&gt;=12, "HIGH", N16&gt;7, "MEDIUM HIGH", TRUE, "MEDIUM"),
   IF($M$2=3,
      _xlfn.IFS(N16&lt;=4, "LOW", N16&gt;=20, "HIGH", N16&gt;11, "MEDIUM HIGH", TRUE, "MEDIUM")
   ))))</f>
        <v/>
      </c>
      <c r="P16" s="41"/>
      <c r="Q16" s="42"/>
      <c r="R16" s="44" t="str">
        <f>IFERROR(
    IF(VLOOKUP(Q16, 'Risk Response Strategies'!$A$2:$C$11, 3, FALSE) = 1,
       0,
       N16 * (1 - VLOOKUP(Q16, 'Risk Response Strategies'!$A$2:$C$11, 3, FALSE))
    ),
    ""
)</f>
        <v/>
      </c>
      <c r="S16" s="45" t="str" cm="1">
        <f t="array" ref="S16">IF(OR(R16=0,Q16=""),"",
IF($M$2=2,
_xlfn.IFS(R16&lt;6,"LOW",R16&gt;14,"HIGH",R16&gt;9,"MEDIUM HIGH",TRUE,"MEDIUM"),
IF($M$2=1,
_xlfn.IFS(R16&lt;=2,"LOW",R16&gt;=12,"HIGH",R16&gt;7,"MEDIUM HIGH",TRUE,"MEDIUM"),
IF($M$2=3,
_xlfn.IFS(R16&lt;=4,"LOW",R16&gt;=20,"HIGH",R16&gt;11,"MEDIUM HIGH",TRUE,"MEDIUM")
))))</f>
        <v/>
      </c>
      <c r="T16" s="35"/>
      <c r="U16" s="36"/>
      <c r="V16" s="36"/>
      <c r="W16" s="36"/>
      <c r="X16" s="36"/>
      <c r="Y16" s="36"/>
      <c r="Z16" s="171"/>
      <c r="AA16" s="34"/>
    </row>
    <row r="17" spans="1:27" ht="75" x14ac:dyDescent="0.25">
      <c r="A17" s="244"/>
      <c r="B17" s="247"/>
      <c r="C17" s="84" t="s">
        <v>226</v>
      </c>
      <c r="D17" s="85" t="s">
        <v>227</v>
      </c>
      <c r="E17" s="32">
        <v>11</v>
      </c>
      <c r="F17" s="33"/>
      <c r="G17" s="34"/>
      <c r="H17" s="35"/>
      <c r="I17" s="36"/>
      <c r="J17" s="36"/>
      <c r="K17" s="36"/>
      <c r="L17" s="37"/>
      <c r="M17" s="38"/>
      <c r="N17" s="44">
        <f t="shared" si="0"/>
        <v>0</v>
      </c>
      <c r="O17" s="45" t="str" cm="1">
        <f t="array" ref="O17">IF(N17=0, "",
   IF($M$2=2,
      _xlfn.IFS(N17&lt;6, "LOW", N17&gt;14, "HIGH", N17&gt;9, "MEDIUM HIGH", TRUE, "MEDIUM"),
   IF($M$2=1,
      _xlfn.IFS(N17&lt;=2, "LOW", N17&gt;=12, "HIGH", N17&gt;7, "MEDIUM HIGH", TRUE, "MEDIUM"),
   IF($M$2=3,
      _xlfn.IFS(N17&lt;=4, "LOW", N17&gt;=20, "HIGH", N17&gt;11, "MEDIUM HIGH", TRUE, "MEDIUM")
   ))))</f>
        <v/>
      </c>
      <c r="P17" s="41"/>
      <c r="Q17" s="42"/>
      <c r="R17" s="44" t="str">
        <f>IFERROR(
    IF(VLOOKUP(Q17, 'Risk Response Strategies'!$A$2:$C$11, 3, FALSE) = 1,
       0,
       N17 * (1 - VLOOKUP(Q17, 'Risk Response Strategies'!$A$2:$C$11, 3, FALSE))
    ),
    ""
)</f>
        <v/>
      </c>
      <c r="S17" s="45" t="str" cm="1">
        <f t="array" ref="S17">IF(OR(R17=0,Q17=""),"",
IF($M$2=2,
_xlfn.IFS(R17&lt;6,"LOW",R17&gt;14,"HIGH",R17&gt;9,"MEDIUM HIGH",TRUE,"MEDIUM"),
IF($M$2=1,
_xlfn.IFS(R17&lt;=2,"LOW",R17&gt;=12,"HIGH",R17&gt;7,"MEDIUM HIGH",TRUE,"MEDIUM"),
IF($M$2=3,
_xlfn.IFS(R17&lt;=4,"LOW",R17&gt;=20,"HIGH",R17&gt;11,"MEDIUM HIGH",TRUE,"MEDIUM")
))))</f>
        <v/>
      </c>
      <c r="T17" s="35"/>
      <c r="U17" s="36"/>
      <c r="V17" s="36"/>
      <c r="W17" s="36"/>
      <c r="X17" s="36"/>
      <c r="Y17" s="36"/>
      <c r="Z17" s="171"/>
      <c r="AA17" s="34"/>
    </row>
    <row r="18" spans="1:27" ht="60" x14ac:dyDescent="0.25">
      <c r="A18" s="244"/>
      <c r="B18" s="247"/>
      <c r="C18" s="84" t="s">
        <v>228</v>
      </c>
      <c r="D18" s="85" t="s">
        <v>229</v>
      </c>
      <c r="E18" s="32">
        <v>12</v>
      </c>
      <c r="F18" s="33"/>
      <c r="G18" s="34"/>
      <c r="H18" s="35"/>
      <c r="I18" s="36"/>
      <c r="J18" s="36"/>
      <c r="K18" s="36"/>
      <c r="L18" s="37"/>
      <c r="M18" s="38"/>
      <c r="N18" s="44">
        <f t="shared" si="0"/>
        <v>0</v>
      </c>
      <c r="O18" s="45" t="str" cm="1">
        <f t="array" ref="O18">IF(N18=0, "",
   IF($M$2=2,
      _xlfn.IFS(N18&lt;6, "LOW", N18&gt;14, "HIGH", N18&gt;9, "MEDIUM HIGH", TRUE, "MEDIUM"),
   IF($M$2=1,
      _xlfn.IFS(N18&lt;=2, "LOW", N18&gt;=12, "HIGH", N18&gt;7, "MEDIUM HIGH", TRUE, "MEDIUM"),
   IF($M$2=3,
      _xlfn.IFS(N18&lt;=4, "LOW", N18&gt;=20, "HIGH", N18&gt;11, "MEDIUM HIGH", TRUE, "MEDIUM")
   ))))</f>
        <v/>
      </c>
      <c r="P18" s="41"/>
      <c r="Q18" s="42"/>
      <c r="R18" s="44" t="str">
        <f>IFERROR(
    IF(VLOOKUP(Q18, 'Risk Response Strategies'!$A$2:$C$11, 3, FALSE) = 1,
       0,
       N18 * (1 - VLOOKUP(Q18, 'Risk Response Strategies'!$A$2:$C$11, 3, FALSE))
    ),
    ""
)</f>
        <v/>
      </c>
      <c r="S18" s="45" t="str" cm="1">
        <f t="array" ref="S18">IF(OR(R18=0,Q18=""),"",
IF($M$2=2,
_xlfn.IFS(R18&lt;6,"LOW",R18&gt;14,"HIGH",R18&gt;9,"MEDIUM HIGH",TRUE,"MEDIUM"),
IF($M$2=1,
_xlfn.IFS(R18&lt;=2,"LOW",R18&gt;=12,"HIGH",R18&gt;7,"MEDIUM HIGH",TRUE,"MEDIUM"),
IF($M$2=3,
_xlfn.IFS(R18&lt;=4,"LOW",R18&gt;=20,"HIGH",R18&gt;11,"MEDIUM HIGH",TRUE,"MEDIUM")
))))</f>
        <v/>
      </c>
      <c r="T18" s="35"/>
      <c r="U18" s="36"/>
      <c r="V18" s="36"/>
      <c r="W18" s="36"/>
      <c r="X18" s="36"/>
      <c r="Y18" s="36"/>
      <c r="Z18" s="171"/>
      <c r="AA18" s="34"/>
    </row>
    <row r="19" spans="1:27" ht="90" x14ac:dyDescent="0.25">
      <c r="A19" s="244"/>
      <c r="B19" s="247"/>
      <c r="C19" s="84" t="s">
        <v>230</v>
      </c>
      <c r="D19" s="85" t="s">
        <v>231</v>
      </c>
      <c r="E19" s="32">
        <v>13</v>
      </c>
      <c r="F19" s="33"/>
      <c r="G19" s="34"/>
      <c r="H19" s="35"/>
      <c r="I19" s="36"/>
      <c r="J19" s="36"/>
      <c r="K19" s="36"/>
      <c r="L19" s="37"/>
      <c r="M19" s="38"/>
      <c r="N19" s="44">
        <f t="shared" si="0"/>
        <v>0</v>
      </c>
      <c r="O19" s="45" t="str" cm="1">
        <f t="array" ref="O19">IF(N19=0, "",
   IF($M$2=2,
      _xlfn.IFS(N19&lt;6, "LOW", N19&gt;14, "HIGH", N19&gt;9, "MEDIUM HIGH", TRUE, "MEDIUM"),
   IF($M$2=1,
      _xlfn.IFS(N19&lt;=2, "LOW", N19&gt;=12, "HIGH", N19&gt;7, "MEDIUM HIGH", TRUE, "MEDIUM"),
   IF($M$2=3,
      _xlfn.IFS(N19&lt;=4, "LOW", N19&gt;=20, "HIGH", N19&gt;11, "MEDIUM HIGH", TRUE, "MEDIUM")
   ))))</f>
        <v/>
      </c>
      <c r="P19" s="41"/>
      <c r="Q19" s="42"/>
      <c r="R19" s="44" t="str">
        <f>IFERROR(
    IF(VLOOKUP(Q19, 'Risk Response Strategies'!$A$2:$C$11, 3, FALSE) = 1,
       0,
       N19 * (1 - VLOOKUP(Q19, 'Risk Response Strategies'!$A$2:$C$11, 3, FALSE))
    ),
    ""
)</f>
        <v/>
      </c>
      <c r="S19" s="45" t="str" cm="1">
        <f t="array" ref="S19">IF(OR(R19=0,Q19=""),"",
IF($M$2=2,
_xlfn.IFS(R19&lt;6,"LOW",R19&gt;14,"HIGH",R19&gt;9,"MEDIUM HIGH",TRUE,"MEDIUM"),
IF($M$2=1,
_xlfn.IFS(R19&lt;=2,"LOW",R19&gt;=12,"HIGH",R19&gt;7,"MEDIUM HIGH",TRUE,"MEDIUM"),
IF($M$2=3,
_xlfn.IFS(R19&lt;=4,"LOW",R19&gt;=20,"HIGH",R19&gt;11,"MEDIUM HIGH",TRUE,"MEDIUM")
))))</f>
        <v/>
      </c>
      <c r="T19" s="35"/>
      <c r="U19" s="36"/>
      <c r="V19" s="36"/>
      <c r="W19" s="36"/>
      <c r="X19" s="36"/>
      <c r="Y19" s="36"/>
      <c r="Z19" s="171"/>
      <c r="AA19" s="34"/>
    </row>
    <row r="20" spans="1:27" ht="105" x14ac:dyDescent="0.25">
      <c r="A20" s="245"/>
      <c r="B20" s="248"/>
      <c r="C20" s="84" t="s">
        <v>232</v>
      </c>
      <c r="D20" s="85" t="s">
        <v>233</v>
      </c>
      <c r="E20" s="32">
        <v>14</v>
      </c>
      <c r="F20" s="33"/>
      <c r="G20" s="34"/>
      <c r="H20" s="35"/>
      <c r="I20" s="36"/>
      <c r="J20" s="36"/>
      <c r="K20" s="36"/>
      <c r="L20" s="37"/>
      <c r="M20" s="38"/>
      <c r="N20" s="44">
        <f t="shared" si="0"/>
        <v>0</v>
      </c>
      <c r="O20" s="45" t="str" cm="1">
        <f t="array" ref="O20">IF(N20=0, "",
   IF($M$2=2,
      _xlfn.IFS(N20&lt;6, "LOW", N20&gt;14, "HIGH", N20&gt;9, "MEDIUM HIGH", TRUE, "MEDIUM"),
   IF($M$2=1,
      _xlfn.IFS(N20&lt;=2, "LOW", N20&gt;=12, "HIGH", N20&gt;7, "MEDIUM HIGH", TRUE, "MEDIUM"),
   IF($M$2=3,
      _xlfn.IFS(N20&lt;=4, "LOW", N20&gt;=20, "HIGH", N20&gt;11, "MEDIUM HIGH", TRUE, "MEDIUM")
   ))))</f>
        <v/>
      </c>
      <c r="P20" s="41"/>
      <c r="Q20" s="42"/>
      <c r="R20" s="44" t="str">
        <f>IFERROR(
    IF(VLOOKUP(Q20, 'Risk Response Strategies'!$A$2:$C$11, 3, FALSE) = 1,
       0,
       N20 * (1 - VLOOKUP(Q20, 'Risk Response Strategies'!$A$2:$C$11, 3, FALSE))
    ),
    ""
)</f>
        <v/>
      </c>
      <c r="S20" s="45" t="str" cm="1">
        <f t="array" ref="S20">IF(OR(R20=0,Q20=""),"",
IF($M$2=2,
_xlfn.IFS(R20&lt;6,"LOW",R20&gt;14,"HIGH",R20&gt;9,"MEDIUM HIGH",TRUE,"MEDIUM"),
IF($M$2=1,
_xlfn.IFS(R20&lt;=2,"LOW",R20&gt;=12,"HIGH",R20&gt;7,"MEDIUM HIGH",TRUE,"MEDIUM"),
IF($M$2=3,
_xlfn.IFS(R20&lt;=4,"LOW",R20&gt;=20,"HIGH",R20&gt;11,"MEDIUM HIGH",TRUE,"MEDIUM")
))))</f>
        <v/>
      </c>
      <c r="T20" s="35"/>
      <c r="U20" s="36"/>
      <c r="V20" s="36"/>
      <c r="W20" s="36"/>
      <c r="X20" s="36"/>
      <c r="Y20" s="36"/>
      <c r="Z20" s="171"/>
      <c r="AA20" s="34"/>
    </row>
    <row r="21" spans="1:27" ht="75" x14ac:dyDescent="0.25">
      <c r="A21" s="249" t="s">
        <v>151</v>
      </c>
      <c r="B21" s="252" t="s">
        <v>234</v>
      </c>
      <c r="C21" s="86" t="s">
        <v>235</v>
      </c>
      <c r="D21" s="87" t="s">
        <v>236</v>
      </c>
      <c r="E21" s="32">
        <v>15</v>
      </c>
      <c r="F21" s="33"/>
      <c r="G21" s="34"/>
      <c r="H21" s="35"/>
      <c r="I21" s="36"/>
      <c r="J21" s="36"/>
      <c r="K21" s="36"/>
      <c r="L21" s="37"/>
      <c r="M21" s="38"/>
      <c r="N21" s="44">
        <f t="shared" si="0"/>
        <v>0</v>
      </c>
      <c r="O21" s="45" t="str" cm="1">
        <f t="array" ref="O21">IF(N21=0, "",
   IF($M$2=2,
      _xlfn.IFS(N21&lt;6, "LOW", N21&gt;14, "HIGH", N21&gt;9, "MEDIUM HIGH", TRUE, "MEDIUM"),
   IF($M$2=1,
      _xlfn.IFS(N21&lt;=2, "LOW", N21&gt;=12, "HIGH", N21&gt;7, "MEDIUM HIGH", TRUE, "MEDIUM"),
   IF($M$2=3,
      _xlfn.IFS(N21&lt;=4, "LOW", N21&gt;=20, "HIGH", N21&gt;11, "MEDIUM HIGH", TRUE, "MEDIUM")
   ))))</f>
        <v/>
      </c>
      <c r="P21" s="41"/>
      <c r="Q21" s="42"/>
      <c r="R21" s="44" t="str">
        <f>IFERROR(
    IF(VLOOKUP(Q21, 'Risk Response Strategies'!$A$2:$C$11, 3, FALSE) = 1,
       0,
       N21 * (1 - VLOOKUP(Q21, 'Risk Response Strategies'!$A$2:$C$11, 3, FALSE))
    ),
    ""
)</f>
        <v/>
      </c>
      <c r="S21" s="45" t="str" cm="1">
        <f t="array" ref="S21">IF(OR(R21=0,Q21=""),"",
IF($M$2=2,
_xlfn.IFS(R21&lt;6,"LOW",R21&gt;14,"HIGH",R21&gt;9,"MEDIUM HIGH",TRUE,"MEDIUM"),
IF($M$2=1,
_xlfn.IFS(R21&lt;=2,"LOW",R21&gt;=12,"HIGH",R21&gt;7,"MEDIUM HIGH",TRUE,"MEDIUM"),
IF($M$2=3,
_xlfn.IFS(R21&lt;=4,"LOW",R21&gt;=20,"HIGH",R21&gt;11,"MEDIUM HIGH",TRUE,"MEDIUM")
))))</f>
        <v/>
      </c>
      <c r="T21" s="35"/>
      <c r="U21" s="36"/>
      <c r="V21" s="36"/>
      <c r="W21" s="36"/>
      <c r="X21" s="36"/>
      <c r="Y21" s="36"/>
      <c r="Z21" s="171"/>
      <c r="AA21" s="34"/>
    </row>
    <row r="22" spans="1:27" ht="165" x14ac:dyDescent="0.25">
      <c r="A22" s="250"/>
      <c r="B22" s="253"/>
      <c r="C22" s="86" t="s">
        <v>237</v>
      </c>
      <c r="D22" s="87" t="s">
        <v>238</v>
      </c>
      <c r="E22" s="32">
        <v>16</v>
      </c>
      <c r="F22" s="33"/>
      <c r="G22" s="34"/>
      <c r="H22" s="35"/>
      <c r="I22" s="36"/>
      <c r="J22" s="36"/>
      <c r="K22" s="36"/>
      <c r="L22" s="37"/>
      <c r="M22" s="38"/>
      <c r="N22" s="44">
        <f t="shared" si="0"/>
        <v>0</v>
      </c>
      <c r="O22" s="45" t="str" cm="1">
        <f t="array" ref="O22">IF(N22=0, "",
   IF($M$2=2,
      _xlfn.IFS(N22&lt;6, "LOW", N22&gt;14, "HIGH", N22&gt;9, "MEDIUM HIGH", TRUE, "MEDIUM"),
   IF($M$2=1,
      _xlfn.IFS(N22&lt;=2, "LOW", N22&gt;=12, "HIGH", N22&gt;7, "MEDIUM HIGH", TRUE, "MEDIUM"),
   IF($M$2=3,
      _xlfn.IFS(N22&lt;=4, "LOW", N22&gt;=20, "HIGH", N22&gt;11, "MEDIUM HIGH", TRUE, "MEDIUM")
   ))))</f>
        <v/>
      </c>
      <c r="P22" s="41"/>
      <c r="Q22" s="42"/>
      <c r="R22" s="44" t="str">
        <f>IFERROR(
    IF(VLOOKUP(Q22, 'Risk Response Strategies'!$A$2:$C$11, 3, FALSE) = 1,
       0,
       N22 * (1 - VLOOKUP(Q22, 'Risk Response Strategies'!$A$2:$C$11, 3, FALSE))
    ),
    ""
)</f>
        <v/>
      </c>
      <c r="S22" s="45" t="str" cm="1">
        <f t="array" ref="S22">IF(OR(R22=0,Q22=""),"",
IF($M$2=2,
_xlfn.IFS(R22&lt;6,"LOW",R22&gt;14,"HIGH",R22&gt;9,"MEDIUM HIGH",TRUE,"MEDIUM"),
IF($M$2=1,
_xlfn.IFS(R22&lt;=2,"LOW",R22&gt;=12,"HIGH",R22&gt;7,"MEDIUM HIGH",TRUE,"MEDIUM"),
IF($M$2=3,
_xlfn.IFS(R22&lt;=4,"LOW",R22&gt;=20,"HIGH",R22&gt;11,"MEDIUM HIGH",TRUE,"MEDIUM")
))))</f>
        <v/>
      </c>
      <c r="T22" s="35"/>
      <c r="U22" s="36"/>
      <c r="V22" s="36"/>
      <c r="W22" s="36"/>
      <c r="X22" s="36"/>
      <c r="Y22" s="36"/>
      <c r="Z22" s="171"/>
      <c r="AA22" s="34"/>
    </row>
    <row r="23" spans="1:27" ht="90" x14ac:dyDescent="0.25">
      <c r="A23" s="250"/>
      <c r="B23" s="253"/>
      <c r="C23" s="86" t="s">
        <v>239</v>
      </c>
      <c r="D23" s="87" t="s">
        <v>240</v>
      </c>
      <c r="E23" s="32">
        <v>17</v>
      </c>
      <c r="F23" s="33"/>
      <c r="G23" s="34"/>
      <c r="H23" s="35"/>
      <c r="I23" s="36"/>
      <c r="J23" s="36"/>
      <c r="K23" s="36"/>
      <c r="L23" s="37"/>
      <c r="M23" s="38"/>
      <c r="N23" s="44">
        <f t="shared" si="0"/>
        <v>0</v>
      </c>
      <c r="O23" s="45" t="str" cm="1">
        <f t="array" ref="O23">IF(N23=0, "",
   IF($M$2=2,
      _xlfn.IFS(N23&lt;6, "LOW", N23&gt;14, "HIGH", N23&gt;9, "MEDIUM HIGH", TRUE, "MEDIUM"),
   IF($M$2=1,
      _xlfn.IFS(N23&lt;=2, "LOW", N23&gt;=12, "HIGH", N23&gt;7, "MEDIUM HIGH", TRUE, "MEDIUM"),
   IF($M$2=3,
      _xlfn.IFS(N23&lt;=4, "LOW", N23&gt;=20, "HIGH", N23&gt;11, "MEDIUM HIGH", TRUE, "MEDIUM")
   ))))</f>
        <v/>
      </c>
      <c r="P23" s="41"/>
      <c r="Q23" s="42"/>
      <c r="R23" s="44" t="str">
        <f>IFERROR(
    IF(VLOOKUP(Q23, 'Risk Response Strategies'!$A$2:$C$11, 3, FALSE) = 1,
       0,
       N23 * (1 - VLOOKUP(Q23, 'Risk Response Strategies'!$A$2:$C$11, 3, FALSE))
    ),
    ""
)</f>
        <v/>
      </c>
      <c r="S23" s="45" t="str" cm="1">
        <f t="array" ref="S23">IF(OR(R23=0,Q23=""),"",
IF($M$2=2,
_xlfn.IFS(R23&lt;6,"LOW",R23&gt;14,"HIGH",R23&gt;9,"MEDIUM HIGH",TRUE,"MEDIUM"),
IF($M$2=1,
_xlfn.IFS(R23&lt;=2,"LOW",R23&gt;=12,"HIGH",R23&gt;7,"MEDIUM HIGH",TRUE,"MEDIUM"),
IF($M$2=3,
_xlfn.IFS(R23&lt;=4,"LOW",R23&gt;=20,"HIGH",R23&gt;11,"MEDIUM HIGH",TRUE,"MEDIUM")
))))</f>
        <v/>
      </c>
      <c r="T23" s="35"/>
      <c r="U23" s="36"/>
      <c r="V23" s="36"/>
      <c r="W23" s="36"/>
      <c r="X23" s="36"/>
      <c r="Y23" s="36"/>
      <c r="Z23" s="171"/>
      <c r="AA23" s="34"/>
    </row>
    <row r="24" spans="1:27" ht="165" x14ac:dyDescent="0.25">
      <c r="A24" s="251"/>
      <c r="B24" s="254"/>
      <c r="C24" s="86" t="s">
        <v>241</v>
      </c>
      <c r="D24" s="87" t="s">
        <v>242</v>
      </c>
      <c r="E24" s="32">
        <v>18</v>
      </c>
      <c r="F24" s="33"/>
      <c r="G24" s="34"/>
      <c r="H24" s="35"/>
      <c r="I24" s="36"/>
      <c r="J24" s="36"/>
      <c r="K24" s="36"/>
      <c r="L24" s="37"/>
      <c r="M24" s="38"/>
      <c r="N24" s="44">
        <f t="shared" si="0"/>
        <v>0</v>
      </c>
      <c r="O24" s="45" t="str" cm="1">
        <f t="array" ref="O24">IF(N24=0, "",
   IF($M$2=2,
      _xlfn.IFS(N24&lt;6, "LOW", N24&gt;14, "HIGH", N24&gt;9, "MEDIUM HIGH", TRUE, "MEDIUM"),
   IF($M$2=1,
      _xlfn.IFS(N24&lt;=2, "LOW", N24&gt;=12, "HIGH", N24&gt;7, "MEDIUM HIGH", TRUE, "MEDIUM"),
   IF($M$2=3,
      _xlfn.IFS(N24&lt;=4, "LOW", N24&gt;=20, "HIGH", N24&gt;11, "MEDIUM HIGH", TRUE, "MEDIUM")
   ))))</f>
        <v/>
      </c>
      <c r="P24" s="41"/>
      <c r="Q24" s="42"/>
      <c r="R24" s="44" t="str">
        <f>IFERROR(
    IF(VLOOKUP(Q24, 'Risk Response Strategies'!$A$2:$C$11, 3, FALSE) = 1,
       0,
       N24 * (1 - VLOOKUP(Q24, 'Risk Response Strategies'!$A$2:$C$11, 3, FALSE))
    ),
    ""
)</f>
        <v/>
      </c>
      <c r="S24" s="45" t="str" cm="1">
        <f t="array" ref="S24">IF(OR(R24=0,Q24=""),"",
IF($M$2=2,
_xlfn.IFS(R24&lt;6,"LOW",R24&gt;14,"HIGH",R24&gt;9,"MEDIUM HIGH",TRUE,"MEDIUM"),
IF($M$2=1,
_xlfn.IFS(R24&lt;=2,"LOW",R24&gt;=12,"HIGH",R24&gt;7,"MEDIUM HIGH",TRUE,"MEDIUM"),
IF($M$2=3,
_xlfn.IFS(R24&lt;=4,"LOW",R24&gt;=20,"HIGH",R24&gt;11,"MEDIUM HIGH",TRUE,"MEDIUM")
))))</f>
        <v/>
      </c>
      <c r="T24" s="35"/>
      <c r="U24" s="36"/>
      <c r="V24" s="36"/>
      <c r="W24" s="36"/>
      <c r="X24" s="36"/>
      <c r="Y24" s="36"/>
      <c r="Z24" s="171"/>
      <c r="AA24" s="34"/>
    </row>
    <row r="25" spans="1:27" ht="75" x14ac:dyDescent="0.25">
      <c r="A25" s="255" t="s">
        <v>168</v>
      </c>
      <c r="B25" s="258" t="s">
        <v>243</v>
      </c>
      <c r="C25" s="88" t="s">
        <v>244</v>
      </c>
      <c r="D25" s="89" t="s">
        <v>245</v>
      </c>
      <c r="E25" s="32">
        <v>19</v>
      </c>
      <c r="F25" s="33"/>
      <c r="G25" s="34"/>
      <c r="H25" s="35"/>
      <c r="I25" s="36"/>
      <c r="J25" s="36"/>
      <c r="K25" s="36"/>
      <c r="L25" s="37"/>
      <c r="M25" s="38"/>
      <c r="N25" s="44">
        <f t="shared" si="0"/>
        <v>0</v>
      </c>
      <c r="O25" s="45" t="str" cm="1">
        <f t="array" ref="O25">IF(N25=0, "",
   IF($M$2=2,
      _xlfn.IFS(N25&lt;6, "LOW", N25&gt;14, "HIGH", N25&gt;9, "MEDIUM HIGH", TRUE, "MEDIUM"),
   IF($M$2=1,
      _xlfn.IFS(N25&lt;=2, "LOW", N25&gt;=12, "HIGH", N25&gt;7, "MEDIUM HIGH", TRUE, "MEDIUM"),
   IF($M$2=3,
      _xlfn.IFS(N25&lt;=4, "LOW", N25&gt;=20, "HIGH", N25&gt;11, "MEDIUM HIGH", TRUE, "MEDIUM")
   ))))</f>
        <v/>
      </c>
      <c r="P25" s="41"/>
      <c r="Q25" s="42"/>
      <c r="R25" s="44" t="str">
        <f>IFERROR(
    IF(VLOOKUP(Q25, 'Risk Response Strategies'!$A$2:$C$11, 3, FALSE) = 1,
       0,
       N25 * (1 - VLOOKUP(Q25, 'Risk Response Strategies'!$A$2:$C$11, 3, FALSE))
    ),
    ""
)</f>
        <v/>
      </c>
      <c r="S25" s="45" t="str" cm="1">
        <f t="array" ref="S25">IF(OR(R25=0,Q25=""),"",
IF($M$2=2,
_xlfn.IFS(R25&lt;6,"LOW",R25&gt;14,"HIGH",R25&gt;9,"MEDIUM HIGH",TRUE,"MEDIUM"),
IF($M$2=1,
_xlfn.IFS(R25&lt;=2,"LOW",R25&gt;=12,"HIGH",R25&gt;7,"MEDIUM HIGH",TRUE,"MEDIUM"),
IF($M$2=3,
_xlfn.IFS(R25&lt;=4,"LOW",R25&gt;=20,"HIGH",R25&gt;11,"MEDIUM HIGH",TRUE,"MEDIUM")
))))</f>
        <v/>
      </c>
      <c r="T25" s="35"/>
      <c r="U25" s="36"/>
      <c r="V25" s="36"/>
      <c r="W25" s="36"/>
      <c r="X25" s="36"/>
      <c r="Y25" s="36"/>
      <c r="Z25" s="171"/>
      <c r="AA25" s="34"/>
    </row>
    <row r="26" spans="1:27" ht="105" x14ac:dyDescent="0.25">
      <c r="A26" s="256"/>
      <c r="B26" s="259"/>
      <c r="C26" s="88" t="s">
        <v>246</v>
      </c>
      <c r="D26" s="89" t="s">
        <v>247</v>
      </c>
      <c r="E26" s="32">
        <v>20</v>
      </c>
      <c r="F26" s="33"/>
      <c r="G26" s="34"/>
      <c r="H26" s="35"/>
      <c r="I26" s="36"/>
      <c r="J26" s="36"/>
      <c r="K26" s="36"/>
      <c r="L26" s="37"/>
      <c r="M26" s="38"/>
      <c r="N26" s="44">
        <f t="shared" si="0"/>
        <v>0</v>
      </c>
      <c r="O26" s="45" t="str" cm="1">
        <f t="array" ref="O26">IF(N26=0, "",
   IF($M$2=2,
      _xlfn.IFS(N26&lt;6, "LOW", N26&gt;14, "HIGH", N26&gt;9, "MEDIUM HIGH", TRUE, "MEDIUM"),
   IF($M$2=1,
      _xlfn.IFS(N26&lt;=2, "LOW", N26&gt;=12, "HIGH", N26&gt;7, "MEDIUM HIGH", TRUE, "MEDIUM"),
   IF($M$2=3,
      _xlfn.IFS(N26&lt;=4, "LOW", N26&gt;=20, "HIGH", N26&gt;11, "MEDIUM HIGH", TRUE, "MEDIUM")
   ))))</f>
        <v/>
      </c>
      <c r="P26" s="41"/>
      <c r="Q26" s="42"/>
      <c r="R26" s="44" t="str">
        <f>IFERROR(
    IF(VLOOKUP(Q26, 'Risk Response Strategies'!$A$2:$C$11, 3, FALSE) = 1,
       0,
       N26 * (1 - VLOOKUP(Q26, 'Risk Response Strategies'!$A$2:$C$11, 3, FALSE))
    ),
    ""
)</f>
        <v/>
      </c>
      <c r="S26" s="45" t="str" cm="1">
        <f t="array" ref="S26">IF(OR(R26=0,Q26=""),"",
IF($M$2=2,
_xlfn.IFS(R26&lt;6,"LOW",R26&gt;14,"HIGH",R26&gt;9,"MEDIUM HIGH",TRUE,"MEDIUM"),
IF($M$2=1,
_xlfn.IFS(R26&lt;=2,"LOW",R26&gt;=12,"HIGH",R26&gt;7,"MEDIUM HIGH",TRUE,"MEDIUM"),
IF($M$2=3,
_xlfn.IFS(R26&lt;=4,"LOW",R26&gt;=20,"HIGH",R26&gt;11,"MEDIUM HIGH",TRUE,"MEDIUM")
))))</f>
        <v/>
      </c>
      <c r="T26" s="35"/>
      <c r="U26" s="36"/>
      <c r="V26" s="36"/>
      <c r="W26" s="36"/>
      <c r="X26" s="36"/>
      <c r="Y26" s="36"/>
      <c r="Z26" s="171"/>
      <c r="AA26" s="34"/>
    </row>
    <row r="27" spans="1:27" ht="105" x14ac:dyDescent="0.25">
      <c r="A27" s="256"/>
      <c r="B27" s="259"/>
      <c r="C27" s="88" t="s">
        <v>248</v>
      </c>
      <c r="D27" s="89" t="s">
        <v>249</v>
      </c>
      <c r="E27" s="32">
        <v>21</v>
      </c>
      <c r="F27" s="33"/>
      <c r="G27" s="34"/>
      <c r="H27" s="35"/>
      <c r="I27" s="36"/>
      <c r="J27" s="36"/>
      <c r="K27" s="36"/>
      <c r="L27" s="37"/>
      <c r="M27" s="38"/>
      <c r="N27" s="44">
        <f t="shared" si="0"/>
        <v>0</v>
      </c>
      <c r="O27" s="45" t="str" cm="1">
        <f t="array" ref="O27">IF(N27=0, "",
   IF($M$2=2,
      _xlfn.IFS(N27&lt;6, "LOW", N27&gt;14, "HIGH", N27&gt;9, "MEDIUM HIGH", TRUE, "MEDIUM"),
   IF($M$2=1,
      _xlfn.IFS(N27&lt;=2, "LOW", N27&gt;=12, "HIGH", N27&gt;7, "MEDIUM HIGH", TRUE, "MEDIUM"),
   IF($M$2=3,
      _xlfn.IFS(N27&lt;=4, "LOW", N27&gt;=20, "HIGH", N27&gt;11, "MEDIUM HIGH", TRUE, "MEDIUM")
   ))))</f>
        <v/>
      </c>
      <c r="P27" s="41"/>
      <c r="Q27" s="42"/>
      <c r="R27" s="44" t="str">
        <f>IFERROR(
    IF(VLOOKUP(Q27, 'Risk Response Strategies'!$A$2:$C$11, 3, FALSE) = 1,
       0,
       N27 * (1 - VLOOKUP(Q27, 'Risk Response Strategies'!$A$2:$C$11, 3, FALSE))
    ),
    ""
)</f>
        <v/>
      </c>
      <c r="S27" s="45" t="str" cm="1">
        <f t="array" ref="S27">IF(OR(R27=0,Q27=""),"",
IF($M$2=2,
_xlfn.IFS(R27&lt;6,"LOW",R27&gt;14,"HIGH",R27&gt;9,"MEDIUM HIGH",TRUE,"MEDIUM"),
IF($M$2=1,
_xlfn.IFS(R27&lt;=2,"LOW",R27&gt;=12,"HIGH",R27&gt;7,"MEDIUM HIGH",TRUE,"MEDIUM"),
IF($M$2=3,
_xlfn.IFS(R27&lt;=4,"LOW",R27&gt;=20,"HIGH",R27&gt;11,"MEDIUM HIGH",TRUE,"MEDIUM")
))))</f>
        <v/>
      </c>
      <c r="T27" s="35"/>
      <c r="U27" s="36"/>
      <c r="V27" s="36"/>
      <c r="W27" s="36"/>
      <c r="X27" s="36"/>
      <c r="Y27" s="36"/>
      <c r="Z27" s="171"/>
      <c r="AA27" s="34"/>
    </row>
    <row r="28" spans="1:27" ht="60" x14ac:dyDescent="0.25">
      <c r="A28" s="256"/>
      <c r="B28" s="259"/>
      <c r="C28" s="88" t="s">
        <v>250</v>
      </c>
      <c r="D28" s="89" t="s">
        <v>251</v>
      </c>
      <c r="E28" s="32">
        <v>22</v>
      </c>
      <c r="F28" s="33"/>
      <c r="G28" s="34"/>
      <c r="H28" s="35"/>
      <c r="I28" s="36"/>
      <c r="J28" s="36"/>
      <c r="K28" s="36"/>
      <c r="L28" s="37"/>
      <c r="M28" s="38"/>
      <c r="N28" s="44">
        <f t="shared" si="0"/>
        <v>0</v>
      </c>
      <c r="O28" s="45" t="str" cm="1">
        <f t="array" ref="O28">IF(N28=0, "",
   IF($M$2=2,
      _xlfn.IFS(N28&lt;6, "LOW", N28&gt;14, "HIGH", N28&gt;9, "MEDIUM HIGH", TRUE, "MEDIUM"),
   IF($M$2=1,
      _xlfn.IFS(N28&lt;=2, "LOW", N28&gt;=12, "HIGH", N28&gt;7, "MEDIUM HIGH", TRUE, "MEDIUM"),
   IF($M$2=3,
      _xlfn.IFS(N28&lt;=4, "LOW", N28&gt;=20, "HIGH", N28&gt;11, "MEDIUM HIGH", TRUE, "MEDIUM")
   ))))</f>
        <v/>
      </c>
      <c r="P28" s="41"/>
      <c r="Q28" s="42"/>
      <c r="R28" s="44" t="str">
        <f>IFERROR(
    IF(VLOOKUP(Q28, 'Risk Response Strategies'!$A$2:$C$11, 3, FALSE) = 1,
       0,
       N28 * (1 - VLOOKUP(Q28, 'Risk Response Strategies'!$A$2:$C$11, 3, FALSE))
    ),
    ""
)</f>
        <v/>
      </c>
      <c r="S28" s="45" t="str" cm="1">
        <f t="array" ref="S28">IF(OR(R28=0,Q28=""),"",
IF($M$2=2,
_xlfn.IFS(R28&lt;6,"LOW",R28&gt;14,"HIGH",R28&gt;9,"MEDIUM HIGH",TRUE,"MEDIUM"),
IF($M$2=1,
_xlfn.IFS(R28&lt;=2,"LOW",R28&gt;=12,"HIGH",R28&gt;7,"MEDIUM HIGH",TRUE,"MEDIUM"),
IF($M$2=3,
_xlfn.IFS(R28&lt;=4,"LOW",R28&gt;=20,"HIGH",R28&gt;11,"MEDIUM HIGH",TRUE,"MEDIUM")
))))</f>
        <v/>
      </c>
      <c r="T28" s="35"/>
      <c r="U28" s="36"/>
      <c r="V28" s="36"/>
      <c r="W28" s="36"/>
      <c r="X28" s="36"/>
      <c r="Y28" s="36"/>
      <c r="Z28" s="171"/>
      <c r="AA28" s="34"/>
    </row>
    <row r="29" spans="1:27" ht="75" x14ac:dyDescent="0.25">
      <c r="A29" s="257"/>
      <c r="B29" s="260"/>
      <c r="C29" s="88" t="s">
        <v>252</v>
      </c>
      <c r="D29" s="89" t="s">
        <v>253</v>
      </c>
      <c r="E29" s="32">
        <v>23</v>
      </c>
      <c r="F29" s="33"/>
      <c r="G29" s="34"/>
      <c r="H29" s="35"/>
      <c r="I29" s="36"/>
      <c r="J29" s="36"/>
      <c r="K29" s="36"/>
      <c r="L29" s="37"/>
      <c r="M29" s="38"/>
      <c r="N29" s="44">
        <f t="shared" si="0"/>
        <v>0</v>
      </c>
      <c r="O29" s="45" t="str" cm="1">
        <f t="array" ref="O29">IF(N29=0, "",
   IF($M$2=2,
      _xlfn.IFS(N29&lt;6, "LOW", N29&gt;14, "HIGH", N29&gt;9, "MEDIUM HIGH", TRUE, "MEDIUM"),
   IF($M$2=1,
      _xlfn.IFS(N29&lt;=2, "LOW", N29&gt;=12, "HIGH", N29&gt;7, "MEDIUM HIGH", TRUE, "MEDIUM"),
   IF($M$2=3,
      _xlfn.IFS(N29&lt;=4, "LOW", N29&gt;=20, "HIGH", N29&gt;11, "MEDIUM HIGH", TRUE, "MEDIUM")
   ))))</f>
        <v/>
      </c>
      <c r="P29" s="41"/>
      <c r="Q29" s="42"/>
      <c r="R29" s="44" t="str">
        <f>IFERROR(
    IF(VLOOKUP(Q29, 'Risk Response Strategies'!$A$2:$C$11, 3, FALSE) = 1,
       0,
       N29 * (1 - VLOOKUP(Q29, 'Risk Response Strategies'!$A$2:$C$11, 3, FALSE))
    ),
    ""
)</f>
        <v/>
      </c>
      <c r="S29" s="45" t="str" cm="1">
        <f t="array" ref="S29">IF(OR(R29=0,Q29=""),"",
IF($M$2=2,
_xlfn.IFS(R29&lt;6,"LOW",R29&gt;14,"HIGH",R29&gt;9,"MEDIUM HIGH",TRUE,"MEDIUM"),
IF($M$2=1,
_xlfn.IFS(R29&lt;=2,"LOW",R29&gt;=12,"HIGH",R29&gt;7,"MEDIUM HIGH",TRUE,"MEDIUM"),
IF($M$2=3,
_xlfn.IFS(R29&lt;=4,"LOW",R29&gt;=20,"HIGH",R29&gt;11,"MEDIUM HIGH",TRUE,"MEDIUM")
))))</f>
        <v/>
      </c>
      <c r="T29" s="35"/>
      <c r="U29" s="36"/>
      <c r="V29" s="36"/>
      <c r="W29" s="36"/>
      <c r="X29" s="36"/>
      <c r="Y29" s="36"/>
      <c r="Z29" s="171"/>
      <c r="AA29" s="34"/>
    </row>
    <row r="30" spans="1:27" ht="135" x14ac:dyDescent="0.25">
      <c r="A30" s="263" t="s">
        <v>254</v>
      </c>
      <c r="B30" s="266" t="s">
        <v>255</v>
      </c>
      <c r="C30" s="90" t="s">
        <v>256</v>
      </c>
      <c r="D30" s="91" t="s">
        <v>257</v>
      </c>
      <c r="E30" s="32">
        <v>24</v>
      </c>
      <c r="F30" s="33"/>
      <c r="G30" s="34"/>
      <c r="H30" s="35"/>
      <c r="I30" s="36"/>
      <c r="J30" s="36"/>
      <c r="K30" s="36"/>
      <c r="L30" s="37"/>
      <c r="M30" s="38"/>
      <c r="N30" s="44">
        <f t="shared" si="0"/>
        <v>0</v>
      </c>
      <c r="O30" s="45" t="str" cm="1">
        <f t="array" ref="O30">IF(N30=0, "",
   IF($M$2=2,
      _xlfn.IFS(N30&lt;6, "LOW", N30&gt;14, "HIGH", N30&gt;9, "MEDIUM HIGH", TRUE, "MEDIUM"),
   IF($M$2=1,
      _xlfn.IFS(N30&lt;=2, "LOW", N30&gt;=12, "HIGH", N30&gt;7, "MEDIUM HIGH", TRUE, "MEDIUM"),
   IF($M$2=3,
      _xlfn.IFS(N30&lt;=4, "LOW", N30&gt;=20, "HIGH", N30&gt;11, "MEDIUM HIGH", TRUE, "MEDIUM")
   ))))</f>
        <v/>
      </c>
      <c r="P30" s="41"/>
      <c r="Q30" s="42"/>
      <c r="R30" s="44" t="str">
        <f>IFERROR(
    IF(VLOOKUP(Q30, 'Risk Response Strategies'!$A$2:$C$11, 3, FALSE) = 1,
       0,
       N30 * (1 - VLOOKUP(Q30, 'Risk Response Strategies'!$A$2:$C$11, 3, FALSE))
    ),
    ""
)</f>
        <v/>
      </c>
      <c r="S30" s="45" t="str" cm="1">
        <f t="array" ref="S30">IF(OR(R30=0,Q30=""),"",
IF($M$2=2,
_xlfn.IFS(R30&lt;6,"LOW",R30&gt;14,"HIGH",R30&gt;9,"MEDIUM HIGH",TRUE,"MEDIUM"),
IF($M$2=1,
_xlfn.IFS(R30&lt;=2,"LOW",R30&gt;=12,"HIGH",R30&gt;7,"MEDIUM HIGH",TRUE,"MEDIUM"),
IF($M$2=3,
_xlfn.IFS(R30&lt;=4,"LOW",R30&gt;=20,"HIGH",R30&gt;11,"MEDIUM HIGH",TRUE,"MEDIUM")
))))</f>
        <v/>
      </c>
      <c r="T30" s="35"/>
      <c r="U30" s="36"/>
      <c r="V30" s="36"/>
      <c r="W30" s="36"/>
      <c r="X30" s="36"/>
      <c r="Y30" s="36"/>
      <c r="Z30" s="171"/>
      <c r="AA30" s="34"/>
    </row>
    <row r="31" spans="1:27" ht="105" x14ac:dyDescent="0.25">
      <c r="A31" s="264"/>
      <c r="B31" s="267"/>
      <c r="C31" s="90" t="s">
        <v>258</v>
      </c>
      <c r="D31" s="91" t="s">
        <v>259</v>
      </c>
      <c r="E31" s="32">
        <v>25</v>
      </c>
      <c r="F31" s="33"/>
      <c r="G31" s="34"/>
      <c r="H31" s="35"/>
      <c r="I31" s="36"/>
      <c r="J31" s="36"/>
      <c r="K31" s="36"/>
      <c r="L31" s="37"/>
      <c r="M31" s="38"/>
      <c r="N31" s="44">
        <f t="shared" si="0"/>
        <v>0</v>
      </c>
      <c r="O31" s="45" t="str" cm="1">
        <f t="array" ref="O31">IF(N31=0, "",
   IF($M$2=2,
      _xlfn.IFS(N31&lt;6, "LOW", N31&gt;14, "HIGH", N31&gt;9, "MEDIUM HIGH", TRUE, "MEDIUM"),
   IF($M$2=1,
      _xlfn.IFS(N31&lt;=2, "LOW", N31&gt;=12, "HIGH", N31&gt;7, "MEDIUM HIGH", TRUE, "MEDIUM"),
   IF($M$2=3,
      _xlfn.IFS(N31&lt;=4, "LOW", N31&gt;=20, "HIGH", N31&gt;11, "MEDIUM HIGH", TRUE, "MEDIUM")
   ))))</f>
        <v/>
      </c>
      <c r="P31" s="41"/>
      <c r="Q31" s="42"/>
      <c r="R31" s="44" t="str">
        <f>IFERROR(
    IF(VLOOKUP(Q31, 'Risk Response Strategies'!$A$2:$C$11, 3, FALSE) = 1,
       0,
       N31 * (1 - VLOOKUP(Q31, 'Risk Response Strategies'!$A$2:$C$11, 3, FALSE))
    ),
    ""
)</f>
        <v/>
      </c>
      <c r="S31" s="45" t="str" cm="1">
        <f t="array" ref="S31">IF(OR(R31=0,Q31=""),"",
IF($M$2=2,
_xlfn.IFS(R31&lt;6,"LOW",R31&gt;14,"HIGH",R31&gt;9,"MEDIUM HIGH",TRUE,"MEDIUM"),
IF($M$2=1,
_xlfn.IFS(R31&lt;=2,"LOW",R31&gt;=12,"HIGH",R31&gt;7,"MEDIUM HIGH",TRUE,"MEDIUM"),
IF($M$2=3,
_xlfn.IFS(R31&lt;=4,"LOW",R31&gt;=20,"HIGH",R31&gt;11,"MEDIUM HIGH",TRUE,"MEDIUM")
))))</f>
        <v/>
      </c>
      <c r="T31" s="35"/>
      <c r="U31" s="36"/>
      <c r="V31" s="36"/>
      <c r="W31" s="36"/>
      <c r="X31" s="36"/>
      <c r="Y31" s="36"/>
      <c r="Z31" s="171"/>
      <c r="AA31" s="34"/>
    </row>
    <row r="32" spans="1:27" ht="165" x14ac:dyDescent="0.25">
      <c r="A32" s="264"/>
      <c r="B32" s="267"/>
      <c r="C32" s="90" t="s">
        <v>260</v>
      </c>
      <c r="D32" s="91" t="s">
        <v>261</v>
      </c>
      <c r="E32" s="32">
        <v>26</v>
      </c>
      <c r="F32" s="33"/>
      <c r="G32" s="34"/>
      <c r="H32" s="35"/>
      <c r="I32" s="36"/>
      <c r="J32" s="36"/>
      <c r="K32" s="36"/>
      <c r="L32" s="37"/>
      <c r="M32" s="38"/>
      <c r="N32" s="44">
        <f t="shared" si="0"/>
        <v>0</v>
      </c>
      <c r="O32" s="45" t="str" cm="1">
        <f t="array" ref="O32">IF(N32=0, "",
   IF($M$2=2,
      _xlfn.IFS(N32&lt;6, "LOW", N32&gt;14, "HIGH", N32&gt;9, "MEDIUM HIGH", TRUE, "MEDIUM"),
   IF($M$2=1,
      _xlfn.IFS(N32&lt;=2, "LOW", N32&gt;=12, "HIGH", N32&gt;7, "MEDIUM HIGH", TRUE, "MEDIUM"),
   IF($M$2=3,
      _xlfn.IFS(N32&lt;=4, "LOW", N32&gt;=20, "HIGH", N32&gt;11, "MEDIUM HIGH", TRUE, "MEDIUM")
   ))))</f>
        <v/>
      </c>
      <c r="P32" s="41"/>
      <c r="Q32" s="42"/>
      <c r="R32" s="44" t="str">
        <f>IFERROR(
    IF(VLOOKUP(Q32, 'Risk Response Strategies'!$A$2:$C$11, 3, FALSE) = 1,
       0,
       N32 * (1 - VLOOKUP(Q32, 'Risk Response Strategies'!$A$2:$C$11, 3, FALSE))
    ),
    ""
)</f>
        <v/>
      </c>
      <c r="S32" s="45" t="str" cm="1">
        <f t="array" ref="S32">IF(OR(R32=0,Q32=""),"",
IF($M$2=2,
_xlfn.IFS(R32&lt;6,"LOW",R32&gt;14,"HIGH",R32&gt;9,"MEDIUM HIGH",TRUE,"MEDIUM"),
IF($M$2=1,
_xlfn.IFS(R32&lt;=2,"LOW",R32&gt;=12,"HIGH",R32&gt;7,"MEDIUM HIGH",TRUE,"MEDIUM"),
IF($M$2=3,
_xlfn.IFS(R32&lt;=4,"LOW",R32&gt;=20,"HIGH",R32&gt;11,"MEDIUM HIGH",TRUE,"MEDIUM")
))))</f>
        <v/>
      </c>
      <c r="T32" s="35"/>
      <c r="U32" s="36"/>
      <c r="V32" s="36"/>
      <c r="W32" s="36"/>
      <c r="X32" s="36"/>
      <c r="Y32" s="36"/>
      <c r="Z32" s="171"/>
      <c r="AA32" s="34"/>
    </row>
    <row r="33" spans="1:27" ht="90" x14ac:dyDescent="0.25">
      <c r="A33" s="264"/>
      <c r="B33" s="267"/>
      <c r="C33" s="90" t="s">
        <v>262</v>
      </c>
      <c r="D33" s="91" t="s">
        <v>263</v>
      </c>
      <c r="E33" s="32">
        <v>27</v>
      </c>
      <c r="F33" s="33"/>
      <c r="G33" s="34"/>
      <c r="H33" s="35"/>
      <c r="I33" s="36"/>
      <c r="J33" s="36"/>
      <c r="K33" s="36"/>
      <c r="L33" s="37"/>
      <c r="M33" s="38"/>
      <c r="N33" s="44">
        <f t="shared" si="0"/>
        <v>0</v>
      </c>
      <c r="O33" s="45" t="str" cm="1">
        <f t="array" ref="O33">IF(N33=0, "",
   IF($M$2=2,
      _xlfn.IFS(N33&lt;6, "LOW", N33&gt;14, "HIGH", N33&gt;9, "MEDIUM HIGH", TRUE, "MEDIUM"),
   IF($M$2=1,
      _xlfn.IFS(N33&lt;=2, "LOW", N33&gt;=12, "HIGH", N33&gt;7, "MEDIUM HIGH", TRUE, "MEDIUM"),
   IF($M$2=3,
      _xlfn.IFS(N33&lt;=4, "LOW", N33&gt;=20, "HIGH", N33&gt;11, "MEDIUM HIGH", TRUE, "MEDIUM")
   ))))</f>
        <v/>
      </c>
      <c r="P33" s="41"/>
      <c r="Q33" s="42"/>
      <c r="R33" s="44" t="str">
        <f>IFERROR(
    IF(VLOOKUP(Q33, 'Risk Response Strategies'!$A$2:$C$11, 3, FALSE) = 1,
       0,
       N33 * (1 - VLOOKUP(Q33, 'Risk Response Strategies'!$A$2:$C$11, 3, FALSE))
    ),
    ""
)</f>
        <v/>
      </c>
      <c r="S33" s="45" t="str" cm="1">
        <f t="array" ref="S33">IF(OR(R33=0,Q33=""),"",
IF($M$2=2,
_xlfn.IFS(R33&lt;6,"LOW",R33&gt;14,"HIGH",R33&gt;9,"MEDIUM HIGH",TRUE,"MEDIUM"),
IF($M$2=1,
_xlfn.IFS(R33&lt;=2,"LOW",R33&gt;=12,"HIGH",R33&gt;7,"MEDIUM HIGH",TRUE,"MEDIUM"),
IF($M$2=3,
_xlfn.IFS(R33&lt;=4,"LOW",R33&gt;=20,"HIGH",R33&gt;11,"MEDIUM HIGH",TRUE,"MEDIUM")
))))</f>
        <v/>
      </c>
      <c r="T33" s="35"/>
      <c r="U33" s="36"/>
      <c r="V33" s="36"/>
      <c r="W33" s="36"/>
      <c r="X33" s="36"/>
      <c r="Y33" s="36"/>
      <c r="Z33" s="171"/>
      <c r="AA33" s="34"/>
    </row>
    <row r="34" spans="1:27" ht="105" x14ac:dyDescent="0.25">
      <c r="A34" s="265"/>
      <c r="B34" s="268"/>
      <c r="C34" s="90" t="s">
        <v>264</v>
      </c>
      <c r="D34" s="91" t="s">
        <v>265</v>
      </c>
      <c r="E34" s="32">
        <v>28</v>
      </c>
      <c r="F34" s="33"/>
      <c r="G34" s="34"/>
      <c r="H34" s="35"/>
      <c r="I34" s="36"/>
      <c r="J34" s="36"/>
      <c r="K34" s="36"/>
      <c r="L34" s="37"/>
      <c r="M34" s="38"/>
      <c r="N34" s="44">
        <f t="shared" si="0"/>
        <v>0</v>
      </c>
      <c r="O34" s="45" t="str" cm="1">
        <f t="array" ref="O34">IF(N34=0, "",
   IF($M$2=2,
      _xlfn.IFS(N34&lt;6, "LOW", N34&gt;14, "HIGH", N34&gt;9, "MEDIUM HIGH", TRUE, "MEDIUM"),
   IF($M$2=1,
      _xlfn.IFS(N34&lt;=2, "LOW", N34&gt;=12, "HIGH", N34&gt;7, "MEDIUM HIGH", TRUE, "MEDIUM"),
   IF($M$2=3,
      _xlfn.IFS(N34&lt;=4, "LOW", N34&gt;=20, "HIGH", N34&gt;11, "MEDIUM HIGH", TRUE, "MEDIUM")
   ))))</f>
        <v/>
      </c>
      <c r="P34" s="41"/>
      <c r="Q34" s="42"/>
      <c r="R34" s="44" t="str">
        <f>IFERROR(
    IF(VLOOKUP(Q34, 'Risk Response Strategies'!$A$2:$C$11, 3, FALSE) = 1,
       0,
       N34 * (1 - VLOOKUP(Q34, 'Risk Response Strategies'!$A$2:$C$11, 3, FALSE))
    ),
    ""
)</f>
        <v/>
      </c>
      <c r="S34" s="45" t="str" cm="1">
        <f t="array" ref="S34">IF(OR(R34=0,Q34=""),"",
IF($M$2=2,
_xlfn.IFS(R34&lt;6,"LOW",R34&gt;14,"HIGH",R34&gt;9,"MEDIUM HIGH",TRUE,"MEDIUM"),
IF($M$2=1,
_xlfn.IFS(R34&lt;=2,"LOW",R34&gt;=12,"HIGH",R34&gt;7,"MEDIUM HIGH",TRUE,"MEDIUM"),
IF($M$2=3,
_xlfn.IFS(R34&lt;=4,"LOW",R34&gt;=20,"HIGH",R34&gt;11,"MEDIUM HIGH",TRUE,"MEDIUM")
))))</f>
        <v/>
      </c>
      <c r="T34" s="35"/>
      <c r="U34" s="36"/>
      <c r="V34" s="36"/>
      <c r="W34" s="36"/>
      <c r="X34" s="36"/>
      <c r="Y34" s="36"/>
      <c r="Z34" s="171"/>
      <c r="AA34" s="34"/>
    </row>
    <row r="35" spans="1:27" ht="120" x14ac:dyDescent="0.25">
      <c r="A35" s="269" t="s">
        <v>266</v>
      </c>
      <c r="B35" s="272" t="s">
        <v>267</v>
      </c>
      <c r="C35" s="92" t="s">
        <v>268</v>
      </c>
      <c r="D35" s="93" t="s">
        <v>269</v>
      </c>
      <c r="E35" s="32">
        <v>29</v>
      </c>
      <c r="F35" s="33"/>
      <c r="G35" s="34"/>
      <c r="H35" s="35"/>
      <c r="I35" s="36"/>
      <c r="J35" s="36"/>
      <c r="K35" s="36"/>
      <c r="L35" s="37"/>
      <c r="M35" s="38"/>
      <c r="N35" s="44">
        <f t="shared" si="0"/>
        <v>0</v>
      </c>
      <c r="O35" s="45" t="str" cm="1">
        <f t="array" ref="O35">IF(N35=0, "",
   IF($M$2=2,
      _xlfn.IFS(N35&lt;6, "LOW", N35&gt;14, "HIGH", N35&gt;9, "MEDIUM HIGH", TRUE, "MEDIUM"),
   IF($M$2=1,
      _xlfn.IFS(N35&lt;=2, "LOW", N35&gt;=12, "HIGH", N35&gt;7, "MEDIUM HIGH", TRUE, "MEDIUM"),
   IF($M$2=3,
      _xlfn.IFS(N35&lt;=4, "LOW", N35&gt;=20, "HIGH", N35&gt;11, "MEDIUM HIGH", TRUE, "MEDIUM")
   ))))</f>
        <v/>
      </c>
      <c r="P35" s="41"/>
      <c r="Q35" s="42"/>
      <c r="R35" s="44" t="str">
        <f>IFERROR(
    IF(VLOOKUP(Q35, 'Risk Response Strategies'!$A$2:$C$11, 3, FALSE) = 1,
       0,
       N35 * (1 - VLOOKUP(Q35, 'Risk Response Strategies'!$A$2:$C$11, 3, FALSE))
    ),
    ""
)</f>
        <v/>
      </c>
      <c r="S35" s="45" t="str" cm="1">
        <f t="array" ref="S35">IF(OR(R35=0,Q35=""),"",
IF($M$2=2,
_xlfn.IFS(R35&lt;6,"LOW",R35&gt;14,"HIGH",R35&gt;9,"MEDIUM HIGH",TRUE,"MEDIUM"),
IF($M$2=1,
_xlfn.IFS(R35&lt;=2,"LOW",R35&gt;=12,"HIGH",R35&gt;7,"MEDIUM HIGH",TRUE,"MEDIUM"),
IF($M$2=3,
_xlfn.IFS(R35&lt;=4,"LOW",R35&gt;=20,"HIGH",R35&gt;11,"MEDIUM HIGH",TRUE,"MEDIUM")
))))</f>
        <v/>
      </c>
      <c r="T35" s="35"/>
      <c r="U35" s="36"/>
      <c r="V35" s="36"/>
      <c r="W35" s="36"/>
      <c r="X35" s="36"/>
      <c r="Y35" s="36"/>
      <c r="Z35" s="171"/>
      <c r="AA35" s="34"/>
    </row>
    <row r="36" spans="1:27" ht="105" x14ac:dyDescent="0.25">
      <c r="A36" s="270"/>
      <c r="B36" s="273"/>
      <c r="C36" s="92" t="s">
        <v>185</v>
      </c>
      <c r="D36" s="93" t="s">
        <v>270</v>
      </c>
      <c r="E36" s="32">
        <v>30</v>
      </c>
      <c r="F36" s="33"/>
      <c r="G36" s="34"/>
      <c r="H36" s="35"/>
      <c r="I36" s="36"/>
      <c r="J36" s="36"/>
      <c r="K36" s="36"/>
      <c r="L36" s="37"/>
      <c r="M36" s="38"/>
      <c r="N36" s="44">
        <f t="shared" si="0"/>
        <v>0</v>
      </c>
      <c r="O36" s="45" t="str" cm="1">
        <f t="array" ref="O36">IF(N36=0, "",
   IF($M$2=2,
      _xlfn.IFS(N36&lt;6, "LOW", N36&gt;14, "HIGH", N36&gt;9, "MEDIUM HIGH", TRUE, "MEDIUM"),
   IF($M$2=1,
      _xlfn.IFS(N36&lt;=2, "LOW", N36&gt;=12, "HIGH", N36&gt;7, "MEDIUM HIGH", TRUE, "MEDIUM"),
   IF($M$2=3,
      _xlfn.IFS(N36&lt;=4, "LOW", N36&gt;=20, "HIGH", N36&gt;11, "MEDIUM HIGH", TRUE, "MEDIUM")
   ))))</f>
        <v/>
      </c>
      <c r="P36" s="41"/>
      <c r="Q36" s="42"/>
      <c r="R36" s="145" t="str">
        <f>IFERROR(
    IF(VLOOKUP(Q36, 'Risk Response Strategies'!$A$2:$C$11, 3, FALSE) = 1,
       0,
       N36 * (1 - VLOOKUP(Q36, 'Risk Response Strategies'!$A$2:$C$11, 3, FALSE))
    ),
    ""
)</f>
        <v/>
      </c>
      <c r="S36" s="146" t="str" cm="1">
        <f t="array" ref="S36">IF(OR(R36=0,Q36=""),"",
IF($M$2=2,
_xlfn.IFS(R36&lt;6,"LOW",R36&gt;14,"HIGH",R36&gt;9,"MEDIUM HIGH",TRUE,"MEDIUM"),
IF($M$2=1,
_xlfn.IFS(R36&lt;=2,"LOW",R36&gt;=12,"HIGH",R36&gt;7,"MEDIUM HIGH",TRUE,"MEDIUM"),
IF($M$2=3,
_xlfn.IFS(R36&lt;=4,"LOW",R36&gt;=20,"HIGH",R36&gt;11,"MEDIUM HIGH",TRUE,"MEDIUM")
))))</f>
        <v/>
      </c>
      <c r="T36" s="35"/>
      <c r="U36" s="36"/>
      <c r="V36" s="36"/>
      <c r="W36" s="36"/>
      <c r="X36" s="36"/>
      <c r="Y36" s="36"/>
      <c r="Z36" s="171"/>
      <c r="AA36" s="34"/>
    </row>
    <row r="37" spans="1:27" ht="90" x14ac:dyDescent="0.25">
      <c r="A37" s="271"/>
      <c r="B37" s="274"/>
      <c r="C37" s="92" t="s">
        <v>271</v>
      </c>
      <c r="D37" s="93" t="s">
        <v>272</v>
      </c>
      <c r="E37" s="32">
        <v>31</v>
      </c>
      <c r="F37" s="33"/>
      <c r="G37" s="34"/>
      <c r="H37" s="35"/>
      <c r="I37" s="36"/>
      <c r="J37" s="36"/>
      <c r="K37" s="36"/>
      <c r="L37" s="37"/>
      <c r="M37" s="38"/>
      <c r="N37" s="44">
        <f t="shared" si="0"/>
        <v>0</v>
      </c>
      <c r="O37" s="45" t="str" cm="1">
        <f t="array" ref="O37">IF(N37=0, "",
   IF($M$2=2,
      _xlfn.IFS(N37&lt;6, "LOW", N37&gt;14, "HIGH", N37&gt;9, "MEDIUM HIGH", TRUE, "MEDIUM"),
   IF($M$2=1,
      _xlfn.IFS(N37&lt;=2, "LOW", N37&gt;=12, "HIGH", N37&gt;7, "MEDIUM HIGH", TRUE, "MEDIUM"),
   IF($M$2=3,
      _xlfn.IFS(N37&lt;=4, "LOW", N37&gt;=20, "HIGH", N37&gt;11, "MEDIUM HIGH", TRUE, "MEDIUM")
   ))))</f>
        <v/>
      </c>
      <c r="P37" s="94"/>
      <c r="Q37" s="95"/>
      <c r="R37" s="39" t="str">
        <f>IFERROR(
    IF(VLOOKUP(Q37, 'Risk Response Strategies'!$A$2:$C$11, 3, FALSE) = 1,
       0,
       N37 * (1 - VLOOKUP(Q37, 'Risk Response Strategies'!$A$2:$C$11, 3, FALSE))
    ),
    ""
)</f>
        <v/>
      </c>
      <c r="S37" s="40" t="str" cm="1">
        <f t="array" ref="S37">IF(OR(R37=0,Q37=""),"",
IF($M$2=2,
_xlfn.IFS(R37&lt;6,"LOW",R37&gt;14,"HIGH",R37&gt;9,"MEDIUM HIGH",TRUE,"MEDIUM"),
IF($M$2=1,
_xlfn.IFS(R37&lt;=2,"LOW",R37&gt;=12,"HIGH",R37&gt;7,"MEDIUM HIGH",TRUE,"MEDIUM"),
IF($M$2=3,
_xlfn.IFS(R37&lt;=4,"LOW",R37&gt;=20,"HIGH",R37&gt;11,"MEDIUM HIGH",TRUE,"MEDIUM")
))))</f>
        <v/>
      </c>
      <c r="T37" s="35"/>
      <c r="U37" s="36"/>
      <c r="V37" s="36"/>
      <c r="W37" s="36"/>
      <c r="X37" s="36"/>
      <c r="Y37" s="36"/>
      <c r="Z37" s="171"/>
      <c r="AA37" s="34"/>
    </row>
    <row r="38" spans="1:27" s="102" customFormat="1" ht="23.25" x14ac:dyDescent="0.25">
      <c r="A38" s="275" t="s">
        <v>273</v>
      </c>
      <c r="B38" s="276"/>
      <c r="C38" s="276"/>
      <c r="D38" s="276"/>
      <c r="E38" s="73"/>
      <c r="F38" s="74"/>
      <c r="G38" s="96"/>
      <c r="H38" s="75"/>
      <c r="I38" s="73"/>
      <c r="J38" s="73"/>
      <c r="K38" s="73"/>
      <c r="L38" s="73"/>
      <c r="M38" s="74"/>
      <c r="N38" s="97">
        <f t="shared" si="0"/>
        <v>0</v>
      </c>
      <c r="O38" s="98" t="str" cm="1">
        <f t="array" ref="O38">IF(N38=0, "",
   IF($M$2=2,
      _xlfn.IFS(N38&lt;6, "LOW", N38&gt;14, "HIGH", N38&gt;9, "MEDIUM HIGH", TRUE, "MEDIUM"),
   IF($M$2=1,
      _xlfn.IFS(N38&lt;=2, "LOW", N38&gt;=12, "HIGH", N38&gt;7, "MEDIUM HIGH", TRUE, "MEDIUM"),
   IF($M$2=3,
      _xlfn.IFS(N38&lt;=4, "LOW", N38&gt;=20, "HIGH", N38&gt;11, "MEDIUM HIGH", TRUE, "MEDIUM")
   ))))</f>
        <v/>
      </c>
      <c r="P38" s="99"/>
      <c r="Q38" s="100"/>
      <c r="R38" s="149" t="str">
        <f>IFERROR(
    IF(VLOOKUP(Q38, 'Risk Response Strategies'!$A$2:$C$11, 3, FALSE) = 1,
       0,
       N38 * (1 - VLOOKUP(Q38, 'Risk Response Strategies'!$A$2:$C$11, 3, FALSE))
    ),
    ""
)</f>
        <v/>
      </c>
      <c r="S38" s="98" t="str" cm="1">
        <f t="array" ref="S38">IF(OR(R38=0,Q38=""),"",
IF($M$2=2,
_xlfn.IFS(R38&lt;6,"LOW",R38&gt;14,"HIGH",R38&gt;9,"MEDIUM HIGH",TRUE,"MEDIUM"),
IF($M$2=1,
_xlfn.IFS(R38&lt;=2,"LOW",R38&gt;=12,"HIGH",R38&gt;7,"MEDIUM HIGH",TRUE,"MEDIUM"),
IF($M$2=3,
_xlfn.IFS(R38&lt;=4,"LOW",R38&gt;=20,"HIGH",R38&gt;11,"MEDIUM HIGH",TRUE,"MEDIUM")
))))</f>
        <v/>
      </c>
      <c r="T38" s="75"/>
      <c r="U38" s="73"/>
      <c r="V38" s="101"/>
      <c r="W38" s="73"/>
      <c r="X38" s="73"/>
      <c r="Y38" s="73"/>
      <c r="Z38" s="74"/>
      <c r="AA38" s="180"/>
    </row>
    <row r="39" spans="1:27" ht="30" x14ac:dyDescent="0.25">
      <c r="A39" s="261" t="s">
        <v>274</v>
      </c>
      <c r="B39" s="262"/>
      <c r="C39" s="30" t="s">
        <v>234</v>
      </c>
      <c r="D39" s="31" t="s">
        <v>275</v>
      </c>
      <c r="E39" s="32">
        <v>32</v>
      </c>
      <c r="F39" s="33"/>
      <c r="G39" s="34"/>
      <c r="H39" s="35"/>
      <c r="I39" s="36"/>
      <c r="J39" s="36"/>
      <c r="K39" s="36"/>
      <c r="L39" s="37"/>
      <c r="M39" s="38"/>
      <c r="N39" s="44">
        <f t="shared" si="0"/>
        <v>0</v>
      </c>
      <c r="O39" s="45" t="str" cm="1">
        <f t="array" ref="O39">IF(N39=0, "",
   IF($M$2=2,
      _xlfn.IFS(N39&lt;6, "LOW", N39&gt;14, "HIGH", N39&gt;9, "MEDIUM HIGH", TRUE, "MEDIUM"),
   IF($M$2=1,
      _xlfn.IFS(N39&lt;=2, "LOW", N39&gt;=12, "HIGH", N39&gt;7, "MEDIUM HIGH", TRUE, "MEDIUM"),
   IF($M$2=3,
      _xlfn.IFS(N39&lt;=4, "LOW", N39&gt;=20, "HIGH", N39&gt;11, "MEDIUM HIGH", TRUE, "MEDIUM")
   ))))</f>
        <v/>
      </c>
      <c r="P39" s="68"/>
      <c r="Q39" s="69"/>
      <c r="R39" s="46" t="str">
        <f>IFERROR(
    IF(VLOOKUP(Q39, 'Risk Response Strategies'!$A$2:$C$11, 3, FALSE) = 1,
       0,
       N39 * (1 - VLOOKUP(Q39, 'Risk Response Strategies'!$A$2:$C$11, 3, FALSE))
    ),
    ""
)</f>
        <v/>
      </c>
      <c r="S39" s="47" t="str" cm="1">
        <f t="array" ref="S39">IF(OR(R39=0,Q39=""),"",
IF($M$2=2,
_xlfn.IFS(R39&lt;6,"LOW",R39&gt;14,"HIGH",R39&gt;9,"MEDIUM HIGH",TRUE,"MEDIUM"),
IF($M$2=1,
_xlfn.IFS(R39&lt;=2,"LOW",R39&gt;=12,"HIGH",R39&gt;7,"MEDIUM HIGH",TRUE,"MEDIUM"),
IF($M$2=3,
_xlfn.IFS(R39&lt;=4,"LOW",R39&gt;=20,"HIGH",R39&gt;11,"MEDIUM HIGH",TRUE,"MEDIUM")
))))</f>
        <v/>
      </c>
      <c r="T39" s="35"/>
      <c r="U39" s="36"/>
      <c r="V39" s="36"/>
      <c r="W39" s="36"/>
      <c r="X39" s="36"/>
      <c r="Y39" s="36"/>
      <c r="Z39" s="171"/>
      <c r="AA39" s="34"/>
    </row>
    <row r="40" spans="1:27" ht="45" x14ac:dyDescent="0.25">
      <c r="A40" s="261" t="s">
        <v>276</v>
      </c>
      <c r="B40" s="262"/>
      <c r="C40" s="30" t="s">
        <v>234</v>
      </c>
      <c r="D40" s="31" t="s">
        <v>277</v>
      </c>
      <c r="E40" s="32">
        <v>33</v>
      </c>
      <c r="F40" s="33"/>
      <c r="G40" s="34"/>
      <c r="H40" s="35"/>
      <c r="I40" s="36"/>
      <c r="J40" s="36"/>
      <c r="K40" s="36"/>
      <c r="L40" s="37"/>
      <c r="M40" s="38"/>
      <c r="N40" s="44">
        <f t="shared" si="0"/>
        <v>0</v>
      </c>
      <c r="O40" s="45" t="str" cm="1">
        <f t="array" ref="O40">IF(N40=0, "",
   IF($M$2=2,
      _xlfn.IFS(N40&lt;6, "LOW", N40&gt;14, "HIGH", N40&gt;9, "MEDIUM HIGH", TRUE, "MEDIUM"),
   IF($M$2=1,
      _xlfn.IFS(N40&lt;=2, "LOW", N40&gt;=12, "HIGH", N40&gt;7, "MEDIUM HIGH", TRUE, "MEDIUM"),
   IF($M$2=3,
      _xlfn.IFS(N40&lt;=4, "LOW", N40&gt;=20, "HIGH", N40&gt;11, "MEDIUM HIGH", TRUE, "MEDIUM")
   ))))</f>
        <v/>
      </c>
      <c r="P40" s="41"/>
      <c r="Q40" s="42"/>
      <c r="R40" s="147" t="str">
        <f>IFERROR(
    IF(VLOOKUP(Q40, 'Risk Response Strategies'!$A$2:$C$11, 3, FALSE) = 1,
       0,
       N40 * (1 - VLOOKUP(Q40, 'Risk Response Strategies'!$A$2:$C$11, 3, FALSE))
    ),
    ""
)</f>
        <v/>
      </c>
      <c r="S40" s="148" t="str" cm="1">
        <f t="array" ref="S40">IF(OR(R40=0,Q40=""),"",
IF($M$2=2,
_xlfn.IFS(R40&lt;6,"LOW",R40&gt;14,"HIGH",R40&gt;9,"MEDIUM HIGH",TRUE,"MEDIUM"),
IF($M$2=1,
_xlfn.IFS(R40&lt;=2,"LOW",R40&gt;=12,"HIGH",R40&gt;7,"MEDIUM HIGH",TRUE,"MEDIUM"),
IF($M$2=3,
_xlfn.IFS(R40&lt;=4,"LOW",R40&gt;=20,"HIGH",R40&gt;11,"MEDIUM HIGH",TRUE,"MEDIUM")
))))</f>
        <v/>
      </c>
      <c r="T40" s="35"/>
      <c r="U40" s="36"/>
      <c r="V40" s="36"/>
      <c r="W40" s="36"/>
      <c r="X40" s="36"/>
      <c r="Y40" s="36"/>
      <c r="Z40" s="171"/>
      <c r="AA40" s="34"/>
    </row>
    <row r="41" spans="1:27" ht="60" x14ac:dyDescent="0.25">
      <c r="A41" s="199" t="s">
        <v>278</v>
      </c>
      <c r="B41" s="103" t="s">
        <v>279</v>
      </c>
      <c r="C41" s="30" t="s">
        <v>234</v>
      </c>
      <c r="D41" s="31" t="s">
        <v>280</v>
      </c>
      <c r="E41" s="32">
        <v>34</v>
      </c>
      <c r="F41" s="33"/>
      <c r="G41" s="34"/>
      <c r="H41" s="35"/>
      <c r="I41" s="36"/>
      <c r="J41" s="36"/>
      <c r="K41" s="36"/>
      <c r="L41" s="37"/>
      <c r="M41" s="38"/>
      <c r="N41" s="44">
        <f t="shared" si="0"/>
        <v>0</v>
      </c>
      <c r="O41" s="45" t="str" cm="1">
        <f t="array" ref="O41">IF(N41=0, "",
   IF($M$2=2,
      _xlfn.IFS(N41&lt;6, "LOW", N41&gt;14, "HIGH", N41&gt;9, "MEDIUM HIGH", TRUE, "MEDIUM"),
   IF($M$2=1,
      _xlfn.IFS(N41&lt;=2, "LOW", N41&gt;=12, "HIGH", N41&gt;7, "MEDIUM HIGH", TRUE, "MEDIUM"),
   IF($M$2=3,
      _xlfn.IFS(N41&lt;=4, "LOW", N41&gt;=20, "HIGH", N41&gt;11, "MEDIUM HIGH", TRUE, "MEDIUM")
   ))))</f>
        <v/>
      </c>
      <c r="P41" s="41"/>
      <c r="Q41" s="42"/>
      <c r="R41" s="44" t="str">
        <f>IFERROR(
    IF(VLOOKUP(Q41, 'Risk Response Strategies'!$A$2:$C$11, 3, FALSE) = 1,
       0,
       N41 * (1 - VLOOKUP(Q41, 'Risk Response Strategies'!$A$2:$C$11, 3, FALSE))
    ),
    ""
)</f>
        <v/>
      </c>
      <c r="S41" s="45" t="str" cm="1">
        <f t="array" ref="S41">IF(OR(R41=0,Q41=""),"",
IF($M$2=2,
_xlfn.IFS(R41&lt;6,"LOW",R41&gt;14,"HIGH",R41&gt;9,"MEDIUM HIGH",TRUE,"MEDIUM"),
IF($M$2=1,
_xlfn.IFS(R41&lt;=2,"LOW",R41&gt;=12,"HIGH",R41&gt;7,"MEDIUM HIGH",TRUE,"MEDIUM"),
IF($M$2=3,
_xlfn.IFS(R41&lt;=4,"LOW",R41&gt;=20,"HIGH",R41&gt;11,"MEDIUM HIGH",TRUE,"MEDIUM")
))))</f>
        <v/>
      </c>
      <c r="T41" s="35"/>
      <c r="U41" s="36"/>
      <c r="V41" s="36"/>
      <c r="W41" s="36"/>
      <c r="X41" s="36"/>
      <c r="Y41" s="36"/>
      <c r="Z41" s="171"/>
      <c r="AA41" s="34"/>
    </row>
    <row r="42" spans="1:27" ht="45" x14ac:dyDescent="0.25">
      <c r="A42" s="200"/>
      <c r="B42" s="103" t="s">
        <v>281</v>
      </c>
      <c r="C42" s="30" t="s">
        <v>234</v>
      </c>
      <c r="D42" s="31" t="s">
        <v>282</v>
      </c>
      <c r="E42" s="32">
        <v>35</v>
      </c>
      <c r="F42" s="33"/>
      <c r="G42" s="34"/>
      <c r="H42" s="35"/>
      <c r="I42" s="36"/>
      <c r="J42" s="36"/>
      <c r="K42" s="36"/>
      <c r="L42" s="37"/>
      <c r="M42" s="38"/>
      <c r="N42" s="44">
        <f t="shared" si="0"/>
        <v>0</v>
      </c>
      <c r="O42" s="45" t="str" cm="1">
        <f t="array" ref="O42">IF(N42=0, "",
   IF($M$2=2,
      _xlfn.IFS(N42&lt;6, "LOW", N42&gt;14, "HIGH", N42&gt;9, "MEDIUM HIGH", TRUE, "MEDIUM"),
   IF($M$2=1,
      _xlfn.IFS(N42&lt;=2, "LOW", N42&gt;=12, "HIGH", N42&gt;7, "MEDIUM HIGH", TRUE, "MEDIUM"),
   IF($M$2=3,
      _xlfn.IFS(N42&lt;=4, "LOW", N42&gt;=20, "HIGH", N42&gt;11, "MEDIUM HIGH", TRUE, "MEDIUM")
   ))))</f>
        <v/>
      </c>
      <c r="P42" s="41"/>
      <c r="Q42" s="42"/>
      <c r="R42" s="44" t="str">
        <f>IFERROR(
    IF(VLOOKUP(Q42, 'Risk Response Strategies'!$A$2:$C$11, 3, FALSE) = 1,
       0,
       N42 * (1 - VLOOKUP(Q42, 'Risk Response Strategies'!$A$2:$C$11, 3, FALSE))
    ),
    ""
)</f>
        <v/>
      </c>
      <c r="S42" s="45" t="str" cm="1">
        <f t="array" ref="S42">IF(OR(R42=0,Q42=""),"",
IF($M$2=2,
_xlfn.IFS(R42&lt;6,"LOW",R42&gt;14,"HIGH",R42&gt;9,"MEDIUM HIGH",TRUE,"MEDIUM"),
IF($M$2=1,
_xlfn.IFS(R42&lt;=2,"LOW",R42&gt;=12,"HIGH",R42&gt;7,"MEDIUM HIGH",TRUE,"MEDIUM"),
IF($M$2=3,
_xlfn.IFS(R42&lt;=4,"LOW",R42&gt;=20,"HIGH",R42&gt;11,"MEDIUM HIGH",TRUE,"MEDIUM")
))))</f>
        <v/>
      </c>
      <c r="T42" s="35"/>
      <c r="U42" s="36"/>
      <c r="V42" s="36"/>
      <c r="W42" s="36"/>
      <c r="X42" s="36"/>
      <c r="Y42" s="36"/>
      <c r="Z42" s="171"/>
      <c r="AA42" s="34"/>
    </row>
    <row r="43" spans="1:27" ht="30" x14ac:dyDescent="0.25">
      <c r="A43" s="200"/>
      <c r="B43" s="103" t="s">
        <v>283</v>
      </c>
      <c r="C43" s="30" t="s">
        <v>234</v>
      </c>
      <c r="D43" s="31" t="s">
        <v>284</v>
      </c>
      <c r="E43" s="32">
        <v>36</v>
      </c>
      <c r="F43" s="33"/>
      <c r="G43" s="34"/>
      <c r="H43" s="35"/>
      <c r="I43" s="36"/>
      <c r="J43" s="36"/>
      <c r="K43" s="36"/>
      <c r="L43" s="37"/>
      <c r="M43" s="38"/>
      <c r="N43" s="44">
        <f t="shared" si="0"/>
        <v>0</v>
      </c>
      <c r="O43" s="45" t="str" cm="1">
        <f t="array" ref="O43">IF(N43=0, "",
   IF($M$2=2,
      _xlfn.IFS(N43&lt;6, "LOW", N43&gt;14, "HIGH", N43&gt;9, "MEDIUM HIGH", TRUE, "MEDIUM"),
   IF($M$2=1,
      _xlfn.IFS(N43&lt;=2, "LOW", N43&gt;=12, "HIGH", N43&gt;7, "MEDIUM HIGH", TRUE, "MEDIUM"),
   IF($M$2=3,
      _xlfn.IFS(N43&lt;=4, "LOW", N43&gt;=20, "HIGH", N43&gt;11, "MEDIUM HIGH", TRUE, "MEDIUM")
   ))))</f>
        <v/>
      </c>
      <c r="P43" s="41"/>
      <c r="Q43" s="42"/>
      <c r="R43" s="44" t="str">
        <f>IFERROR(
    IF(VLOOKUP(Q43, 'Risk Response Strategies'!$A$2:$C$11, 3, FALSE) = 1,
       0,
       N43 * (1 - VLOOKUP(Q43, 'Risk Response Strategies'!$A$2:$C$11, 3, FALSE))
    ),
    ""
)</f>
        <v/>
      </c>
      <c r="S43" s="45" t="str" cm="1">
        <f t="array" ref="S43">IF(OR(R43=0,Q43=""),"",
IF($M$2=2,
_xlfn.IFS(R43&lt;6,"LOW",R43&gt;14,"HIGH",R43&gt;9,"MEDIUM HIGH",TRUE,"MEDIUM"),
IF($M$2=1,
_xlfn.IFS(R43&lt;=2,"LOW",R43&gt;=12,"HIGH",R43&gt;7,"MEDIUM HIGH",TRUE,"MEDIUM"),
IF($M$2=3,
_xlfn.IFS(R43&lt;=4,"LOW",R43&gt;=20,"HIGH",R43&gt;11,"MEDIUM HIGH",TRUE,"MEDIUM")
))))</f>
        <v/>
      </c>
      <c r="T43" s="35"/>
      <c r="U43" s="36"/>
      <c r="V43" s="36"/>
      <c r="W43" s="36"/>
      <c r="X43" s="36"/>
      <c r="Y43" s="36"/>
      <c r="Z43" s="171"/>
      <c r="AA43" s="34"/>
    </row>
    <row r="44" spans="1:27" ht="30" x14ac:dyDescent="0.25">
      <c r="A44" s="201"/>
      <c r="B44" s="103" t="s">
        <v>285</v>
      </c>
      <c r="C44" s="30" t="s">
        <v>234</v>
      </c>
      <c r="D44" s="31" t="s">
        <v>286</v>
      </c>
      <c r="E44" s="32">
        <v>37</v>
      </c>
      <c r="F44" s="33"/>
      <c r="G44" s="34"/>
      <c r="H44" s="35"/>
      <c r="I44" s="36"/>
      <c r="J44" s="36"/>
      <c r="K44" s="36"/>
      <c r="L44" s="37"/>
      <c r="M44" s="38"/>
      <c r="N44" s="44">
        <f t="shared" si="0"/>
        <v>0</v>
      </c>
      <c r="O44" s="45" t="str" cm="1">
        <f t="array" ref="O44">IF(N44=0, "",
   IF($M$2=2,
      _xlfn.IFS(N44&lt;6, "LOW", N44&gt;14, "HIGH", N44&gt;9, "MEDIUM HIGH", TRUE, "MEDIUM"),
   IF($M$2=1,
      _xlfn.IFS(N44&lt;=2, "LOW", N44&gt;=12, "HIGH", N44&gt;7, "MEDIUM HIGH", TRUE, "MEDIUM"),
   IF($M$2=3,
      _xlfn.IFS(N44&lt;=4, "LOW", N44&gt;=20, "HIGH", N44&gt;11, "MEDIUM HIGH", TRUE, "MEDIUM")
   ))))</f>
        <v/>
      </c>
      <c r="P44" s="41"/>
      <c r="Q44" s="42"/>
      <c r="R44" s="44" t="str">
        <f>IFERROR(
    IF(VLOOKUP(Q44, 'Risk Response Strategies'!$A$2:$C$11, 3, FALSE) = 1,
       0,
       N44 * (1 - VLOOKUP(Q44, 'Risk Response Strategies'!$A$2:$C$11, 3, FALSE))
    ),
    ""
)</f>
        <v/>
      </c>
      <c r="S44" s="45" t="str" cm="1">
        <f t="array" ref="S44">IF(OR(R44=0,Q44=""),"",
IF($M$2=2,
_xlfn.IFS(R44&lt;6,"LOW",R44&gt;14,"HIGH",R44&gt;9,"MEDIUM HIGH",TRUE,"MEDIUM"),
IF($M$2=1,
_xlfn.IFS(R44&lt;=2,"LOW",R44&gt;=12,"HIGH",R44&gt;7,"MEDIUM HIGH",TRUE,"MEDIUM"),
IF($M$2=3,
_xlfn.IFS(R44&lt;=4,"LOW",R44&gt;=20,"HIGH",R44&gt;11,"MEDIUM HIGH",TRUE,"MEDIUM")
))))</f>
        <v/>
      </c>
      <c r="T44" s="35"/>
      <c r="U44" s="36"/>
      <c r="V44" s="36"/>
      <c r="W44" s="36"/>
      <c r="X44" s="36"/>
      <c r="Y44" s="36"/>
      <c r="Z44" s="171"/>
      <c r="AA44" s="34"/>
    </row>
    <row r="45" spans="1:27" ht="75" x14ac:dyDescent="0.25">
      <c r="A45" s="199" t="s">
        <v>287</v>
      </c>
      <c r="B45" s="103" t="s">
        <v>288</v>
      </c>
      <c r="C45" s="30" t="s">
        <v>234</v>
      </c>
      <c r="D45" s="31" t="s">
        <v>289</v>
      </c>
      <c r="E45" s="32">
        <v>38</v>
      </c>
      <c r="F45" s="33"/>
      <c r="G45" s="34"/>
      <c r="H45" s="35"/>
      <c r="I45" s="36"/>
      <c r="J45" s="36"/>
      <c r="K45" s="36"/>
      <c r="L45" s="37"/>
      <c r="M45" s="38"/>
      <c r="N45" s="44">
        <f t="shared" si="0"/>
        <v>0</v>
      </c>
      <c r="O45" s="45" t="str" cm="1">
        <f t="array" ref="O45">IF(N45=0, "",
   IF($M$2=2,
      _xlfn.IFS(N45&lt;6, "LOW", N45&gt;14, "HIGH", N45&gt;9, "MEDIUM HIGH", TRUE, "MEDIUM"),
   IF($M$2=1,
      _xlfn.IFS(N45&lt;=2, "LOW", N45&gt;=12, "HIGH", N45&gt;7, "MEDIUM HIGH", TRUE, "MEDIUM"),
   IF($M$2=3,
      _xlfn.IFS(N45&lt;=4, "LOW", N45&gt;=20, "HIGH", N45&gt;11, "MEDIUM HIGH", TRUE, "MEDIUM")
   ))))</f>
        <v/>
      </c>
      <c r="P45" s="41"/>
      <c r="Q45" s="42"/>
      <c r="R45" s="44" t="str">
        <f>IFERROR(
    IF(VLOOKUP(Q45, 'Risk Response Strategies'!$A$2:$C$11, 3, FALSE) = 1,
       0,
       N45 * (1 - VLOOKUP(Q45, 'Risk Response Strategies'!$A$2:$C$11, 3, FALSE))
    ),
    ""
)</f>
        <v/>
      </c>
      <c r="S45" s="45" t="str" cm="1">
        <f t="array" ref="S45">IF(OR(R45=0,Q45=""),"",
IF($M$2=2,
_xlfn.IFS(R45&lt;6,"LOW",R45&gt;14,"HIGH",R45&gt;9,"MEDIUM HIGH",TRUE,"MEDIUM"),
IF($M$2=1,
_xlfn.IFS(R45&lt;=2,"LOW",R45&gt;=12,"HIGH",R45&gt;7,"MEDIUM HIGH",TRUE,"MEDIUM"),
IF($M$2=3,
_xlfn.IFS(R45&lt;=4,"LOW",R45&gt;=20,"HIGH",R45&gt;11,"MEDIUM HIGH",TRUE,"MEDIUM")
))))</f>
        <v/>
      </c>
      <c r="T45" s="35"/>
      <c r="U45" s="36"/>
      <c r="V45" s="36"/>
      <c r="W45" s="36"/>
      <c r="X45" s="36"/>
      <c r="Y45" s="36"/>
      <c r="Z45" s="171"/>
      <c r="AA45" s="34"/>
    </row>
    <row r="46" spans="1:27" ht="45" x14ac:dyDescent="0.25">
      <c r="A46" s="200"/>
      <c r="B46" s="103" t="s">
        <v>290</v>
      </c>
      <c r="C46" s="30" t="s">
        <v>234</v>
      </c>
      <c r="D46" s="31" t="s">
        <v>291</v>
      </c>
      <c r="E46" s="32">
        <v>39</v>
      </c>
      <c r="F46" s="33"/>
      <c r="G46" s="34"/>
      <c r="H46" s="35"/>
      <c r="I46" s="36"/>
      <c r="J46" s="36"/>
      <c r="K46" s="36"/>
      <c r="L46" s="37"/>
      <c r="M46" s="38"/>
      <c r="N46" s="44">
        <f t="shared" si="0"/>
        <v>0</v>
      </c>
      <c r="O46" s="45" t="str" cm="1">
        <f t="array" ref="O46">IF(N46=0, "",
   IF($M$2=2,
      _xlfn.IFS(N46&lt;6, "LOW", N46&gt;14, "HIGH", N46&gt;9, "MEDIUM HIGH", TRUE, "MEDIUM"),
   IF($M$2=1,
      _xlfn.IFS(N46&lt;=2, "LOW", N46&gt;=12, "HIGH", N46&gt;7, "MEDIUM HIGH", TRUE, "MEDIUM"),
   IF($M$2=3,
      _xlfn.IFS(N46&lt;=4, "LOW", N46&gt;=20, "HIGH", N46&gt;11, "MEDIUM HIGH", TRUE, "MEDIUM")
   ))))</f>
        <v/>
      </c>
      <c r="P46" s="41"/>
      <c r="Q46" s="42"/>
      <c r="R46" s="44" t="str">
        <f>IFERROR(
    IF(VLOOKUP(Q46, 'Risk Response Strategies'!$A$2:$C$11, 3, FALSE) = 1,
       0,
       N46 * (1 - VLOOKUP(Q46, 'Risk Response Strategies'!$A$2:$C$11, 3, FALSE))
    ),
    ""
)</f>
        <v/>
      </c>
      <c r="S46" s="45" t="str" cm="1">
        <f t="array" ref="S46">IF(OR(R46=0,Q46=""),"",
IF($M$2=2,
_xlfn.IFS(R46&lt;6,"LOW",R46&gt;14,"HIGH",R46&gt;9,"MEDIUM HIGH",TRUE,"MEDIUM"),
IF($M$2=1,
_xlfn.IFS(R46&lt;=2,"LOW",R46&gt;=12,"HIGH",R46&gt;7,"MEDIUM HIGH",TRUE,"MEDIUM"),
IF($M$2=3,
_xlfn.IFS(R46&lt;=4,"LOW",R46&gt;=20,"HIGH",R46&gt;11,"MEDIUM HIGH",TRUE,"MEDIUM")
))))</f>
        <v/>
      </c>
      <c r="T46" s="35"/>
      <c r="U46" s="36"/>
      <c r="V46" s="36"/>
      <c r="W46" s="36"/>
      <c r="X46" s="36"/>
      <c r="Y46" s="36"/>
      <c r="Z46" s="171"/>
      <c r="AA46" s="34"/>
    </row>
    <row r="47" spans="1:27" ht="60" x14ac:dyDescent="0.25">
      <c r="A47" s="201"/>
      <c r="B47" s="103" t="s">
        <v>292</v>
      </c>
      <c r="C47" s="30" t="s">
        <v>234</v>
      </c>
      <c r="D47" s="31" t="s">
        <v>293</v>
      </c>
      <c r="E47" s="32">
        <v>40</v>
      </c>
      <c r="F47" s="33"/>
      <c r="G47" s="34"/>
      <c r="H47" s="35"/>
      <c r="I47" s="36"/>
      <c r="J47" s="36"/>
      <c r="K47" s="36"/>
      <c r="L47" s="37"/>
      <c r="M47" s="38"/>
      <c r="N47" s="44">
        <f t="shared" si="0"/>
        <v>0</v>
      </c>
      <c r="O47" s="45" t="str" cm="1">
        <f t="array" ref="O47">IF(N47=0, "",
   IF($M$2=2,
      _xlfn.IFS(N47&lt;6, "LOW", N47&gt;14, "HIGH", N47&gt;9, "MEDIUM HIGH", TRUE, "MEDIUM"),
   IF($M$2=1,
      _xlfn.IFS(N47&lt;=2, "LOW", N47&gt;=12, "HIGH", N47&gt;7, "MEDIUM HIGH", TRUE, "MEDIUM"),
   IF($M$2=3,
      _xlfn.IFS(N47&lt;=4, "LOW", N47&gt;=20, "HIGH", N47&gt;11, "MEDIUM HIGH", TRUE, "MEDIUM")
   ))))</f>
        <v/>
      </c>
      <c r="P47" s="41"/>
      <c r="Q47" s="42"/>
      <c r="R47" s="44" t="str">
        <f>IFERROR(
    IF(VLOOKUP(Q47, 'Risk Response Strategies'!$A$2:$C$11, 3, FALSE) = 1,
       0,
       N47 * (1 - VLOOKUP(Q47, 'Risk Response Strategies'!$A$2:$C$11, 3, FALSE))
    ),
    ""
)</f>
        <v/>
      </c>
      <c r="S47" s="45" t="str" cm="1">
        <f t="array" ref="S47">IF(OR(R47=0,Q47=""),"",
IF($M$2=2,
_xlfn.IFS(R47&lt;6,"LOW",R47&gt;14,"HIGH",R47&gt;9,"MEDIUM HIGH",TRUE,"MEDIUM"),
IF($M$2=1,
_xlfn.IFS(R47&lt;=2,"LOW",R47&gt;=12,"HIGH",R47&gt;7,"MEDIUM HIGH",TRUE,"MEDIUM"),
IF($M$2=3,
_xlfn.IFS(R47&lt;=4,"LOW",R47&gt;=20,"HIGH",R47&gt;11,"MEDIUM HIGH",TRUE,"MEDIUM")
))))</f>
        <v/>
      </c>
      <c r="T47" s="35"/>
      <c r="U47" s="36"/>
      <c r="V47" s="36"/>
      <c r="W47" s="36"/>
      <c r="X47" s="36"/>
      <c r="Y47" s="36"/>
      <c r="Z47" s="171"/>
      <c r="AA47" s="34"/>
    </row>
    <row r="48" spans="1:27" ht="60" x14ac:dyDescent="0.25">
      <c r="A48" s="199" t="s">
        <v>294</v>
      </c>
      <c r="B48" s="103" t="s">
        <v>295</v>
      </c>
      <c r="C48" s="30" t="s">
        <v>234</v>
      </c>
      <c r="D48" s="31" t="s">
        <v>296</v>
      </c>
      <c r="E48" s="32">
        <v>41</v>
      </c>
      <c r="F48" s="33"/>
      <c r="G48" s="34"/>
      <c r="H48" s="35"/>
      <c r="I48" s="36"/>
      <c r="J48" s="36"/>
      <c r="K48" s="36"/>
      <c r="L48" s="37"/>
      <c r="M48" s="38"/>
      <c r="N48" s="44">
        <f t="shared" si="0"/>
        <v>0</v>
      </c>
      <c r="O48" s="45" t="str" cm="1">
        <f t="array" ref="O48">IF(N48=0, "",
   IF($M$2=2,
      _xlfn.IFS(N48&lt;6, "LOW", N48&gt;14, "HIGH", N48&gt;9, "MEDIUM HIGH", TRUE, "MEDIUM"),
   IF($M$2=1,
      _xlfn.IFS(N48&lt;=2, "LOW", N48&gt;=12, "HIGH", N48&gt;7, "MEDIUM HIGH", TRUE, "MEDIUM"),
   IF($M$2=3,
      _xlfn.IFS(N48&lt;=4, "LOW", N48&gt;=20, "HIGH", N48&gt;11, "MEDIUM HIGH", TRUE, "MEDIUM")
   ))))</f>
        <v/>
      </c>
      <c r="P48" s="41"/>
      <c r="Q48" s="42"/>
      <c r="R48" s="44" t="str">
        <f>IFERROR(
    IF(VLOOKUP(Q48, 'Risk Response Strategies'!$A$2:$C$11, 3, FALSE) = 1,
       0,
       N48 * (1 - VLOOKUP(Q48, 'Risk Response Strategies'!$A$2:$C$11, 3, FALSE))
    ),
    ""
)</f>
        <v/>
      </c>
      <c r="S48" s="45" t="str" cm="1">
        <f t="array" ref="S48">IF(OR(R48=0,Q48=""),"",
IF($M$2=2,
_xlfn.IFS(R48&lt;6,"LOW",R48&gt;14,"HIGH",R48&gt;9,"MEDIUM HIGH",TRUE,"MEDIUM"),
IF($M$2=1,
_xlfn.IFS(R48&lt;=2,"LOW",R48&gt;=12,"HIGH",R48&gt;7,"MEDIUM HIGH",TRUE,"MEDIUM"),
IF($M$2=3,
_xlfn.IFS(R48&lt;=4,"LOW",R48&gt;=20,"HIGH",R48&gt;11,"MEDIUM HIGH",TRUE,"MEDIUM")
))))</f>
        <v/>
      </c>
      <c r="T48" s="35"/>
      <c r="U48" s="36"/>
      <c r="V48" s="36"/>
      <c r="W48" s="36"/>
      <c r="X48" s="36"/>
      <c r="Y48" s="36"/>
      <c r="Z48" s="171"/>
      <c r="AA48" s="176"/>
    </row>
    <row r="49" spans="1:27" ht="75" x14ac:dyDescent="0.25">
      <c r="A49" s="201"/>
      <c r="B49" s="103" t="s">
        <v>297</v>
      </c>
      <c r="C49" s="30" t="s">
        <v>234</v>
      </c>
      <c r="D49" s="31" t="s">
        <v>298</v>
      </c>
      <c r="E49" s="32">
        <v>42</v>
      </c>
      <c r="F49" s="33"/>
      <c r="G49" s="34"/>
      <c r="H49" s="35"/>
      <c r="I49" s="36"/>
      <c r="J49" s="36"/>
      <c r="K49" s="36"/>
      <c r="L49" s="37"/>
      <c r="M49" s="38"/>
      <c r="N49" s="46">
        <f t="shared" si="0"/>
        <v>0</v>
      </c>
      <c r="O49" s="47" t="str" cm="1">
        <f t="array" ref="O49">IF(N49=0, "",
   IF($M$2=2,
      _xlfn.IFS(N49&lt;6, "LOW", N49&gt;14, "HIGH", N49&gt;9, "MEDIUM HIGH", TRUE, "MEDIUM"),
   IF($M$2=1,
      _xlfn.IFS(N49&lt;=2, "LOW", N49&gt;=12, "HIGH", N49&gt;7, "MEDIUM HIGH", TRUE, "MEDIUM"),
   IF($M$2=3,
      _xlfn.IFS(N49&lt;=4, "LOW", N49&gt;=20, "HIGH", N49&gt;11, "MEDIUM HIGH", TRUE, "MEDIUM")
   ))))</f>
        <v/>
      </c>
      <c r="P49" s="41"/>
      <c r="Q49" s="42"/>
      <c r="R49" s="46" t="str">
        <f>IFERROR(
    IF(VLOOKUP(Q49, 'Risk Response Strategies'!$A$2:$C$11, 3, FALSE) = 1,
       0,
       N49 * (1 - VLOOKUP(Q49, 'Risk Response Strategies'!$A$2:$C$11, 3, FALSE))
    ),
    ""
)</f>
        <v/>
      </c>
      <c r="S49" s="47" t="str" cm="1">
        <f t="array" ref="S49">IF(OR(R49=0,Q49=""),"",
IF($M$2=2,
_xlfn.IFS(R49&lt;6,"LOW",R49&gt;14,"HIGH",R49&gt;9,"MEDIUM HIGH",TRUE,"MEDIUM"),
IF($M$2=1,
_xlfn.IFS(R49&lt;=2,"LOW",R49&gt;=12,"HIGH",R49&gt;7,"MEDIUM HIGH",TRUE,"MEDIUM"),
IF($M$2=3,
_xlfn.IFS(R49&lt;=4,"LOW",R49&gt;=20,"HIGH",R49&gt;11,"MEDIUM HIGH",TRUE,"MEDIUM")
))))</f>
        <v/>
      </c>
      <c r="T49" s="35"/>
      <c r="U49" s="36"/>
      <c r="V49" s="36"/>
      <c r="W49" s="36"/>
      <c r="X49" s="36"/>
      <c r="Y49" s="36"/>
      <c r="Z49" s="171"/>
      <c r="AA49" s="179"/>
    </row>
    <row r="50" spans="1:27" x14ac:dyDescent="0.25">
      <c r="E50" s="51"/>
      <c r="F50" s="52"/>
      <c r="G50" s="54"/>
      <c r="H50" s="54"/>
      <c r="I50" s="54"/>
      <c r="J50" s="54"/>
      <c r="K50" s="54"/>
      <c r="L50" s="55"/>
      <c r="M50" s="55"/>
      <c r="P50" s="53"/>
      <c r="Q50" s="53"/>
      <c r="T50" s="54"/>
      <c r="U50" s="54"/>
      <c r="V50" s="54"/>
      <c r="W50" s="54"/>
      <c r="X50" s="54"/>
      <c r="Y50" s="54"/>
      <c r="Z50" s="54"/>
      <c r="AA50" s="53"/>
    </row>
    <row r="51" spans="1:27" x14ac:dyDescent="0.25">
      <c r="E51" s="51"/>
      <c r="F51" s="52"/>
      <c r="G51" s="54"/>
      <c r="H51" s="54"/>
      <c r="I51" s="54"/>
      <c r="J51" s="54"/>
      <c r="K51" s="54"/>
      <c r="L51" s="55"/>
      <c r="M51" s="55"/>
      <c r="P51" s="53"/>
      <c r="Q51" s="53"/>
      <c r="T51" s="54"/>
      <c r="U51" s="54"/>
      <c r="V51" s="54"/>
      <c r="W51" s="54"/>
      <c r="X51" s="54"/>
      <c r="Y51" s="54"/>
      <c r="Z51" s="54"/>
      <c r="AA51" s="53"/>
    </row>
    <row r="52" spans="1:27" x14ac:dyDescent="0.25">
      <c r="E52" s="51"/>
      <c r="F52" s="52"/>
      <c r="G52" s="54"/>
      <c r="H52" s="54"/>
      <c r="I52" s="54"/>
      <c r="J52" s="54"/>
      <c r="K52" s="54"/>
      <c r="L52" s="55"/>
      <c r="M52" s="55"/>
      <c r="P52" s="53"/>
      <c r="Q52" s="53"/>
      <c r="T52" s="54"/>
      <c r="U52" s="54"/>
      <c r="V52" s="54"/>
      <c r="W52" s="54"/>
      <c r="X52" s="54"/>
      <c r="Y52" s="54"/>
      <c r="Z52" s="54"/>
      <c r="AA52" s="53"/>
    </row>
    <row r="53" spans="1:27" x14ac:dyDescent="0.25">
      <c r="E53" s="51"/>
      <c r="F53" s="52"/>
      <c r="G53" s="54"/>
      <c r="H53" s="54"/>
      <c r="I53" s="54"/>
      <c r="J53" s="54"/>
      <c r="K53" s="54"/>
      <c r="L53" s="55"/>
      <c r="M53" s="55"/>
      <c r="P53" s="53"/>
      <c r="Q53" s="53"/>
      <c r="T53" s="54"/>
      <c r="U53" s="54"/>
      <c r="V53" s="54"/>
      <c r="W53" s="54"/>
      <c r="X53" s="54"/>
      <c r="Y53" s="54"/>
      <c r="Z53" s="54"/>
      <c r="AA53" s="53"/>
    </row>
    <row r="54" spans="1:27" x14ac:dyDescent="0.25">
      <c r="E54" s="51"/>
      <c r="F54" s="52"/>
      <c r="G54" s="54"/>
      <c r="H54" s="54"/>
      <c r="I54" s="54"/>
      <c r="J54" s="54"/>
      <c r="K54" s="54"/>
      <c r="L54" s="55"/>
      <c r="M54" s="55"/>
      <c r="P54" s="53"/>
      <c r="Q54" s="53"/>
      <c r="T54" s="54"/>
      <c r="U54" s="54"/>
      <c r="V54" s="54"/>
      <c r="W54" s="54"/>
      <c r="X54" s="54"/>
      <c r="Y54" s="54"/>
      <c r="Z54" s="54"/>
      <c r="AA54" s="53"/>
    </row>
    <row r="55" spans="1:27" x14ac:dyDescent="0.25">
      <c r="E55" s="51"/>
      <c r="F55" s="52"/>
      <c r="G55" s="54"/>
      <c r="H55" s="54"/>
      <c r="I55" s="54"/>
      <c r="J55" s="54"/>
      <c r="K55" s="54"/>
      <c r="L55" s="55"/>
      <c r="M55" s="55"/>
      <c r="P55" s="53"/>
      <c r="Q55" s="53"/>
      <c r="T55" s="54"/>
      <c r="U55" s="54"/>
      <c r="V55" s="54"/>
      <c r="W55" s="54"/>
      <c r="X55" s="54"/>
      <c r="Y55" s="54"/>
      <c r="Z55" s="54"/>
      <c r="AA55" s="53"/>
    </row>
    <row r="56" spans="1:27" x14ac:dyDescent="0.25">
      <c r="E56" s="51"/>
      <c r="F56" s="52"/>
      <c r="G56" s="54"/>
      <c r="H56" s="54"/>
      <c r="I56" s="54"/>
      <c r="J56" s="54"/>
      <c r="K56" s="54"/>
      <c r="L56" s="55"/>
      <c r="M56" s="55"/>
      <c r="P56" s="53"/>
      <c r="Q56" s="53"/>
      <c r="T56" s="54"/>
      <c r="U56" s="54"/>
      <c r="V56" s="54"/>
      <c r="W56" s="54"/>
      <c r="X56" s="54"/>
      <c r="Y56" s="54"/>
      <c r="Z56" s="54"/>
      <c r="AA56" s="53"/>
    </row>
    <row r="57" spans="1:27" x14ac:dyDescent="0.25">
      <c r="E57" s="51"/>
      <c r="F57" s="52"/>
      <c r="G57" s="54"/>
      <c r="H57" s="54"/>
      <c r="I57" s="54"/>
      <c r="J57" s="54"/>
      <c r="K57" s="54"/>
      <c r="L57" s="55"/>
      <c r="M57" s="55"/>
      <c r="P57" s="53"/>
      <c r="Q57" s="53"/>
      <c r="T57" s="54"/>
      <c r="U57" s="54"/>
      <c r="V57" s="54"/>
      <c r="W57" s="54"/>
      <c r="X57" s="54"/>
      <c r="Y57" s="54"/>
      <c r="Z57" s="54"/>
      <c r="AA57" s="53"/>
    </row>
    <row r="58" spans="1:27" x14ac:dyDescent="0.25">
      <c r="E58" s="51"/>
      <c r="F58" s="52"/>
      <c r="G58" s="54"/>
      <c r="H58" s="54"/>
      <c r="I58" s="54"/>
      <c r="J58" s="54"/>
      <c r="K58" s="54"/>
      <c r="L58" s="55"/>
      <c r="M58" s="55"/>
      <c r="P58" s="53"/>
      <c r="Q58" s="53"/>
      <c r="T58" s="54"/>
      <c r="U58" s="54"/>
      <c r="V58" s="54"/>
      <c r="W58" s="54"/>
      <c r="X58" s="54"/>
      <c r="Y58" s="54"/>
      <c r="Z58" s="54"/>
      <c r="AA58" s="53"/>
    </row>
    <row r="59" spans="1:27" x14ac:dyDescent="0.25">
      <c r="E59" s="51"/>
      <c r="F59" s="52"/>
      <c r="G59" s="54"/>
      <c r="H59" s="54"/>
      <c r="I59" s="54"/>
      <c r="J59" s="54"/>
      <c r="K59" s="54"/>
      <c r="L59" s="55"/>
      <c r="M59" s="55"/>
      <c r="P59" s="53"/>
      <c r="Q59" s="53"/>
      <c r="T59" s="54"/>
      <c r="U59" s="54"/>
      <c r="V59" s="54"/>
      <c r="W59" s="54"/>
      <c r="X59" s="54"/>
      <c r="Y59" s="54"/>
      <c r="Z59" s="54"/>
      <c r="AA59" s="53"/>
    </row>
    <row r="60" spans="1:27" x14ac:dyDescent="0.25">
      <c r="E60" s="51"/>
      <c r="F60" s="52"/>
      <c r="G60" s="54"/>
      <c r="H60" s="54"/>
      <c r="I60" s="54"/>
      <c r="J60" s="54"/>
      <c r="K60" s="54"/>
      <c r="L60" s="55"/>
      <c r="M60" s="55"/>
      <c r="P60" s="53"/>
      <c r="Q60" s="53"/>
      <c r="T60" s="54"/>
      <c r="U60" s="54"/>
      <c r="V60" s="54"/>
      <c r="W60" s="54"/>
      <c r="X60" s="54"/>
      <c r="Y60" s="54"/>
      <c r="Z60" s="54"/>
      <c r="AA60" s="53"/>
    </row>
    <row r="61" spans="1:27" x14ac:dyDescent="0.25">
      <c r="E61" s="51"/>
      <c r="F61" s="52"/>
      <c r="G61" s="54"/>
      <c r="H61" s="54"/>
      <c r="I61" s="54"/>
      <c r="J61" s="54"/>
      <c r="K61" s="54"/>
      <c r="L61" s="55"/>
      <c r="M61" s="55"/>
      <c r="P61" s="53"/>
      <c r="Q61" s="53"/>
      <c r="T61" s="54"/>
      <c r="U61" s="54"/>
      <c r="V61" s="54"/>
      <c r="W61" s="54"/>
      <c r="X61" s="54"/>
      <c r="Y61" s="54"/>
      <c r="Z61" s="54"/>
      <c r="AA61" s="53"/>
    </row>
    <row r="62" spans="1:27" x14ac:dyDescent="0.25">
      <c r="E62" s="51"/>
      <c r="F62" s="52"/>
      <c r="G62" s="54"/>
      <c r="H62" s="54"/>
      <c r="I62" s="54"/>
      <c r="J62" s="54"/>
      <c r="K62" s="54"/>
      <c r="L62" s="55"/>
      <c r="M62" s="55"/>
      <c r="P62" s="53"/>
      <c r="Q62" s="53"/>
      <c r="T62" s="54"/>
      <c r="U62" s="54"/>
      <c r="V62" s="54"/>
      <c r="W62" s="54"/>
      <c r="X62" s="54"/>
      <c r="Y62" s="54"/>
      <c r="Z62" s="54"/>
      <c r="AA62" s="53"/>
    </row>
    <row r="63" spans="1:27" x14ac:dyDescent="0.25">
      <c r="E63" s="51"/>
      <c r="F63" s="52"/>
      <c r="G63" s="54"/>
      <c r="H63" s="54"/>
      <c r="I63" s="54"/>
      <c r="J63" s="54"/>
      <c r="K63" s="54"/>
      <c r="L63" s="55"/>
      <c r="M63" s="55"/>
      <c r="P63" s="53"/>
      <c r="Q63" s="53"/>
      <c r="T63" s="54"/>
      <c r="U63" s="54"/>
      <c r="V63" s="54"/>
      <c r="W63" s="54"/>
      <c r="X63" s="54"/>
      <c r="Y63" s="54"/>
      <c r="Z63" s="54"/>
      <c r="AA63" s="53"/>
    </row>
    <row r="64" spans="1:27" x14ac:dyDescent="0.25">
      <c r="E64" s="51"/>
      <c r="F64" s="52"/>
      <c r="G64" s="54"/>
      <c r="H64" s="54"/>
      <c r="I64" s="54"/>
      <c r="J64" s="54"/>
      <c r="K64" s="54"/>
      <c r="L64" s="55"/>
      <c r="M64" s="55"/>
      <c r="P64" s="53"/>
      <c r="Q64" s="53"/>
      <c r="T64" s="54"/>
      <c r="U64" s="54"/>
      <c r="V64" s="54"/>
      <c r="W64" s="54"/>
      <c r="X64" s="54"/>
      <c r="Y64" s="54"/>
      <c r="Z64" s="54"/>
      <c r="AA64" s="53"/>
    </row>
    <row r="65" spans="5:27" x14ac:dyDescent="0.25">
      <c r="E65" s="51"/>
      <c r="F65" s="52"/>
      <c r="G65" s="54"/>
      <c r="H65" s="54"/>
      <c r="I65" s="54"/>
      <c r="J65" s="54"/>
      <c r="K65" s="54"/>
      <c r="L65" s="55"/>
      <c r="M65" s="55"/>
      <c r="P65" s="53"/>
      <c r="Q65" s="53"/>
      <c r="T65" s="54"/>
      <c r="U65" s="54"/>
      <c r="V65" s="54"/>
      <c r="W65" s="54"/>
      <c r="X65" s="54"/>
      <c r="Y65" s="54"/>
      <c r="Z65" s="54"/>
      <c r="AA65" s="53"/>
    </row>
    <row r="66" spans="5:27" x14ac:dyDescent="0.25">
      <c r="E66" s="51"/>
      <c r="F66" s="52"/>
      <c r="G66" s="54"/>
      <c r="H66" s="54"/>
      <c r="I66" s="54"/>
      <c r="J66" s="54"/>
      <c r="K66" s="54"/>
      <c r="L66" s="55"/>
      <c r="M66" s="55"/>
      <c r="P66" s="53"/>
      <c r="Q66" s="53"/>
      <c r="T66" s="54"/>
      <c r="U66" s="54"/>
      <c r="V66" s="54"/>
      <c r="W66" s="54"/>
      <c r="X66" s="54"/>
      <c r="Y66" s="54"/>
      <c r="Z66" s="54"/>
      <c r="AA66" s="53"/>
    </row>
    <row r="67" spans="5:27" x14ac:dyDescent="0.25">
      <c r="E67" s="51"/>
      <c r="F67" s="52"/>
      <c r="G67" s="54"/>
      <c r="H67" s="54"/>
      <c r="I67" s="54"/>
      <c r="J67" s="54"/>
      <c r="K67" s="54"/>
      <c r="L67" s="55"/>
      <c r="M67" s="55"/>
      <c r="P67" s="53"/>
      <c r="Q67" s="53"/>
      <c r="T67" s="54"/>
      <c r="U67" s="54"/>
      <c r="V67" s="54"/>
      <c r="W67" s="54"/>
      <c r="X67" s="54"/>
      <c r="Y67" s="54"/>
      <c r="Z67" s="54"/>
      <c r="AA67" s="53"/>
    </row>
    <row r="68" spans="5:27" x14ac:dyDescent="0.25">
      <c r="E68" s="51"/>
      <c r="F68" s="52"/>
      <c r="G68" s="54"/>
      <c r="H68" s="54"/>
      <c r="I68" s="54"/>
      <c r="J68" s="54"/>
      <c r="K68" s="54"/>
      <c r="L68" s="55"/>
      <c r="M68" s="55"/>
      <c r="P68" s="53"/>
      <c r="Q68" s="53"/>
      <c r="T68" s="54"/>
      <c r="U68" s="54"/>
      <c r="V68" s="54"/>
      <c r="W68" s="54"/>
      <c r="X68" s="54"/>
      <c r="Y68" s="54"/>
      <c r="Z68" s="54"/>
      <c r="AA68" s="53"/>
    </row>
    <row r="69" spans="5:27" x14ac:dyDescent="0.25">
      <c r="E69" s="51"/>
      <c r="F69" s="52"/>
      <c r="G69" s="54"/>
      <c r="H69" s="54"/>
      <c r="I69" s="54"/>
      <c r="J69" s="54"/>
      <c r="K69" s="54"/>
      <c r="L69" s="55"/>
      <c r="M69" s="55"/>
      <c r="P69" s="53"/>
      <c r="Q69" s="53"/>
      <c r="T69" s="54"/>
      <c r="U69" s="54"/>
      <c r="V69" s="54"/>
      <c r="W69" s="54"/>
      <c r="X69" s="54"/>
      <c r="Y69" s="54"/>
      <c r="Z69" s="54"/>
      <c r="AA69" s="53"/>
    </row>
    <row r="70" spans="5:27" x14ac:dyDescent="0.25">
      <c r="E70" s="51"/>
      <c r="F70" s="52"/>
      <c r="G70" s="54"/>
      <c r="H70" s="54"/>
      <c r="I70" s="54"/>
      <c r="J70" s="54"/>
      <c r="K70" s="54"/>
      <c r="L70" s="55"/>
      <c r="M70" s="55"/>
      <c r="P70" s="53"/>
      <c r="Q70" s="53"/>
      <c r="T70" s="54"/>
      <c r="U70" s="54"/>
      <c r="V70" s="54"/>
      <c r="W70" s="54"/>
      <c r="X70" s="54"/>
      <c r="Y70" s="54"/>
      <c r="Z70" s="54"/>
      <c r="AA70" s="53"/>
    </row>
    <row r="71" spans="5:27" x14ac:dyDescent="0.25">
      <c r="E71" s="51"/>
      <c r="F71" s="52"/>
      <c r="G71" s="54"/>
      <c r="H71" s="54"/>
      <c r="I71" s="54"/>
      <c r="J71" s="54"/>
      <c r="K71" s="54"/>
      <c r="L71" s="55"/>
      <c r="M71" s="55"/>
      <c r="P71" s="53"/>
      <c r="Q71" s="53"/>
      <c r="T71" s="54"/>
      <c r="U71" s="54"/>
      <c r="V71" s="54"/>
      <c r="W71" s="54"/>
      <c r="X71" s="54"/>
      <c r="Y71" s="54"/>
      <c r="Z71" s="54"/>
      <c r="AA71" s="53"/>
    </row>
    <row r="72" spans="5:27" x14ac:dyDescent="0.25">
      <c r="E72" s="51"/>
      <c r="F72" s="52"/>
      <c r="G72" s="54"/>
      <c r="H72" s="54"/>
      <c r="I72" s="54"/>
      <c r="J72" s="54"/>
      <c r="K72" s="54"/>
      <c r="L72" s="55"/>
      <c r="M72" s="55"/>
      <c r="P72" s="53"/>
      <c r="Q72" s="53"/>
      <c r="T72" s="54"/>
      <c r="U72" s="54"/>
      <c r="V72" s="54"/>
      <c r="W72" s="54"/>
      <c r="X72" s="54"/>
      <c r="Y72" s="54"/>
      <c r="Z72" s="54"/>
      <c r="AA72" s="53"/>
    </row>
    <row r="73" spans="5:27" x14ac:dyDescent="0.25">
      <c r="E73" s="51"/>
      <c r="F73" s="52"/>
      <c r="G73" s="54"/>
      <c r="H73" s="54"/>
      <c r="I73" s="54"/>
      <c r="J73" s="54"/>
      <c r="K73" s="54"/>
      <c r="L73" s="55"/>
      <c r="M73" s="55"/>
      <c r="P73" s="53"/>
      <c r="Q73" s="53"/>
      <c r="T73" s="54"/>
      <c r="U73" s="54"/>
      <c r="V73" s="54"/>
      <c r="W73" s="54"/>
      <c r="X73" s="54"/>
      <c r="Y73" s="54"/>
      <c r="Z73" s="54"/>
      <c r="AA73" s="53"/>
    </row>
    <row r="74" spans="5:27" x14ac:dyDescent="0.25">
      <c r="E74" s="51"/>
      <c r="F74" s="52"/>
      <c r="G74" s="54"/>
      <c r="H74" s="54"/>
      <c r="I74" s="54"/>
      <c r="J74" s="54"/>
      <c r="K74" s="54"/>
      <c r="L74" s="55"/>
      <c r="M74" s="55"/>
      <c r="P74" s="53"/>
      <c r="Q74" s="53"/>
      <c r="T74" s="54"/>
      <c r="U74" s="54"/>
      <c r="V74" s="54"/>
      <c r="W74" s="54"/>
      <c r="X74" s="54"/>
      <c r="Y74" s="54"/>
      <c r="Z74" s="54"/>
      <c r="AA74" s="53"/>
    </row>
    <row r="75" spans="5:27" x14ac:dyDescent="0.25">
      <c r="E75" s="51"/>
      <c r="F75" s="52"/>
      <c r="G75" s="54"/>
      <c r="H75" s="54"/>
      <c r="I75" s="54"/>
      <c r="J75" s="54"/>
      <c r="K75" s="54"/>
      <c r="L75" s="55"/>
      <c r="M75" s="55"/>
      <c r="P75" s="53"/>
      <c r="Q75" s="53"/>
      <c r="T75" s="54"/>
      <c r="U75" s="54"/>
      <c r="V75" s="54"/>
      <c r="W75" s="54"/>
      <c r="X75" s="54"/>
      <c r="Y75" s="54"/>
      <c r="Z75" s="54"/>
      <c r="AA75" s="53"/>
    </row>
    <row r="76" spans="5:27" x14ac:dyDescent="0.25">
      <c r="E76" s="51"/>
      <c r="F76" s="52"/>
      <c r="G76" s="54"/>
      <c r="H76" s="54"/>
      <c r="I76" s="54"/>
      <c r="J76" s="54"/>
      <c r="K76" s="54"/>
      <c r="L76" s="55"/>
      <c r="M76" s="55"/>
      <c r="P76" s="53"/>
      <c r="Q76" s="53"/>
      <c r="T76" s="54"/>
      <c r="U76" s="54"/>
      <c r="V76" s="54"/>
      <c r="W76" s="54"/>
      <c r="X76" s="54"/>
      <c r="Y76" s="54"/>
      <c r="Z76" s="54"/>
      <c r="AA76" s="53"/>
    </row>
    <row r="77" spans="5:27" x14ac:dyDescent="0.25">
      <c r="E77" s="51"/>
      <c r="F77" s="52"/>
      <c r="G77" s="54"/>
      <c r="H77" s="54"/>
      <c r="I77" s="54"/>
      <c r="J77" s="54"/>
      <c r="K77" s="54"/>
      <c r="L77" s="55"/>
      <c r="M77" s="55"/>
      <c r="P77" s="53"/>
      <c r="Q77" s="53"/>
      <c r="T77" s="54"/>
      <c r="U77" s="54"/>
      <c r="V77" s="54"/>
      <c r="W77" s="54"/>
      <c r="X77" s="54"/>
      <c r="Y77" s="54"/>
      <c r="Z77" s="54"/>
      <c r="AA77" s="53"/>
    </row>
    <row r="78" spans="5:27" x14ac:dyDescent="0.25">
      <c r="E78" s="51"/>
      <c r="F78" s="52"/>
      <c r="G78" s="54"/>
      <c r="H78" s="54"/>
      <c r="I78" s="54"/>
      <c r="J78" s="54"/>
      <c r="K78" s="54"/>
      <c r="L78" s="55"/>
      <c r="M78" s="55"/>
      <c r="P78" s="53"/>
      <c r="Q78" s="53"/>
      <c r="T78" s="54"/>
      <c r="U78" s="54"/>
      <c r="V78" s="54"/>
      <c r="W78" s="54"/>
      <c r="X78" s="54"/>
      <c r="Y78" s="54"/>
      <c r="Z78" s="54"/>
      <c r="AA78" s="53"/>
    </row>
    <row r="79" spans="5:27" x14ac:dyDescent="0.25">
      <c r="E79" s="51"/>
      <c r="F79" s="52"/>
      <c r="G79" s="54"/>
      <c r="H79" s="54"/>
      <c r="I79" s="54"/>
      <c r="J79" s="54"/>
      <c r="K79" s="54"/>
      <c r="L79" s="55"/>
      <c r="M79" s="55"/>
      <c r="P79" s="53"/>
      <c r="Q79" s="53"/>
      <c r="T79" s="54"/>
      <c r="U79" s="54"/>
      <c r="V79" s="54"/>
      <c r="W79" s="54"/>
      <c r="X79" s="54"/>
      <c r="Y79" s="54"/>
      <c r="Z79" s="54"/>
      <c r="AA79" s="53"/>
    </row>
    <row r="80" spans="5:27" x14ac:dyDescent="0.25">
      <c r="E80" s="51"/>
      <c r="F80" s="52"/>
      <c r="G80" s="54"/>
      <c r="H80" s="54"/>
      <c r="I80" s="54"/>
      <c r="J80" s="54"/>
      <c r="K80" s="54"/>
      <c r="L80" s="55"/>
      <c r="M80" s="55"/>
      <c r="P80" s="53"/>
      <c r="Q80" s="53"/>
      <c r="T80" s="54"/>
      <c r="U80" s="54"/>
      <c r="V80" s="54"/>
      <c r="W80" s="54"/>
      <c r="X80" s="54"/>
      <c r="Y80" s="54"/>
      <c r="Z80" s="54"/>
      <c r="AA80" s="53"/>
    </row>
    <row r="81" spans="5:27" x14ac:dyDescent="0.25">
      <c r="E81" s="51"/>
      <c r="F81" s="52"/>
      <c r="G81" s="54"/>
      <c r="H81" s="54"/>
      <c r="I81" s="54"/>
      <c r="J81" s="54"/>
      <c r="K81" s="54"/>
      <c r="L81" s="55"/>
      <c r="M81" s="55"/>
      <c r="P81" s="53"/>
      <c r="Q81" s="53"/>
      <c r="T81" s="54"/>
      <c r="U81" s="54"/>
      <c r="V81" s="54"/>
      <c r="W81" s="54"/>
      <c r="X81" s="54"/>
      <c r="Y81" s="54"/>
      <c r="Z81" s="54"/>
      <c r="AA81" s="53"/>
    </row>
    <row r="82" spans="5:27" x14ac:dyDescent="0.25">
      <c r="E82" s="51"/>
      <c r="F82" s="52"/>
      <c r="G82" s="54"/>
      <c r="H82" s="54"/>
      <c r="I82" s="54"/>
      <c r="J82" s="54"/>
      <c r="K82" s="54"/>
      <c r="L82" s="55"/>
      <c r="M82" s="55"/>
      <c r="P82" s="53"/>
      <c r="Q82" s="53"/>
      <c r="T82" s="54"/>
      <c r="U82" s="54"/>
      <c r="V82" s="54"/>
      <c r="W82" s="54"/>
      <c r="X82" s="54"/>
      <c r="Y82" s="54"/>
      <c r="Z82" s="54"/>
      <c r="AA82" s="53"/>
    </row>
    <row r="83" spans="5:27" x14ac:dyDescent="0.25">
      <c r="E83" s="51"/>
      <c r="F83" s="52"/>
      <c r="G83" s="54"/>
      <c r="H83" s="54"/>
      <c r="I83" s="54"/>
      <c r="J83" s="54"/>
      <c r="K83" s="54"/>
      <c r="L83" s="55"/>
      <c r="M83" s="55"/>
      <c r="P83" s="53"/>
      <c r="Q83" s="53"/>
      <c r="T83" s="54"/>
      <c r="U83" s="54"/>
      <c r="V83" s="54"/>
      <c r="W83" s="54"/>
      <c r="X83" s="54"/>
      <c r="Y83" s="54"/>
      <c r="Z83" s="54"/>
      <c r="AA83" s="53"/>
    </row>
    <row r="84" spans="5:27" x14ac:dyDescent="0.25">
      <c r="E84" s="51"/>
      <c r="F84" s="52"/>
      <c r="G84" s="54"/>
      <c r="H84" s="54"/>
      <c r="I84" s="54"/>
      <c r="J84" s="54"/>
      <c r="K84" s="54"/>
      <c r="L84" s="55"/>
      <c r="M84" s="55"/>
      <c r="P84" s="53"/>
      <c r="Q84" s="53"/>
      <c r="T84" s="54"/>
      <c r="U84" s="54"/>
      <c r="V84" s="54"/>
      <c r="W84" s="54"/>
      <c r="X84" s="54"/>
      <c r="Y84" s="54"/>
      <c r="Z84" s="54"/>
      <c r="AA84" s="53"/>
    </row>
    <row r="85" spans="5:27" x14ac:dyDescent="0.25">
      <c r="F85" s="58"/>
      <c r="AA85" s="53"/>
    </row>
    <row r="86" spans="5:27" x14ac:dyDescent="0.25">
      <c r="F86" s="58"/>
      <c r="AA86" s="53"/>
    </row>
    <row r="87" spans="5:27" x14ac:dyDescent="0.25">
      <c r="F87" s="58"/>
      <c r="AA87" s="53"/>
    </row>
    <row r="88" spans="5:27" x14ac:dyDescent="0.25">
      <c r="F88" s="58"/>
      <c r="AA88" s="53"/>
    </row>
    <row r="89" spans="5:27" x14ac:dyDescent="0.25">
      <c r="F89" s="58"/>
      <c r="N89" s="60"/>
      <c r="O89" s="60"/>
      <c r="AA89" s="53"/>
    </row>
    <row r="90" spans="5:27" x14ac:dyDescent="0.25">
      <c r="F90" s="58"/>
      <c r="N90" s="61"/>
      <c r="O90" s="60"/>
      <c r="AA90" s="53"/>
    </row>
    <row r="91" spans="5:27" x14ac:dyDescent="0.25">
      <c r="F91" s="58"/>
      <c r="N91" s="61"/>
      <c r="O91" s="60"/>
      <c r="AA91" s="53"/>
    </row>
    <row r="92" spans="5:27" x14ac:dyDescent="0.25">
      <c r="F92" s="58"/>
      <c r="N92" s="61"/>
      <c r="O92" s="60"/>
      <c r="AA92" s="53"/>
    </row>
    <row r="93" spans="5:27" x14ac:dyDescent="0.25">
      <c r="F93" s="58"/>
      <c r="N93" s="61"/>
      <c r="O93" s="60"/>
    </row>
    <row r="94" spans="5:27" x14ac:dyDescent="0.25">
      <c r="F94" s="58"/>
      <c r="N94" s="61"/>
      <c r="O94" s="60"/>
    </row>
    <row r="95" spans="5:27" x14ac:dyDescent="0.25">
      <c r="F95" s="58"/>
      <c r="N95" s="61"/>
      <c r="O95" s="60"/>
    </row>
    <row r="96" spans="5:27" x14ac:dyDescent="0.25">
      <c r="F96" s="58"/>
      <c r="N96" s="61"/>
      <c r="O96" s="60"/>
    </row>
    <row r="97" spans="6:19" x14ac:dyDescent="0.25">
      <c r="F97" s="58"/>
      <c r="N97" s="61"/>
      <c r="O97" s="60"/>
      <c r="R97" s="60"/>
      <c r="S97" s="60"/>
    </row>
    <row r="98" spans="6:19" x14ac:dyDescent="0.25">
      <c r="F98" s="58"/>
      <c r="N98" s="61"/>
      <c r="O98" s="60"/>
      <c r="R98" s="61"/>
      <c r="S98" s="60"/>
    </row>
    <row r="99" spans="6:19" x14ac:dyDescent="0.25">
      <c r="F99" s="58"/>
      <c r="N99" s="61"/>
      <c r="O99" s="60"/>
      <c r="R99" s="61"/>
      <c r="S99" s="60"/>
    </row>
    <row r="100" spans="6:19" x14ac:dyDescent="0.25">
      <c r="F100" s="58"/>
      <c r="N100" s="61"/>
      <c r="O100" s="60"/>
      <c r="R100" s="61"/>
      <c r="S100" s="60"/>
    </row>
    <row r="101" spans="6:19" x14ac:dyDescent="0.25">
      <c r="F101" s="58"/>
      <c r="N101" s="61"/>
      <c r="O101" s="60"/>
      <c r="R101" s="61"/>
      <c r="S101" s="60"/>
    </row>
    <row r="102" spans="6:19" x14ac:dyDescent="0.25">
      <c r="F102" s="58"/>
      <c r="N102" s="61"/>
      <c r="O102" s="60"/>
      <c r="R102" s="61"/>
      <c r="S102" s="60"/>
    </row>
    <row r="103" spans="6:19" x14ac:dyDescent="0.25">
      <c r="F103" s="58"/>
      <c r="N103" s="61"/>
      <c r="O103" s="60"/>
      <c r="R103" s="61"/>
      <c r="S103" s="60"/>
    </row>
    <row r="104" spans="6:19" x14ac:dyDescent="0.25">
      <c r="F104" s="58"/>
      <c r="N104" s="61"/>
      <c r="O104" s="60"/>
      <c r="R104" s="61"/>
      <c r="S104" s="60"/>
    </row>
    <row r="105" spans="6:19" x14ac:dyDescent="0.25">
      <c r="F105" s="58"/>
      <c r="N105" s="61"/>
      <c r="O105" s="60"/>
      <c r="R105" s="61"/>
      <c r="S105" s="60"/>
    </row>
    <row r="106" spans="6:19" x14ac:dyDescent="0.25">
      <c r="F106" s="58"/>
      <c r="N106" s="61"/>
      <c r="O106" s="60"/>
      <c r="R106" s="61"/>
      <c r="S106" s="60"/>
    </row>
    <row r="107" spans="6:19" x14ac:dyDescent="0.25">
      <c r="F107" s="58"/>
      <c r="N107" s="61"/>
      <c r="O107" s="60"/>
      <c r="R107" s="61"/>
      <c r="S107" s="60"/>
    </row>
    <row r="108" spans="6:19" x14ac:dyDescent="0.25">
      <c r="F108" s="58"/>
      <c r="N108" s="61"/>
      <c r="O108" s="60"/>
      <c r="R108" s="61"/>
      <c r="S108" s="60"/>
    </row>
    <row r="109" spans="6:19" x14ac:dyDescent="0.25">
      <c r="F109" s="58"/>
      <c r="N109" s="61"/>
      <c r="O109" s="60"/>
      <c r="R109" s="61"/>
      <c r="S109" s="60"/>
    </row>
    <row r="110" spans="6:19" x14ac:dyDescent="0.25">
      <c r="F110" s="58"/>
      <c r="N110" s="61"/>
      <c r="O110" s="60"/>
      <c r="R110" s="61"/>
      <c r="S110" s="60"/>
    </row>
    <row r="111" spans="6:19" x14ac:dyDescent="0.25">
      <c r="F111" s="58"/>
      <c r="N111" s="61"/>
      <c r="O111" s="60"/>
      <c r="R111" s="61"/>
      <c r="S111" s="60"/>
    </row>
    <row r="112" spans="6:19" x14ac:dyDescent="0.25">
      <c r="F112" s="58"/>
      <c r="N112" s="61"/>
      <c r="O112" s="60"/>
      <c r="R112" s="61"/>
      <c r="S112" s="60"/>
    </row>
    <row r="113" spans="6:19" x14ac:dyDescent="0.25">
      <c r="F113" s="58"/>
      <c r="N113" s="61"/>
      <c r="O113" s="60"/>
      <c r="R113" s="61"/>
      <c r="S113" s="60"/>
    </row>
    <row r="114" spans="6:19" x14ac:dyDescent="0.25">
      <c r="F114" s="58"/>
      <c r="N114" s="61"/>
      <c r="O114" s="60"/>
      <c r="R114" s="61"/>
      <c r="S114" s="60"/>
    </row>
    <row r="115" spans="6:19" x14ac:dyDescent="0.25">
      <c r="R115" s="61"/>
      <c r="S115" s="60"/>
    </row>
    <row r="116" spans="6:19" x14ac:dyDescent="0.25">
      <c r="R116" s="61"/>
      <c r="S116" s="60"/>
    </row>
    <row r="117" spans="6:19" x14ac:dyDescent="0.25">
      <c r="R117" s="61"/>
      <c r="S117" s="60"/>
    </row>
    <row r="118" spans="6:19" x14ac:dyDescent="0.25">
      <c r="R118" s="61"/>
      <c r="S118" s="60"/>
    </row>
    <row r="119" spans="6:19" x14ac:dyDescent="0.25">
      <c r="R119" s="61"/>
      <c r="S119" s="60"/>
    </row>
    <row r="120" spans="6:19" x14ac:dyDescent="0.25">
      <c r="R120" s="61"/>
      <c r="S120" s="60"/>
    </row>
    <row r="121" spans="6:19" x14ac:dyDescent="0.25">
      <c r="R121" s="61"/>
      <c r="S121" s="60"/>
    </row>
    <row r="122" spans="6:19" x14ac:dyDescent="0.25">
      <c r="R122" s="61"/>
      <c r="S122" s="60"/>
    </row>
  </sheetData>
  <mergeCells count="36">
    <mergeCell ref="A40:B40"/>
    <mergeCell ref="A41:A44"/>
    <mergeCell ref="A45:A47"/>
    <mergeCell ref="A48:A49"/>
    <mergeCell ref="A30:A34"/>
    <mergeCell ref="B30:B34"/>
    <mergeCell ref="A35:A37"/>
    <mergeCell ref="B35:B37"/>
    <mergeCell ref="A38:D38"/>
    <mergeCell ref="A39:B39"/>
    <mergeCell ref="A15:A20"/>
    <mergeCell ref="B15:B20"/>
    <mergeCell ref="A21:A24"/>
    <mergeCell ref="B21:B24"/>
    <mergeCell ref="A25:A29"/>
    <mergeCell ref="B25:B29"/>
    <mergeCell ref="A7:A9"/>
    <mergeCell ref="B7:B9"/>
    <mergeCell ref="A10:A12"/>
    <mergeCell ref="B10:B12"/>
    <mergeCell ref="A13:A14"/>
    <mergeCell ref="B13:B14"/>
    <mergeCell ref="A6:D6"/>
    <mergeCell ref="E2:F2"/>
    <mergeCell ref="A5:D5"/>
    <mergeCell ref="A3:P3"/>
    <mergeCell ref="A4:J4"/>
    <mergeCell ref="K4:P4"/>
    <mergeCell ref="E1:AA1"/>
    <mergeCell ref="M2:AA2"/>
    <mergeCell ref="X4:AA4"/>
    <mergeCell ref="X3:AA3"/>
    <mergeCell ref="V4:W4"/>
    <mergeCell ref="Q4:U4"/>
    <mergeCell ref="Q3:W3"/>
    <mergeCell ref="G2:J2"/>
  </mergeCells>
  <conditionalFormatting sqref="K13">
    <cfRule type="cellIs" dxfId="36" priority="49" operator="equal">
      <formula>"IT'S OVER 9000!!!!!!!"</formula>
    </cfRule>
  </conditionalFormatting>
  <conditionalFormatting sqref="O50:O1048576 O6">
    <cfRule type="cellIs" dxfId="35" priority="54" operator="equal">
      <formula>"HIGH"</formula>
    </cfRule>
    <cfRule type="cellIs" dxfId="34" priority="55" operator="equal">
      <formula>"MEDIUM"</formula>
    </cfRule>
  </conditionalFormatting>
  <conditionalFormatting sqref="S57:W1048576">
    <cfRule type="cellIs" dxfId="33" priority="47" operator="equal">
      <formula>"HIGH"</formula>
    </cfRule>
    <cfRule type="cellIs" dxfId="32" priority="48" operator="equal">
      <formula>"MEDIUM"</formula>
    </cfRule>
  </conditionalFormatting>
  <conditionalFormatting sqref="S50:W56">
    <cfRule type="cellIs" dxfId="31" priority="41" operator="equal">
      <formula>"HIGH"</formula>
    </cfRule>
    <cfRule type="cellIs" dxfId="30" priority="42" operator="equal">
      <formula>"MEDIUM"</formula>
    </cfRule>
  </conditionalFormatting>
  <conditionalFormatting sqref="O5">
    <cfRule type="cellIs" dxfId="29" priority="38" operator="equal">
      <formula>"HIGH"</formula>
    </cfRule>
    <cfRule type="cellIs" dxfId="28" priority="39" operator="equal">
      <formula>"MEDIUM"</formula>
    </cfRule>
  </conditionalFormatting>
  <conditionalFormatting sqref="N7:N49">
    <cfRule type="cellIs" dxfId="27" priority="33" operator="equal">
      <formula>"IT'S OVER 9000!!!!!!!"</formula>
    </cfRule>
  </conditionalFormatting>
  <conditionalFormatting sqref="O7:O49">
    <cfRule type="cellIs" dxfId="26" priority="35" operator="equal">
      <formula>"HIGH"</formula>
    </cfRule>
    <cfRule type="cellIs" dxfId="25" priority="36" operator="equal">
      <formula>"MEDIUM"</formula>
    </cfRule>
  </conditionalFormatting>
  <conditionalFormatting sqref="O7:O49">
    <cfRule type="cellIs" dxfId="24" priority="34" operator="equal">
      <formula>"MEDIUM HIGH"</formula>
    </cfRule>
    <cfRule type="containsText" dxfId="23" priority="37" operator="containsText" text="LOW">
      <formula>NOT(ISERROR(SEARCH("LOW",O7)))</formula>
    </cfRule>
  </conditionalFormatting>
  <conditionalFormatting sqref="S7:W49">
    <cfRule type="cellIs" dxfId="22" priority="30" operator="equal">
      <formula>"HIGH"</formula>
    </cfRule>
    <cfRule type="cellIs" dxfId="21" priority="31" operator="equal">
      <formula>"MEDIUM"</formula>
    </cfRule>
  </conditionalFormatting>
  <conditionalFormatting sqref="S7:W49">
    <cfRule type="cellIs" dxfId="20" priority="29" operator="equal">
      <formula>"MEDIUM HIGH"</formula>
    </cfRule>
    <cfRule type="containsText" dxfId="19" priority="32" operator="containsText" text="LOW">
      <formula>NOT(ISERROR(SEARCH("LOW",S7)))</formula>
    </cfRule>
  </conditionalFormatting>
  <conditionalFormatting sqref="S5:W5">
    <cfRule type="cellIs" dxfId="18" priority="26" operator="equal">
      <formula>"HIGH"</formula>
    </cfRule>
    <cfRule type="cellIs" dxfId="17" priority="27" operator="equal">
      <formula>"MEDIUM"</formula>
    </cfRule>
  </conditionalFormatting>
  <conditionalFormatting sqref="G7:G37 G39:G49">
    <cfRule type="cellIs" dxfId="16" priority="22" operator="equal">
      <formula>"Reviews"</formula>
    </cfRule>
    <cfRule type="cellIs" dxfId="15" priority="23" operator="equal">
      <formula>"Grey-Box"</formula>
    </cfRule>
    <cfRule type="cellIs" priority="24" operator="equal">
      <formula>"White-Box"</formula>
    </cfRule>
    <cfRule type="cellIs" dxfId="14" priority="25" operator="equal">
      <formula>"Black-Box"</formula>
    </cfRule>
  </conditionalFormatting>
  <conditionalFormatting sqref="R7:R37 R39:R49">
    <cfRule type="cellIs" dxfId="13" priority="21" operator="equal">
      <formula>"IT'S OVER 9000!!!!!!!"</formula>
    </cfRule>
  </conditionalFormatting>
  <conditionalFormatting sqref="R38">
    <cfRule type="cellIs" dxfId="12" priority="18" operator="equal">
      <formula>"HIGH"</formula>
    </cfRule>
    <cfRule type="cellIs" dxfId="11" priority="19" operator="equal">
      <formula>"MEDIUM"</formula>
    </cfRule>
  </conditionalFormatting>
  <conditionalFormatting sqref="R38">
    <cfRule type="cellIs" dxfId="10" priority="17" operator="equal">
      <formula>"MEDIUM HIGH"</formula>
    </cfRule>
    <cfRule type="containsText" dxfId="9" priority="20" operator="containsText" text="LOW">
      <formula>NOT(ISERROR(SEARCH("LOW",R38)))</formula>
    </cfRule>
  </conditionalFormatting>
  <conditionalFormatting sqref="S6:W6">
    <cfRule type="cellIs" dxfId="8" priority="11" operator="equal">
      <formula>"HIGH"</formula>
    </cfRule>
    <cfRule type="cellIs" dxfId="7" priority="12" operator="equal">
      <formula>"MEDIUM"</formula>
    </cfRule>
  </conditionalFormatting>
  <conditionalFormatting sqref="AA6:AA1048576">
    <cfRule type="cellIs" dxfId="6" priority="7" operator="equal">
      <formula>"Low"</formula>
    </cfRule>
    <cfRule type="cellIs" dxfId="5" priority="8" operator="equal">
      <formula>"Medium"</formula>
    </cfRule>
    <cfRule type="cellIs" dxfId="4" priority="9" operator="equal">
      <formula>"High"</formula>
    </cfRule>
    <cfRule type="cellIs" dxfId="3" priority="10" operator="equal">
      <formula>"Very High"</formula>
    </cfRule>
  </conditionalFormatting>
  <conditionalFormatting sqref="L2">
    <cfRule type="cellIs" dxfId="2" priority="1" operator="equal">
      <formula>"Intolerable"</formula>
    </cfRule>
    <cfRule type="cellIs" dxfId="1" priority="2" operator="equal">
      <formula>"ALARP Region"</formula>
    </cfRule>
    <cfRule type="cellIs" dxfId="0" priority="3" operator="equal">
      <formula>"Broadly Acceptable"</formula>
    </cfRule>
  </conditionalFormatting>
  <dataValidations count="4">
    <dataValidation type="list" allowBlank="1" showInputMessage="1" showErrorMessage="1" sqref="G7:G49" xr:uid="{9CA46800-D7B8-42E4-9E2A-476A31C88BA5}">
      <formula1>"Black-Box,White-Box,Grey-Box,Reviews"</formula1>
    </dataValidation>
    <dataValidation type="list" allowBlank="1" showInputMessage="1" showErrorMessage="1" sqref="L6:M1048576" xr:uid="{5C3DFC4B-FA4C-4508-B803-B006A257231D}">
      <formula1>"1,2,3,4,5"</formula1>
    </dataValidation>
    <dataValidation type="list" allowBlank="1" showInputMessage="1" showErrorMessage="1" sqref="AA6:AA1048576" xr:uid="{CB31ABBB-91AB-499F-9CC5-027FA34FC602}">
      <formula1>"Very High,High,Medium,Low"</formula1>
    </dataValidation>
    <dataValidation type="list" allowBlank="1" showInputMessage="1" showErrorMessage="1" sqref="L2" xr:uid="{4075C5F9-0BF5-448F-9441-2E9A08E5D3D5}">
      <formula1>"Broadly Acceptable, ALARP Region, Intolerable"</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F62BE6C-0253-4540-94D5-049FDEB05CAF}">
          <x14:formula1>
            <xm:f>'Feelings (experience)'!$B$2:$B$18</xm:f>
          </x14:formula1>
          <xm:sqref>N6 P6:P37 P39:P49</xm:sqref>
        </x14:dataValidation>
        <x14:dataValidation type="list" allowBlank="1" showInputMessage="1" showErrorMessage="1" xr:uid="{EF89B478-6539-4C14-90D4-8F97CFF48C29}">
          <x14:formula1>
            <xm:f>'Risk Response Strategies'!$A$2:$A$11</xm:f>
          </x14:formula1>
          <xm:sqref>Q6:Q37 Q39:Q49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BF39F-1E0C-44AC-AF8C-DD4346B38725}">
  <sheetPr codeName="Sheet6">
    <tabColor theme="6"/>
  </sheetPr>
  <dimension ref="B2:AG37"/>
  <sheetViews>
    <sheetView zoomScale="145" zoomScaleNormal="145" workbookViewId="0">
      <selection activeCell="J14" sqref="J14"/>
    </sheetView>
  </sheetViews>
  <sheetFormatPr defaultRowHeight="15" x14ac:dyDescent="0.25"/>
  <cols>
    <col min="1" max="1" width="6.7109375" customWidth="1"/>
    <col min="2" max="2" width="3.7109375" bestFit="1" customWidth="1"/>
    <col min="3" max="3" width="8" customWidth="1"/>
    <col min="4" max="4" width="6.7109375" customWidth="1"/>
    <col min="5" max="9" width="7.7109375" customWidth="1"/>
    <col min="11" max="11" width="12.85546875" bestFit="1" customWidth="1"/>
    <col min="15" max="15" width="12.85546875" bestFit="1" customWidth="1"/>
    <col min="19" max="19" width="12.85546875" bestFit="1" customWidth="1"/>
    <col min="23" max="23" width="12.85546875" bestFit="1" customWidth="1"/>
    <col min="27" max="27" width="12.85546875" bestFit="1" customWidth="1"/>
    <col min="31" max="31" width="12.85546875" bestFit="1" customWidth="1"/>
  </cols>
  <sheetData>
    <row r="2" spans="2:33" x14ac:dyDescent="0.25">
      <c r="K2" s="277" t="s">
        <v>299</v>
      </c>
      <c r="L2" s="278"/>
      <c r="M2" s="278"/>
      <c r="N2" s="278"/>
      <c r="O2" s="278"/>
      <c r="P2" s="278"/>
      <c r="Q2" s="279"/>
      <c r="S2" s="277" t="s">
        <v>300</v>
      </c>
      <c r="T2" s="278"/>
      <c r="U2" s="278"/>
      <c r="V2" s="278"/>
      <c r="W2" s="278"/>
      <c r="X2" s="278"/>
      <c r="Y2" s="279"/>
      <c r="AA2" s="277" t="s">
        <v>301</v>
      </c>
      <c r="AB2" s="278"/>
      <c r="AC2" s="278"/>
      <c r="AD2" s="278"/>
      <c r="AE2" s="278"/>
      <c r="AF2" s="278"/>
      <c r="AG2" s="279"/>
    </row>
    <row r="3" spans="2:33" x14ac:dyDescent="0.25">
      <c r="B3" s="277" t="s">
        <v>302</v>
      </c>
      <c r="C3" s="278"/>
      <c r="D3" s="278"/>
      <c r="E3" s="278"/>
      <c r="F3" s="278"/>
      <c r="G3" s="278"/>
      <c r="H3" s="278"/>
      <c r="I3" s="279"/>
      <c r="K3" s="280" t="s">
        <v>303</v>
      </c>
      <c r="L3" s="281"/>
      <c r="M3" s="282"/>
      <c r="O3" s="280" t="s">
        <v>19</v>
      </c>
      <c r="P3" s="281"/>
      <c r="Q3" s="282"/>
      <c r="S3" s="280" t="s">
        <v>303</v>
      </c>
      <c r="T3" s="281"/>
      <c r="U3" s="282"/>
      <c r="W3" s="280" t="s">
        <v>19</v>
      </c>
      <c r="X3" s="281"/>
      <c r="Y3" s="282"/>
      <c r="AA3" s="280" t="s">
        <v>303</v>
      </c>
      <c r="AB3" s="281"/>
      <c r="AC3" s="282"/>
      <c r="AE3" s="280" t="s">
        <v>19</v>
      </c>
      <c r="AF3" s="281"/>
      <c r="AG3" s="282"/>
    </row>
    <row r="4" spans="2:33" x14ac:dyDescent="0.25">
      <c r="K4" s="277" t="s">
        <v>304</v>
      </c>
      <c r="L4" s="278"/>
      <c r="M4" s="279"/>
      <c r="O4" s="277" t="s">
        <v>305</v>
      </c>
      <c r="P4" s="278"/>
      <c r="Q4" s="279"/>
      <c r="S4" s="277" t="s">
        <v>304</v>
      </c>
      <c r="T4" s="278"/>
      <c r="U4" s="279"/>
      <c r="W4" s="277" t="s">
        <v>305</v>
      </c>
      <c r="X4" s="278"/>
      <c r="Y4" s="279"/>
      <c r="AA4" s="277" t="s">
        <v>304</v>
      </c>
      <c r="AB4" s="278"/>
      <c r="AC4" s="279"/>
      <c r="AE4" s="277" t="s">
        <v>305</v>
      </c>
      <c r="AF4" s="278"/>
      <c r="AG4" s="279"/>
    </row>
    <row r="6" spans="2:33" x14ac:dyDescent="0.25">
      <c r="F6" s="283" t="s">
        <v>540</v>
      </c>
      <c r="G6" s="283"/>
      <c r="H6" s="283"/>
      <c r="K6" s="283" t="s">
        <v>540</v>
      </c>
      <c r="L6" s="283"/>
      <c r="M6" s="283"/>
      <c r="O6" s="283" t="s">
        <v>540</v>
      </c>
      <c r="P6" s="283"/>
      <c r="Q6" s="283"/>
      <c r="S6" s="283" t="s">
        <v>540</v>
      </c>
      <c r="T6" s="283"/>
      <c r="U6" s="283"/>
      <c r="W6" s="283" t="s">
        <v>540</v>
      </c>
      <c r="X6" s="283"/>
      <c r="Y6" s="283"/>
      <c r="AA6" s="283" t="s">
        <v>540</v>
      </c>
      <c r="AB6" s="283"/>
      <c r="AC6" s="283"/>
      <c r="AE6" s="283" t="s">
        <v>540</v>
      </c>
      <c r="AF6" s="283"/>
      <c r="AG6" s="283"/>
    </row>
    <row r="7" spans="2:33" ht="15.95" customHeight="1" x14ac:dyDescent="0.25">
      <c r="B7" s="284" t="s">
        <v>306</v>
      </c>
      <c r="C7" s="105" t="s">
        <v>307</v>
      </c>
      <c r="D7">
        <v>5</v>
      </c>
      <c r="E7" s="106">
        <v>5</v>
      </c>
      <c r="F7" s="106">
        <v>10</v>
      </c>
      <c r="G7" s="107">
        <v>15</v>
      </c>
      <c r="H7" s="108">
        <v>20</v>
      </c>
      <c r="I7" s="108">
        <v>25</v>
      </c>
      <c r="K7" s="285" t="s">
        <v>308</v>
      </c>
      <c r="L7" s="286"/>
      <c r="M7" s="287"/>
      <c r="O7" s="285" t="s">
        <v>308</v>
      </c>
      <c r="P7" s="286"/>
      <c r="Q7" s="287"/>
      <c r="S7" s="285" t="s">
        <v>308</v>
      </c>
      <c r="T7" s="286"/>
      <c r="U7" s="287"/>
      <c r="W7" s="285" t="s">
        <v>308</v>
      </c>
      <c r="X7" s="286"/>
      <c r="Y7" s="287"/>
      <c r="AA7" s="285" t="s">
        <v>308</v>
      </c>
      <c r="AB7" s="286"/>
      <c r="AC7" s="287"/>
      <c r="AE7" s="285" t="s">
        <v>308</v>
      </c>
      <c r="AF7" s="286"/>
      <c r="AG7" s="287"/>
    </row>
    <row r="8" spans="2:33" ht="15.95" customHeight="1" x14ac:dyDescent="0.25">
      <c r="B8" s="284"/>
      <c r="C8" s="105" t="s">
        <v>309</v>
      </c>
      <c r="D8">
        <v>4</v>
      </c>
      <c r="E8" s="109">
        <v>4</v>
      </c>
      <c r="F8" s="106">
        <v>8</v>
      </c>
      <c r="G8" s="107">
        <v>12</v>
      </c>
      <c r="H8" s="107">
        <v>16</v>
      </c>
      <c r="I8" s="108">
        <v>20</v>
      </c>
      <c r="K8" s="110" t="s">
        <v>310</v>
      </c>
      <c r="L8" s="110"/>
      <c r="M8" s="110">
        <f>IF('Risk Register - Heuristics'!$L$2=3, COUNTIFS('Risk Register - Heuristics'!N:N, "LOW"), 0)</f>
        <v>0</v>
      </c>
      <c r="O8" s="110" t="s">
        <v>310</v>
      </c>
      <c r="P8" s="110"/>
      <c r="Q8" s="110">
        <f>IF('Risk Register - Heuristics'!$L$2=3, COUNTIFS('Risk Register - Heuristics'!R:R, "LOW"), 0)</f>
        <v>0</v>
      </c>
      <c r="S8" s="110" t="s">
        <v>310</v>
      </c>
      <c r="T8" s="110"/>
      <c r="U8" s="110">
        <f>IF('Risk Register Quality Dimension'!$L$2=3, COUNTIFS('Risk Register Quality Dimension'!N:N, "LOW"), 0)</f>
        <v>0</v>
      </c>
      <c r="W8" s="110" t="s">
        <v>310</v>
      </c>
      <c r="X8" s="110"/>
      <c r="Y8" s="110">
        <f>IF('Risk Register Quality Dimension'!$L$2=3, COUNTIFS('Risk Register Quality Dimension'!R:R, "LOW"), 0)</f>
        <v>0</v>
      </c>
      <c r="AA8" s="110" t="s">
        <v>310</v>
      </c>
      <c r="AB8" s="110"/>
      <c r="AC8" s="110">
        <f>IF('Risk Register Quality Criteria'!$M$2=3, COUNTIFS('Risk Register Quality Criteria'!O:O, "LOW"), 0)</f>
        <v>0</v>
      </c>
      <c r="AE8" s="110" t="s">
        <v>310</v>
      </c>
      <c r="AF8" s="110"/>
      <c r="AG8" s="110">
        <f>IF('Risk Register Quality Criteria'!$M$2=3, COUNTIFS('Risk Register Quality Criteria'!S:S, "LOW"), 0)</f>
        <v>0</v>
      </c>
    </row>
    <row r="9" spans="2:33" ht="15.95" customHeight="1" x14ac:dyDescent="0.25">
      <c r="B9" s="284"/>
      <c r="C9" s="105" t="s">
        <v>311</v>
      </c>
      <c r="D9">
        <v>3</v>
      </c>
      <c r="E9" s="109">
        <v>3</v>
      </c>
      <c r="F9" s="106">
        <v>6</v>
      </c>
      <c r="G9" s="106">
        <v>9</v>
      </c>
      <c r="H9" s="107">
        <v>12</v>
      </c>
      <c r="I9" s="107">
        <v>15</v>
      </c>
      <c r="K9" s="111" t="s">
        <v>311</v>
      </c>
      <c r="L9" s="111"/>
      <c r="M9" s="111">
        <f>IF('Risk Register - Heuristics'!$L$2=3, COUNTIFS('Risk Register - Heuristics'!N:N, "MEDIUM"), 0)</f>
        <v>0</v>
      </c>
      <c r="O9" s="111" t="s">
        <v>311</v>
      </c>
      <c r="P9" s="111"/>
      <c r="Q9" s="111">
        <f>IF('Risk Register - Heuristics'!$L$2=3, COUNTIFS('Risk Register - Heuristics'!R:R, "MEDIUM"), 0)</f>
        <v>0</v>
      </c>
      <c r="S9" s="111" t="s">
        <v>311</v>
      </c>
      <c r="T9" s="111"/>
      <c r="U9" s="111">
        <f>IF('Risk Register Quality Dimension'!$L$2=3, COUNTIFS('Risk Register Quality Dimension'!N:N, "MEDIUM"), 0)</f>
        <v>0</v>
      </c>
      <c r="W9" s="111" t="s">
        <v>311</v>
      </c>
      <c r="X9" s="111"/>
      <c r="Y9" s="111">
        <f>IF('Risk Register Quality Dimension'!$L$2=3, COUNTIFS('Risk Register Quality Dimension'!R:R, "MEDIUM"), 0)</f>
        <v>0</v>
      </c>
      <c r="AA9" s="111" t="s">
        <v>311</v>
      </c>
      <c r="AB9" s="111"/>
      <c r="AC9" s="111">
        <f>IF('Risk Register Quality Criteria'!$M$2=3, COUNTIFS('Risk Register Quality Criteria'!O:O, "MEDIUM"), 0)</f>
        <v>0</v>
      </c>
      <c r="AE9" s="111" t="s">
        <v>311</v>
      </c>
      <c r="AF9" s="111"/>
      <c r="AG9" s="111">
        <f>IF('Risk Register Quality Criteria'!$M$2=3, COUNTIFS('Risk Register Quality Criteria'!S:S, "MEDIUM"), 0)</f>
        <v>0</v>
      </c>
    </row>
    <row r="10" spans="2:33" ht="15.95" customHeight="1" x14ac:dyDescent="0.25">
      <c r="B10" s="284"/>
      <c r="C10" s="105" t="s">
        <v>310</v>
      </c>
      <c r="D10">
        <v>2</v>
      </c>
      <c r="E10" s="109">
        <v>2</v>
      </c>
      <c r="F10" s="109">
        <v>4</v>
      </c>
      <c r="G10" s="106">
        <v>6</v>
      </c>
      <c r="H10" s="106">
        <v>8</v>
      </c>
      <c r="I10" s="106">
        <v>10</v>
      </c>
      <c r="K10" s="112" t="s">
        <v>312</v>
      </c>
      <c r="L10" s="112"/>
      <c r="M10" s="112">
        <f>IF('Risk Register - Heuristics'!$L$2=3, COUNTIFS('Risk Register - Heuristics'!N:N, "MEDIUM HIGH"), 0)</f>
        <v>0</v>
      </c>
      <c r="O10" s="112" t="s">
        <v>312</v>
      </c>
      <c r="P10" s="112"/>
      <c r="Q10" s="112">
        <f>IF('Risk Register - Heuristics'!$L$2=3, COUNTIFS('Risk Register - Heuristics'!R:R, "MEDIUM HIGH"), 0)</f>
        <v>0</v>
      </c>
      <c r="S10" s="112" t="s">
        <v>312</v>
      </c>
      <c r="T10" s="112"/>
      <c r="U10" s="112">
        <f>IF('Risk Register Quality Dimension'!$L$2=3, COUNTIFS('Risk Register Quality Dimension'!N:N, "MEDIUM HIGH"), 0)</f>
        <v>0</v>
      </c>
      <c r="W10" s="112" t="s">
        <v>312</v>
      </c>
      <c r="X10" s="112"/>
      <c r="Y10" s="112">
        <f>IF('Risk Register Quality Dimension'!$L$2=3, COUNTIFS('Risk Register Quality Dimension'!R:R, "MEDIUM HIGH"), 0)</f>
        <v>0</v>
      </c>
      <c r="AA10" s="112" t="s">
        <v>312</v>
      </c>
      <c r="AB10" s="112"/>
      <c r="AC10" s="112">
        <f>IF('Risk Register Quality Criteria'!$M$2=3, COUNTIFS('Risk Register Quality Criteria'!O:O, "MEDIUM HIGH"), 0)</f>
        <v>0</v>
      </c>
      <c r="AE10" s="112" t="s">
        <v>312</v>
      </c>
      <c r="AF10" s="112"/>
      <c r="AG10" s="112">
        <f>IF('Risk Register Quality Criteria'!$M$2=3, COUNTIFS('Risk Register Quality Criteria'!S:S, "MEDIUM HIGH"), 0)</f>
        <v>0</v>
      </c>
    </row>
    <row r="11" spans="2:33" ht="15.95" customHeight="1" x14ac:dyDescent="0.25">
      <c r="B11" s="284"/>
      <c r="C11" s="105" t="s">
        <v>313</v>
      </c>
      <c r="D11">
        <v>1</v>
      </c>
      <c r="E11" s="109">
        <v>1</v>
      </c>
      <c r="F11" s="109">
        <v>2</v>
      </c>
      <c r="G11" s="109">
        <v>3</v>
      </c>
      <c r="H11" s="109">
        <v>4</v>
      </c>
      <c r="I11" s="106">
        <v>5</v>
      </c>
      <c r="K11" s="113" t="s">
        <v>309</v>
      </c>
      <c r="L11" s="113"/>
      <c r="M11" s="113">
        <f>IF('Risk Register - Heuristics'!$L$2=3, COUNTIFS('Risk Register - Heuristics'!N:N, "HIGH"), 0)</f>
        <v>0</v>
      </c>
      <c r="O11" s="113" t="s">
        <v>309</v>
      </c>
      <c r="P11" s="113"/>
      <c r="Q11" s="113">
        <f>IF('Risk Register - Heuristics'!$L$2=3, COUNTIFS('Risk Register - Heuristics'!R:R, "HIGH"), 0)</f>
        <v>0</v>
      </c>
      <c r="S11" s="113" t="s">
        <v>309</v>
      </c>
      <c r="T11" s="113"/>
      <c r="U11" s="113">
        <f>IF('Risk Register Quality Dimension'!$L$2=3, COUNTIFS('Risk Register Quality Dimension'!N:N, "HIGH"), 0)</f>
        <v>0</v>
      </c>
      <c r="W11" s="113" t="s">
        <v>309</v>
      </c>
      <c r="X11" s="113"/>
      <c r="Y11" s="113">
        <f>IF('Risk Register Quality Dimension'!$L$2=3, COUNTIFS('Risk Register Quality Dimension'!R:R, "HIGH"), 0)</f>
        <v>0</v>
      </c>
      <c r="AA11" s="113" t="s">
        <v>309</v>
      </c>
      <c r="AB11" s="113"/>
      <c r="AC11" s="113">
        <f>IF('Risk Register Quality Criteria'!$M$2=3, COUNTIFS('Risk Register Quality Criteria'!O:O, "HIGH"), 0)</f>
        <v>0</v>
      </c>
      <c r="AE11" s="113" t="s">
        <v>309</v>
      </c>
      <c r="AF11" s="113"/>
      <c r="AG11" s="113">
        <f>IF('Risk Register Quality Criteria'!$M$2=3, COUNTIFS('Risk Register Quality Criteria'!S:S, "HIGH"), 0)</f>
        <v>0</v>
      </c>
    </row>
    <row r="12" spans="2:33" x14ac:dyDescent="0.25">
      <c r="E12">
        <v>1</v>
      </c>
      <c r="F12">
        <v>2</v>
      </c>
      <c r="G12">
        <v>3</v>
      </c>
      <c r="H12">
        <v>4</v>
      </c>
      <c r="I12">
        <v>5</v>
      </c>
      <c r="M12">
        <f>SUM(M8:M11)</f>
        <v>0</v>
      </c>
      <c r="Q12">
        <f>SUM(Q8:Q11)</f>
        <v>0</v>
      </c>
      <c r="U12">
        <f>SUM(U8:U11)</f>
        <v>0</v>
      </c>
      <c r="Y12">
        <f>SUM(Y8:Y11)</f>
        <v>0</v>
      </c>
      <c r="AC12">
        <f>SUM(AC8:AC11)</f>
        <v>0</v>
      </c>
      <c r="AG12">
        <f>SUM(AG8:AG11)</f>
        <v>0</v>
      </c>
    </row>
    <row r="13" spans="2:33" x14ac:dyDescent="0.25">
      <c r="E13" s="105" t="s">
        <v>314</v>
      </c>
      <c r="F13" s="105" t="s">
        <v>315</v>
      </c>
      <c r="G13" s="105" t="s">
        <v>316</v>
      </c>
      <c r="H13" s="105" t="s">
        <v>317</v>
      </c>
      <c r="I13" s="114" t="s">
        <v>307</v>
      </c>
    </row>
    <row r="14" spans="2:33" x14ac:dyDescent="0.25">
      <c r="E14" s="288" t="s">
        <v>318</v>
      </c>
      <c r="F14" s="288"/>
      <c r="G14" s="288"/>
      <c r="H14" s="288"/>
      <c r="I14" s="288"/>
    </row>
    <row r="15" spans="2:33" x14ac:dyDescent="0.25">
      <c r="C15" s="115"/>
    </row>
    <row r="17" spans="2:33" x14ac:dyDescent="0.25">
      <c r="F17" s="283" t="s">
        <v>538</v>
      </c>
      <c r="G17" s="283"/>
      <c r="H17" s="283"/>
      <c r="K17" s="283" t="s">
        <v>538</v>
      </c>
      <c r="L17" s="283"/>
      <c r="M17" s="283"/>
      <c r="O17" s="283" t="s">
        <v>538</v>
      </c>
      <c r="P17" s="283"/>
      <c r="Q17" s="283"/>
      <c r="S17" s="283" t="s">
        <v>538</v>
      </c>
      <c r="T17" s="283"/>
      <c r="U17" s="283"/>
      <c r="W17" s="283" t="s">
        <v>538</v>
      </c>
      <c r="X17" s="283"/>
      <c r="Y17" s="283"/>
      <c r="AA17" s="283" t="s">
        <v>538</v>
      </c>
      <c r="AB17" s="283"/>
      <c r="AC17" s="283"/>
      <c r="AE17" s="283" t="s">
        <v>538</v>
      </c>
      <c r="AF17" s="283"/>
      <c r="AG17" s="283"/>
    </row>
    <row r="18" spans="2:33" ht="15.95" customHeight="1" x14ac:dyDescent="0.25">
      <c r="B18" s="284" t="s">
        <v>306</v>
      </c>
      <c r="C18" s="105" t="s">
        <v>307</v>
      </c>
      <c r="D18">
        <v>5</v>
      </c>
      <c r="E18" s="106">
        <v>5</v>
      </c>
      <c r="F18" s="107">
        <v>10</v>
      </c>
      <c r="G18" s="108">
        <v>15</v>
      </c>
      <c r="H18" s="108">
        <v>20</v>
      </c>
      <c r="I18" s="108">
        <v>25</v>
      </c>
      <c r="K18" s="285" t="s">
        <v>308</v>
      </c>
      <c r="L18" s="286"/>
      <c r="M18" s="287"/>
      <c r="O18" s="285" t="s">
        <v>308</v>
      </c>
      <c r="P18" s="286"/>
      <c r="Q18" s="287"/>
      <c r="S18" s="285" t="s">
        <v>308</v>
      </c>
      <c r="T18" s="286"/>
      <c r="U18" s="287"/>
      <c r="W18" s="285" t="s">
        <v>308</v>
      </c>
      <c r="X18" s="286"/>
      <c r="Y18" s="287"/>
      <c r="AA18" s="285" t="s">
        <v>308</v>
      </c>
      <c r="AB18" s="286"/>
      <c r="AC18" s="287"/>
      <c r="AE18" s="285" t="s">
        <v>308</v>
      </c>
      <c r="AF18" s="286"/>
      <c r="AG18" s="287"/>
    </row>
    <row r="19" spans="2:33" ht="15.95" customHeight="1" x14ac:dyDescent="0.25">
      <c r="B19" s="284"/>
      <c r="C19" s="105" t="s">
        <v>309</v>
      </c>
      <c r="D19">
        <v>4</v>
      </c>
      <c r="E19" s="106">
        <v>4</v>
      </c>
      <c r="F19" s="106">
        <v>8</v>
      </c>
      <c r="G19" s="107">
        <v>12</v>
      </c>
      <c r="H19" s="108">
        <v>16</v>
      </c>
      <c r="I19" s="108">
        <v>20</v>
      </c>
      <c r="K19" s="110" t="s">
        <v>310</v>
      </c>
      <c r="L19" s="110"/>
      <c r="M19" s="110">
        <f>IF('Risk Register - Heuristics'!$L$2=2, COUNTIFS('Risk Register - Heuristics'!N:N, "LOW"), 0)</f>
        <v>0</v>
      </c>
      <c r="O19" s="110" t="s">
        <v>310</v>
      </c>
      <c r="P19" s="110"/>
      <c r="Q19" s="110">
        <f>IF('Risk Register - Heuristics'!$L$2=2, COUNTIFS('Risk Register - Heuristics'!R:R, "LOW"), 0)</f>
        <v>0</v>
      </c>
      <c r="S19" s="110" t="s">
        <v>310</v>
      </c>
      <c r="T19" s="110"/>
      <c r="U19" s="110">
        <f>IF('Risk Register Quality Dimension'!$L$2=2, COUNTIFS('Risk Register Quality Dimension'!N:N, "LOW"), 0)</f>
        <v>0</v>
      </c>
      <c r="W19" s="110" t="s">
        <v>310</v>
      </c>
      <c r="X19" s="110"/>
      <c r="Y19" s="110">
        <f>IF('Risk Register Quality Dimension'!$L$2=2, COUNTIFS('Risk Register Quality Dimension'!R:R, "LOW"), 0)</f>
        <v>0</v>
      </c>
      <c r="AA19" s="110" t="s">
        <v>310</v>
      </c>
      <c r="AB19" s="110"/>
      <c r="AC19" s="110">
        <f>IF('Risk Register Quality Criteria'!$M$2=2, COUNTIFS('Risk Register Quality Criteria'!O:O, "LOW"), 0)</f>
        <v>0</v>
      </c>
      <c r="AE19" s="110" t="s">
        <v>310</v>
      </c>
      <c r="AF19" s="110"/>
      <c r="AG19" s="110">
        <f>IF('Risk Register Quality Criteria'!$M$2=2, COUNTIFS('Risk Register Quality Criteria'!S:S, "LOW"), 0)</f>
        <v>0</v>
      </c>
    </row>
    <row r="20" spans="2:33" ht="15.95" customHeight="1" x14ac:dyDescent="0.25">
      <c r="B20" s="284"/>
      <c r="C20" s="105" t="s">
        <v>311</v>
      </c>
      <c r="D20">
        <v>3</v>
      </c>
      <c r="E20" s="109">
        <v>3</v>
      </c>
      <c r="F20" s="106">
        <v>6</v>
      </c>
      <c r="G20" s="106">
        <v>9</v>
      </c>
      <c r="H20" s="107">
        <v>12</v>
      </c>
      <c r="I20" s="108">
        <v>15</v>
      </c>
      <c r="K20" s="111" t="s">
        <v>311</v>
      </c>
      <c r="L20" s="111"/>
      <c r="M20" s="111">
        <f>IF('Risk Register - Heuristics'!$L$2=2, COUNTIFS('Risk Register - Heuristics'!N:N, "MEDIUM"), 0)</f>
        <v>0</v>
      </c>
      <c r="O20" s="111" t="s">
        <v>311</v>
      </c>
      <c r="P20" s="111"/>
      <c r="Q20" s="111">
        <f>IF('Risk Register - Heuristics'!$L$2=2, COUNTIFS('Risk Register - Heuristics'!R:R, "MEDIUM"), 0)</f>
        <v>0</v>
      </c>
      <c r="S20" s="111" t="s">
        <v>311</v>
      </c>
      <c r="T20" s="111"/>
      <c r="U20" s="111">
        <f>IF('Risk Register Quality Dimension'!$L$2=2, COUNTIFS('Risk Register Quality Dimension'!N:N, "MEDIUM"), 0)</f>
        <v>1</v>
      </c>
      <c r="W20" s="111" t="s">
        <v>311</v>
      </c>
      <c r="X20" s="111"/>
      <c r="Y20" s="111">
        <f>IF('Risk Register Quality Dimension'!$L$2=2, COUNTIFS('Risk Register Quality Dimension'!R:R, "MEDIUM"), 0)</f>
        <v>0</v>
      </c>
      <c r="AA20" s="111" t="s">
        <v>311</v>
      </c>
      <c r="AB20" s="111"/>
      <c r="AC20" s="111">
        <f>IF('Risk Register Quality Criteria'!$M$2=2, COUNTIFS('Risk Register Quality Criteria'!O:O, "MEDIUM"), 0)</f>
        <v>0</v>
      </c>
      <c r="AE20" s="111" t="s">
        <v>311</v>
      </c>
      <c r="AF20" s="111"/>
      <c r="AG20" s="111">
        <f>IF('Risk Register Quality Criteria'!$M$2=2, COUNTIFS('Risk Register Quality Criteria'!S:S, "MEDIUM"), 0)</f>
        <v>0</v>
      </c>
    </row>
    <row r="21" spans="2:33" ht="15.95" customHeight="1" x14ac:dyDescent="0.25">
      <c r="B21" s="284"/>
      <c r="C21" s="105" t="s">
        <v>310</v>
      </c>
      <c r="D21">
        <v>2</v>
      </c>
      <c r="E21" s="109">
        <v>2</v>
      </c>
      <c r="F21" s="106">
        <v>4</v>
      </c>
      <c r="G21" s="106">
        <v>6</v>
      </c>
      <c r="H21" s="106">
        <v>8</v>
      </c>
      <c r="I21" s="107">
        <v>10</v>
      </c>
      <c r="K21" s="112" t="s">
        <v>312</v>
      </c>
      <c r="L21" s="112"/>
      <c r="M21" s="112">
        <f>IF('Risk Register - Heuristics'!$L$2=2, COUNTIFS('Risk Register - Heuristics'!N:N, "MEDIUM HIGH"), 0)</f>
        <v>0</v>
      </c>
      <c r="O21" s="112" t="s">
        <v>312</v>
      </c>
      <c r="P21" s="112"/>
      <c r="Q21" s="112">
        <f>IF('Risk Register - Heuristics'!$L$2=2, COUNTIFS('Risk Register - Heuristics'!R:R, "MEDIUM HIGH"), 0)</f>
        <v>0</v>
      </c>
      <c r="S21" s="112" t="s">
        <v>312</v>
      </c>
      <c r="T21" s="112"/>
      <c r="U21" s="112">
        <f>IF('Risk Register Quality Dimension'!$L$2=2, COUNTIFS('Risk Register Quality Dimension'!N:N, "MEDIUM HIGH"), 0)</f>
        <v>0</v>
      </c>
      <c r="W21" s="112" t="s">
        <v>312</v>
      </c>
      <c r="X21" s="112"/>
      <c r="Y21" s="112">
        <f>IF('Risk Register Quality Dimension'!$L$2=2, COUNTIFS('Risk Register Quality Dimension'!R:R, "MEDIUM HIGH"), 0)</f>
        <v>0</v>
      </c>
      <c r="AA21" s="112" t="s">
        <v>312</v>
      </c>
      <c r="AB21" s="112"/>
      <c r="AC21" s="112">
        <f>IF('Risk Register Quality Criteria'!$M$2=2, COUNTIFS('Risk Register Quality Criteria'!O:O, "MEDIUM HIGH"), 0)</f>
        <v>0</v>
      </c>
      <c r="AE21" s="112" t="s">
        <v>312</v>
      </c>
      <c r="AF21" s="112"/>
      <c r="AG21" s="112">
        <f>IF('Risk Register Quality Criteria'!$M$2=2, COUNTIFS('Risk Register Quality Criteria'!S:S, "MEDIUM HIGH"), 0)</f>
        <v>0</v>
      </c>
    </row>
    <row r="22" spans="2:33" ht="15.95" customHeight="1" x14ac:dyDescent="0.25">
      <c r="B22" s="284"/>
      <c r="C22" s="105" t="s">
        <v>313</v>
      </c>
      <c r="D22">
        <v>1</v>
      </c>
      <c r="E22" s="109">
        <v>1</v>
      </c>
      <c r="F22" s="109">
        <v>2</v>
      </c>
      <c r="G22" s="109">
        <v>3</v>
      </c>
      <c r="H22" s="106">
        <v>4</v>
      </c>
      <c r="I22" s="106">
        <v>5</v>
      </c>
      <c r="K22" s="113" t="s">
        <v>309</v>
      </c>
      <c r="L22" s="113"/>
      <c r="M22" s="113">
        <f>IF('Risk Register - Heuristics'!$L$2=2, COUNTIFS('Risk Register - Heuristics'!N:N, "HIGH"), 0)</f>
        <v>0</v>
      </c>
      <c r="O22" s="113" t="s">
        <v>309</v>
      </c>
      <c r="P22" s="113"/>
      <c r="Q22" s="113">
        <f>IF('Risk Register - Heuristics'!$L$2=2, COUNTIFS('Risk Register - Heuristics'!R:R, "HIGH"), 0)</f>
        <v>0</v>
      </c>
      <c r="S22" s="113" t="s">
        <v>309</v>
      </c>
      <c r="T22" s="113"/>
      <c r="U22" s="113">
        <f>IF('Risk Register Quality Dimension'!$L$2=2, COUNTIFS('Risk Register Quality Dimension'!N:N, "HIGH"), 0)</f>
        <v>0</v>
      </c>
      <c r="W22" s="113" t="s">
        <v>309</v>
      </c>
      <c r="X22" s="113"/>
      <c r="Y22" s="113">
        <f>IF('Risk Register Quality Dimension'!$L$2=2, COUNTIFS('Risk Register Quality Dimension'!R:R, "HIGH"), 0)</f>
        <v>0</v>
      </c>
      <c r="AA22" s="113" t="s">
        <v>309</v>
      </c>
      <c r="AB22" s="113"/>
      <c r="AC22" s="113">
        <f>IF('Risk Register Quality Criteria'!$M$2=2, COUNTIFS('Risk Register Quality Criteria'!O:O, "HIGH"), 0)</f>
        <v>0</v>
      </c>
      <c r="AE22" s="113" t="s">
        <v>309</v>
      </c>
      <c r="AF22" s="113"/>
      <c r="AG22" s="113">
        <f>IF('Risk Register Quality Criteria'!$M$2=2, COUNTIFS('Risk Register Quality Criteria'!S:S, "HIGH"), 0)</f>
        <v>0</v>
      </c>
    </row>
    <row r="23" spans="2:33" x14ac:dyDescent="0.25">
      <c r="E23">
        <v>1</v>
      </c>
      <c r="F23">
        <v>2</v>
      </c>
      <c r="G23">
        <v>3</v>
      </c>
      <c r="H23">
        <v>4</v>
      </c>
      <c r="I23">
        <v>5</v>
      </c>
      <c r="M23">
        <f>SUM(M19:M22)</f>
        <v>0</v>
      </c>
      <c r="Q23">
        <f>SUM(Q19:Q22)</f>
        <v>0</v>
      </c>
      <c r="U23">
        <f>SUM(U19:U22)</f>
        <v>1</v>
      </c>
      <c r="Y23">
        <f>SUM(Y19:Y22)</f>
        <v>0</v>
      </c>
      <c r="AC23">
        <f>SUM(AC19:AC22)</f>
        <v>0</v>
      </c>
      <c r="AG23">
        <f>SUM(AG19:AG22)</f>
        <v>0</v>
      </c>
    </row>
    <row r="24" spans="2:33" x14ac:dyDescent="0.25">
      <c r="E24" s="105" t="s">
        <v>314</v>
      </c>
      <c r="F24" s="105" t="s">
        <v>315</v>
      </c>
      <c r="G24" s="105" t="s">
        <v>316</v>
      </c>
      <c r="H24" s="105" t="s">
        <v>317</v>
      </c>
      <c r="I24" s="114" t="s">
        <v>307</v>
      </c>
    </row>
    <row r="25" spans="2:33" x14ac:dyDescent="0.25">
      <c r="E25" s="288" t="s">
        <v>318</v>
      </c>
      <c r="F25" s="288"/>
      <c r="G25" s="288"/>
      <c r="H25" s="288"/>
      <c r="I25" s="288"/>
    </row>
    <row r="29" spans="2:33" x14ac:dyDescent="0.25">
      <c r="F29" s="283" t="s">
        <v>539</v>
      </c>
      <c r="G29" s="283"/>
      <c r="H29" s="283"/>
      <c r="K29" s="283" t="s">
        <v>539</v>
      </c>
      <c r="L29" s="283"/>
      <c r="M29" s="283"/>
      <c r="O29" s="283" t="s">
        <v>539</v>
      </c>
      <c r="P29" s="283"/>
      <c r="Q29" s="283"/>
      <c r="S29" s="283" t="s">
        <v>539</v>
      </c>
      <c r="T29" s="283"/>
      <c r="U29" s="283"/>
      <c r="W29" s="283" t="s">
        <v>539</v>
      </c>
      <c r="X29" s="283"/>
      <c r="Y29" s="283"/>
      <c r="AA29" s="283" t="s">
        <v>539</v>
      </c>
      <c r="AB29" s="283"/>
      <c r="AC29" s="283"/>
      <c r="AE29" s="283" t="s">
        <v>539</v>
      </c>
      <c r="AF29" s="283"/>
      <c r="AG29" s="283"/>
    </row>
    <row r="30" spans="2:33" ht="15" customHeight="1" x14ac:dyDescent="0.25">
      <c r="B30" s="284" t="s">
        <v>306</v>
      </c>
      <c r="C30" s="105" t="s">
        <v>307</v>
      </c>
      <c r="D30">
        <v>5</v>
      </c>
      <c r="E30" s="106">
        <v>5</v>
      </c>
      <c r="F30" s="107">
        <v>10</v>
      </c>
      <c r="G30" s="108">
        <v>15</v>
      </c>
      <c r="H30" s="108">
        <v>20</v>
      </c>
      <c r="I30" s="108">
        <v>25</v>
      </c>
      <c r="K30" s="285" t="s">
        <v>308</v>
      </c>
      <c r="L30" s="286"/>
      <c r="M30" s="287"/>
      <c r="O30" s="285" t="s">
        <v>308</v>
      </c>
      <c r="P30" s="286"/>
      <c r="Q30" s="287"/>
      <c r="S30" s="285" t="s">
        <v>308</v>
      </c>
      <c r="T30" s="286"/>
      <c r="U30" s="287"/>
      <c r="W30" s="285" t="s">
        <v>308</v>
      </c>
      <c r="X30" s="286"/>
      <c r="Y30" s="287"/>
      <c r="AA30" s="285" t="s">
        <v>308</v>
      </c>
      <c r="AB30" s="286"/>
      <c r="AC30" s="287"/>
      <c r="AE30" s="285" t="s">
        <v>308</v>
      </c>
      <c r="AF30" s="286"/>
      <c r="AG30" s="287"/>
    </row>
    <row r="31" spans="2:33" x14ac:dyDescent="0.25">
      <c r="B31" s="284"/>
      <c r="C31" s="105" t="s">
        <v>309</v>
      </c>
      <c r="D31">
        <v>4</v>
      </c>
      <c r="E31" s="106">
        <v>4</v>
      </c>
      <c r="F31" s="107">
        <v>8</v>
      </c>
      <c r="G31" s="108">
        <v>12</v>
      </c>
      <c r="H31" s="108">
        <v>16</v>
      </c>
      <c r="I31" s="108">
        <v>20</v>
      </c>
      <c r="K31" s="110" t="s">
        <v>310</v>
      </c>
      <c r="L31" s="110"/>
      <c r="M31" s="110">
        <f>IF('Risk Register - Heuristics'!$L$2=1, COUNTIFS('Risk Register - Heuristics'!N:N, "LOW"), 0)</f>
        <v>0</v>
      </c>
      <c r="O31" s="110" t="s">
        <v>310</v>
      </c>
      <c r="P31" s="110"/>
      <c r="Q31" s="110">
        <f>IF('Risk Register - Heuristics'!$L$2=1, COUNTIFS('Risk Register - Heuristics'!R:R, "LOW"), 0)</f>
        <v>0</v>
      </c>
      <c r="S31" s="110" t="s">
        <v>310</v>
      </c>
      <c r="T31" s="110"/>
      <c r="U31" s="110">
        <f>IF('Risk Register - Heuristics'!$L$2=1, COUNTIFS('Risk Register - Heuristics'!N:N, "LOW"), 0)</f>
        <v>0</v>
      </c>
      <c r="W31" s="110" t="s">
        <v>310</v>
      </c>
      <c r="X31" s="110"/>
      <c r="Y31" s="110">
        <f>IF('Risk Register - Heuristics'!$L$2=1, COUNTIFS('Risk Register - Heuristics'!R:R, "LOW"), 0)</f>
        <v>0</v>
      </c>
      <c r="AA31" s="110" t="s">
        <v>310</v>
      </c>
      <c r="AB31" s="110"/>
      <c r="AC31" s="110">
        <f>IF('Risk Register - Heuristics'!$M$2=1, COUNTIFS('Risk Register - Heuristics'!O:O, "LOW"), 0)</f>
        <v>0</v>
      </c>
      <c r="AE31" s="110" t="s">
        <v>310</v>
      </c>
      <c r="AF31" s="110"/>
      <c r="AG31" s="110">
        <f>IF('Risk Register - Heuristics'!$M$2=1, COUNTIFS('Risk Register - Heuristics'!S:S, "LOW"), 0)</f>
        <v>0</v>
      </c>
    </row>
    <row r="32" spans="2:33" x14ac:dyDescent="0.25">
      <c r="B32" s="284"/>
      <c r="C32" s="105" t="s">
        <v>311</v>
      </c>
      <c r="D32">
        <v>3</v>
      </c>
      <c r="E32" s="106">
        <v>3</v>
      </c>
      <c r="F32" s="106">
        <v>6</v>
      </c>
      <c r="G32" s="107">
        <v>9</v>
      </c>
      <c r="H32" s="108">
        <v>12</v>
      </c>
      <c r="I32" s="108">
        <v>15</v>
      </c>
      <c r="K32" s="111" t="s">
        <v>311</v>
      </c>
      <c r="L32" s="111"/>
      <c r="M32" s="111">
        <f>IF('Risk Register - Heuristics'!$L$2=1, COUNTIFS('Risk Register - Heuristics'!N:N, "MEDIUM"), 0)</f>
        <v>0</v>
      </c>
      <c r="O32" s="111" t="s">
        <v>311</v>
      </c>
      <c r="P32" s="111"/>
      <c r="Q32" s="111">
        <f>IF('Risk Register - Heuristics'!$L$2=1, COUNTIFS('Risk Register - Heuristics'!R:R, "MEDIUM"), 0)</f>
        <v>0</v>
      </c>
      <c r="S32" s="111" t="s">
        <v>311</v>
      </c>
      <c r="T32" s="111"/>
      <c r="U32" s="111">
        <f>IF('Risk Register - Heuristics'!$L$2=1, COUNTIFS('Risk Register - Heuristics'!N:N, "MEDIUM"), 0)</f>
        <v>0</v>
      </c>
      <c r="W32" s="111" t="s">
        <v>311</v>
      </c>
      <c r="X32" s="111"/>
      <c r="Y32" s="111">
        <f>IF('Risk Register - Heuristics'!$L$2=1, COUNTIFS('Risk Register - Heuristics'!R:R, "MEDIUM"), 0)</f>
        <v>0</v>
      </c>
      <c r="AA32" s="111" t="s">
        <v>311</v>
      </c>
      <c r="AB32" s="111"/>
      <c r="AC32" s="111">
        <f>IF('Risk Register - Heuristics'!$M$2=1, COUNTIFS('Risk Register - Heuristics'!O:O, "MEDIUM"), 0)</f>
        <v>0</v>
      </c>
      <c r="AE32" s="111" t="s">
        <v>311</v>
      </c>
      <c r="AF32" s="111"/>
      <c r="AG32" s="111">
        <f>IF('Risk Register - Heuristics'!$M$2=1, COUNTIFS('Risk Register - Heuristics'!S:S, "MEDIUM"), 0)</f>
        <v>0</v>
      </c>
    </row>
    <row r="33" spans="2:33" x14ac:dyDescent="0.25">
      <c r="B33" s="284"/>
      <c r="C33" s="105" t="s">
        <v>310</v>
      </c>
      <c r="D33">
        <v>2</v>
      </c>
      <c r="E33" s="109">
        <v>2</v>
      </c>
      <c r="F33" s="106">
        <v>4</v>
      </c>
      <c r="G33" s="106">
        <v>6</v>
      </c>
      <c r="H33" s="107">
        <v>8</v>
      </c>
      <c r="I33" s="107">
        <v>10</v>
      </c>
      <c r="K33" s="112" t="s">
        <v>312</v>
      </c>
      <c r="L33" s="112"/>
      <c r="M33" s="112">
        <f>IF('Risk Register - Heuristics'!$L$2=1, COUNTIFS('Risk Register - Heuristics'!N:N, "MEDIUM HIGH"), 0)</f>
        <v>0</v>
      </c>
      <c r="O33" s="112" t="s">
        <v>312</v>
      </c>
      <c r="P33" s="112"/>
      <c r="Q33" s="112">
        <f>IF('Risk Register - Heuristics'!$L$2=1, COUNTIFS('Risk Register - Heuristics'!R:R, "MEDIUM HIGH"), 0)</f>
        <v>0</v>
      </c>
      <c r="S33" s="112" t="s">
        <v>312</v>
      </c>
      <c r="T33" s="112"/>
      <c r="U33" s="112">
        <f>IF('Risk Register - Heuristics'!$L$2=1, COUNTIFS('Risk Register - Heuristics'!N:N, "MEDIUM HIGH"), 0)</f>
        <v>0</v>
      </c>
      <c r="W33" s="112" t="s">
        <v>312</v>
      </c>
      <c r="X33" s="112"/>
      <c r="Y33" s="112">
        <f>IF('Risk Register - Heuristics'!$L$2=1, COUNTIFS('Risk Register - Heuristics'!R:R, "MEDIUM HIGH"), 0)</f>
        <v>0</v>
      </c>
      <c r="AA33" s="112" t="s">
        <v>312</v>
      </c>
      <c r="AB33" s="112"/>
      <c r="AC33" s="112">
        <f>IF('Risk Register - Heuristics'!$M$2=1, COUNTIFS('Risk Register - Heuristics'!O:O, "MEDIUM HIGH"), 0)</f>
        <v>0</v>
      </c>
      <c r="AE33" s="112" t="s">
        <v>312</v>
      </c>
      <c r="AF33" s="112"/>
      <c r="AG33" s="112">
        <f>IF('Risk Register - Heuristics'!$M$2=1, COUNTIFS('Risk Register - Heuristics'!S:S, "MEDIUM HIGH"), 0)</f>
        <v>0</v>
      </c>
    </row>
    <row r="34" spans="2:33" x14ac:dyDescent="0.25">
      <c r="B34" s="284"/>
      <c r="C34" s="105" t="s">
        <v>313</v>
      </c>
      <c r="D34">
        <v>1</v>
      </c>
      <c r="E34" s="109">
        <v>1</v>
      </c>
      <c r="F34" s="109">
        <v>2</v>
      </c>
      <c r="G34" s="106">
        <v>3</v>
      </c>
      <c r="H34" s="106">
        <v>4</v>
      </c>
      <c r="I34" s="106">
        <v>5</v>
      </c>
      <c r="K34" s="113" t="s">
        <v>309</v>
      </c>
      <c r="L34" s="113"/>
      <c r="M34" s="113">
        <f>IF('Risk Register - Heuristics'!$L$2=1, COUNTIFS('Risk Register - Heuristics'!N:N, "HIGH"), 0)</f>
        <v>0</v>
      </c>
      <c r="O34" s="113" t="s">
        <v>309</v>
      </c>
      <c r="P34" s="113"/>
      <c r="Q34" s="113">
        <f>IF('Risk Register - Heuristics'!$L$2=1, COUNTIFS('Risk Register - Heuristics'!R:R, "HIGH"), 0)</f>
        <v>0</v>
      </c>
      <c r="S34" s="113" t="s">
        <v>309</v>
      </c>
      <c r="T34" s="113"/>
      <c r="U34" s="113">
        <f>IF('Risk Register - Heuristics'!$L$2=1, COUNTIFS('Risk Register - Heuristics'!N:N, "HIGH"), 0)</f>
        <v>0</v>
      </c>
      <c r="W34" s="113" t="s">
        <v>309</v>
      </c>
      <c r="X34" s="113"/>
      <c r="Y34" s="113">
        <f>IF('Risk Register - Heuristics'!$L$2=1, COUNTIFS('Risk Register - Heuristics'!R:R, "HIGH"), 0)</f>
        <v>0</v>
      </c>
      <c r="AA34" s="113" t="s">
        <v>309</v>
      </c>
      <c r="AB34" s="113"/>
      <c r="AC34" s="113">
        <f>IF('Risk Register - Heuristics'!$M$2=1, COUNTIFS('Risk Register - Heuristics'!O:O, "HIGH"), 0)</f>
        <v>0</v>
      </c>
      <c r="AE34" s="113" t="s">
        <v>309</v>
      </c>
      <c r="AF34" s="113"/>
      <c r="AG34" s="113">
        <f>IF('Risk Register - Heuristics'!$M$2=1, COUNTIFS('Risk Register - Heuristics'!S:S, "HIGH"), 0)</f>
        <v>0</v>
      </c>
    </row>
    <row r="35" spans="2:33" x14ac:dyDescent="0.25">
      <c r="E35">
        <v>1</v>
      </c>
      <c r="F35">
        <v>2</v>
      </c>
      <c r="G35">
        <v>3</v>
      </c>
      <c r="H35">
        <v>4</v>
      </c>
      <c r="I35">
        <v>5</v>
      </c>
      <c r="M35">
        <f>SUM(M31:M34)</f>
        <v>0</v>
      </c>
      <c r="Q35">
        <f>SUM(Q31:Q34)</f>
        <v>0</v>
      </c>
      <c r="U35">
        <f>SUM(U31:U34)</f>
        <v>0</v>
      </c>
      <c r="Y35">
        <f>SUM(Y31:Y34)</f>
        <v>0</v>
      </c>
      <c r="AC35">
        <f>SUM(AC31:AC34)</f>
        <v>0</v>
      </c>
      <c r="AG35">
        <f>SUM(AG31:AG34)</f>
        <v>0</v>
      </c>
    </row>
    <row r="36" spans="2:33" x14ac:dyDescent="0.25">
      <c r="E36" s="105" t="s">
        <v>314</v>
      </c>
      <c r="F36" s="105" t="s">
        <v>315</v>
      </c>
      <c r="G36" s="105" t="s">
        <v>316</v>
      </c>
      <c r="H36" s="105" t="s">
        <v>317</v>
      </c>
      <c r="I36" s="114" t="s">
        <v>307</v>
      </c>
    </row>
    <row r="37" spans="2:33" x14ac:dyDescent="0.25">
      <c r="E37" s="288" t="s">
        <v>318</v>
      </c>
      <c r="F37" s="288"/>
      <c r="G37" s="288"/>
      <c r="H37" s="288"/>
      <c r="I37" s="288"/>
    </row>
  </sheetData>
  <mergeCells count="61">
    <mergeCell ref="E37:I37"/>
    <mergeCell ref="AA29:AC29"/>
    <mergeCell ref="AE29:AG29"/>
    <mergeCell ref="B30:B34"/>
    <mergeCell ref="K30:M30"/>
    <mergeCell ref="O30:Q30"/>
    <mergeCell ref="S30:U30"/>
    <mergeCell ref="W30:Y30"/>
    <mergeCell ref="AA30:AC30"/>
    <mergeCell ref="AE30:AG30"/>
    <mergeCell ref="W29:Y29"/>
    <mergeCell ref="E25:I25"/>
    <mergeCell ref="F29:H29"/>
    <mergeCell ref="K29:M29"/>
    <mergeCell ref="O29:Q29"/>
    <mergeCell ref="AA17:AC17"/>
    <mergeCell ref="S29:U29"/>
    <mergeCell ref="AE17:AG17"/>
    <mergeCell ref="B18:B22"/>
    <mergeCell ref="K18:M18"/>
    <mergeCell ref="O18:Q18"/>
    <mergeCell ref="S18:U18"/>
    <mergeCell ref="W18:Y18"/>
    <mergeCell ref="AA18:AC18"/>
    <mergeCell ref="AE18:AG18"/>
    <mergeCell ref="W17:Y17"/>
    <mergeCell ref="E14:I14"/>
    <mergeCell ref="F17:H17"/>
    <mergeCell ref="K17:M17"/>
    <mergeCell ref="O17:Q17"/>
    <mergeCell ref="S17:U17"/>
    <mergeCell ref="AE6:AG6"/>
    <mergeCell ref="B7:B11"/>
    <mergeCell ref="K7:M7"/>
    <mergeCell ref="O7:Q7"/>
    <mergeCell ref="S7:U7"/>
    <mergeCell ref="W7:Y7"/>
    <mergeCell ref="AA7:AC7"/>
    <mergeCell ref="AE7:AG7"/>
    <mergeCell ref="F6:H6"/>
    <mergeCell ref="K6:M6"/>
    <mergeCell ref="O6:Q6"/>
    <mergeCell ref="S6:U6"/>
    <mergeCell ref="W6:Y6"/>
    <mergeCell ref="AA6:AC6"/>
    <mergeCell ref="AE4:AG4"/>
    <mergeCell ref="K2:Q2"/>
    <mergeCell ref="S2:Y2"/>
    <mergeCell ref="AA2:AG2"/>
    <mergeCell ref="B3:I3"/>
    <mergeCell ref="K3:M3"/>
    <mergeCell ref="O3:Q3"/>
    <mergeCell ref="S3:U3"/>
    <mergeCell ref="W3:Y3"/>
    <mergeCell ref="AA3:AC3"/>
    <mergeCell ref="AE3:AG3"/>
    <mergeCell ref="K4:M4"/>
    <mergeCell ref="O4:Q4"/>
    <mergeCell ref="S4:U4"/>
    <mergeCell ref="W4:Y4"/>
    <mergeCell ref="AA4:AC4"/>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23698-CFDF-4F66-AF77-5946847EC4AA}">
  <sheetPr codeName="Sheet17">
    <tabColor theme="1"/>
    <pageSetUpPr fitToPage="1"/>
  </sheetPr>
  <dimension ref="A1:D32"/>
  <sheetViews>
    <sheetView defaultGridColor="0" colorId="12" zoomScaleNormal="100" workbookViewId="0">
      <pane ySplit="1" topLeftCell="A2" activePane="bottomLeft" state="frozen"/>
      <selection activeCell="B23" sqref="B23"/>
      <selection pane="bottomLeft" activeCell="B11" sqref="B11"/>
    </sheetView>
  </sheetViews>
  <sheetFormatPr defaultRowHeight="18.75" x14ac:dyDescent="0.25"/>
  <cols>
    <col min="1" max="1" width="23.42578125" style="3" bestFit="1" customWidth="1"/>
    <col min="2" max="3" width="90.42578125" style="4" customWidth="1"/>
    <col min="4" max="4" width="23.85546875" style="5" customWidth="1"/>
    <col min="5" max="16384" width="9.140625" style="7"/>
  </cols>
  <sheetData>
    <row r="1" spans="1:4" s="2" customFormat="1" ht="27.75" customHeight="1" x14ac:dyDescent="0.25">
      <c r="A1" s="1" t="s">
        <v>0</v>
      </c>
      <c r="B1" s="289" t="s">
        <v>520</v>
      </c>
      <c r="C1" s="290"/>
      <c r="D1" s="1" t="s">
        <v>2</v>
      </c>
    </row>
    <row r="2" spans="1:4" s="6" customFormat="1" x14ac:dyDescent="0.25">
      <c r="A2" s="3"/>
      <c r="B2" s="291" t="s">
        <v>532</v>
      </c>
      <c r="C2" s="292"/>
      <c r="D2" s="5"/>
    </row>
    <row r="3" spans="1:4" s="6" customFormat="1" ht="23.25" x14ac:dyDescent="0.25">
      <c r="A3" s="3"/>
      <c r="B3" s="169" t="s">
        <v>519</v>
      </c>
      <c r="C3" s="169" t="s">
        <v>518</v>
      </c>
      <c r="D3" s="5"/>
    </row>
    <row r="4" spans="1:4" s="6" customFormat="1" ht="30" x14ac:dyDescent="0.25">
      <c r="A4" s="3"/>
      <c r="B4" s="4" t="s">
        <v>524</v>
      </c>
      <c r="C4" s="4" t="s">
        <v>528</v>
      </c>
      <c r="D4" s="5"/>
    </row>
    <row r="5" spans="1:4" s="6" customFormat="1" ht="30" x14ac:dyDescent="0.25">
      <c r="A5" s="3"/>
      <c r="B5" s="4" t="s">
        <v>525</v>
      </c>
      <c r="C5" s="4" t="s">
        <v>529</v>
      </c>
      <c r="D5" s="5"/>
    </row>
    <row r="6" spans="1:4" s="6" customFormat="1" x14ac:dyDescent="0.25">
      <c r="A6" s="3"/>
      <c r="B6" s="4" t="s">
        <v>526</v>
      </c>
      <c r="C6" s="4" t="s">
        <v>530</v>
      </c>
      <c r="D6" s="5"/>
    </row>
    <row r="7" spans="1:4" s="6" customFormat="1" ht="30" x14ac:dyDescent="0.25">
      <c r="A7" s="3"/>
      <c r="B7" s="4" t="s">
        <v>527</v>
      </c>
      <c r="C7" s="4" t="s">
        <v>531</v>
      </c>
      <c r="D7" s="5"/>
    </row>
    <row r="8" spans="1:4" s="6" customFormat="1" x14ac:dyDescent="0.25">
      <c r="A8" s="3"/>
      <c r="B8" s="4"/>
      <c r="C8" s="4"/>
      <c r="D8" s="5"/>
    </row>
    <row r="9" spans="1:4" s="6" customFormat="1" ht="120" x14ac:dyDescent="0.25">
      <c r="A9" s="3" t="s">
        <v>533</v>
      </c>
      <c r="B9" s="4" t="s">
        <v>534</v>
      </c>
      <c r="C9" s="4"/>
      <c r="D9" s="5"/>
    </row>
    <row r="10" spans="1:4" s="6" customFormat="1" x14ac:dyDescent="0.25">
      <c r="A10" s="3"/>
      <c r="B10" s="4"/>
      <c r="C10" s="4"/>
      <c r="D10" s="5"/>
    </row>
    <row r="11" spans="1:4" s="6" customFormat="1" ht="150" x14ac:dyDescent="0.25">
      <c r="A11" s="3" t="s">
        <v>535</v>
      </c>
      <c r="B11" s="4" t="s">
        <v>536</v>
      </c>
      <c r="C11" s="4" t="s">
        <v>537</v>
      </c>
      <c r="D11" s="5"/>
    </row>
    <row r="12" spans="1:4" s="6" customFormat="1" x14ac:dyDescent="0.25">
      <c r="A12" s="3"/>
      <c r="B12" s="4"/>
      <c r="C12" s="4"/>
      <c r="D12" s="5"/>
    </row>
    <row r="13" spans="1:4" s="6" customFormat="1" x14ac:dyDescent="0.25">
      <c r="A13" s="3"/>
      <c r="B13" s="4"/>
      <c r="C13" s="4"/>
      <c r="D13" s="5"/>
    </row>
    <row r="14" spans="1:4" s="6" customFormat="1" x14ac:dyDescent="0.25">
      <c r="A14" s="3"/>
      <c r="B14" s="4"/>
      <c r="C14" s="4"/>
      <c r="D14" s="5"/>
    </row>
    <row r="15" spans="1:4" s="6" customFormat="1" x14ac:dyDescent="0.25">
      <c r="A15" s="3"/>
      <c r="B15" s="4"/>
      <c r="C15" s="4"/>
      <c r="D15" s="5"/>
    </row>
    <row r="16" spans="1:4" s="6" customFormat="1" x14ac:dyDescent="0.25">
      <c r="A16" s="3"/>
      <c r="B16" s="4"/>
      <c r="C16" s="4"/>
      <c r="D16" s="5"/>
    </row>
    <row r="17" spans="1:4" s="6" customFormat="1" x14ac:dyDescent="0.25">
      <c r="A17" s="3"/>
      <c r="B17" s="4"/>
      <c r="C17" s="4"/>
      <c r="D17" s="5"/>
    </row>
    <row r="18" spans="1:4" s="6" customFormat="1" x14ac:dyDescent="0.25">
      <c r="A18" s="3"/>
      <c r="B18" s="4"/>
      <c r="C18" s="4"/>
      <c r="D18" s="5"/>
    </row>
    <row r="19" spans="1:4" s="6" customFormat="1" x14ac:dyDescent="0.25">
      <c r="A19" s="3"/>
      <c r="B19" s="4"/>
      <c r="C19" s="4"/>
      <c r="D19" s="5"/>
    </row>
    <row r="20" spans="1:4" s="6" customFormat="1" x14ac:dyDescent="0.25">
      <c r="A20" s="3"/>
      <c r="B20" s="4"/>
      <c r="C20" s="4"/>
      <c r="D20" s="5"/>
    </row>
    <row r="21" spans="1:4" s="6" customFormat="1" x14ac:dyDescent="0.25">
      <c r="A21" s="3"/>
      <c r="B21" s="4"/>
      <c r="C21" s="4"/>
      <c r="D21" s="5"/>
    </row>
    <row r="22" spans="1:4" s="6" customFormat="1" x14ac:dyDescent="0.25">
      <c r="A22" s="3"/>
      <c r="B22" s="4"/>
      <c r="C22" s="4"/>
      <c r="D22" s="5"/>
    </row>
    <row r="23" spans="1:4" s="6" customFormat="1" x14ac:dyDescent="0.25">
      <c r="A23" s="3"/>
      <c r="B23" s="4"/>
      <c r="C23" s="4"/>
      <c r="D23" s="5"/>
    </row>
    <row r="24" spans="1:4" s="6" customFormat="1" x14ac:dyDescent="0.25">
      <c r="A24" s="3"/>
      <c r="B24" s="4"/>
      <c r="C24" s="4"/>
      <c r="D24" s="5"/>
    </row>
    <row r="25" spans="1:4" s="6" customFormat="1" x14ac:dyDescent="0.25">
      <c r="A25" s="3"/>
      <c r="B25" s="4"/>
      <c r="C25" s="4"/>
      <c r="D25" s="5"/>
    </row>
    <row r="26" spans="1:4" s="6" customFormat="1" x14ac:dyDescent="0.25">
      <c r="A26" s="3"/>
      <c r="B26" s="4"/>
      <c r="C26" s="4"/>
      <c r="D26" s="5"/>
    </row>
    <row r="27" spans="1:4" s="6" customFormat="1" x14ac:dyDescent="0.25">
      <c r="A27" s="3"/>
      <c r="B27" s="4"/>
      <c r="C27" s="4"/>
      <c r="D27" s="5"/>
    </row>
    <row r="28" spans="1:4" s="6" customFormat="1" x14ac:dyDescent="0.25">
      <c r="A28" s="3"/>
      <c r="B28" s="4"/>
      <c r="C28" s="4"/>
      <c r="D28" s="5"/>
    </row>
    <row r="29" spans="1:4" s="6" customFormat="1" x14ac:dyDescent="0.25">
      <c r="A29" s="3"/>
      <c r="B29" s="4"/>
      <c r="C29" s="4"/>
      <c r="D29" s="5"/>
    </row>
    <row r="30" spans="1:4" s="6" customFormat="1" x14ac:dyDescent="0.25">
      <c r="A30" s="3"/>
      <c r="B30" s="4"/>
      <c r="C30" s="4"/>
      <c r="D30" s="5"/>
    </row>
    <row r="31" spans="1:4" s="6" customFormat="1" x14ac:dyDescent="0.25">
      <c r="A31" s="3"/>
      <c r="B31" s="4"/>
      <c r="C31" s="4"/>
      <c r="D31" s="5"/>
    </row>
    <row r="32" spans="1:4" s="6" customFormat="1" x14ac:dyDescent="0.25">
      <c r="A32" s="3"/>
      <c r="B32" s="4"/>
      <c r="C32" s="4"/>
      <c r="D32" s="5"/>
    </row>
  </sheetData>
  <mergeCells count="2">
    <mergeCell ref="B1:C1"/>
    <mergeCell ref="B2:C2"/>
  </mergeCells>
  <pageMargins left="0.7" right="0.7" top="0.75" bottom="0.75" header="0.3" footer="0.3"/>
  <pageSetup scale="4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052E3-8887-48A1-98C6-FB0F2FD43835}">
  <sheetPr codeName="Sheet7">
    <tabColor theme="5"/>
  </sheetPr>
  <dimension ref="A1:D19"/>
  <sheetViews>
    <sheetView workbookViewId="0">
      <selection activeCell="C2" sqref="C2"/>
    </sheetView>
  </sheetViews>
  <sheetFormatPr defaultRowHeight="18.75" x14ac:dyDescent="0.25"/>
  <cols>
    <col min="1" max="1" width="35" style="3" customWidth="1"/>
    <col min="2" max="2" width="92.5703125" style="4" customWidth="1"/>
    <col min="3" max="3" width="35" style="3" customWidth="1"/>
    <col min="4" max="4" width="92.5703125" style="4" customWidth="1"/>
    <col min="5" max="16384" width="9.140625" style="6"/>
  </cols>
  <sheetData>
    <row r="1" spans="1:4" ht="55.5" x14ac:dyDescent="0.25">
      <c r="A1" s="116" t="s">
        <v>319</v>
      </c>
      <c r="B1" s="116" t="s">
        <v>320</v>
      </c>
      <c r="C1" s="116" t="s">
        <v>321</v>
      </c>
      <c r="D1" s="116" t="s">
        <v>322</v>
      </c>
    </row>
    <row r="2" spans="1:4" ht="30" x14ac:dyDescent="0.25">
      <c r="A2" s="3" t="s">
        <v>32</v>
      </c>
      <c r="B2" s="4" t="s">
        <v>323</v>
      </c>
      <c r="C2" s="117">
        <v>1</v>
      </c>
      <c r="D2" s="4" t="s">
        <v>324</v>
      </c>
    </row>
    <row r="3" spans="1:4" ht="30" x14ac:dyDescent="0.25">
      <c r="A3" s="3" t="s">
        <v>36</v>
      </c>
      <c r="B3" s="4" t="s">
        <v>325</v>
      </c>
      <c r="C3" s="117">
        <v>0</v>
      </c>
      <c r="D3" s="4" t="s">
        <v>326</v>
      </c>
    </row>
    <row r="4" spans="1:4" ht="45" x14ac:dyDescent="0.25">
      <c r="A4" s="3" t="s">
        <v>57</v>
      </c>
      <c r="B4" s="4" t="s">
        <v>327</v>
      </c>
      <c r="C4" s="117">
        <v>0.5</v>
      </c>
      <c r="D4" s="4" t="s">
        <v>328</v>
      </c>
    </row>
    <row r="5" spans="1:4" ht="45" x14ac:dyDescent="0.25">
      <c r="A5" s="3" t="s">
        <v>47</v>
      </c>
      <c r="B5" s="4" t="s">
        <v>329</v>
      </c>
      <c r="C5" s="117">
        <v>0.3</v>
      </c>
      <c r="D5" s="4" t="s">
        <v>330</v>
      </c>
    </row>
    <row r="6" spans="1:4" ht="45" x14ac:dyDescent="0.25">
      <c r="A6" s="3" t="s">
        <v>53</v>
      </c>
      <c r="B6" s="4" t="s">
        <v>331</v>
      </c>
      <c r="C6" s="117">
        <v>0</v>
      </c>
      <c r="D6" s="4" t="s">
        <v>332</v>
      </c>
    </row>
    <row r="7" spans="1:4" ht="30" x14ac:dyDescent="0.25">
      <c r="A7" s="3" t="s">
        <v>333</v>
      </c>
      <c r="B7" s="4" t="s">
        <v>334</v>
      </c>
      <c r="C7" s="117">
        <v>0.2</v>
      </c>
      <c r="D7" s="4" t="s">
        <v>335</v>
      </c>
    </row>
    <row r="8" spans="1:4" ht="45" x14ac:dyDescent="0.25">
      <c r="A8" s="3" t="s">
        <v>336</v>
      </c>
      <c r="B8" s="4" t="s">
        <v>337</v>
      </c>
      <c r="C8" s="117">
        <v>0</v>
      </c>
      <c r="D8" s="4" t="s">
        <v>338</v>
      </c>
    </row>
    <row r="9" spans="1:4" ht="30" x14ac:dyDescent="0.25">
      <c r="A9" s="3" t="s">
        <v>339</v>
      </c>
      <c r="B9" s="4" t="s">
        <v>340</v>
      </c>
      <c r="C9" s="117">
        <v>0.1</v>
      </c>
      <c r="D9" s="4" t="s">
        <v>341</v>
      </c>
    </row>
    <row r="10" spans="1:4" ht="45" x14ac:dyDescent="0.25">
      <c r="A10" s="3" t="s">
        <v>342</v>
      </c>
      <c r="B10" s="4" t="s">
        <v>343</v>
      </c>
      <c r="C10" s="117">
        <v>0.15</v>
      </c>
      <c r="D10" s="4" t="s">
        <v>344</v>
      </c>
    </row>
    <row r="11" spans="1:4" ht="30" x14ac:dyDescent="0.25">
      <c r="A11" s="3" t="s">
        <v>345</v>
      </c>
      <c r="B11" s="4" t="s">
        <v>346</v>
      </c>
      <c r="C11" s="117">
        <v>0</v>
      </c>
      <c r="D11" s="4" t="s">
        <v>347</v>
      </c>
    </row>
    <row r="13" spans="1:4" ht="55.5" customHeight="1" x14ac:dyDescent="0.25">
      <c r="A13" s="293" t="s">
        <v>348</v>
      </c>
      <c r="B13" s="294"/>
      <c r="C13" s="118"/>
      <c r="D13" s="118"/>
    </row>
    <row r="14" spans="1:4" ht="30" x14ac:dyDescent="0.25">
      <c r="A14" s="3" t="s">
        <v>349</v>
      </c>
      <c r="B14" s="4" t="s">
        <v>350</v>
      </c>
    </row>
    <row r="15" spans="1:4" ht="30" x14ac:dyDescent="0.25">
      <c r="A15" s="3" t="s">
        <v>351</v>
      </c>
      <c r="B15" s="4" t="s">
        <v>352</v>
      </c>
    </row>
    <row r="16" spans="1:4" ht="45" x14ac:dyDescent="0.25">
      <c r="A16" s="3" t="s">
        <v>353</v>
      </c>
      <c r="B16" s="4" t="s">
        <v>354</v>
      </c>
    </row>
    <row r="17" spans="1:2" ht="135" x14ac:dyDescent="0.25">
      <c r="A17" s="3" t="s">
        <v>355</v>
      </c>
      <c r="B17" s="4" t="s">
        <v>356</v>
      </c>
    </row>
    <row r="18" spans="1:2" ht="30" x14ac:dyDescent="0.25">
      <c r="A18" s="3" t="s">
        <v>357</v>
      </c>
      <c r="B18" s="4" t="s">
        <v>358</v>
      </c>
    </row>
    <row r="19" spans="1:2" ht="30" x14ac:dyDescent="0.25">
      <c r="A19" s="3" t="s">
        <v>359</v>
      </c>
      <c r="B19" s="4" t="s">
        <v>360</v>
      </c>
    </row>
  </sheetData>
  <mergeCells count="1">
    <mergeCell ref="A13:B13"/>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7346B1-9194-44B4-A124-585AE9B5F9F7}">
  <sheetPr codeName="Sheet8">
    <tabColor theme="5"/>
  </sheetPr>
  <dimension ref="A1:E165"/>
  <sheetViews>
    <sheetView workbookViewId="0">
      <selection activeCell="C15" sqref="C15"/>
    </sheetView>
  </sheetViews>
  <sheetFormatPr defaultRowHeight="18.75" x14ac:dyDescent="0.25"/>
  <cols>
    <col min="1" max="1" width="22.140625" style="3" customWidth="1"/>
    <col min="2" max="2" width="25.28515625" style="3" customWidth="1"/>
    <col min="3" max="3" width="92.5703125" style="4" customWidth="1"/>
    <col min="4" max="4" width="29.5703125" style="4" customWidth="1"/>
    <col min="5" max="5" width="42.5703125" style="5" customWidth="1"/>
    <col min="6" max="16384" width="9.140625" style="6"/>
  </cols>
  <sheetData>
    <row r="1" spans="1:3" ht="27.75" x14ac:dyDescent="0.25">
      <c r="A1" s="116" t="s">
        <v>361</v>
      </c>
      <c r="B1" s="116" t="s">
        <v>362</v>
      </c>
      <c r="C1" s="116" t="s">
        <v>320</v>
      </c>
    </row>
    <row r="2" spans="1:3" ht="30" x14ac:dyDescent="0.25">
      <c r="A2" s="3">
        <v>1</v>
      </c>
      <c r="B2" s="3" t="s">
        <v>363</v>
      </c>
      <c r="C2" s="4" t="s">
        <v>364</v>
      </c>
    </row>
    <row r="3" spans="1:3" ht="30" x14ac:dyDescent="0.25">
      <c r="A3" s="3">
        <v>2</v>
      </c>
      <c r="B3" s="3" t="s">
        <v>365</v>
      </c>
      <c r="C3" s="4" t="s">
        <v>366</v>
      </c>
    </row>
    <row r="4" spans="1:3" ht="30" x14ac:dyDescent="0.25">
      <c r="A4" s="3">
        <v>3</v>
      </c>
      <c r="B4" s="3" t="s">
        <v>31</v>
      </c>
      <c r="C4" s="4" t="s">
        <v>367</v>
      </c>
    </row>
    <row r="5" spans="1:3" x14ac:dyDescent="0.25">
      <c r="A5" s="3">
        <v>4</v>
      </c>
      <c r="B5" s="3" t="s">
        <v>368</v>
      </c>
      <c r="C5" s="4" t="s">
        <v>369</v>
      </c>
    </row>
    <row r="6" spans="1:3" x14ac:dyDescent="0.25">
      <c r="A6" s="3">
        <v>5</v>
      </c>
      <c r="B6" s="3" t="s">
        <v>35</v>
      </c>
      <c r="C6" s="4" t="s">
        <v>370</v>
      </c>
    </row>
    <row r="7" spans="1:3" x14ac:dyDescent="0.25">
      <c r="A7" s="3">
        <v>6</v>
      </c>
      <c r="B7" s="3" t="s">
        <v>52</v>
      </c>
      <c r="C7" s="4" t="s">
        <v>371</v>
      </c>
    </row>
    <row r="8" spans="1:3" ht="30" x14ac:dyDescent="0.25">
      <c r="A8" s="3">
        <v>7</v>
      </c>
      <c r="B8" s="3" t="s">
        <v>372</v>
      </c>
      <c r="C8" s="4" t="s">
        <v>373</v>
      </c>
    </row>
    <row r="9" spans="1:3" x14ac:dyDescent="0.25">
      <c r="A9" s="3">
        <v>8</v>
      </c>
      <c r="B9" s="3" t="s">
        <v>374</v>
      </c>
      <c r="C9" s="4" t="s">
        <v>375</v>
      </c>
    </row>
    <row r="10" spans="1:3" x14ac:dyDescent="0.25">
      <c r="A10" s="3">
        <v>9</v>
      </c>
      <c r="B10" s="3" t="s">
        <v>44</v>
      </c>
      <c r="C10" s="4" t="s">
        <v>376</v>
      </c>
    </row>
    <row r="11" spans="1:3" ht="30" x14ac:dyDescent="0.25">
      <c r="A11" s="3">
        <v>10</v>
      </c>
      <c r="B11" s="3" t="s">
        <v>39</v>
      </c>
      <c r="C11" s="4" t="s">
        <v>377</v>
      </c>
    </row>
    <row r="12" spans="1:3" ht="30" x14ac:dyDescent="0.25">
      <c r="A12" s="3">
        <v>11</v>
      </c>
      <c r="B12" s="3" t="s">
        <v>378</v>
      </c>
      <c r="C12" s="4" t="s">
        <v>379</v>
      </c>
    </row>
    <row r="13" spans="1:3" ht="30" x14ac:dyDescent="0.25">
      <c r="A13" s="3">
        <v>12</v>
      </c>
      <c r="B13" s="3" t="s">
        <v>380</v>
      </c>
      <c r="C13" s="4" t="s">
        <v>381</v>
      </c>
    </row>
    <row r="14" spans="1:3" ht="30" x14ac:dyDescent="0.25">
      <c r="A14" s="3">
        <v>13</v>
      </c>
      <c r="B14" s="3" t="s">
        <v>382</v>
      </c>
      <c r="C14" s="4" t="s">
        <v>383</v>
      </c>
    </row>
    <row r="15" spans="1:3" x14ac:dyDescent="0.25">
      <c r="A15" s="3">
        <v>14</v>
      </c>
      <c r="B15" s="3" t="s">
        <v>384</v>
      </c>
      <c r="C15" s="4" t="s">
        <v>385</v>
      </c>
    </row>
    <row r="16" spans="1:3" ht="30" x14ac:dyDescent="0.25">
      <c r="A16" s="3">
        <v>15</v>
      </c>
      <c r="B16" s="3" t="s">
        <v>56</v>
      </c>
      <c r="C16" s="4" t="s">
        <v>386</v>
      </c>
    </row>
    <row r="17" spans="1:3" ht="30" x14ac:dyDescent="0.25">
      <c r="A17" s="3">
        <v>20</v>
      </c>
      <c r="B17" s="3" t="s">
        <v>387</v>
      </c>
      <c r="C17" s="4" t="s">
        <v>388</v>
      </c>
    </row>
    <row r="18" spans="1:3" ht="37.5" x14ac:dyDescent="0.25">
      <c r="A18" s="3" t="s">
        <v>389</v>
      </c>
      <c r="B18" s="3" t="s">
        <v>390</v>
      </c>
      <c r="C18" s="4" t="s">
        <v>391</v>
      </c>
    </row>
    <row r="165" spans="5:5" x14ac:dyDescent="0.25">
      <c r="E165" s="137"/>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BB8C2-AEFF-4ED7-8334-260B9AE72A19}">
  <sheetPr codeName="Sheet10">
    <tabColor theme="1"/>
  </sheetPr>
  <dimension ref="A1:AM174"/>
  <sheetViews>
    <sheetView showGridLines="0" zoomScaleNormal="100" workbookViewId="0">
      <selection activeCell="N26" sqref="N26"/>
    </sheetView>
  </sheetViews>
  <sheetFormatPr defaultColWidth="8.85546875" defaultRowHeight="12.75" x14ac:dyDescent="0.2"/>
  <cols>
    <col min="1" max="17" width="8.85546875" style="11"/>
    <col min="18" max="18" width="24.85546875" style="11" customWidth="1"/>
    <col min="19" max="16384" width="8.85546875" style="11"/>
  </cols>
  <sheetData>
    <row r="1" spans="1:39" x14ac:dyDescent="0.2">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10"/>
    </row>
    <row r="2" spans="1:39" x14ac:dyDescent="0.2">
      <c r="A2" s="12"/>
      <c r="AM2" s="13"/>
    </row>
    <row r="3" spans="1:39" x14ac:dyDescent="0.2">
      <c r="A3" s="12"/>
      <c r="AM3" s="13"/>
    </row>
    <row r="4" spans="1:39" x14ac:dyDescent="0.2">
      <c r="A4" s="12"/>
      <c r="AM4" s="13"/>
    </row>
    <row r="5" spans="1:39" x14ac:dyDescent="0.2">
      <c r="A5" s="12"/>
      <c r="AM5" s="13"/>
    </row>
    <row r="6" spans="1:39" x14ac:dyDescent="0.2">
      <c r="A6" s="12"/>
      <c r="AM6" s="13"/>
    </row>
    <row r="7" spans="1:39" x14ac:dyDescent="0.2">
      <c r="A7" s="12"/>
      <c r="AM7" s="13"/>
    </row>
    <row r="8" spans="1:39" x14ac:dyDescent="0.2">
      <c r="A8" s="12"/>
      <c r="AM8" s="13"/>
    </row>
    <row r="9" spans="1:39" x14ac:dyDescent="0.2">
      <c r="A9" s="12"/>
      <c r="AM9" s="13"/>
    </row>
    <row r="10" spans="1:39" x14ac:dyDescent="0.2">
      <c r="A10" s="12"/>
      <c r="AM10" s="13"/>
    </row>
    <row r="11" spans="1:39" x14ac:dyDescent="0.2">
      <c r="A11" s="12"/>
      <c r="AM11" s="13"/>
    </row>
    <row r="12" spans="1:39" x14ac:dyDescent="0.2">
      <c r="A12" s="12"/>
      <c r="AM12" s="13"/>
    </row>
    <row r="13" spans="1:39" x14ac:dyDescent="0.2">
      <c r="A13" s="12"/>
      <c r="AM13" s="13"/>
    </row>
    <row r="14" spans="1:39" x14ac:dyDescent="0.2">
      <c r="A14" s="12"/>
      <c r="AM14" s="13"/>
    </row>
    <row r="15" spans="1:39" x14ac:dyDescent="0.2">
      <c r="A15" s="12"/>
      <c r="AM15" s="13"/>
    </row>
    <row r="16" spans="1:39" x14ac:dyDescent="0.2">
      <c r="A16" s="12"/>
      <c r="AM16" s="13"/>
    </row>
    <row r="17" spans="1:39" x14ac:dyDescent="0.2">
      <c r="A17" s="12"/>
      <c r="AM17" s="13"/>
    </row>
    <row r="18" spans="1:39" x14ac:dyDescent="0.2">
      <c r="A18" s="12"/>
      <c r="AM18" s="13"/>
    </row>
    <row r="19" spans="1:39" x14ac:dyDescent="0.2">
      <c r="A19" s="12"/>
      <c r="AM19" s="13"/>
    </row>
    <row r="20" spans="1:39" x14ac:dyDescent="0.2">
      <c r="A20" s="12"/>
      <c r="AM20" s="13"/>
    </row>
    <row r="21" spans="1:39" x14ac:dyDescent="0.2">
      <c r="A21" s="12"/>
      <c r="AM21" s="13"/>
    </row>
    <row r="22" spans="1:39" x14ac:dyDescent="0.2">
      <c r="A22" s="12"/>
      <c r="AM22" s="13"/>
    </row>
    <row r="23" spans="1:39" x14ac:dyDescent="0.2">
      <c r="A23" s="12"/>
      <c r="AM23" s="13"/>
    </row>
    <row r="24" spans="1:39" x14ac:dyDescent="0.2">
      <c r="A24" s="12"/>
      <c r="AM24" s="13"/>
    </row>
    <row r="25" spans="1:39" x14ac:dyDescent="0.2">
      <c r="A25" s="12"/>
      <c r="AM25" s="13"/>
    </row>
    <row r="26" spans="1:39" x14ac:dyDescent="0.2">
      <c r="A26" s="12"/>
      <c r="AM26" s="13"/>
    </row>
    <row r="27" spans="1:39" x14ac:dyDescent="0.2">
      <c r="A27" s="12"/>
      <c r="AM27" s="13"/>
    </row>
    <row r="28" spans="1:39" x14ac:dyDescent="0.2">
      <c r="A28" s="12"/>
      <c r="AM28" s="13"/>
    </row>
    <row r="29" spans="1:39" x14ac:dyDescent="0.2">
      <c r="A29" s="12"/>
      <c r="AM29" s="13"/>
    </row>
    <row r="30" spans="1:39" x14ac:dyDescent="0.2">
      <c r="A30" s="12"/>
      <c r="AM30" s="13"/>
    </row>
    <row r="31" spans="1:39" x14ac:dyDescent="0.2">
      <c r="A31" s="12"/>
      <c r="AM31" s="13"/>
    </row>
    <row r="32" spans="1:39" x14ac:dyDescent="0.2">
      <c r="A32" s="12"/>
      <c r="AM32" s="13"/>
    </row>
    <row r="33" spans="1:39" x14ac:dyDescent="0.2">
      <c r="A33" s="12"/>
      <c r="AM33" s="13"/>
    </row>
    <row r="34" spans="1:39" x14ac:dyDescent="0.2">
      <c r="A34" s="12"/>
      <c r="AM34" s="13"/>
    </row>
    <row r="35" spans="1:39" x14ac:dyDescent="0.2">
      <c r="A35" s="12"/>
      <c r="AM35" s="13"/>
    </row>
    <row r="36" spans="1:39" x14ac:dyDescent="0.2">
      <c r="A36" s="12"/>
      <c r="AM36" s="13"/>
    </row>
    <row r="37" spans="1:39" x14ac:dyDescent="0.2">
      <c r="A37" s="12"/>
      <c r="AM37" s="13"/>
    </row>
    <row r="38" spans="1:39" x14ac:dyDescent="0.2">
      <c r="A38" s="12"/>
      <c r="AM38" s="13"/>
    </row>
    <row r="39" spans="1:39" x14ac:dyDescent="0.2">
      <c r="A39" s="12"/>
      <c r="AM39" s="13"/>
    </row>
    <row r="40" spans="1:39" x14ac:dyDescent="0.2">
      <c r="A40" s="12"/>
      <c r="AM40" s="13"/>
    </row>
    <row r="41" spans="1:39" x14ac:dyDescent="0.2">
      <c r="A41" s="12"/>
      <c r="AM41" s="13"/>
    </row>
    <row r="42" spans="1:39" x14ac:dyDescent="0.2">
      <c r="A42" s="12"/>
      <c r="AM42" s="13"/>
    </row>
    <row r="43" spans="1:39" x14ac:dyDescent="0.2">
      <c r="A43" s="12"/>
      <c r="AM43" s="13"/>
    </row>
    <row r="44" spans="1:39" x14ac:dyDescent="0.2">
      <c r="A44" s="12"/>
      <c r="AM44" s="13"/>
    </row>
    <row r="45" spans="1:39" x14ac:dyDescent="0.2">
      <c r="A45" s="12"/>
      <c r="AM45" s="13"/>
    </row>
    <row r="46" spans="1:39" x14ac:dyDescent="0.2">
      <c r="A46" s="12"/>
      <c r="AM46" s="13"/>
    </row>
    <row r="47" spans="1:39" x14ac:dyDescent="0.2">
      <c r="A47" s="12"/>
      <c r="AM47" s="13"/>
    </row>
    <row r="48" spans="1:39" x14ac:dyDescent="0.2">
      <c r="A48" s="12"/>
      <c r="AM48" s="13"/>
    </row>
    <row r="49" spans="1:39" x14ac:dyDescent="0.2">
      <c r="A49" s="12"/>
      <c r="AM49" s="13"/>
    </row>
    <row r="50" spans="1:39" x14ac:dyDescent="0.2">
      <c r="A50" s="12"/>
      <c r="AM50" s="13"/>
    </row>
    <row r="51" spans="1:39" x14ac:dyDescent="0.2">
      <c r="A51" s="12"/>
      <c r="AM51" s="13"/>
    </row>
    <row r="52" spans="1:39" x14ac:dyDescent="0.2">
      <c r="A52" s="12"/>
      <c r="AM52" s="13"/>
    </row>
    <row r="53" spans="1:39" x14ac:dyDescent="0.2">
      <c r="A53" s="12"/>
      <c r="AM53" s="13"/>
    </row>
    <row r="54" spans="1:39" x14ac:dyDescent="0.2">
      <c r="A54" s="12"/>
      <c r="AM54" s="13"/>
    </row>
    <row r="55" spans="1:39" x14ac:dyDescent="0.2">
      <c r="A55" s="12"/>
      <c r="AM55" s="13"/>
    </row>
    <row r="56" spans="1:39" x14ac:dyDescent="0.2">
      <c r="A56" s="12"/>
      <c r="AM56" s="13"/>
    </row>
    <row r="57" spans="1:39" x14ac:dyDescent="0.2">
      <c r="A57" s="12"/>
      <c r="AM57" s="13"/>
    </row>
    <row r="58" spans="1:39" x14ac:dyDescent="0.2">
      <c r="A58" s="12"/>
      <c r="AM58" s="13"/>
    </row>
    <row r="59" spans="1:39" x14ac:dyDescent="0.2">
      <c r="A59" s="12"/>
      <c r="AM59" s="13"/>
    </row>
    <row r="60" spans="1:39" x14ac:dyDescent="0.2">
      <c r="A60" s="12"/>
      <c r="AM60" s="13"/>
    </row>
    <row r="61" spans="1:39" x14ac:dyDescent="0.2">
      <c r="A61" s="12"/>
      <c r="AM61" s="13"/>
    </row>
    <row r="62" spans="1:39" x14ac:dyDescent="0.2">
      <c r="A62" s="12"/>
      <c r="AM62" s="13"/>
    </row>
    <row r="63" spans="1:39" x14ac:dyDescent="0.2">
      <c r="A63" s="12"/>
      <c r="AM63" s="13"/>
    </row>
    <row r="64" spans="1:39" x14ac:dyDescent="0.2">
      <c r="A64" s="12"/>
      <c r="AM64" s="13"/>
    </row>
    <row r="65" spans="1:39" x14ac:dyDescent="0.2">
      <c r="A65" s="12"/>
      <c r="AM65" s="13"/>
    </row>
    <row r="66" spans="1:39" x14ac:dyDescent="0.2">
      <c r="A66" s="12"/>
      <c r="AM66" s="13"/>
    </row>
    <row r="67" spans="1:39" x14ac:dyDescent="0.2">
      <c r="A67" s="12"/>
      <c r="AM67" s="13"/>
    </row>
    <row r="68" spans="1:39" x14ac:dyDescent="0.2">
      <c r="A68" s="12"/>
      <c r="AM68" s="13"/>
    </row>
    <row r="69" spans="1:39" x14ac:dyDescent="0.2">
      <c r="A69" s="12"/>
      <c r="AM69" s="13"/>
    </row>
    <row r="70" spans="1:39" x14ac:dyDescent="0.2">
      <c r="A70" s="12"/>
      <c r="AM70" s="13"/>
    </row>
    <row r="71" spans="1:39" x14ac:dyDescent="0.2">
      <c r="A71" s="12"/>
      <c r="AM71" s="13"/>
    </row>
    <row r="72" spans="1:39" x14ac:dyDescent="0.2">
      <c r="A72" s="12"/>
      <c r="AM72" s="13"/>
    </row>
    <row r="73" spans="1:39" x14ac:dyDescent="0.2">
      <c r="A73" s="12"/>
      <c r="AM73" s="13"/>
    </row>
    <row r="74" spans="1:39" x14ac:dyDescent="0.2">
      <c r="A74" s="12"/>
      <c r="AM74" s="13"/>
    </row>
    <row r="75" spans="1:39" x14ac:dyDescent="0.2">
      <c r="A75" s="12"/>
      <c r="AM75" s="13"/>
    </row>
    <row r="76" spans="1:39" x14ac:dyDescent="0.2">
      <c r="A76" s="12"/>
      <c r="AM76" s="13"/>
    </row>
    <row r="77" spans="1:39" x14ac:dyDescent="0.2">
      <c r="A77" s="12"/>
      <c r="AM77" s="13"/>
    </row>
    <row r="78" spans="1:39" x14ac:dyDescent="0.2">
      <c r="A78" s="12"/>
      <c r="AM78" s="13"/>
    </row>
    <row r="79" spans="1:39" x14ac:dyDescent="0.2">
      <c r="A79" s="12"/>
      <c r="AM79" s="13"/>
    </row>
    <row r="80" spans="1:39" x14ac:dyDescent="0.2">
      <c r="A80" s="12"/>
      <c r="AM80" s="13"/>
    </row>
    <row r="81" spans="1:39" x14ac:dyDescent="0.2">
      <c r="A81" s="12"/>
      <c r="AM81" s="13"/>
    </row>
    <row r="82" spans="1:39" x14ac:dyDescent="0.2">
      <c r="A82" s="12"/>
      <c r="AM82" s="13"/>
    </row>
    <row r="83" spans="1:39" x14ac:dyDescent="0.2">
      <c r="A83" s="12"/>
      <c r="AM83" s="13"/>
    </row>
    <row r="84" spans="1:39" x14ac:dyDescent="0.2">
      <c r="A84" s="12"/>
      <c r="AM84" s="13"/>
    </row>
    <row r="85" spans="1:39" x14ac:dyDescent="0.2">
      <c r="A85" s="12"/>
      <c r="AM85" s="13"/>
    </row>
    <row r="86" spans="1:39" x14ac:dyDescent="0.2">
      <c r="A86" s="12"/>
      <c r="AM86" s="13"/>
    </row>
    <row r="87" spans="1:39" x14ac:dyDescent="0.2">
      <c r="A87" s="12"/>
      <c r="AM87" s="13"/>
    </row>
    <row r="88" spans="1:39" x14ac:dyDescent="0.2">
      <c r="A88" s="12"/>
      <c r="AM88" s="13"/>
    </row>
    <row r="89" spans="1:39" x14ac:dyDescent="0.2">
      <c r="A89" s="12"/>
      <c r="AM89" s="13"/>
    </row>
    <row r="90" spans="1:39" x14ac:dyDescent="0.2">
      <c r="A90" s="12"/>
      <c r="AM90" s="13"/>
    </row>
    <row r="91" spans="1:39" x14ac:dyDescent="0.2">
      <c r="A91" s="12"/>
      <c r="AM91" s="13"/>
    </row>
    <row r="92" spans="1:39" x14ac:dyDescent="0.2">
      <c r="A92" s="12"/>
      <c r="AM92" s="13"/>
    </row>
    <row r="93" spans="1:39" x14ac:dyDescent="0.2">
      <c r="A93" s="12"/>
      <c r="AM93" s="13"/>
    </row>
    <row r="94" spans="1:39" x14ac:dyDescent="0.2">
      <c r="A94" s="12"/>
      <c r="AM94" s="13"/>
    </row>
    <row r="95" spans="1:39" x14ac:dyDescent="0.2">
      <c r="A95" s="12"/>
      <c r="AM95" s="13"/>
    </row>
    <row r="96" spans="1:39" x14ac:dyDescent="0.2">
      <c r="A96" s="12"/>
      <c r="AM96" s="13"/>
    </row>
    <row r="97" spans="1:39" x14ac:dyDescent="0.2">
      <c r="A97" s="12"/>
      <c r="AM97" s="13"/>
    </row>
    <row r="98" spans="1:39" x14ac:dyDescent="0.2">
      <c r="A98" s="12"/>
      <c r="AM98" s="13"/>
    </row>
    <row r="99" spans="1:39" x14ac:dyDescent="0.2">
      <c r="A99" s="12"/>
      <c r="AM99" s="13"/>
    </row>
    <row r="100" spans="1:39" x14ac:dyDescent="0.2">
      <c r="A100" s="12"/>
      <c r="AM100" s="13"/>
    </row>
    <row r="101" spans="1:39" x14ac:dyDescent="0.2">
      <c r="A101" s="12"/>
      <c r="AM101" s="13"/>
    </row>
    <row r="102" spans="1:39" x14ac:dyDescent="0.2">
      <c r="A102" s="12"/>
      <c r="AM102" s="13"/>
    </row>
    <row r="103" spans="1:39" x14ac:dyDescent="0.2">
      <c r="A103" s="12"/>
      <c r="AM103" s="13"/>
    </row>
    <row r="104" spans="1:39" x14ac:dyDescent="0.2">
      <c r="A104" s="12"/>
      <c r="AM104" s="13"/>
    </row>
    <row r="105" spans="1:39" x14ac:dyDescent="0.2">
      <c r="A105" s="12"/>
      <c r="AM105" s="13"/>
    </row>
    <row r="106" spans="1:39" x14ac:dyDescent="0.2">
      <c r="A106" s="12"/>
      <c r="AM106" s="13"/>
    </row>
    <row r="107" spans="1:39" x14ac:dyDescent="0.2">
      <c r="A107" s="12"/>
      <c r="AM107" s="13"/>
    </row>
    <row r="108" spans="1:39" x14ac:dyDescent="0.2">
      <c r="A108" s="12"/>
      <c r="AM108" s="13"/>
    </row>
    <row r="109" spans="1:39" x14ac:dyDescent="0.2">
      <c r="A109" s="12"/>
      <c r="AM109" s="13"/>
    </row>
    <row r="110" spans="1:39" x14ac:dyDescent="0.2">
      <c r="A110" s="12"/>
      <c r="AM110" s="13"/>
    </row>
    <row r="111" spans="1:39" x14ac:dyDescent="0.2">
      <c r="A111" s="12"/>
      <c r="AM111" s="13"/>
    </row>
    <row r="112" spans="1:39" x14ac:dyDescent="0.2">
      <c r="A112" s="12"/>
      <c r="AM112" s="13"/>
    </row>
    <row r="113" spans="1:39" x14ac:dyDescent="0.2">
      <c r="A113" s="12"/>
      <c r="AM113" s="13"/>
    </row>
    <row r="114" spans="1:39" x14ac:dyDescent="0.2">
      <c r="A114" s="12"/>
      <c r="AM114" s="13"/>
    </row>
    <row r="115" spans="1:39" x14ac:dyDescent="0.2">
      <c r="A115" s="12"/>
      <c r="AM115" s="13"/>
    </row>
    <row r="116" spans="1:39" x14ac:dyDescent="0.2">
      <c r="A116" s="12"/>
      <c r="AM116" s="13"/>
    </row>
    <row r="117" spans="1:39" x14ac:dyDescent="0.2">
      <c r="A117" s="12"/>
      <c r="AM117" s="13"/>
    </row>
    <row r="118" spans="1:39" x14ac:dyDescent="0.2">
      <c r="A118" s="12"/>
      <c r="AM118" s="13"/>
    </row>
    <row r="119" spans="1:39" x14ac:dyDescent="0.2">
      <c r="A119" s="12"/>
      <c r="AM119" s="13"/>
    </row>
    <row r="120" spans="1:39" x14ac:dyDescent="0.2">
      <c r="A120" s="12"/>
      <c r="AM120" s="13"/>
    </row>
    <row r="121" spans="1:39" x14ac:dyDescent="0.2">
      <c r="A121" s="12"/>
      <c r="AM121" s="13"/>
    </row>
    <row r="122" spans="1:39" x14ac:dyDescent="0.2">
      <c r="A122" s="12"/>
      <c r="AM122" s="13"/>
    </row>
    <row r="123" spans="1:39" x14ac:dyDescent="0.2">
      <c r="A123" s="12"/>
      <c r="AM123" s="13"/>
    </row>
    <row r="124" spans="1:39" x14ac:dyDescent="0.2">
      <c r="A124" s="12"/>
      <c r="AM124" s="13"/>
    </row>
    <row r="125" spans="1:39" x14ac:dyDescent="0.2">
      <c r="A125" s="12"/>
      <c r="AM125" s="13"/>
    </row>
    <row r="126" spans="1:39" x14ac:dyDescent="0.2">
      <c r="A126" s="12"/>
      <c r="AM126" s="13"/>
    </row>
    <row r="127" spans="1:39" x14ac:dyDescent="0.2">
      <c r="A127" s="12"/>
      <c r="AM127" s="13"/>
    </row>
    <row r="128" spans="1:39" x14ac:dyDescent="0.2">
      <c r="A128" s="12"/>
      <c r="AM128" s="13"/>
    </row>
    <row r="129" spans="1:39" x14ac:dyDescent="0.2">
      <c r="A129" s="12"/>
      <c r="AM129" s="13"/>
    </row>
    <row r="130" spans="1:39" x14ac:dyDescent="0.2">
      <c r="A130" s="12"/>
      <c r="AM130" s="13"/>
    </row>
    <row r="131" spans="1:39" x14ac:dyDescent="0.2">
      <c r="A131" s="12"/>
      <c r="AM131" s="13"/>
    </row>
    <row r="132" spans="1:39" x14ac:dyDescent="0.2">
      <c r="A132" s="12"/>
      <c r="AM132" s="13"/>
    </row>
    <row r="133" spans="1:39" x14ac:dyDescent="0.2">
      <c r="A133" s="12"/>
      <c r="AM133" s="13"/>
    </row>
    <row r="134" spans="1:39" x14ac:dyDescent="0.2">
      <c r="A134" s="12"/>
      <c r="AM134" s="13"/>
    </row>
    <row r="135" spans="1:39" x14ac:dyDescent="0.2">
      <c r="A135" s="12"/>
      <c r="AM135" s="13"/>
    </row>
    <row r="136" spans="1:39" x14ac:dyDescent="0.2">
      <c r="A136" s="12"/>
      <c r="AM136" s="13"/>
    </row>
    <row r="137" spans="1:39" x14ac:dyDescent="0.2">
      <c r="A137" s="12"/>
      <c r="AM137" s="13"/>
    </row>
    <row r="138" spans="1:39" x14ac:dyDescent="0.2">
      <c r="A138" s="12"/>
      <c r="AM138" s="13"/>
    </row>
    <row r="139" spans="1:39" x14ac:dyDescent="0.2">
      <c r="A139" s="12"/>
      <c r="AM139" s="13"/>
    </row>
    <row r="140" spans="1:39" x14ac:dyDescent="0.2">
      <c r="A140" s="12"/>
      <c r="AM140" s="13"/>
    </row>
    <row r="141" spans="1:39" x14ac:dyDescent="0.2">
      <c r="A141" s="12"/>
      <c r="AM141" s="13"/>
    </row>
    <row r="142" spans="1:39" x14ac:dyDescent="0.2">
      <c r="A142" s="12"/>
      <c r="AM142" s="13"/>
    </row>
    <row r="143" spans="1:39" x14ac:dyDescent="0.2">
      <c r="A143" s="12"/>
      <c r="AM143" s="13"/>
    </row>
    <row r="144" spans="1:39" x14ac:dyDescent="0.2">
      <c r="A144" s="12"/>
      <c r="AM144" s="13"/>
    </row>
    <row r="145" spans="1:39" x14ac:dyDescent="0.2">
      <c r="A145" s="12"/>
      <c r="AM145" s="13"/>
    </row>
    <row r="146" spans="1:39" x14ac:dyDescent="0.2">
      <c r="A146" s="12"/>
      <c r="AM146" s="13"/>
    </row>
    <row r="147" spans="1:39" x14ac:dyDescent="0.2">
      <c r="A147" s="12"/>
      <c r="AM147" s="13"/>
    </row>
    <row r="148" spans="1:39" x14ac:dyDescent="0.2">
      <c r="A148" s="12"/>
      <c r="AM148" s="13"/>
    </row>
    <row r="149" spans="1:39" x14ac:dyDescent="0.2">
      <c r="A149" s="12"/>
      <c r="AM149" s="13"/>
    </row>
    <row r="150" spans="1:39" x14ac:dyDescent="0.2">
      <c r="A150" s="12"/>
      <c r="AM150" s="13"/>
    </row>
    <row r="151" spans="1:39" x14ac:dyDescent="0.2">
      <c r="A151" s="12"/>
      <c r="AM151" s="13"/>
    </row>
    <row r="152" spans="1:39" x14ac:dyDescent="0.2">
      <c r="A152" s="12"/>
      <c r="AM152" s="13"/>
    </row>
    <row r="153" spans="1:39" x14ac:dyDescent="0.2">
      <c r="A153" s="12"/>
      <c r="AM153" s="13"/>
    </row>
    <row r="154" spans="1:39" x14ac:dyDescent="0.2">
      <c r="A154" s="12"/>
      <c r="AM154" s="13"/>
    </row>
    <row r="155" spans="1:39" x14ac:dyDescent="0.2">
      <c r="A155" s="12"/>
      <c r="AM155" s="13"/>
    </row>
    <row r="156" spans="1:39" x14ac:dyDescent="0.2">
      <c r="A156" s="12"/>
      <c r="AM156" s="13"/>
    </row>
    <row r="157" spans="1:39" x14ac:dyDescent="0.2">
      <c r="A157" s="12"/>
      <c r="AM157" s="13"/>
    </row>
    <row r="158" spans="1:39" x14ac:dyDescent="0.2">
      <c r="A158" s="12"/>
      <c r="AM158" s="13"/>
    </row>
    <row r="159" spans="1:39" x14ac:dyDescent="0.2">
      <c r="A159" s="12"/>
      <c r="AM159" s="13"/>
    </row>
    <row r="160" spans="1:39" x14ac:dyDescent="0.2">
      <c r="A160" s="12"/>
      <c r="AM160" s="13"/>
    </row>
    <row r="161" spans="1:39" x14ac:dyDescent="0.2">
      <c r="A161" s="12"/>
      <c r="AM161" s="13"/>
    </row>
    <row r="162" spans="1:39" x14ac:dyDescent="0.2">
      <c r="A162" s="12"/>
      <c r="AM162" s="13"/>
    </row>
    <row r="163" spans="1:39" x14ac:dyDescent="0.2">
      <c r="A163" s="12"/>
      <c r="AM163" s="13"/>
    </row>
    <row r="164" spans="1:39" x14ac:dyDescent="0.2">
      <c r="A164" s="12"/>
      <c r="AM164" s="13"/>
    </row>
    <row r="165" spans="1:39" x14ac:dyDescent="0.2">
      <c r="A165" s="12"/>
      <c r="AM165" s="13"/>
    </row>
    <row r="166" spans="1:39" x14ac:dyDescent="0.2">
      <c r="A166" s="12"/>
      <c r="AM166" s="13"/>
    </row>
    <row r="167" spans="1:39" x14ac:dyDescent="0.2">
      <c r="A167" s="12"/>
      <c r="AM167" s="13"/>
    </row>
    <row r="168" spans="1:39" x14ac:dyDescent="0.2">
      <c r="A168" s="12"/>
      <c r="AM168" s="13"/>
    </row>
    <row r="169" spans="1:39" x14ac:dyDescent="0.2">
      <c r="A169" s="12"/>
      <c r="AM169" s="13"/>
    </row>
    <row r="170" spans="1:39" x14ac:dyDescent="0.2">
      <c r="A170" s="12"/>
      <c r="AM170" s="13"/>
    </row>
    <row r="171" spans="1:39" x14ac:dyDescent="0.2">
      <c r="A171" s="12"/>
      <c r="AM171" s="13"/>
    </row>
    <row r="172" spans="1:39" x14ac:dyDescent="0.2">
      <c r="A172" s="12"/>
      <c r="AM172" s="13"/>
    </row>
    <row r="173" spans="1:39" x14ac:dyDescent="0.2">
      <c r="A173" s="12"/>
      <c r="AM173" s="13"/>
    </row>
    <row r="174" spans="1:39" ht="13.5" thickBot="1" x14ac:dyDescent="0.25">
      <c r="A174" s="14"/>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15"/>
      <c r="AF174" s="15"/>
      <c r="AG174" s="15"/>
      <c r="AH174" s="15"/>
      <c r="AI174" s="15"/>
      <c r="AJ174" s="15"/>
      <c r="AK174" s="15"/>
      <c r="AL174" s="15"/>
      <c r="AM174" s="16"/>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37253-41C0-4E35-9CF4-3BE3F391BD92}">
  <sheetPr codeName="Sheet14">
    <tabColor theme="1"/>
    <pageSetUpPr fitToPage="1"/>
  </sheetPr>
  <dimension ref="A1:F66"/>
  <sheetViews>
    <sheetView defaultGridColor="0" colorId="12" zoomScaleNormal="100" workbookViewId="0">
      <pane ySplit="1" topLeftCell="A2" activePane="bottomLeft" state="frozen"/>
      <selection activeCell="B23" sqref="B23"/>
      <selection pane="bottomLeft" activeCell="C6" sqref="C6"/>
    </sheetView>
  </sheetViews>
  <sheetFormatPr defaultRowHeight="22.5" x14ac:dyDescent="0.25"/>
  <cols>
    <col min="1" max="1" width="26.5703125" style="121" customWidth="1"/>
    <col min="2" max="2" width="28.5703125" style="122" customWidth="1"/>
    <col min="3" max="3" width="38.140625" style="123" customWidth="1"/>
    <col min="4" max="4" width="90.42578125" style="4" customWidth="1"/>
    <col min="5" max="5" width="23.85546875" style="5" customWidth="1"/>
    <col min="6" max="16384" width="9.140625" style="7"/>
  </cols>
  <sheetData>
    <row r="1" spans="1:6" s="120" customFormat="1" ht="27.75" customHeight="1" x14ac:dyDescent="0.25">
      <c r="A1" s="119" t="s">
        <v>392</v>
      </c>
      <c r="B1" s="119"/>
      <c r="C1" s="119"/>
      <c r="D1" s="119" t="s">
        <v>1</v>
      </c>
      <c r="E1" s="119" t="s">
        <v>2</v>
      </c>
    </row>
    <row r="2" spans="1:6" s="6" customFormat="1" ht="18.75" customHeight="1" x14ac:dyDescent="0.25">
      <c r="A2" s="121"/>
      <c r="B2" s="122"/>
      <c r="C2" s="123"/>
      <c r="D2" s="123"/>
      <c r="E2" s="5"/>
      <c r="F2" s="124"/>
    </row>
    <row r="3" spans="1:6" s="6" customFormat="1" ht="18.75" customHeight="1" x14ac:dyDescent="0.25">
      <c r="A3" s="121"/>
      <c r="B3" s="122"/>
      <c r="C3" s="123"/>
      <c r="D3" s="123"/>
      <c r="E3" s="5"/>
      <c r="F3" s="124"/>
    </row>
    <row r="4" spans="1:6" s="6" customFormat="1" ht="18.75" customHeight="1" x14ac:dyDescent="0.25">
      <c r="A4" s="121"/>
      <c r="B4" s="122"/>
      <c r="C4" s="123"/>
      <c r="D4" s="123"/>
      <c r="E4" s="5"/>
      <c r="F4" s="124"/>
    </row>
    <row r="5" spans="1:6" s="6" customFormat="1" ht="18.75" customHeight="1" x14ac:dyDescent="0.25">
      <c r="A5" s="121"/>
      <c r="B5" s="122"/>
      <c r="C5" s="123"/>
      <c r="D5" s="123"/>
      <c r="E5" s="5"/>
      <c r="F5" s="124"/>
    </row>
    <row r="6" spans="1:6" s="6" customFormat="1" ht="18.75" customHeight="1" x14ac:dyDescent="0.25">
      <c r="A6" s="121"/>
      <c r="B6" s="122"/>
      <c r="C6" s="123"/>
      <c r="D6" s="123"/>
      <c r="E6" s="5"/>
      <c r="F6" s="124"/>
    </row>
    <row r="7" spans="1:6" s="6" customFormat="1" ht="18.75" customHeight="1" x14ac:dyDescent="0.25">
      <c r="A7" s="121"/>
      <c r="B7" s="122"/>
      <c r="C7" s="123"/>
      <c r="D7" s="123"/>
      <c r="E7" s="5"/>
      <c r="F7" s="124"/>
    </row>
    <row r="8" spans="1:6" s="6" customFormat="1" ht="18.75" customHeight="1" x14ac:dyDescent="0.25">
      <c r="A8" s="121"/>
      <c r="B8" s="122"/>
      <c r="C8" s="123"/>
      <c r="D8" s="123"/>
      <c r="E8" s="5"/>
      <c r="F8" s="124"/>
    </row>
    <row r="9" spans="1:6" s="6" customFormat="1" ht="18.75" customHeight="1" x14ac:dyDescent="0.25">
      <c r="A9" s="121"/>
      <c r="B9" s="122"/>
      <c r="C9" s="123"/>
      <c r="D9" s="123"/>
      <c r="E9" s="5"/>
      <c r="F9" s="124"/>
    </row>
    <row r="10" spans="1:6" s="6" customFormat="1" ht="18.75" customHeight="1" x14ac:dyDescent="0.25">
      <c r="A10" s="121"/>
      <c r="B10" s="122"/>
      <c r="C10" s="123"/>
      <c r="D10" s="123"/>
      <c r="E10" s="5"/>
      <c r="F10" s="124"/>
    </row>
    <row r="11" spans="1:6" s="6" customFormat="1" ht="18.75" customHeight="1" x14ac:dyDescent="0.25">
      <c r="A11" s="121"/>
      <c r="B11" s="122"/>
      <c r="C11" s="123"/>
      <c r="D11" s="123"/>
      <c r="E11" s="5"/>
      <c r="F11" s="124"/>
    </row>
    <row r="12" spans="1:6" s="6" customFormat="1" ht="18.75" customHeight="1" x14ac:dyDescent="0.25">
      <c r="A12" s="121"/>
      <c r="B12" s="122"/>
      <c r="C12" s="123"/>
      <c r="D12" s="123"/>
      <c r="E12" s="5"/>
      <c r="F12" s="124"/>
    </row>
    <row r="13" spans="1:6" s="6" customFormat="1" ht="18.75" customHeight="1" x14ac:dyDescent="0.25">
      <c r="A13" s="121"/>
      <c r="B13" s="122"/>
      <c r="C13" s="123"/>
      <c r="D13" s="123"/>
      <c r="E13" s="5"/>
      <c r="F13" s="124"/>
    </row>
    <row r="14" spans="1:6" s="6" customFormat="1" ht="18.75" customHeight="1" x14ac:dyDescent="0.25">
      <c r="A14" s="121"/>
      <c r="B14" s="122"/>
      <c r="C14" s="123"/>
      <c r="D14" s="123"/>
      <c r="E14" s="5"/>
      <c r="F14" s="124"/>
    </row>
    <row r="15" spans="1:6" s="6" customFormat="1" ht="18.75" customHeight="1" x14ac:dyDescent="0.25">
      <c r="A15" s="121"/>
      <c r="B15" s="122"/>
      <c r="C15" s="123"/>
      <c r="D15" s="123"/>
      <c r="E15" s="5"/>
      <c r="F15" s="124"/>
    </row>
    <row r="16" spans="1:6" s="6" customFormat="1" ht="18.75" customHeight="1" x14ac:dyDescent="0.25">
      <c r="A16" s="121"/>
      <c r="B16" s="122"/>
      <c r="C16" s="123"/>
      <c r="D16" s="123"/>
      <c r="E16" s="5"/>
      <c r="F16" s="124"/>
    </row>
    <row r="17" spans="1:6" s="6" customFormat="1" ht="18.75" customHeight="1" x14ac:dyDescent="0.25">
      <c r="A17" s="121"/>
      <c r="B17" s="122"/>
      <c r="C17" s="123"/>
      <c r="D17" s="123"/>
      <c r="E17" s="5"/>
      <c r="F17" s="124"/>
    </row>
    <row r="18" spans="1:6" s="6" customFormat="1" ht="18.75" customHeight="1" x14ac:dyDescent="0.25">
      <c r="A18" s="121"/>
      <c r="B18" s="122"/>
      <c r="C18" s="123"/>
      <c r="D18" s="123"/>
      <c r="E18" s="5"/>
      <c r="F18" s="124"/>
    </row>
    <row r="19" spans="1:6" s="6" customFormat="1" ht="18.75" customHeight="1" x14ac:dyDescent="0.25">
      <c r="A19" s="121"/>
      <c r="B19" s="122"/>
      <c r="C19" s="123"/>
      <c r="D19" s="123"/>
      <c r="E19" s="5"/>
      <c r="F19" s="124"/>
    </row>
    <row r="20" spans="1:6" s="6" customFormat="1" ht="18.75" customHeight="1" x14ac:dyDescent="0.25">
      <c r="A20" s="121"/>
      <c r="B20" s="122"/>
      <c r="C20" s="123"/>
      <c r="D20" s="123"/>
      <c r="E20" s="5"/>
      <c r="F20" s="124"/>
    </row>
    <row r="21" spans="1:6" s="6" customFormat="1" ht="18.75" customHeight="1" x14ac:dyDescent="0.25">
      <c r="A21" s="121"/>
      <c r="B21" s="122"/>
      <c r="C21" s="123"/>
      <c r="D21" s="123"/>
      <c r="E21" s="5"/>
      <c r="F21" s="124"/>
    </row>
    <row r="22" spans="1:6" s="6" customFormat="1" ht="18.75" customHeight="1" x14ac:dyDescent="0.25">
      <c r="A22" s="121"/>
      <c r="B22" s="122"/>
      <c r="C22" s="123"/>
      <c r="D22" s="123"/>
      <c r="E22" s="5"/>
      <c r="F22" s="124"/>
    </row>
    <row r="23" spans="1:6" s="6" customFormat="1" ht="18.75" customHeight="1" x14ac:dyDescent="0.25">
      <c r="A23" s="121"/>
      <c r="B23" s="122"/>
      <c r="C23" s="123"/>
      <c r="D23" s="123"/>
      <c r="E23" s="5"/>
      <c r="F23" s="124"/>
    </row>
    <row r="24" spans="1:6" s="6" customFormat="1" ht="18.75" customHeight="1" x14ac:dyDescent="0.25">
      <c r="A24" s="121"/>
      <c r="B24" s="122"/>
      <c r="C24" s="123"/>
      <c r="D24" s="123"/>
      <c r="E24" s="5"/>
      <c r="F24" s="124"/>
    </row>
    <row r="25" spans="1:6" s="6" customFormat="1" ht="18.75" customHeight="1" x14ac:dyDescent="0.25">
      <c r="A25" s="121"/>
      <c r="B25" s="122"/>
      <c r="C25" s="123"/>
      <c r="D25" s="123"/>
      <c r="E25" s="5"/>
      <c r="F25" s="124"/>
    </row>
    <row r="26" spans="1:6" ht="18.75" customHeight="1" x14ac:dyDescent="0.25">
      <c r="D26" s="123"/>
      <c r="F26" s="125"/>
    </row>
    <row r="27" spans="1:6" ht="18.75" customHeight="1" x14ac:dyDescent="0.25">
      <c r="D27" s="123"/>
      <c r="F27" s="125"/>
    </row>
    <row r="28" spans="1:6" ht="18.75" customHeight="1" x14ac:dyDescent="0.25">
      <c r="D28" s="123"/>
      <c r="F28" s="125"/>
    </row>
    <row r="29" spans="1:6" ht="18.75" customHeight="1" x14ac:dyDescent="0.25">
      <c r="D29" s="123"/>
      <c r="F29" s="125"/>
    </row>
    <row r="30" spans="1:6" ht="18.75" customHeight="1" x14ac:dyDescent="0.25">
      <c r="D30" s="123"/>
      <c r="F30" s="125"/>
    </row>
    <row r="31" spans="1:6" ht="18.75" customHeight="1" x14ac:dyDescent="0.25">
      <c r="D31" s="126"/>
      <c r="E31" s="127"/>
    </row>
    <row r="32" spans="1:6" ht="18.75" customHeight="1" x14ac:dyDescent="0.25"/>
    <row r="33" ht="18.75" customHeight="1" x14ac:dyDescent="0.25"/>
    <row r="34" ht="18.75" customHeight="1" x14ac:dyDescent="0.25"/>
    <row r="35" ht="18.75" customHeight="1" x14ac:dyDescent="0.25"/>
    <row r="36" ht="18.75" customHeight="1" x14ac:dyDescent="0.25"/>
    <row r="37" ht="18.75" customHeight="1" x14ac:dyDescent="0.25"/>
    <row r="38" ht="18.7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sheetData>
  <pageMargins left="0.7" right="0.7" top="0.75" bottom="0.75" header="0.3" footer="0.3"/>
  <pageSetup scale="44"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CE0C3-8E63-49D3-89CE-BCABBF2C41D2}">
  <sheetPr codeName="Sheet12">
    <tabColor theme="1"/>
    <pageSetUpPr fitToPage="1"/>
  </sheetPr>
  <dimension ref="A1:H75"/>
  <sheetViews>
    <sheetView defaultGridColor="0" colorId="12" zoomScaleNormal="100" workbookViewId="0">
      <pane ySplit="1" topLeftCell="A2" activePane="bottomLeft" state="frozen"/>
      <selection activeCell="B23" sqref="B23"/>
      <selection pane="bottomLeft" activeCell="C75" sqref="C75"/>
    </sheetView>
  </sheetViews>
  <sheetFormatPr defaultRowHeight="22.5" x14ac:dyDescent="0.25"/>
  <cols>
    <col min="1" max="1" width="26.5703125" style="121" customWidth="1"/>
    <col min="2" max="3" width="28.5703125" style="122" customWidth="1"/>
    <col min="4" max="4" width="38.140625" style="123" customWidth="1"/>
    <col min="5" max="6" width="90.42578125" style="4" customWidth="1"/>
    <col min="7" max="7" width="23.85546875" style="5" customWidth="1"/>
    <col min="8" max="16384" width="9.140625" style="7"/>
  </cols>
  <sheetData>
    <row r="1" spans="1:8" s="120" customFormat="1" ht="27.75" customHeight="1" x14ac:dyDescent="0.25">
      <c r="A1" s="119"/>
      <c r="B1" s="119"/>
      <c r="C1" s="119"/>
      <c r="D1" s="119" t="s">
        <v>393</v>
      </c>
      <c r="E1" s="119"/>
      <c r="F1" s="119" t="s">
        <v>1</v>
      </c>
      <c r="G1" s="119" t="s">
        <v>2</v>
      </c>
    </row>
    <row r="2" spans="1:8" s="6" customFormat="1" ht="18.75" x14ac:dyDescent="0.25">
      <c r="A2" s="295" t="s">
        <v>394</v>
      </c>
      <c r="B2" s="122" t="s">
        <v>395</v>
      </c>
      <c r="C2" s="122"/>
      <c r="D2" s="123"/>
      <c r="E2" s="123"/>
      <c r="F2" s="123"/>
      <c r="G2" s="5"/>
      <c r="H2" s="124"/>
    </row>
    <row r="3" spans="1:8" s="6" customFormat="1" ht="18.75" x14ac:dyDescent="0.25">
      <c r="A3" s="296"/>
      <c r="B3" s="122" t="s">
        <v>396</v>
      </c>
      <c r="C3" s="122"/>
      <c r="D3" s="123"/>
      <c r="E3" s="123"/>
      <c r="F3" s="123"/>
      <c r="G3" s="5"/>
      <c r="H3" s="124"/>
    </row>
    <row r="4" spans="1:8" s="6" customFormat="1" ht="18.75" x14ac:dyDescent="0.25">
      <c r="A4" s="296"/>
      <c r="B4" s="122" t="s">
        <v>397</v>
      </c>
      <c r="C4" s="122"/>
      <c r="D4" s="123"/>
      <c r="E4" s="123"/>
      <c r="F4" s="123"/>
      <c r="G4" s="5"/>
      <c r="H4" s="124"/>
    </row>
    <row r="5" spans="1:8" s="6" customFormat="1" ht="18.75" x14ac:dyDescent="0.25">
      <c r="A5" s="296"/>
      <c r="B5" s="122" t="s">
        <v>398</v>
      </c>
      <c r="C5" s="122"/>
      <c r="D5" s="123"/>
      <c r="E5" s="123"/>
      <c r="F5" s="123"/>
      <c r="G5" s="5"/>
      <c r="H5" s="124"/>
    </row>
    <row r="6" spans="1:8" s="6" customFormat="1" ht="18.75" x14ac:dyDescent="0.25">
      <c r="A6" s="296"/>
      <c r="B6" s="122" t="s">
        <v>399</v>
      </c>
      <c r="C6" s="122"/>
      <c r="D6" s="123"/>
      <c r="E6" s="123"/>
      <c r="F6" s="123"/>
      <c r="G6" s="5"/>
      <c r="H6" s="124"/>
    </row>
    <row r="7" spans="1:8" s="6" customFormat="1" ht="18.75" x14ac:dyDescent="0.25">
      <c r="A7" s="296"/>
      <c r="B7" s="122" t="s">
        <v>400</v>
      </c>
      <c r="C7" s="122"/>
      <c r="D7" s="123"/>
      <c r="E7" s="123"/>
      <c r="F7" s="123"/>
      <c r="G7" s="5"/>
      <c r="H7" s="124"/>
    </row>
    <row r="8" spans="1:8" s="6" customFormat="1" ht="18.75" x14ac:dyDescent="0.25">
      <c r="A8" s="296"/>
      <c r="B8" s="122" t="s">
        <v>401</v>
      </c>
      <c r="C8" s="122"/>
      <c r="D8" s="123"/>
      <c r="E8" s="123"/>
      <c r="F8" s="123"/>
      <c r="G8" s="5"/>
      <c r="H8" s="124"/>
    </row>
    <row r="9" spans="1:8" s="6" customFormat="1" ht="18.75" x14ac:dyDescent="0.25">
      <c r="A9" s="297"/>
      <c r="B9" s="122" t="s">
        <v>402</v>
      </c>
      <c r="C9" s="122"/>
      <c r="D9" s="123"/>
      <c r="E9" s="123"/>
      <c r="F9" s="123"/>
      <c r="G9" s="5"/>
      <c r="H9" s="124"/>
    </row>
    <row r="10" spans="1:8" s="6" customFormat="1" ht="18.75" x14ac:dyDescent="0.25">
      <c r="A10" s="296" t="s">
        <v>403</v>
      </c>
      <c r="B10" s="122" t="s">
        <v>404</v>
      </c>
      <c r="C10" s="122"/>
      <c r="D10" s="123"/>
      <c r="E10" s="123"/>
      <c r="F10" s="123"/>
      <c r="G10" s="5"/>
      <c r="H10" s="124"/>
    </row>
    <row r="11" spans="1:8" s="6" customFormat="1" ht="18.75" x14ac:dyDescent="0.25">
      <c r="A11" s="296"/>
      <c r="B11" s="122" t="s">
        <v>405</v>
      </c>
      <c r="C11" s="122"/>
      <c r="D11" s="123"/>
      <c r="E11" s="123"/>
      <c r="F11" s="123"/>
      <c r="G11" s="5"/>
      <c r="H11" s="124"/>
    </row>
    <row r="12" spans="1:8" s="6" customFormat="1" ht="18.75" x14ac:dyDescent="0.25">
      <c r="A12" s="296"/>
      <c r="B12" s="122" t="s">
        <v>406</v>
      </c>
      <c r="C12" s="122"/>
      <c r="D12" s="123"/>
      <c r="E12" s="123"/>
      <c r="F12" s="123"/>
      <c r="G12" s="5"/>
      <c r="H12" s="124"/>
    </row>
    <row r="13" spans="1:8" s="6" customFormat="1" ht="18.75" x14ac:dyDescent="0.25">
      <c r="A13" s="296"/>
      <c r="B13" s="122" t="s">
        <v>407</v>
      </c>
      <c r="C13" s="122"/>
      <c r="D13" s="123"/>
      <c r="E13" s="123"/>
      <c r="F13" s="123"/>
      <c r="G13" s="5"/>
      <c r="H13" s="124"/>
    </row>
    <row r="14" spans="1:8" s="6" customFormat="1" ht="18.75" x14ac:dyDescent="0.25">
      <c r="A14" s="296"/>
      <c r="B14" s="122" t="s">
        <v>408</v>
      </c>
      <c r="C14" s="122"/>
      <c r="D14" s="123"/>
      <c r="E14" s="123"/>
      <c r="F14" s="123"/>
      <c r="G14" s="5"/>
      <c r="H14" s="124"/>
    </row>
    <row r="15" spans="1:8" s="6" customFormat="1" ht="18.75" x14ac:dyDescent="0.25">
      <c r="A15" s="296"/>
      <c r="B15" s="122" t="s">
        <v>409</v>
      </c>
      <c r="C15" s="122"/>
      <c r="D15" s="123"/>
      <c r="E15" s="123"/>
      <c r="F15" s="123"/>
      <c r="G15" s="5"/>
      <c r="H15" s="124"/>
    </row>
    <row r="16" spans="1:8" s="6" customFormat="1" ht="18.75" x14ac:dyDescent="0.25">
      <c r="A16" s="296"/>
      <c r="B16" s="122" t="s">
        <v>410</v>
      </c>
      <c r="C16" s="122"/>
      <c r="D16" s="123"/>
      <c r="E16" s="123"/>
      <c r="F16" s="123"/>
      <c r="G16" s="5"/>
      <c r="H16" s="124"/>
    </row>
    <row r="17" spans="1:8" s="6" customFormat="1" ht="18.75" x14ac:dyDescent="0.25">
      <c r="A17" s="296"/>
      <c r="B17" s="122" t="s">
        <v>411</v>
      </c>
      <c r="C17" s="122"/>
      <c r="D17" s="123"/>
      <c r="E17" s="123"/>
      <c r="F17" s="123"/>
      <c r="G17" s="5"/>
      <c r="H17" s="124"/>
    </row>
    <row r="18" spans="1:8" s="6" customFormat="1" ht="18.75" x14ac:dyDescent="0.25">
      <c r="A18" s="297"/>
      <c r="B18" s="122" t="s">
        <v>412</v>
      </c>
      <c r="C18" s="122"/>
      <c r="D18" s="123"/>
      <c r="E18" s="123"/>
      <c r="F18" s="123"/>
      <c r="G18" s="5"/>
      <c r="H18" s="124"/>
    </row>
    <row r="19" spans="1:8" s="6" customFormat="1" ht="18.75" x14ac:dyDescent="0.25">
      <c r="A19" s="296" t="s">
        <v>413</v>
      </c>
      <c r="B19" s="122" t="s">
        <v>414</v>
      </c>
      <c r="C19" s="122"/>
      <c r="D19" s="123"/>
      <c r="E19" s="123"/>
      <c r="F19" s="123"/>
      <c r="G19" s="5"/>
      <c r="H19" s="124"/>
    </row>
    <row r="20" spans="1:8" s="6" customFormat="1" ht="18.75" x14ac:dyDescent="0.25">
      <c r="A20" s="296"/>
      <c r="B20" s="122" t="s">
        <v>415</v>
      </c>
      <c r="C20" s="122"/>
      <c r="D20" s="123"/>
      <c r="E20" s="123"/>
      <c r="F20" s="123"/>
      <c r="G20" s="5"/>
      <c r="H20" s="124"/>
    </row>
    <row r="21" spans="1:8" s="6" customFormat="1" ht="18.75" x14ac:dyDescent="0.25">
      <c r="A21" s="296"/>
      <c r="B21" s="122" t="s">
        <v>416</v>
      </c>
      <c r="C21" s="122"/>
      <c r="D21" s="123"/>
      <c r="E21" s="123"/>
      <c r="F21" s="123"/>
      <c r="G21" s="5"/>
      <c r="H21" s="124"/>
    </row>
    <row r="22" spans="1:8" s="6" customFormat="1" ht="18.75" x14ac:dyDescent="0.25">
      <c r="A22" s="296"/>
      <c r="B22" s="122" t="s">
        <v>417</v>
      </c>
      <c r="C22" s="122"/>
      <c r="D22" s="123"/>
      <c r="E22" s="123"/>
      <c r="F22" s="123"/>
      <c r="G22" s="5"/>
      <c r="H22" s="124"/>
    </row>
    <row r="23" spans="1:8" s="6" customFormat="1" ht="18.75" x14ac:dyDescent="0.25">
      <c r="A23" s="296"/>
      <c r="B23" s="122" t="s">
        <v>418</v>
      </c>
      <c r="C23" s="122"/>
      <c r="D23" s="123"/>
      <c r="E23" s="123"/>
      <c r="F23" s="123"/>
      <c r="G23" s="5"/>
      <c r="H23" s="124"/>
    </row>
    <row r="24" spans="1:8" s="6" customFormat="1" ht="18.75" x14ac:dyDescent="0.25">
      <c r="A24" s="296"/>
      <c r="B24" s="122" t="s">
        <v>419</v>
      </c>
      <c r="C24" s="122"/>
      <c r="D24" s="123"/>
      <c r="E24" s="123"/>
      <c r="F24" s="123"/>
      <c r="G24" s="5"/>
      <c r="H24" s="124"/>
    </row>
    <row r="25" spans="1:8" s="6" customFormat="1" ht="18.75" x14ac:dyDescent="0.25">
      <c r="A25" s="296"/>
      <c r="B25" s="138" t="s">
        <v>420</v>
      </c>
      <c r="C25" s="138"/>
      <c r="D25" s="144"/>
      <c r="E25" s="123"/>
      <c r="F25" s="123"/>
      <c r="G25" s="5"/>
      <c r="H25" s="124"/>
    </row>
    <row r="26" spans="1:8" ht="18.75" x14ac:dyDescent="0.25">
      <c r="A26" s="299" t="s">
        <v>421</v>
      </c>
      <c r="B26" s="122" t="s">
        <v>147</v>
      </c>
      <c r="E26" s="141"/>
      <c r="F26" s="123"/>
      <c r="H26" s="125"/>
    </row>
    <row r="27" spans="1:8" ht="18.75" x14ac:dyDescent="0.25">
      <c r="A27" s="299"/>
      <c r="B27" s="122" t="s">
        <v>151</v>
      </c>
      <c r="E27" s="141"/>
      <c r="F27" s="123"/>
      <c r="H27" s="125"/>
    </row>
    <row r="28" spans="1:8" ht="18.75" x14ac:dyDescent="0.25">
      <c r="A28" s="299"/>
      <c r="B28" s="122" t="s">
        <v>157</v>
      </c>
      <c r="E28" s="141"/>
      <c r="F28" s="123"/>
      <c r="H28" s="125"/>
    </row>
    <row r="29" spans="1:8" ht="18.75" x14ac:dyDescent="0.25">
      <c r="A29" s="299"/>
      <c r="B29" s="122" t="s">
        <v>162</v>
      </c>
      <c r="E29" s="141"/>
      <c r="F29" s="123"/>
      <c r="H29" s="125"/>
    </row>
    <row r="30" spans="1:8" ht="18.75" x14ac:dyDescent="0.25">
      <c r="A30" s="299"/>
      <c r="B30" s="122" t="s">
        <v>168</v>
      </c>
      <c r="E30" s="141"/>
      <c r="F30" s="123"/>
      <c r="H30" s="125"/>
    </row>
    <row r="31" spans="1:8" ht="18.75" x14ac:dyDescent="0.25">
      <c r="A31" s="299"/>
      <c r="B31" s="122" t="s">
        <v>176</v>
      </c>
      <c r="E31" s="142"/>
      <c r="F31" s="126"/>
      <c r="G31" s="127"/>
    </row>
    <row r="32" spans="1:8" ht="18.75" x14ac:dyDescent="0.25">
      <c r="A32" s="299"/>
      <c r="B32" s="122" t="s">
        <v>183</v>
      </c>
      <c r="E32" s="143"/>
    </row>
    <row r="33" spans="1:5" ht="18.75" x14ac:dyDescent="0.25">
      <c r="A33" s="299"/>
      <c r="B33" s="122" t="s">
        <v>185</v>
      </c>
      <c r="E33" s="143"/>
    </row>
    <row r="34" spans="1:5" ht="18.75" x14ac:dyDescent="0.25">
      <c r="A34" s="299"/>
      <c r="B34" s="298" t="s">
        <v>192</v>
      </c>
      <c r="C34" s="122" t="s">
        <v>422</v>
      </c>
      <c r="E34" s="143"/>
    </row>
    <row r="35" spans="1:5" ht="18.75" x14ac:dyDescent="0.25">
      <c r="A35" s="299"/>
      <c r="B35" s="298"/>
      <c r="C35" s="122" t="s">
        <v>264</v>
      </c>
      <c r="E35" s="143"/>
    </row>
    <row r="36" spans="1:5" ht="18.75" x14ac:dyDescent="0.25">
      <c r="A36" s="299"/>
      <c r="B36" s="298"/>
      <c r="C36" s="122" t="s">
        <v>254</v>
      </c>
      <c r="E36" s="143"/>
    </row>
    <row r="37" spans="1:5" ht="18.75" x14ac:dyDescent="0.25">
      <c r="A37" s="299"/>
      <c r="B37" s="298"/>
      <c r="C37" s="122" t="s">
        <v>266</v>
      </c>
      <c r="E37" s="143"/>
    </row>
    <row r="38" spans="1:5" ht="18.75" x14ac:dyDescent="0.25">
      <c r="A38" s="299"/>
      <c r="B38" s="298"/>
      <c r="C38" s="122" t="s">
        <v>423</v>
      </c>
      <c r="E38" s="143"/>
    </row>
    <row r="39" spans="1:5" ht="15" x14ac:dyDescent="0.25">
      <c r="A39" s="299"/>
      <c r="B39" s="298" t="s">
        <v>424</v>
      </c>
      <c r="C39" s="298" t="s">
        <v>425</v>
      </c>
      <c r="D39" s="123" t="s">
        <v>363</v>
      </c>
      <c r="E39" s="143"/>
    </row>
    <row r="40" spans="1:5" ht="15" x14ac:dyDescent="0.25">
      <c r="A40" s="299"/>
      <c r="B40" s="298"/>
      <c r="C40" s="298"/>
      <c r="D40" s="123" t="s">
        <v>365</v>
      </c>
      <c r="E40" s="143"/>
    </row>
    <row r="41" spans="1:5" ht="15" x14ac:dyDescent="0.25">
      <c r="A41" s="299"/>
      <c r="B41" s="298"/>
      <c r="C41" s="298"/>
      <c r="D41" s="123" t="s">
        <v>31</v>
      </c>
      <c r="E41" s="143"/>
    </row>
    <row r="42" spans="1:5" ht="15" x14ac:dyDescent="0.25">
      <c r="A42" s="299"/>
      <c r="B42" s="298"/>
      <c r="C42" s="298"/>
      <c r="D42" s="123" t="s">
        <v>368</v>
      </c>
      <c r="E42" s="143"/>
    </row>
    <row r="43" spans="1:5" ht="15" x14ac:dyDescent="0.25">
      <c r="A43" s="299"/>
      <c r="B43" s="298"/>
      <c r="C43" s="298"/>
      <c r="D43" s="123" t="s">
        <v>35</v>
      </c>
      <c r="E43" s="143"/>
    </row>
    <row r="44" spans="1:5" ht="15" x14ac:dyDescent="0.25">
      <c r="A44" s="299"/>
      <c r="B44" s="298"/>
      <c r="C44" s="298"/>
      <c r="D44" s="123" t="s">
        <v>52</v>
      </c>
      <c r="E44" s="143"/>
    </row>
    <row r="45" spans="1:5" ht="15" x14ac:dyDescent="0.25">
      <c r="A45" s="299"/>
      <c r="B45" s="298"/>
      <c r="C45" s="298"/>
      <c r="D45" s="123" t="s">
        <v>372</v>
      </c>
      <c r="E45" s="143"/>
    </row>
    <row r="46" spans="1:5" ht="15" x14ac:dyDescent="0.25">
      <c r="A46" s="299"/>
      <c r="B46" s="298"/>
      <c r="C46" s="298"/>
      <c r="D46" s="123" t="s">
        <v>374</v>
      </c>
      <c r="E46" s="143"/>
    </row>
    <row r="47" spans="1:5" ht="15" x14ac:dyDescent="0.25">
      <c r="A47" s="299"/>
      <c r="B47" s="298"/>
      <c r="C47" s="298"/>
      <c r="D47" s="123" t="s">
        <v>44</v>
      </c>
      <c r="E47" s="143"/>
    </row>
    <row r="48" spans="1:5" ht="15" x14ac:dyDescent="0.25">
      <c r="A48" s="299"/>
      <c r="B48" s="298"/>
      <c r="C48" s="298"/>
      <c r="D48" s="123" t="s">
        <v>39</v>
      </c>
      <c r="E48" s="143"/>
    </row>
    <row r="49" spans="1:5" ht="15" x14ac:dyDescent="0.25">
      <c r="A49" s="299"/>
      <c r="B49" s="298"/>
      <c r="C49" s="298"/>
      <c r="D49" s="123" t="s">
        <v>378</v>
      </c>
      <c r="E49" s="143"/>
    </row>
    <row r="50" spans="1:5" ht="15" x14ac:dyDescent="0.25">
      <c r="A50" s="299"/>
      <c r="B50" s="298"/>
      <c r="C50" s="298"/>
      <c r="D50" s="123" t="s">
        <v>380</v>
      </c>
      <c r="E50" s="143"/>
    </row>
    <row r="51" spans="1:5" ht="15" x14ac:dyDescent="0.25">
      <c r="A51" s="299"/>
      <c r="B51" s="298"/>
      <c r="C51" s="298"/>
      <c r="D51" s="123" t="s">
        <v>382</v>
      </c>
      <c r="E51" s="143"/>
    </row>
    <row r="52" spans="1:5" ht="15" x14ac:dyDescent="0.25">
      <c r="A52" s="299"/>
      <c r="B52" s="298"/>
      <c r="C52" s="298"/>
      <c r="D52" s="123" t="s">
        <v>384</v>
      </c>
      <c r="E52" s="143"/>
    </row>
    <row r="53" spans="1:5" ht="15" x14ac:dyDescent="0.25">
      <c r="A53" s="299"/>
      <c r="B53" s="298"/>
      <c r="C53" s="298"/>
      <c r="D53" s="123" t="s">
        <v>56</v>
      </c>
      <c r="E53" s="143"/>
    </row>
    <row r="54" spans="1:5" ht="15" x14ac:dyDescent="0.25">
      <c r="A54" s="299"/>
      <c r="B54" s="298"/>
      <c r="C54" s="298"/>
      <c r="D54" s="123" t="s">
        <v>387</v>
      </c>
      <c r="E54" s="143"/>
    </row>
    <row r="55" spans="1:5" ht="15" x14ac:dyDescent="0.25">
      <c r="A55" s="299"/>
      <c r="B55" s="298"/>
      <c r="C55" s="298" t="s">
        <v>426</v>
      </c>
      <c r="D55" s="123" t="s">
        <v>513</v>
      </c>
      <c r="E55" s="143"/>
    </row>
    <row r="56" spans="1:5" ht="15" x14ac:dyDescent="0.25">
      <c r="A56" s="299"/>
      <c r="B56" s="298"/>
      <c r="C56" s="298"/>
      <c r="D56" s="123" t="s">
        <v>427</v>
      </c>
      <c r="E56" s="143"/>
    </row>
    <row r="57" spans="1:5" ht="15" x14ac:dyDescent="0.25">
      <c r="A57" s="299"/>
      <c r="B57" s="298"/>
      <c r="C57" s="298"/>
      <c r="D57" s="123" t="s">
        <v>428</v>
      </c>
      <c r="E57" s="143"/>
    </row>
    <row r="58" spans="1:5" ht="15" x14ac:dyDescent="0.25">
      <c r="A58" s="299"/>
      <c r="B58" s="298"/>
      <c r="C58" s="298"/>
      <c r="D58" s="123" t="s">
        <v>429</v>
      </c>
      <c r="E58" s="143"/>
    </row>
    <row r="59" spans="1:5" ht="15" x14ac:dyDescent="0.25">
      <c r="A59" s="299"/>
      <c r="B59" s="298"/>
      <c r="C59" s="298"/>
      <c r="D59" s="123" t="s">
        <v>430</v>
      </c>
      <c r="E59" s="143"/>
    </row>
    <row r="60" spans="1:5" ht="15" x14ac:dyDescent="0.25">
      <c r="A60" s="299"/>
      <c r="B60" s="298"/>
      <c r="C60" s="298"/>
      <c r="D60" s="123" t="s">
        <v>431</v>
      </c>
      <c r="E60" s="143"/>
    </row>
    <row r="61" spans="1:5" ht="15" x14ac:dyDescent="0.25">
      <c r="A61" s="299"/>
      <c r="B61" s="298"/>
      <c r="C61" s="298"/>
      <c r="D61" s="123" t="s">
        <v>432</v>
      </c>
      <c r="E61" s="143"/>
    </row>
    <row r="62" spans="1:5" ht="15" x14ac:dyDescent="0.25">
      <c r="A62" s="299"/>
      <c r="B62" s="298"/>
      <c r="C62" s="298"/>
      <c r="D62" s="123" t="s">
        <v>433</v>
      </c>
      <c r="E62" s="143"/>
    </row>
    <row r="63" spans="1:5" ht="15" x14ac:dyDescent="0.25">
      <c r="A63" s="299"/>
      <c r="B63" s="298"/>
      <c r="C63" s="298"/>
      <c r="D63" s="123" t="s">
        <v>434</v>
      </c>
      <c r="E63" s="143"/>
    </row>
    <row r="64" spans="1:5" ht="15" x14ac:dyDescent="0.25">
      <c r="A64" s="299"/>
      <c r="B64" s="298"/>
      <c r="C64" s="298"/>
      <c r="D64" s="123" t="s">
        <v>435</v>
      </c>
      <c r="E64" s="143"/>
    </row>
    <row r="65" spans="1:5" ht="15" x14ac:dyDescent="0.25">
      <c r="A65" s="299"/>
      <c r="B65" s="298"/>
      <c r="C65" s="298"/>
      <c r="D65" s="123" t="s">
        <v>436</v>
      </c>
      <c r="E65" s="143"/>
    </row>
    <row r="66" spans="1:5" ht="15" x14ac:dyDescent="0.25">
      <c r="A66" s="299"/>
      <c r="B66" s="298"/>
      <c r="C66" s="298"/>
      <c r="D66" s="123" t="s">
        <v>437</v>
      </c>
      <c r="E66" s="143"/>
    </row>
    <row r="67" spans="1:5" ht="15" x14ac:dyDescent="0.25">
      <c r="A67" s="299"/>
      <c r="B67" s="298"/>
      <c r="C67" s="298" t="s">
        <v>438</v>
      </c>
      <c r="D67" s="123" t="s">
        <v>439</v>
      </c>
      <c r="E67" s="143"/>
    </row>
    <row r="68" spans="1:5" ht="15" x14ac:dyDescent="0.25">
      <c r="A68" s="299"/>
      <c r="B68" s="298"/>
      <c r="C68" s="298"/>
      <c r="D68" s="123" t="s">
        <v>440</v>
      </c>
      <c r="E68" s="143"/>
    </row>
    <row r="69" spans="1:5" ht="15" x14ac:dyDescent="0.25">
      <c r="A69" s="299"/>
      <c r="B69" s="298"/>
      <c r="C69" s="298"/>
      <c r="D69" s="123" t="s">
        <v>441</v>
      </c>
      <c r="E69" s="143"/>
    </row>
    <row r="70" spans="1:5" ht="15" x14ac:dyDescent="0.25">
      <c r="A70" s="299"/>
      <c r="B70" s="298"/>
      <c r="C70" s="298" t="s">
        <v>442</v>
      </c>
      <c r="D70" s="123" t="s">
        <v>443</v>
      </c>
      <c r="E70" s="143"/>
    </row>
    <row r="71" spans="1:5" ht="15" x14ac:dyDescent="0.25">
      <c r="A71" s="299"/>
      <c r="B71" s="298"/>
      <c r="C71" s="298"/>
      <c r="D71" s="123" t="s">
        <v>444</v>
      </c>
      <c r="E71" s="143"/>
    </row>
    <row r="72" spans="1:5" ht="15" x14ac:dyDescent="0.25">
      <c r="A72" s="299"/>
      <c r="B72" s="298"/>
      <c r="C72" s="298"/>
      <c r="D72" s="123" t="s">
        <v>445</v>
      </c>
      <c r="E72" s="143"/>
    </row>
    <row r="73" spans="1:5" ht="15" x14ac:dyDescent="0.25">
      <c r="A73" s="299"/>
      <c r="B73" s="298"/>
      <c r="C73" s="298"/>
      <c r="D73" s="123" t="s">
        <v>446</v>
      </c>
      <c r="E73" s="143"/>
    </row>
    <row r="74" spans="1:5" ht="15" x14ac:dyDescent="0.25">
      <c r="A74" s="299"/>
      <c r="B74" s="298"/>
      <c r="C74" s="298"/>
      <c r="D74" s="123" t="s">
        <v>447</v>
      </c>
      <c r="E74" s="143"/>
    </row>
    <row r="75" spans="1:5" x14ac:dyDescent="0.25">
      <c r="A75" s="140"/>
      <c r="B75" s="139"/>
      <c r="C75" s="139"/>
      <c r="D75" s="135"/>
    </row>
  </sheetData>
  <mergeCells count="10">
    <mergeCell ref="C70:C74"/>
    <mergeCell ref="B39:B74"/>
    <mergeCell ref="A26:A74"/>
    <mergeCell ref="C39:C54"/>
    <mergeCell ref="C67:C69"/>
    <mergeCell ref="A2:A9"/>
    <mergeCell ref="A10:A18"/>
    <mergeCell ref="A19:A25"/>
    <mergeCell ref="B34:B38"/>
    <mergeCell ref="C55:C66"/>
  </mergeCells>
  <pageMargins left="0.7" right="0.7" top="0.75" bottom="0.75" header="0.3" footer="0.3"/>
  <pageSetup scale="44"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0582F-CD84-4619-A8D0-CFCBE99DF81B}">
  <sheetPr codeName="Sheet9">
    <tabColor theme="1"/>
    <pageSetUpPr fitToPage="1"/>
  </sheetPr>
  <dimension ref="A1:K32"/>
  <sheetViews>
    <sheetView defaultGridColor="0" topLeftCell="D1" colorId="12" zoomScale="115" zoomScaleNormal="115" workbookViewId="0">
      <pane ySplit="1" topLeftCell="A2" activePane="bottomLeft" state="frozen"/>
      <selection activeCell="B23" sqref="B23"/>
      <selection pane="bottomLeft" activeCell="B23" sqref="B23"/>
    </sheetView>
  </sheetViews>
  <sheetFormatPr defaultRowHeight="18.75" x14ac:dyDescent="0.25"/>
  <cols>
    <col min="1" max="5" width="23.42578125" style="3" customWidth="1"/>
    <col min="6" max="6" width="23.42578125" style="3" bestFit="1" customWidth="1"/>
    <col min="7" max="7" width="23.85546875" style="132" customWidth="1"/>
    <col min="8" max="9" width="23.85546875" style="133" customWidth="1"/>
    <col min="10" max="10" width="24.7109375" style="134" customWidth="1"/>
    <col min="11" max="11" width="34.85546875" style="134" customWidth="1"/>
    <col min="12" max="16384" width="9.140625" style="134"/>
  </cols>
  <sheetData>
    <row r="1" spans="1:11" s="129" customFormat="1" ht="43.5" customHeight="1" x14ac:dyDescent="0.25">
      <c r="A1" s="1" t="s">
        <v>448</v>
      </c>
      <c r="B1" s="1" t="s">
        <v>449</v>
      </c>
      <c r="C1" s="1" t="s">
        <v>450</v>
      </c>
      <c r="D1" s="1" t="s">
        <v>451</v>
      </c>
      <c r="E1" s="1" t="s">
        <v>452</v>
      </c>
      <c r="F1" s="1" t="s">
        <v>453</v>
      </c>
      <c r="G1" s="1" t="s">
        <v>454</v>
      </c>
      <c r="H1" s="128" t="s">
        <v>455</v>
      </c>
      <c r="I1" s="128" t="s">
        <v>456</v>
      </c>
      <c r="J1" s="1" t="s">
        <v>234</v>
      </c>
      <c r="K1" s="1" t="s">
        <v>457</v>
      </c>
    </row>
    <row r="2" spans="1:11" s="130" customFormat="1" ht="60" x14ac:dyDescent="0.25">
      <c r="A2" s="130" t="s">
        <v>414</v>
      </c>
      <c r="B2" s="130" t="s">
        <v>458</v>
      </c>
      <c r="C2" s="130" t="s">
        <v>459</v>
      </c>
      <c r="D2" s="130" t="s">
        <v>460</v>
      </c>
      <c r="E2" s="130" t="s">
        <v>461</v>
      </c>
      <c r="F2" s="130" t="s">
        <v>414</v>
      </c>
      <c r="G2" s="130" t="s">
        <v>147</v>
      </c>
      <c r="H2" s="131" t="s">
        <v>462</v>
      </c>
      <c r="I2" s="131" t="s">
        <v>463</v>
      </c>
      <c r="J2" s="130" t="s">
        <v>464</v>
      </c>
      <c r="K2" s="130" t="s">
        <v>465</v>
      </c>
    </row>
    <row r="3" spans="1:11" s="130" customFormat="1" ht="60" x14ac:dyDescent="0.25">
      <c r="A3" s="130" t="s">
        <v>415</v>
      </c>
      <c r="B3" s="130" t="s">
        <v>466</v>
      </c>
      <c r="C3" s="130" t="s">
        <v>467</v>
      </c>
      <c r="D3" s="130" t="s">
        <v>468</v>
      </c>
      <c r="E3" s="130" t="s">
        <v>469</v>
      </c>
      <c r="F3" s="130" t="s">
        <v>415</v>
      </c>
      <c r="G3" s="130" t="s">
        <v>151</v>
      </c>
      <c r="H3" s="131" t="s">
        <v>470</v>
      </c>
      <c r="I3" s="131" t="s">
        <v>471</v>
      </c>
      <c r="K3" s="130" t="s">
        <v>472</v>
      </c>
    </row>
    <row r="4" spans="1:11" s="130" customFormat="1" ht="60" x14ac:dyDescent="0.25">
      <c r="A4" s="130" t="s">
        <v>416</v>
      </c>
      <c r="B4" s="130" t="s">
        <v>473</v>
      </c>
      <c r="C4" s="130" t="s">
        <v>474</v>
      </c>
      <c r="F4" s="130" t="s">
        <v>416</v>
      </c>
      <c r="G4" s="130" t="s">
        <v>157</v>
      </c>
      <c r="H4" s="131" t="s">
        <v>475</v>
      </c>
      <c r="I4" s="131" t="s">
        <v>476</v>
      </c>
      <c r="K4" s="130" t="s">
        <v>477</v>
      </c>
    </row>
    <row r="5" spans="1:11" s="130" customFormat="1" ht="60" x14ac:dyDescent="0.25">
      <c r="A5" s="130" t="s">
        <v>417</v>
      </c>
      <c r="B5" s="130" t="s">
        <v>478</v>
      </c>
      <c r="F5" s="130" t="s">
        <v>417</v>
      </c>
      <c r="G5" s="130" t="s">
        <v>162</v>
      </c>
      <c r="H5" s="131" t="s">
        <v>479</v>
      </c>
      <c r="I5" s="131" t="s">
        <v>480</v>
      </c>
      <c r="K5" s="130" t="s">
        <v>481</v>
      </c>
    </row>
    <row r="6" spans="1:11" s="130" customFormat="1" ht="45" x14ac:dyDescent="0.25">
      <c r="A6" s="130" t="s">
        <v>418</v>
      </c>
      <c r="F6" s="130" t="s">
        <v>482</v>
      </c>
      <c r="G6" s="130" t="s">
        <v>168</v>
      </c>
      <c r="H6" s="131" t="s">
        <v>483</v>
      </c>
      <c r="I6" s="131" t="s">
        <v>484</v>
      </c>
      <c r="K6" s="130" t="s">
        <v>485</v>
      </c>
    </row>
    <row r="7" spans="1:11" s="130" customFormat="1" ht="60" x14ac:dyDescent="0.25">
      <c r="A7" s="130" t="s">
        <v>419</v>
      </c>
      <c r="F7" s="130" t="s">
        <v>486</v>
      </c>
      <c r="G7" s="130" t="s">
        <v>174</v>
      </c>
      <c r="H7" s="131" t="s">
        <v>487</v>
      </c>
      <c r="I7" s="131" t="s">
        <v>488</v>
      </c>
      <c r="K7" s="130" t="s">
        <v>489</v>
      </c>
    </row>
    <row r="8" spans="1:11" s="130" customFormat="1" ht="60" x14ac:dyDescent="0.25">
      <c r="A8" s="130" t="s">
        <v>420</v>
      </c>
      <c r="F8" s="130" t="s">
        <v>419</v>
      </c>
      <c r="G8" s="130" t="s">
        <v>490</v>
      </c>
      <c r="H8" s="131" t="s">
        <v>491</v>
      </c>
      <c r="I8" s="131" t="s">
        <v>492</v>
      </c>
      <c r="K8" s="130" t="s">
        <v>493</v>
      </c>
    </row>
    <row r="9" spans="1:11" s="130" customFormat="1" ht="60" x14ac:dyDescent="0.25">
      <c r="F9" s="130" t="s">
        <v>420</v>
      </c>
      <c r="G9" s="130" t="s">
        <v>219</v>
      </c>
      <c r="H9" s="131" t="s">
        <v>494</v>
      </c>
      <c r="I9" s="131" t="s">
        <v>495</v>
      </c>
      <c r="K9" s="130" t="s">
        <v>496</v>
      </c>
    </row>
    <row r="10" spans="1:11" s="130" customFormat="1" ht="60" x14ac:dyDescent="0.25">
      <c r="G10" s="130" t="s">
        <v>183</v>
      </c>
      <c r="H10" s="131" t="s">
        <v>497</v>
      </c>
      <c r="I10" s="131" t="s">
        <v>498</v>
      </c>
      <c r="K10" s="130" t="s">
        <v>499</v>
      </c>
    </row>
    <row r="11" spans="1:11" s="130" customFormat="1" ht="45" x14ac:dyDescent="0.25">
      <c r="G11" s="130" t="s">
        <v>185</v>
      </c>
      <c r="H11" s="131" t="s">
        <v>500</v>
      </c>
      <c r="I11" s="131" t="s">
        <v>501</v>
      </c>
      <c r="K11" s="130" t="s">
        <v>502</v>
      </c>
    </row>
    <row r="12" spans="1:11" s="130" customFormat="1" ht="15" x14ac:dyDescent="0.25">
      <c r="G12" s="130" t="s">
        <v>503</v>
      </c>
      <c r="H12" s="131" t="s">
        <v>504</v>
      </c>
      <c r="I12" s="131" t="s">
        <v>505</v>
      </c>
    </row>
    <row r="13" spans="1:11" s="130" customFormat="1" ht="15" x14ac:dyDescent="0.25">
      <c r="G13" s="130" t="s">
        <v>422</v>
      </c>
      <c r="H13" s="131" t="s">
        <v>506</v>
      </c>
      <c r="I13" s="131" t="s">
        <v>507</v>
      </c>
    </row>
    <row r="14" spans="1:11" s="130" customFormat="1" ht="15" x14ac:dyDescent="0.25">
      <c r="G14" s="130" t="s">
        <v>264</v>
      </c>
      <c r="H14" s="131" t="s">
        <v>508</v>
      </c>
      <c r="I14" s="131" t="s">
        <v>509</v>
      </c>
    </row>
    <row r="15" spans="1:11" s="130" customFormat="1" ht="15" x14ac:dyDescent="0.25">
      <c r="G15" s="130" t="s">
        <v>254</v>
      </c>
      <c r="H15" s="131" t="s">
        <v>510</v>
      </c>
      <c r="I15" s="131"/>
    </row>
    <row r="16" spans="1:11" s="130" customFormat="1" ht="15" x14ac:dyDescent="0.25">
      <c r="G16" s="130" t="s">
        <v>266</v>
      </c>
      <c r="H16" s="131"/>
      <c r="I16" s="131"/>
    </row>
    <row r="17" spans="1:9" s="130" customFormat="1" ht="15" x14ac:dyDescent="0.25">
      <c r="G17" s="130" t="s">
        <v>423</v>
      </c>
      <c r="H17" s="131"/>
      <c r="I17" s="131"/>
    </row>
    <row r="18" spans="1:9" s="130" customFormat="1" ht="15" x14ac:dyDescent="0.25">
      <c r="H18" s="131"/>
      <c r="I18" s="131"/>
    </row>
    <row r="19" spans="1:9" s="130" customFormat="1" ht="15" x14ac:dyDescent="0.25">
      <c r="A19" s="4"/>
      <c r="B19" s="4"/>
      <c r="C19" s="4"/>
      <c r="D19" s="4"/>
      <c r="E19" s="4"/>
      <c r="F19" s="4"/>
      <c r="G19" s="132"/>
      <c r="H19" s="133"/>
      <c r="I19" s="133"/>
    </row>
    <row r="20" spans="1:9" s="130" customFormat="1" ht="15" x14ac:dyDescent="0.25">
      <c r="A20" s="4"/>
      <c r="B20" s="4"/>
      <c r="C20" s="4"/>
      <c r="D20" s="4"/>
      <c r="E20" s="4"/>
      <c r="F20" s="4"/>
      <c r="G20" s="132"/>
      <c r="H20" s="133"/>
      <c r="I20" s="133"/>
    </row>
    <row r="21" spans="1:9" s="130" customFormat="1" ht="15" x14ac:dyDescent="0.25">
      <c r="A21" s="4"/>
      <c r="B21" s="4"/>
      <c r="C21" s="4"/>
      <c r="D21" s="4"/>
      <c r="E21" s="4"/>
      <c r="F21" s="4"/>
      <c r="G21" s="132"/>
      <c r="H21" s="133"/>
      <c r="I21" s="133"/>
    </row>
    <row r="22" spans="1:9" s="130" customFormat="1" x14ac:dyDescent="0.25">
      <c r="A22" s="3"/>
      <c r="B22" s="3"/>
      <c r="C22" s="3"/>
      <c r="D22" s="3"/>
      <c r="E22" s="3"/>
      <c r="F22" s="3"/>
      <c r="G22" s="132"/>
      <c r="H22" s="133"/>
      <c r="I22" s="133"/>
    </row>
    <row r="23" spans="1:9" s="130" customFormat="1" x14ac:dyDescent="0.25">
      <c r="A23" s="3"/>
      <c r="B23" s="3"/>
      <c r="C23" s="3"/>
      <c r="D23" s="3"/>
      <c r="E23" s="3"/>
      <c r="F23" s="3"/>
      <c r="G23" s="132"/>
      <c r="H23" s="133"/>
      <c r="I23" s="133"/>
    </row>
    <row r="24" spans="1:9" s="130" customFormat="1" x14ac:dyDescent="0.25">
      <c r="A24" s="3"/>
      <c r="B24" s="3"/>
      <c r="C24" s="3"/>
      <c r="D24" s="3"/>
      <c r="E24" s="3"/>
      <c r="F24" s="3"/>
      <c r="G24" s="132"/>
      <c r="H24" s="133"/>
      <c r="I24" s="133"/>
    </row>
    <row r="25" spans="1:9" s="130" customFormat="1" x14ac:dyDescent="0.25">
      <c r="A25" s="3"/>
      <c r="B25" s="3"/>
      <c r="C25" s="3"/>
      <c r="D25" s="3"/>
      <c r="E25" s="3"/>
      <c r="F25" s="3"/>
      <c r="G25" s="132"/>
      <c r="H25" s="133"/>
      <c r="I25" s="133"/>
    </row>
    <row r="26" spans="1:9" s="130" customFormat="1" x14ac:dyDescent="0.25">
      <c r="A26" s="3"/>
      <c r="B26" s="3"/>
      <c r="C26" s="3"/>
      <c r="D26" s="3"/>
      <c r="E26" s="3"/>
      <c r="F26" s="3"/>
      <c r="G26" s="132"/>
      <c r="H26" s="133"/>
      <c r="I26" s="133"/>
    </row>
    <row r="27" spans="1:9" s="130" customFormat="1" x14ac:dyDescent="0.25">
      <c r="A27" s="3"/>
      <c r="B27" s="3"/>
      <c r="C27" s="3"/>
      <c r="D27" s="3"/>
      <c r="E27" s="3"/>
      <c r="F27" s="3"/>
      <c r="G27" s="132"/>
      <c r="H27" s="133"/>
      <c r="I27" s="133"/>
    </row>
    <row r="28" spans="1:9" s="130" customFormat="1" x14ac:dyDescent="0.25">
      <c r="A28" s="3"/>
      <c r="B28" s="3"/>
      <c r="C28" s="3"/>
      <c r="D28" s="3"/>
      <c r="E28" s="3"/>
      <c r="F28" s="3"/>
      <c r="G28" s="132"/>
      <c r="H28" s="133"/>
      <c r="I28" s="133"/>
    </row>
    <row r="29" spans="1:9" s="130" customFormat="1" x14ac:dyDescent="0.25">
      <c r="A29" s="3"/>
      <c r="B29" s="3"/>
      <c r="C29" s="3"/>
      <c r="D29" s="3"/>
      <c r="E29" s="3"/>
      <c r="F29" s="3"/>
      <c r="G29" s="132"/>
      <c r="H29" s="133"/>
      <c r="I29" s="133"/>
    </row>
    <row r="30" spans="1:9" s="130" customFormat="1" x14ac:dyDescent="0.25">
      <c r="A30" s="3"/>
      <c r="B30" s="3"/>
      <c r="C30" s="3"/>
      <c r="D30" s="3"/>
      <c r="E30" s="3"/>
      <c r="F30" s="3"/>
      <c r="G30" s="132"/>
      <c r="H30" s="133"/>
      <c r="I30" s="133"/>
    </row>
    <row r="31" spans="1:9" s="130" customFormat="1" x14ac:dyDescent="0.25">
      <c r="A31" s="3"/>
      <c r="B31" s="3"/>
      <c r="C31" s="3"/>
      <c r="D31" s="3"/>
      <c r="E31" s="3"/>
      <c r="F31" s="3"/>
      <c r="G31" s="132"/>
      <c r="H31" s="133"/>
      <c r="I31" s="133"/>
    </row>
    <row r="32" spans="1:9" s="130" customFormat="1" x14ac:dyDescent="0.25">
      <c r="A32" s="3"/>
      <c r="B32" s="3"/>
      <c r="C32" s="3"/>
      <c r="D32" s="3"/>
      <c r="E32" s="3"/>
      <c r="F32" s="3"/>
      <c r="G32" s="132"/>
      <c r="H32" s="133"/>
      <c r="I32" s="133"/>
    </row>
  </sheetData>
  <pageMargins left="0.7" right="0.7" top="0.75" bottom="0.75" header="0.3" footer="0.3"/>
  <pageSetup scale="44" orientation="portrait"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Worksheets</vt:lpstr>
      </vt:variant>
      <vt:variant>
        <vt:i4>11</vt:i4>
      </vt:variant>
    </vt:vector>
  </HeadingPairs>
  <TitlesOfParts>
    <vt:vector size="11" baseType="lpstr">
      <vt:lpstr>Risk Register - Heuristics</vt:lpstr>
      <vt:lpstr>Risk Register Quality Dimension</vt:lpstr>
      <vt:lpstr>Risk Register Quality Criteria</vt:lpstr>
      <vt:lpstr>Risk Matrices</vt:lpstr>
      <vt:lpstr>Risk Management Doc.</vt:lpstr>
      <vt:lpstr>Risk Response Strategies</vt:lpstr>
      <vt:lpstr>Feelings (experience)</vt:lpstr>
      <vt:lpstr>Draw a Picture of the Product</vt:lpstr>
      <vt:lpstr>Document Atomization</vt:lpstr>
      <vt:lpstr>Heuristic Test Strategy</vt:lpstr>
      <vt:lpstr>Risk Matrix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2023-09-05T15:01:45Z</dcterms:created>
  <dcterms:modified xsi:type="dcterms:W3CDTF">2024-03-01T17:40:36Z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2023-09-05T15:01:58Z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ae475cb6-234d-4292-9e53-0cfdcab66d82</vt:lpwstr>
  </property>
  <property fmtid="{D5CDD505-2E9C-101B-9397-08002B2CF9AE}" pid="7" name="MSIP_Label_defa4170-0d19-0005-0004-bc88714345d2_ActionId">
    <vt:lpwstr>2713c366-50b1-49cd-adb9-a88d4e0571ea</vt:lpwstr>
  </property>
  <property fmtid="{D5CDD505-2E9C-101B-9397-08002B2CF9AE}" pid="8" name="MSIP_Label_defa4170-0d19-0005-0004-bc88714345d2_ContentBits">
    <vt:lpwstr>0</vt:lpwstr>
  </property>
</Properties>
</file>