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e Antwi\Downloads\"/>
    </mc:Choice>
  </mc:AlternateContent>
  <xr:revisionPtr revIDLastSave="0" documentId="13_ncr:1_{4E04F188-6B02-49E2-8AE3-2DA27F137B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. Horticulture Farmer 1-Summa" sheetId="1" r:id="rId1"/>
    <sheet name="2. Horticulture Farmer 2-Summa" sheetId="2" r:id="rId2"/>
    <sheet name="3. Horticulture Farmer 3-Summa" sheetId="3" r:id="rId3"/>
    <sheet name="4. Horticulture Farmer 1-Assum" sheetId="4" r:id="rId4"/>
    <sheet name="5. Horticulture Farmer 2-Assum" sheetId="5" r:id="rId5"/>
    <sheet name="6. Horticulture Farmer 3-Assum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F6" i="1"/>
  <c r="I6" i="1"/>
  <c r="C44" i="6"/>
  <c r="C47" i="6" s="1"/>
  <c r="C50" i="6" s="1"/>
  <c r="C51" i="6" s="1"/>
  <c r="C53" i="6" s="1"/>
  <c r="C28" i="6"/>
  <c r="C29" i="6" s="1"/>
  <c r="C30" i="6" s="1"/>
  <c r="C9" i="6"/>
  <c r="C10" i="6" s="1"/>
  <c r="C34" i="5"/>
  <c r="C29" i="5"/>
  <c r="C32" i="5" s="1"/>
  <c r="C33" i="5" s="1"/>
  <c r="C35" i="5" s="1"/>
  <c r="C26" i="5"/>
  <c r="M25" i="5"/>
  <c r="I30" i="2" s="1"/>
  <c r="L25" i="5"/>
  <c r="K25" i="5"/>
  <c r="J25" i="5"/>
  <c r="I25" i="5"/>
  <c r="H25" i="5"/>
  <c r="C10" i="5"/>
  <c r="C11" i="5" s="1"/>
  <c r="C9" i="5"/>
  <c r="C42" i="4"/>
  <c r="C38" i="1" s="1"/>
  <c r="C27" i="4"/>
  <c r="C28" i="4" s="1"/>
  <c r="C8" i="4"/>
  <c r="C9" i="4" s="1"/>
  <c r="F47" i="3"/>
  <c r="C47" i="3"/>
  <c r="F38" i="3"/>
  <c r="C38" i="3"/>
  <c r="F29" i="3"/>
  <c r="C29" i="3"/>
  <c r="C21" i="3"/>
  <c r="F15" i="3"/>
  <c r="C15" i="3"/>
  <c r="C6" i="3"/>
  <c r="F30" i="2"/>
  <c r="C30" i="2"/>
  <c r="F21" i="2"/>
  <c r="C21" i="2"/>
  <c r="F12" i="2"/>
  <c r="C12" i="2"/>
  <c r="C4" i="2"/>
  <c r="F47" i="1"/>
  <c r="F38" i="1"/>
  <c r="F29" i="1"/>
  <c r="C29" i="1"/>
  <c r="C21" i="1"/>
  <c r="F15" i="1"/>
  <c r="C15" i="1"/>
  <c r="K10" i="5" l="1"/>
  <c r="I21" i="2"/>
  <c r="K8" i="5"/>
  <c r="C14" i="5"/>
  <c r="C17" i="5"/>
  <c r="F4" i="2" s="1"/>
  <c r="C11" i="6"/>
  <c r="F6" i="3" s="1"/>
  <c r="C12" i="6"/>
  <c r="C12" i="4"/>
  <c r="C15" i="4"/>
  <c r="F21" i="1" s="1"/>
  <c r="C36" i="6"/>
  <c r="F21" i="3" s="1"/>
  <c r="C33" i="6"/>
  <c r="C30" i="4"/>
  <c r="C29" i="4"/>
  <c r="K9" i="6"/>
  <c r="I38" i="3"/>
  <c r="C52" i="6"/>
  <c r="C45" i="4"/>
  <c r="C48" i="4" s="1"/>
  <c r="C49" i="4" s="1"/>
  <c r="C51" i="4" s="1"/>
  <c r="C47" i="1"/>
  <c r="C50" i="4"/>
  <c r="C14" i="4" l="1"/>
  <c r="C16" i="4"/>
  <c r="C14" i="6"/>
  <c r="C17" i="6" s="1"/>
  <c r="C13" i="6"/>
  <c r="C15" i="6" s="1"/>
  <c r="I8" i="4"/>
  <c r="I38" i="1"/>
  <c r="L41" i="4"/>
  <c r="K41" i="4"/>
  <c r="J41" i="4"/>
  <c r="I41" i="4"/>
  <c r="H41" i="4"/>
  <c r="C31" i="4"/>
  <c r="C33" i="4" s="1"/>
  <c r="C32" i="4"/>
  <c r="C35" i="4" s="1"/>
  <c r="C18" i="5"/>
  <c r="C16" i="5"/>
  <c r="C37" i="6"/>
  <c r="C35" i="6"/>
  <c r="I43" i="6"/>
  <c r="H43" i="6"/>
  <c r="L43" i="6"/>
  <c r="K43" i="6"/>
  <c r="J43" i="6"/>
  <c r="K4" i="5" l="1"/>
  <c r="K37" i="5" s="1"/>
  <c r="J4" i="5"/>
  <c r="J37" i="5" s="1"/>
  <c r="I4" i="5"/>
  <c r="I37" i="5" s="1"/>
  <c r="H4" i="5"/>
  <c r="L4" i="5"/>
  <c r="L37" i="5" s="1"/>
  <c r="I10" i="4"/>
  <c r="M41" i="4"/>
  <c r="I4" i="2"/>
  <c r="K9" i="5"/>
  <c r="J22" i="4"/>
  <c r="I22" i="4"/>
  <c r="H22" i="4"/>
  <c r="L22" i="4"/>
  <c r="K22" i="4"/>
  <c r="M43" i="6"/>
  <c r="I6" i="3"/>
  <c r="K11" i="6"/>
  <c r="J4" i="6"/>
  <c r="J55" i="6" s="1"/>
  <c r="H4" i="6"/>
  <c r="I4" i="6"/>
  <c r="I55" i="6" s="1"/>
  <c r="L4" i="6"/>
  <c r="K4" i="6"/>
  <c r="L23" i="6"/>
  <c r="K23" i="6"/>
  <c r="J23" i="6"/>
  <c r="I23" i="6"/>
  <c r="H23" i="6"/>
  <c r="I9" i="4"/>
  <c r="I21" i="1"/>
  <c r="K10" i="6"/>
  <c r="I21" i="3"/>
  <c r="L4" i="4"/>
  <c r="K4" i="4"/>
  <c r="K53" i="4" s="1"/>
  <c r="J4" i="4"/>
  <c r="J53" i="4" s="1"/>
  <c r="I4" i="4"/>
  <c r="H4" i="4"/>
  <c r="M23" i="6" l="1"/>
  <c r="I29" i="3" s="1"/>
  <c r="H55" i="6"/>
  <c r="M4" i="6"/>
  <c r="M22" i="4"/>
  <c r="L53" i="4"/>
  <c r="H37" i="5"/>
  <c r="M4" i="5"/>
  <c r="H53" i="4"/>
  <c r="M4" i="4"/>
  <c r="K55" i="6"/>
  <c r="I47" i="3"/>
  <c r="K12" i="6"/>
  <c r="I53" i="4"/>
  <c r="L55" i="6"/>
  <c r="I47" i="1"/>
  <c r="I11" i="4"/>
  <c r="K14" i="6" l="1"/>
  <c r="I29" i="1"/>
  <c r="M53" i="4"/>
  <c r="I13" i="4"/>
  <c r="M37" i="5"/>
  <c r="I12" i="2"/>
  <c r="K11" i="5"/>
  <c r="I15" i="1"/>
  <c r="I12" i="4"/>
  <c r="M55" i="6"/>
  <c r="I15" i="3"/>
  <c r="K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1000000}">
      <text>
        <r>
          <rPr>
            <sz val="10"/>
            <color rgb="FF000000"/>
            <rFont val="Arial"/>
            <scheme val="minor"/>
          </rPr>
          <t>@george.antwi@freezelink.co a) always label your X and Y axis. You can go ahead and make the updates.
b) consider how insightful it is to have a graph with only one bar chart.
c) make your graph headers as concise as possible -try and fit everything onto one line.
cc: @Abraham.Tomety@freezelink.co
_Assigned to george.antwi@freezelink.co_
	-Owusu Akoto</t>
        </r>
      </text>
    </comment>
  </commentList>
</comments>
</file>

<file path=xl/sharedStrings.xml><?xml version="1.0" encoding="utf-8"?>
<sst xmlns="http://schemas.openxmlformats.org/spreadsheetml/2006/main" count="437" uniqueCount="121">
  <si>
    <t>Reefer Replacement &amp; Cold Storage</t>
  </si>
  <si>
    <t>Summary</t>
  </si>
  <si>
    <t>The chart illustrates the carbon emissions associated with different stages of post-harvest processes
 over five years. Post-harvest loss accounts for the highest emissions at 1,422 CO₂ tonnes, followed 
closely by cold rooms on the national electricity grid at 1,377 CO₂ tonnes. In contrast, client's old 
reefers contribute significantly less at 16 CO₂ tonnes.
After implementing cold room solutions, post-harvest loss emissions drop to 427 CO₂ tonnes, while 
emissions from client's old reefers after cold room installation are completely eliminated 
(0 CO₂ tonnes). Furthermore, using a solar + battery-powered cold room (off-grid) results in zero 
carbon emissions, highlighting its environmental benefits.</t>
  </si>
  <si>
    <t>Number of Old Refrigerated Containers</t>
  </si>
  <si>
    <t>Refrigerant Average Annual Leakage of Client's Reefer Containers (Grams) Over 5 Years</t>
  </si>
  <si>
    <t>Refrigerant Carbon Emission (Tonnes) of Client's Reefer Containers Over 5 Years</t>
  </si>
  <si>
    <t>Cold Room Intervention</t>
  </si>
  <si>
    <t>Cold Room Size (Square Meters)</t>
  </si>
  <si>
    <t>Refrigerant Average Annual Leakage Savings In Percentage After Cold Room Intervention</t>
  </si>
  <si>
    <t>Refrigerant Carbon Emission Savings (Tonnes) After Cold Room Intervention Over 5 Years</t>
  </si>
  <si>
    <t>Electricity Consumption on National Grid (KW) Over 5 Years</t>
  </si>
  <si>
    <t>Cold Room Carbon Emission (Tonnes) Over 5 Years</t>
  </si>
  <si>
    <t>Solar + Battery Intervention</t>
  </si>
  <si>
    <t>Carbon Emission Savings in Percentage after Solar + Battery Intervention</t>
  </si>
  <si>
    <t>Carbon Emission Savings (Tonnes) Over 5 Years After Solar + Battery Intervention</t>
  </si>
  <si>
    <t>Post Harvest Food Loss</t>
  </si>
  <si>
    <t>Horticulture Produce (Tonnes) Per Year</t>
  </si>
  <si>
    <t>Post Harvest Loss In Percentage</t>
  </si>
  <si>
    <t>Carbon Emission of Client's Horticulture Post Harvest Loss Over 5 Years</t>
  </si>
  <si>
    <t>Horticulure Produce (Tonnes) Per Year</t>
  </si>
  <si>
    <t>Post Harvest Loss Savings In Percentage After Cold Room Intervention</t>
  </si>
  <si>
    <t>Carbon Emission Savings (Tonnes) of Client's Horticulture Post Harvest Loss Over 5 Years</t>
  </si>
  <si>
    <t>Cold Storage</t>
  </si>
  <si>
    <t>Storage (Cold Room) Assumption</t>
  </si>
  <si>
    <t>Item</t>
  </si>
  <si>
    <t>Value</t>
  </si>
  <si>
    <t>Unit</t>
  </si>
  <si>
    <t xml:space="preserve">Source </t>
  </si>
  <si>
    <t>Proposed Cold Room Size for Client</t>
  </si>
  <si>
    <t>sq. m.</t>
  </si>
  <si>
    <t>Year 1</t>
  </si>
  <si>
    <t>Year 2</t>
  </si>
  <si>
    <t>Year 3</t>
  </si>
  <si>
    <t>Year 4</t>
  </si>
  <si>
    <t>Year 5</t>
  </si>
  <si>
    <t>Total</t>
  </si>
  <si>
    <t>Cold Room Temperature for Fruit and Vegetables</t>
  </si>
  <si>
    <t>0 - 5</t>
  </si>
  <si>
    <t>° C</t>
  </si>
  <si>
    <t>Cold Room Energy Consumption</t>
  </si>
  <si>
    <t>Hourly Electricity Consumption of Cold Room Size</t>
  </si>
  <si>
    <t>kW/h</t>
  </si>
  <si>
    <t>Cold Room Operating Hours Per Day</t>
  </si>
  <si>
    <t>hrs</t>
  </si>
  <si>
    <t xml:space="preserve">Number of Days Per Week of Operating Cold Room </t>
  </si>
  <si>
    <t>days</t>
  </si>
  <si>
    <t>Electricity Consumption Per Day of Client's Cold Room</t>
  </si>
  <si>
    <t>kW/D</t>
  </si>
  <si>
    <t>Post Harvest Loss</t>
  </si>
  <si>
    <t>Electricity Consumption Per Year of Client's Cold Room</t>
  </si>
  <si>
    <t>kW/Yr</t>
  </si>
  <si>
    <t>Cold Room On National Electricity Grid</t>
  </si>
  <si>
    <t>Ghana's Carbon Emisson Factor for Electricity</t>
  </si>
  <si>
    <t>kgCo2/kWh</t>
  </si>
  <si>
    <t>Ghana Grid Mix</t>
  </si>
  <si>
    <t>Client's Old Reefers</t>
  </si>
  <si>
    <t>Convertion Rate of Kilo gram to Tonnes</t>
  </si>
  <si>
    <t>kg-Tonne</t>
  </si>
  <si>
    <t>Post Harvest Loss After Cold Room</t>
  </si>
  <si>
    <t xml:space="preserve">Carbon Emission (CO2e) Per Year of Client's Cold Room </t>
  </si>
  <si>
    <t>Tonnes/ Yr</t>
  </si>
  <si>
    <t>Client's Old Reefers After Cold Room</t>
  </si>
  <si>
    <t>Carbon Emission (CO2e) Savings in Percentage after Solar + Battery Intervention</t>
  </si>
  <si>
    <t>Cold Room After Solar + Battery (Off-Grid)</t>
  </si>
  <si>
    <t>Carbon Emission (CO2e) Savings Per Year After Solar + Battery Intervention</t>
  </si>
  <si>
    <t>Tonnes/Yr</t>
  </si>
  <si>
    <t>Electricity Consumption of Client's Cold Room Over 5 Years</t>
  </si>
  <si>
    <t>kW/ 5 Yrs</t>
  </si>
  <si>
    <t>Carbon Emission (CO2e) Over 5 Years of Client's Cold Room Size</t>
  </si>
  <si>
    <t>Tonnes/5 Yrs</t>
  </si>
  <si>
    <t>Storage (Reefer Container) Assumption</t>
  </si>
  <si>
    <t>Refrigerant Carbon Emission (Tonnes) Savings After Cold Room Intervention Over 5 Years</t>
  </si>
  <si>
    <t>Number of Reefer Containers the Client has Currently</t>
  </si>
  <si>
    <t>Most widely Used Refrigerant in Reefer Containers</t>
  </si>
  <si>
    <t>HFC (R-134a)</t>
  </si>
  <si>
    <t>Refrigerant in Reefer</t>
  </si>
  <si>
    <t>Global Warming Potential (GWP) of HFC (R-134a)</t>
  </si>
  <si>
    <t>GWP</t>
  </si>
  <si>
    <t>Refrigerant Charge of HFC (R-134a)</t>
  </si>
  <si>
    <t>Grams</t>
  </si>
  <si>
    <t>Refrigerant Charge</t>
  </si>
  <si>
    <t>End-of-life Average Annual Leakage of Refrigerant Charge</t>
  </si>
  <si>
    <t>Average Annual Leakage</t>
  </si>
  <si>
    <t>Number of Times A Refrigerant is Charged in a Year</t>
  </si>
  <si>
    <t>per yr</t>
  </si>
  <si>
    <t>Refrigerant (HFC R-134a) Leakage per Reefer per Year</t>
  </si>
  <si>
    <t>Grams/Yr</t>
  </si>
  <si>
    <t>Refrigerant (HFC R-134a) Leakage per Year of Client's Reefers</t>
  </si>
  <si>
    <t>Grams CO₂e/Yr</t>
  </si>
  <si>
    <t>Refrigerant (HFC R-134a) Leakage of Client's Reefers Over 5 Years</t>
  </si>
  <si>
    <t>Grams/ 5 Yrs</t>
  </si>
  <si>
    <t>Conversion to CO₂e equivalent emission Per Year using GWP</t>
  </si>
  <si>
    <t>Conversion to CO₂e equivalent emission Over 5 Years using GWP</t>
  </si>
  <si>
    <t>Grams CO₂e/5 Yrs</t>
  </si>
  <si>
    <t>Conversion of CO₂e equivalent emission In Grams to Tonnes Per Year</t>
  </si>
  <si>
    <t>Conversion of CO₂e equivalent emission In Grams to Tonnes Over 5 Years</t>
  </si>
  <si>
    <t>Refrigerant Carbon Emission (CO2e) Savings After Cold Room Intervention Per Year</t>
  </si>
  <si>
    <t>Post Harvest Food Loss Assumption</t>
  </si>
  <si>
    <t>Horticulture Post-Harvest Loss Carbon Emission (Tonnes) Savings After Cold Room Intervention Over 5 Years</t>
  </si>
  <si>
    <t>Client's Harvest Cycle Per Year</t>
  </si>
  <si>
    <t>Per Yr</t>
  </si>
  <si>
    <t>Horticulture Produce of Client's Export Per Harvest Cycle</t>
  </si>
  <si>
    <t>Tonnes</t>
  </si>
  <si>
    <t>Horticulture Produce of Client's Export Per Year</t>
  </si>
  <si>
    <t>Horticulture Post-Harvest Loss Percentage In Ghana</t>
  </si>
  <si>
    <t xml:space="preserve">Post-harvest Losses of Agricultural Produce </t>
  </si>
  <si>
    <t>Estimated Horticulture Post Harvest Loss of Client Per Year</t>
  </si>
  <si>
    <t>Carbon Emission (CO2e) tonne Per 1 metric ton of Food Waste</t>
  </si>
  <si>
    <t>Food Waste Methane Report</t>
  </si>
  <si>
    <t xml:space="preserve">Conversion Rate of Tonne to Metric Ton </t>
  </si>
  <si>
    <t>Metric Tons/ Yr</t>
  </si>
  <si>
    <t>Carbon Emission (CO2e) of Client's Horticulture Post Harvest Loss Per Year</t>
  </si>
  <si>
    <t>Carbon Emission (CO2e) Savings of Client's Horticulture Post Harvest Loss Per Year</t>
  </si>
  <si>
    <t>Carbon Emission (CO2e) of Client's Horticulture Post Harvest Loss Over 5 Years</t>
  </si>
  <si>
    <t>Grand Total</t>
  </si>
  <si>
    <t xml:space="preserve">Cold Room Size  </t>
  </si>
  <si>
    <t>Electricity Consumption Per Hour of Client's Cold Room</t>
  </si>
  <si>
    <t>Cold Room On National Grid</t>
  </si>
  <si>
    <t>Horticulture Farmer 1</t>
  </si>
  <si>
    <t>Horticulture Farmer 3</t>
  </si>
  <si>
    <t>Horticulture Farmer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</si>
</sst>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>
    <font>
      <sz val="10"/>
      <color rgb="FF000000"/>
      <name val="Arial"/>
      <scheme val="minor"/>
    </font>
    <font>
      <sz val="10"/>
      <color theme="1"/>
      <name val="Helvetica Neue"/>
    </font>
    <font>
      <sz val="10"/>
      <color rgb="FFFFFFFF"/>
      <name val="Helvetica Neue"/>
    </font>
    <font>
      <b/>
      <sz val="10"/>
      <color theme="1"/>
      <name val="Helvetica Neue"/>
    </font>
    <font>
      <sz val="10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u/>
      <sz val="10"/>
      <color rgb="FF1155CC"/>
      <name val="Helvetica Neue"/>
    </font>
    <font>
      <u/>
      <sz val="10"/>
      <color rgb="FF0000FF"/>
      <name val="Helvetica Neue"/>
    </font>
    <font>
      <u/>
      <sz val="10"/>
      <color rgb="FF0000FF"/>
      <name val="Helvetica Neue"/>
    </font>
    <font>
      <sz val="12"/>
      <color rgb="FFFFFFFF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/>
    <xf numFmtId="0" fontId="1" fillId="0" borderId="6" xfId="0" applyFont="1" applyBorder="1" applyAlignment="1"/>
    <xf numFmtId="0" fontId="1" fillId="0" borderId="4" xfId="0" applyFont="1" applyBorder="1" applyAlignment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9" fontId="2" fillId="2" borderId="0" xfId="0" applyNumberFormat="1" applyFont="1" applyFill="1" applyAlignment="1">
      <alignment horizontal="center"/>
    </xf>
    <xf numFmtId="0" fontId="5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1" fontId="2" fillId="2" borderId="5" xfId="0" applyNumberFormat="1" applyFont="1" applyFill="1" applyBorder="1" applyAlignment="1">
      <alignment horizontal="center"/>
    </xf>
    <xf numFmtId="0" fontId="1" fillId="0" borderId="3" xfId="0" applyFont="1" applyBorder="1"/>
    <xf numFmtId="0" fontId="2" fillId="2" borderId="0" xfId="0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/>
    <xf numFmtId="0" fontId="3" fillId="0" borderId="12" xfId="0" applyFont="1" applyBorder="1" applyAlignment="1"/>
    <xf numFmtId="0" fontId="3" fillId="0" borderId="12" xfId="0" applyFont="1" applyBorder="1" applyAlignment="1"/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right"/>
    </xf>
    <xf numFmtId="0" fontId="7" fillId="0" borderId="12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/>
    <xf numFmtId="0" fontId="1" fillId="0" borderId="12" xfId="0" applyFont="1" applyBorder="1" applyAlignment="1">
      <alignment horizontal="right"/>
    </xf>
    <xf numFmtId="11" fontId="1" fillId="0" borderId="0" xfId="0" applyNumberFormat="1" applyFont="1" applyAlignment="1">
      <alignment horizontal="right"/>
    </xf>
    <xf numFmtId="0" fontId="1" fillId="0" borderId="12" xfId="0" applyFont="1" applyBorder="1" applyAlignment="1"/>
    <xf numFmtId="3" fontId="1" fillId="0" borderId="12" xfId="0" applyNumberFormat="1" applyFont="1" applyBorder="1"/>
    <xf numFmtId="3" fontId="3" fillId="4" borderId="12" xfId="0" applyNumberFormat="1" applyFont="1" applyFill="1" applyBorder="1"/>
    <xf numFmtId="0" fontId="1" fillId="0" borderId="12" xfId="0" applyFont="1" applyBorder="1" applyAlignment="1"/>
    <xf numFmtId="1" fontId="1" fillId="0" borderId="12" xfId="0" applyNumberFormat="1" applyFont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3" fontId="1" fillId="0" borderId="8" xfId="0" applyNumberFormat="1" applyFont="1" applyBorder="1"/>
    <xf numFmtId="3" fontId="1" fillId="0" borderId="3" xfId="0" applyNumberFormat="1" applyFont="1" applyBorder="1"/>
    <xf numFmtId="0" fontId="1" fillId="0" borderId="12" xfId="0" applyFont="1" applyBorder="1" applyAlignment="1">
      <alignment wrapText="1"/>
    </xf>
    <xf numFmtId="164" fontId="1" fillId="0" borderId="12" xfId="0" applyNumberFormat="1" applyFont="1" applyBorder="1" applyAlignment="1"/>
    <xf numFmtId="1" fontId="1" fillId="0" borderId="12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9" xfId="0" applyFont="1" applyBorder="1" applyAlignment="1"/>
    <xf numFmtId="3" fontId="1" fillId="0" borderId="11" xfId="0" applyNumberFormat="1" applyFont="1" applyBorder="1"/>
    <xf numFmtId="9" fontId="1" fillId="0" borderId="12" xfId="0" applyNumberFormat="1" applyFont="1" applyBorder="1" applyAlignment="1"/>
    <xf numFmtId="0" fontId="1" fillId="0" borderId="9" xfId="0" applyFont="1" applyBorder="1" applyAlignment="1">
      <alignment wrapText="1"/>
    </xf>
    <xf numFmtId="0" fontId="1" fillId="0" borderId="12" xfId="0" applyFont="1" applyBorder="1" applyAlignment="1">
      <alignment horizontal="right" wrapText="1"/>
    </xf>
    <xf numFmtId="0" fontId="1" fillId="0" borderId="12" xfId="0" applyFont="1" applyBorder="1" applyAlignment="1">
      <alignment horizontal="right"/>
    </xf>
    <xf numFmtId="0" fontId="8" fillId="0" borderId="12" xfId="0" applyFont="1" applyBorder="1" applyAlignment="1"/>
    <xf numFmtId="9" fontId="1" fillId="0" borderId="12" xfId="0" applyNumberFormat="1" applyFont="1" applyBorder="1" applyAlignment="1">
      <alignment horizontal="right"/>
    </xf>
    <xf numFmtId="3" fontId="1" fillId="0" borderId="12" xfId="0" applyNumberFormat="1" applyFont="1" applyBorder="1" applyAlignment="1"/>
    <xf numFmtId="3" fontId="1" fillId="0" borderId="12" xfId="0" applyNumberFormat="1" applyFont="1" applyBorder="1" applyAlignment="1">
      <alignment horizontal="right"/>
    </xf>
    <xf numFmtId="0" fontId="1" fillId="0" borderId="12" xfId="0" applyFont="1" applyBorder="1" applyAlignment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wrapText="1"/>
    </xf>
    <xf numFmtId="3" fontId="1" fillId="0" borderId="13" xfId="0" applyNumberFormat="1" applyFont="1" applyBorder="1"/>
    <xf numFmtId="0" fontId="1" fillId="0" borderId="13" xfId="0" applyFont="1" applyBorder="1" applyAlignment="1">
      <alignment horizontal="right"/>
    </xf>
    <xf numFmtId="0" fontId="1" fillId="0" borderId="13" xfId="0" applyFont="1" applyBorder="1"/>
    <xf numFmtId="3" fontId="1" fillId="0" borderId="7" xfId="0" applyNumberFormat="1" applyFont="1" applyBorder="1"/>
    <xf numFmtId="0" fontId="1" fillId="0" borderId="7" xfId="0" applyFont="1" applyBorder="1" applyAlignment="1">
      <alignment horizontal="right"/>
    </xf>
    <xf numFmtId="0" fontId="1" fillId="0" borderId="1" xfId="0" applyFont="1" applyBorder="1"/>
    <xf numFmtId="0" fontId="1" fillId="0" borderId="12" xfId="0" applyFont="1" applyBorder="1" applyAlignment="1">
      <alignment wrapText="1"/>
    </xf>
    <xf numFmtId="1" fontId="1" fillId="0" borderId="12" xfId="0" applyNumberFormat="1" applyFont="1" applyBorder="1"/>
    <xf numFmtId="1" fontId="3" fillId="4" borderId="12" xfId="0" applyNumberFormat="1" applyFont="1" applyFill="1" applyBorder="1"/>
    <xf numFmtId="0" fontId="9" fillId="0" borderId="12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10" fillId="5" borderId="12" xfId="0" applyFont="1" applyFill="1" applyBorder="1" applyAlignment="1"/>
    <xf numFmtId="3" fontId="2" fillId="5" borderId="12" xfId="0" applyNumberFormat="1" applyFont="1" applyFill="1" applyBorder="1"/>
    <xf numFmtId="3" fontId="2" fillId="5" borderId="14" xfId="0" applyNumberFormat="1" applyFont="1" applyFill="1" applyBorder="1"/>
    <xf numFmtId="1" fontId="1" fillId="0" borderId="8" xfId="0" applyNumberFormat="1" applyFont="1" applyBorder="1"/>
    <xf numFmtId="2" fontId="1" fillId="0" borderId="12" xfId="0" applyNumberFormat="1" applyFont="1" applyBorder="1" applyAlignment="1">
      <alignment horizontal="right"/>
    </xf>
    <xf numFmtId="1" fontId="1" fillId="0" borderId="11" xfId="0" applyNumberFormat="1" applyFont="1" applyBorder="1"/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6" xfId="0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/>
    <xf numFmtId="0" fontId="1" fillId="0" borderId="7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3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Carbon Emission Impact Over 5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D6F-4E6F-B40E-49FE16A0EC50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D6F-4E6F-B40E-49FE16A0EC50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D6F-4E6F-B40E-49FE16A0EC50}"/>
              </c:ext>
            </c:extLst>
          </c:dPt>
          <c:dPt>
            <c:idx val="3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D6F-4E6F-B40E-49FE16A0EC50}"/>
              </c:ext>
            </c:extLst>
          </c:dPt>
          <c:dPt>
            <c:idx val="4"/>
            <c:invertIfNegative val="1"/>
            <c:bubble3D val="0"/>
            <c:spPr>
              <a:solidFill>
                <a:schemeClr val="tx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2D6F-4E6F-B40E-49FE16A0EC50}"/>
              </c:ext>
            </c:extLst>
          </c:dPt>
          <c:dPt>
            <c:idx val="5"/>
            <c:invertIfNegative val="1"/>
            <c:bubble3D val="0"/>
            <c:spPr>
              <a:solidFill>
                <a:srgbClr val="F83ED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D6F-4E6F-B40E-49FE16A0EC5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600" b="1">
                      <a:solidFill>
                        <a:srgbClr val="C00000"/>
                      </a:solidFill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6F-4E6F-B40E-49FE16A0EC5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600" b="1">
                      <a:solidFill>
                        <a:schemeClr val="accent4">
                          <a:lumMod val="50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D6F-4E6F-B40E-49FE16A0EC5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600" b="1">
                      <a:solidFill>
                        <a:schemeClr val="accent5"/>
                      </a:solidFill>
                      <a:latin typeface="Roboto"/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6F-4E6F-B40E-49FE16A0EC5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600" b="1">
                      <a:solidFill>
                        <a:schemeClr val="accent1">
                          <a:lumMod val="50000"/>
                        </a:schemeClr>
                      </a:solidFill>
                      <a:latin typeface="Roboto"/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D6F-4E6F-B40E-49FE16A0EC5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600" b="1">
                      <a:solidFill>
                        <a:srgbClr val="000000"/>
                      </a:solidFill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D6F-4E6F-B40E-49FE16A0EC5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600" b="1">
                      <a:solidFill>
                        <a:srgbClr val="FF00FF"/>
                      </a:solidFill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D6F-4E6F-B40E-49FE16A0E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>
                    <a:latin typeface="Roboto"/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 Horticulture Farmer 1-Assum'!$H$8:$H$13</c:f>
              <c:strCache>
                <c:ptCount val="6"/>
                <c:pt idx="0">
                  <c:v>Post Harvest Loss</c:v>
                </c:pt>
                <c:pt idx="1">
                  <c:v>Cold Room On National Electricity Grid</c:v>
                </c:pt>
                <c:pt idx="2">
                  <c:v>Client's Old Reefers</c:v>
                </c:pt>
                <c:pt idx="3">
                  <c:v>Post Harvest Loss After Cold Room</c:v>
                </c:pt>
                <c:pt idx="4">
                  <c:v>Client's Old Reefers After Cold Room</c:v>
                </c:pt>
                <c:pt idx="5">
                  <c:v>Cold Room After Solar + Battery (Off-Grid)</c:v>
                </c:pt>
              </c:strCache>
            </c:strRef>
          </c:cat>
          <c:val>
            <c:numRef>
              <c:f>'4. Horticulture Farmer 1-Assum'!$I$8:$I$13</c:f>
              <c:numCache>
                <c:formatCode>#,##0</c:formatCode>
                <c:ptCount val="6"/>
                <c:pt idx="0">
                  <c:v>1421.9799</c:v>
                </c:pt>
                <c:pt idx="1">
                  <c:v>1377.05856288</c:v>
                </c:pt>
                <c:pt idx="2">
                  <c:v>16.216200000000001</c:v>
                </c:pt>
                <c:pt idx="3">
                  <c:v>426.59397000000013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2D6F-4E6F-B40E-49FE16A0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325557"/>
        <c:axId val="42345863"/>
      </c:barChart>
      <c:catAx>
        <c:axId val="1212325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Pre Interventions Vs Post Interventions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42345863"/>
        <c:crosses val="autoZero"/>
        <c:auto val="1"/>
        <c:lblAlgn val="ctr"/>
        <c:lblOffset val="100"/>
        <c:noMultiLvlLbl val="1"/>
      </c:catAx>
      <c:valAx>
        <c:axId val="4234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CO2e  Tonnes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212325557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 lvl="0">
              <a:defRPr b="0">
                <a:solidFill>
                  <a:sysClr val="windowText" lastClr="000000"/>
                </a:solidFill>
                <a:latin typeface="+mn-lt"/>
              </a:defRPr>
            </a:pPr>
            <a:endParaRPr lang="en-GH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Carbon Emission Impact Over 5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76B-44FB-955F-3ED3B05A4311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76B-44FB-955F-3ED3B05A4311}"/>
              </c:ext>
            </c:extLst>
          </c:dPt>
          <c:dPt>
            <c:idx val="2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76B-44FB-955F-3ED3B05A4311}"/>
              </c:ext>
            </c:extLst>
          </c:dPt>
          <c:dPt>
            <c:idx val="3"/>
            <c:invertIfNegative val="1"/>
            <c:bubble3D val="0"/>
            <c:spPr>
              <a:solidFill>
                <a:srgbClr val="F83ED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76B-44FB-955F-3ED3B05A431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800">
                      <a:solidFill>
                        <a:srgbClr val="C0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76B-44FB-955F-3ED3B05A431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>
                      <a:solidFill>
                        <a:schemeClr val="accent4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76B-44FB-955F-3ED3B05A43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600" b="1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76B-44FB-955F-3ED3B05A4311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800">
                      <a:solidFill>
                        <a:srgbClr val="FF00FF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76B-44FB-955F-3ED3B05A4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/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Horticulture Farmer 2-Assum'!$J$8:$J$11</c:f>
              <c:strCache>
                <c:ptCount val="4"/>
                <c:pt idx="0">
                  <c:v>Post Harvest Loss</c:v>
                </c:pt>
                <c:pt idx="1">
                  <c:v>Cold Room On National Grid</c:v>
                </c:pt>
                <c:pt idx="2">
                  <c:v>Post Harvest Loss After Cold Room</c:v>
                </c:pt>
                <c:pt idx="3">
                  <c:v>Cold Room After Solar + Battery (Off-Grid)</c:v>
                </c:pt>
              </c:strCache>
            </c:strRef>
          </c:cat>
          <c:val>
            <c:numRef>
              <c:f>'5. Horticulture Farmer 2-Assum'!$K$8:$K$11</c:f>
              <c:numCache>
                <c:formatCode>#,##0</c:formatCode>
                <c:ptCount val="4"/>
                <c:pt idx="0" formatCode="0">
                  <c:v>473.99329999999998</c:v>
                </c:pt>
                <c:pt idx="1">
                  <c:v>523.4793284651164</c:v>
                </c:pt>
                <c:pt idx="2" formatCode="0">
                  <c:v>142.19799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576B-44FB-955F-3ED3B05A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739102"/>
        <c:axId val="204189758"/>
      </c:barChart>
      <c:catAx>
        <c:axId val="136573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Pre Interventions Vs Post Interventions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204189758"/>
        <c:crosses val="autoZero"/>
        <c:auto val="1"/>
        <c:lblAlgn val="ctr"/>
        <c:lblOffset val="100"/>
        <c:noMultiLvlLbl val="1"/>
      </c:catAx>
      <c:valAx>
        <c:axId val="20418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CO2e  Tonnes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3657391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en-US" sz="1800" b="1">
                <a:solidFill>
                  <a:srgbClr val="000000"/>
                </a:solidFill>
                <a:latin typeface="+mn-lt"/>
              </a:rPr>
              <a:t>Carbon Emission Impact Over 5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D0B-45CE-A2F2-BBBD51A1C662}"/>
              </c:ext>
            </c:extLst>
          </c:dPt>
          <c:dPt>
            <c:idx val="1"/>
            <c:invertIfNegative val="1"/>
            <c:bubble3D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D0B-45CE-A2F2-BBBD51A1C662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D0B-45CE-A2F2-BBBD51A1C662}"/>
              </c:ext>
            </c:extLst>
          </c:dPt>
          <c:dPt>
            <c:idx val="3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D0B-45CE-A2F2-BBBD51A1C662}"/>
              </c:ext>
            </c:extLst>
          </c:dPt>
          <c:dPt>
            <c:idx val="4"/>
            <c:invertIfNegative val="1"/>
            <c:bubble3D val="0"/>
            <c:spPr>
              <a:solidFill>
                <a:schemeClr val="tx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AD0B-45CE-A2F2-BBBD51A1C662}"/>
              </c:ext>
            </c:extLst>
          </c:dPt>
          <c:dPt>
            <c:idx val="5"/>
            <c:invertIfNegative val="1"/>
            <c:bubble3D val="0"/>
            <c:spPr>
              <a:solidFill>
                <a:srgbClr val="F83ED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D0B-45CE-A2F2-BBBD51A1C66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800">
                      <a:solidFill>
                        <a:srgbClr val="C0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D0B-45CE-A2F2-BBBD51A1C66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>
                      <a:solidFill>
                        <a:schemeClr val="accent4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D0B-45CE-A2F2-BBBD51A1C6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800" b="1">
                      <a:solidFill>
                        <a:schemeClr val="accent5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D0B-45CE-A2F2-BBBD51A1C66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800" b="1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D0B-45CE-A2F2-BBBD51A1C66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800">
                      <a:solidFill>
                        <a:srgbClr val="000000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D0B-45CE-A2F2-BBBD51A1C66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800">
                      <a:solidFill>
                        <a:srgbClr val="FF00FF"/>
                      </a:solidFill>
                    </a:defRPr>
                  </a:pPr>
                  <a:endParaRPr lang="en-G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D0B-45CE-A2F2-BBBD51A1C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 Horticulture Farmer 3-Assum'!$J$9:$J$14</c:f>
              <c:strCache>
                <c:ptCount val="6"/>
                <c:pt idx="0">
                  <c:v>Post Harvest Loss</c:v>
                </c:pt>
                <c:pt idx="1">
                  <c:v>Cold Room On National Grid</c:v>
                </c:pt>
                <c:pt idx="2">
                  <c:v>Client's Old Reefers</c:v>
                </c:pt>
                <c:pt idx="3">
                  <c:v>Post Harvest Loss After Cold Room</c:v>
                </c:pt>
                <c:pt idx="4">
                  <c:v>Client's Old Reefers After Cold Room</c:v>
                </c:pt>
                <c:pt idx="5">
                  <c:v>Cold Room After Solar + Battery (Off-Grid)</c:v>
                </c:pt>
              </c:strCache>
            </c:strRef>
          </c:cat>
          <c:val>
            <c:numRef>
              <c:f>'6. Horticulture Farmer 3-Assum'!$K$9:$K$14</c:f>
              <c:numCache>
                <c:formatCode>#,##0</c:formatCode>
                <c:ptCount val="6"/>
                <c:pt idx="0" formatCode="0">
                  <c:v>473.99329999999998</c:v>
                </c:pt>
                <c:pt idx="1">
                  <c:v>523.4793284651164</c:v>
                </c:pt>
                <c:pt idx="2">
                  <c:v>3.6036000000000001</c:v>
                </c:pt>
                <c:pt idx="3" formatCode="0">
                  <c:v>142.19799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AD0B-45CE-A2F2-BBBD51A1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779774"/>
        <c:axId val="1572040744"/>
      </c:barChart>
      <c:catAx>
        <c:axId val="785779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Pre Interventions Vs Post Interventions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1572040744"/>
        <c:crosses val="autoZero"/>
        <c:auto val="1"/>
        <c:lblAlgn val="ctr"/>
        <c:lblOffset val="100"/>
        <c:noMultiLvlLbl val="1"/>
      </c:catAx>
      <c:valAx>
        <c:axId val="1572040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CO2e  Tonnes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H"/>
          </a:p>
        </c:txPr>
        <c:crossAx val="7857797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123825</xdr:colOff>
      <xdr:row>0</xdr:row>
      <xdr:rowOff>47625</xdr:rowOff>
    </xdr:from>
    <xdr:ext cx="6477000" cy="3895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21</xdr:row>
      <xdr:rowOff>57150</xdr:rowOff>
    </xdr:from>
    <xdr:ext cx="1885950" cy="1905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43000" y="3648075"/>
          <a:ext cx="1885950" cy="190500"/>
          <a:chOff x="224975" y="950975"/>
          <a:chExt cx="2525700" cy="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</xdr:colOff>
      <xdr:row>21</xdr:row>
      <xdr:rowOff>57150</xdr:rowOff>
    </xdr:from>
    <xdr:ext cx="1885950" cy="19050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648075" y="3648075"/>
          <a:ext cx="1885950" cy="190500"/>
          <a:chOff x="224975" y="950975"/>
          <a:chExt cx="2525700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29</xdr:row>
      <xdr:rowOff>38100</xdr:rowOff>
    </xdr:from>
    <xdr:ext cx="1885950" cy="1905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143000" y="4924425"/>
          <a:ext cx="1885950" cy="190500"/>
          <a:chOff x="224975" y="950975"/>
          <a:chExt cx="2525700" cy="0"/>
        </a:xfrm>
      </xdr:grpSpPr>
      <xdr:cxnSp macro="">
        <xdr:nvCxnSpPr>
          <xdr:cNvPr id="8" name="Shape 5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29</xdr:row>
      <xdr:rowOff>38100</xdr:rowOff>
    </xdr:from>
    <xdr:ext cx="1885950" cy="190500"/>
    <xdr:grpSp>
      <xdr:nvGrpSpPr>
        <xdr:cNvPr id="9" name="Shape 2" title="Drawi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3667125" y="4924425"/>
          <a:ext cx="1885950" cy="190500"/>
          <a:chOff x="224975" y="950975"/>
          <a:chExt cx="2525700" cy="0"/>
        </a:xfrm>
      </xdr:grpSpPr>
      <xdr:cxnSp macro="">
        <xdr:nvCxnSpPr>
          <xdr:cNvPr id="10" name="Shape 6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38</xdr:row>
      <xdr:rowOff>28575</xdr:rowOff>
    </xdr:from>
    <xdr:ext cx="1885950" cy="190500"/>
    <xdr:grpSp>
      <xdr:nvGrpSpPr>
        <xdr:cNvPr id="11" name="Shape 2" title="Drawi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143000" y="6372225"/>
          <a:ext cx="1885950" cy="190500"/>
          <a:chOff x="224975" y="950975"/>
          <a:chExt cx="2525700" cy="0"/>
        </a:xfrm>
      </xdr:grpSpPr>
      <xdr:cxnSp macro="">
        <xdr:nvCxnSpPr>
          <xdr:cNvPr id="12" name="Shape 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38</xdr:row>
      <xdr:rowOff>66675</xdr:rowOff>
    </xdr:from>
    <xdr:ext cx="1857375" cy="190500"/>
    <xdr:grpSp>
      <xdr:nvGrpSpPr>
        <xdr:cNvPr id="13" name="Shape 2" title="Drawi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676650" y="6410325"/>
          <a:ext cx="1857375" cy="190500"/>
          <a:chOff x="224975" y="950975"/>
          <a:chExt cx="2525700" cy="0"/>
        </a:xfrm>
      </xdr:grpSpPr>
      <xdr:cxnSp macro="">
        <xdr:nvCxnSpPr>
          <xdr:cNvPr id="14" name="Shape 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57150</xdr:colOff>
      <xdr:row>47</xdr:row>
      <xdr:rowOff>66675</xdr:rowOff>
    </xdr:from>
    <xdr:ext cx="1857375" cy="190500"/>
    <xdr:grpSp>
      <xdr:nvGrpSpPr>
        <xdr:cNvPr id="15" name="Shape 2" title="Drawi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181100" y="7867650"/>
          <a:ext cx="1857375" cy="190500"/>
          <a:chOff x="224975" y="950975"/>
          <a:chExt cx="2525700" cy="0"/>
        </a:xfrm>
      </xdr:grpSpPr>
      <xdr:cxnSp macro="">
        <xdr:nvCxnSpPr>
          <xdr:cNvPr id="16" name="Shape 9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47</xdr:row>
      <xdr:rowOff>66675</xdr:rowOff>
    </xdr:from>
    <xdr:ext cx="1924050" cy="190500"/>
    <xdr:grpSp>
      <xdr:nvGrpSpPr>
        <xdr:cNvPr id="17" name="Shape 2" title="Drawi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3667125" y="7867650"/>
          <a:ext cx="1924050" cy="190500"/>
          <a:chOff x="224975" y="950975"/>
          <a:chExt cx="2525700" cy="0"/>
        </a:xfrm>
      </xdr:grpSpPr>
      <xdr:cxnSp macro="">
        <xdr:nvCxnSpPr>
          <xdr:cNvPr id="18" name="Shape 10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6</xdr:row>
      <xdr:rowOff>57150</xdr:rowOff>
    </xdr:from>
    <xdr:ext cx="1885950" cy="190500"/>
    <xdr:grpSp>
      <xdr:nvGrpSpPr>
        <xdr:cNvPr id="19" name="Shape 2" title="Drawi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1162050" y="1028700"/>
          <a:ext cx="1885950" cy="190500"/>
          <a:chOff x="224975" y="950975"/>
          <a:chExt cx="2525700" cy="0"/>
        </a:xfrm>
      </xdr:grpSpPr>
      <xdr:cxnSp macro="">
        <xdr:nvCxnSpPr>
          <xdr:cNvPr id="20" name="Shape 11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6</xdr:row>
      <xdr:rowOff>57150</xdr:rowOff>
    </xdr:from>
    <xdr:ext cx="1924050" cy="190500"/>
    <xdr:grpSp>
      <xdr:nvGrpSpPr>
        <xdr:cNvPr id="21" name="Shape 2" title="Drawi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3667125" y="1028700"/>
          <a:ext cx="1924050" cy="190500"/>
          <a:chOff x="224975" y="950975"/>
          <a:chExt cx="2525700" cy="0"/>
        </a:xfrm>
      </xdr:grpSpPr>
      <xdr:cxnSp macro="">
        <xdr:nvCxnSpPr>
          <xdr:cNvPr id="22" name="Shape 1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962025</xdr:colOff>
      <xdr:row>15</xdr:row>
      <xdr:rowOff>76200</xdr:rowOff>
    </xdr:from>
    <xdr:ext cx="1924050" cy="190500"/>
    <xdr:grpSp>
      <xdr:nvGrpSpPr>
        <xdr:cNvPr id="23" name="Shape 2" title="Drawi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123950" y="2505075"/>
          <a:ext cx="1924050" cy="190500"/>
          <a:chOff x="224975" y="950975"/>
          <a:chExt cx="2525700" cy="0"/>
        </a:xfrm>
      </xdr:grpSpPr>
      <xdr:cxnSp macro="">
        <xdr:nvCxnSpPr>
          <xdr:cNvPr id="24" name="Shape 1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15</xdr:row>
      <xdr:rowOff>76200</xdr:rowOff>
    </xdr:from>
    <xdr:ext cx="1924050" cy="190500"/>
    <xdr:grpSp>
      <xdr:nvGrpSpPr>
        <xdr:cNvPr id="25" name="Shape 2" title="Drawi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3676650" y="2505075"/>
          <a:ext cx="1924050" cy="190500"/>
          <a:chOff x="224975" y="950975"/>
          <a:chExt cx="2525700" cy="0"/>
        </a:xfrm>
      </xdr:grpSpPr>
      <xdr:cxnSp macro="">
        <xdr:nvCxnSpPr>
          <xdr:cNvPr id="26" name="Shape 14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142875</xdr:colOff>
      <xdr:row>19</xdr:row>
      <xdr:rowOff>285750</xdr:rowOff>
    </xdr:from>
    <xdr:ext cx="733425" cy="733425"/>
    <xdr:pic>
      <xdr:nvPicPr>
        <xdr:cNvPr id="27" name="image7.png" title="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20</xdr:row>
      <xdr:rowOff>28575</xdr:rowOff>
    </xdr:from>
    <xdr:ext cx="600075" cy="542925"/>
    <xdr:pic>
      <xdr:nvPicPr>
        <xdr:cNvPr id="28" name="image8.png" title="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19</xdr:row>
      <xdr:rowOff>323850</xdr:rowOff>
    </xdr:from>
    <xdr:ext cx="600075" cy="590550"/>
    <xdr:pic>
      <xdr:nvPicPr>
        <xdr:cNvPr id="29" name="image1.png" title="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27</xdr:row>
      <xdr:rowOff>57150</xdr:rowOff>
    </xdr:from>
    <xdr:ext cx="733425" cy="666750"/>
    <xdr:pic>
      <xdr:nvPicPr>
        <xdr:cNvPr id="30" name="image7.png" title="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0525" y="4457700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28</xdr:row>
      <xdr:rowOff>38100</xdr:rowOff>
    </xdr:from>
    <xdr:ext cx="733425" cy="590550"/>
    <xdr:pic>
      <xdr:nvPicPr>
        <xdr:cNvPr id="31" name="image4.png" title="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943225" y="4276725"/>
          <a:ext cx="7334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28</xdr:row>
      <xdr:rowOff>38100</xdr:rowOff>
    </xdr:from>
    <xdr:ext cx="647700" cy="590550"/>
    <xdr:pic>
      <xdr:nvPicPr>
        <xdr:cNvPr id="32" name="image1.png" title="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37</xdr:row>
      <xdr:rowOff>28575</xdr:rowOff>
    </xdr:from>
    <xdr:ext cx="733425" cy="590550"/>
    <xdr:pic>
      <xdr:nvPicPr>
        <xdr:cNvPr id="33" name="image6.png" title="Imag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36</xdr:row>
      <xdr:rowOff>152400</xdr:rowOff>
    </xdr:from>
    <xdr:ext cx="733425" cy="666750"/>
    <xdr:pic>
      <xdr:nvPicPr>
        <xdr:cNvPr id="34" name="image2.png" title="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971800" y="6172200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37</xdr:row>
      <xdr:rowOff>28575</xdr:rowOff>
    </xdr:from>
    <xdr:ext cx="647700" cy="666750"/>
    <xdr:pic>
      <xdr:nvPicPr>
        <xdr:cNvPr id="35" name="image1.png" title="Imag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45</xdr:row>
      <xdr:rowOff>19050</xdr:rowOff>
    </xdr:from>
    <xdr:ext cx="809625" cy="590550"/>
    <xdr:pic>
      <xdr:nvPicPr>
        <xdr:cNvPr id="36" name="image6.png" title="Imag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14325" y="7334250"/>
          <a:ext cx="8096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45</xdr:row>
      <xdr:rowOff>0</xdr:rowOff>
    </xdr:from>
    <xdr:ext cx="809625" cy="733425"/>
    <xdr:pic>
      <xdr:nvPicPr>
        <xdr:cNvPr id="37" name="image7.png" title="Imag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14650" y="7315200"/>
          <a:ext cx="8096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45</xdr:row>
      <xdr:rowOff>142875</xdr:rowOff>
    </xdr:from>
    <xdr:ext cx="647700" cy="666750"/>
    <xdr:pic>
      <xdr:nvPicPr>
        <xdr:cNvPr id="38" name="image1.png" title="Imag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62600" y="7458075"/>
          <a:ext cx="647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4</xdr:row>
      <xdr:rowOff>76200</xdr:rowOff>
    </xdr:from>
    <xdr:ext cx="657225" cy="666750"/>
    <xdr:pic>
      <xdr:nvPicPr>
        <xdr:cNvPr id="39" name="image3.png" title="Imag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8625" y="723900"/>
          <a:ext cx="6572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5</xdr:row>
      <xdr:rowOff>19050</xdr:rowOff>
    </xdr:from>
    <xdr:ext cx="647700" cy="590550"/>
    <xdr:pic>
      <xdr:nvPicPr>
        <xdr:cNvPr id="40" name="image5.png" title="Imag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5</xdr:row>
      <xdr:rowOff>19050</xdr:rowOff>
    </xdr:from>
    <xdr:ext cx="600075" cy="590550"/>
    <xdr:pic>
      <xdr:nvPicPr>
        <xdr:cNvPr id="41" name="image1.png" title="Imag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13</xdr:row>
      <xdr:rowOff>0</xdr:rowOff>
    </xdr:from>
    <xdr:ext cx="733425" cy="733425"/>
    <xdr:pic>
      <xdr:nvPicPr>
        <xdr:cNvPr id="42" name="image7.png" title="Imag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2425" y="1943100"/>
          <a:ext cx="7334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14</xdr:row>
      <xdr:rowOff>57150</xdr:rowOff>
    </xdr:from>
    <xdr:ext cx="657225" cy="590550"/>
    <xdr:pic>
      <xdr:nvPicPr>
        <xdr:cNvPr id="43" name="image5.png" title="Imag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276225</xdr:colOff>
      <xdr:row>14</xdr:row>
      <xdr:rowOff>0</xdr:rowOff>
    </xdr:from>
    <xdr:ext cx="600075" cy="590550"/>
    <xdr:pic>
      <xdr:nvPicPr>
        <xdr:cNvPr id="44" name="image1.png" title="Imag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91175" y="2105025"/>
          <a:ext cx="600075" cy="5905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0</xdr:rowOff>
    </xdr:from>
    <xdr:ext cx="6238875" cy="35623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4</xdr:row>
      <xdr:rowOff>57150</xdr:rowOff>
    </xdr:from>
    <xdr:ext cx="1885950" cy="190500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285875" y="704850"/>
          <a:ext cx="1885950" cy="190500"/>
          <a:chOff x="224975" y="950975"/>
          <a:chExt cx="2525700" cy="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</xdr:colOff>
      <xdr:row>4</xdr:row>
      <xdr:rowOff>57150</xdr:rowOff>
    </xdr:from>
    <xdr:ext cx="1885950" cy="19050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790950" y="704850"/>
          <a:ext cx="1885950" cy="190500"/>
          <a:chOff x="224975" y="950975"/>
          <a:chExt cx="2525700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12</xdr:row>
      <xdr:rowOff>38100</xdr:rowOff>
    </xdr:from>
    <xdr:ext cx="1885950" cy="1905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1285875" y="1981200"/>
          <a:ext cx="1885950" cy="190500"/>
          <a:chOff x="224975" y="950975"/>
          <a:chExt cx="2525700" cy="0"/>
        </a:xfrm>
      </xdr:grpSpPr>
      <xdr:cxnSp macro="">
        <xdr:nvCxnSpPr>
          <xdr:cNvPr id="8" name="Shape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12</xdr:row>
      <xdr:rowOff>38100</xdr:rowOff>
    </xdr:from>
    <xdr:ext cx="1885950" cy="190500"/>
    <xdr:grpSp>
      <xdr:nvGrpSpPr>
        <xdr:cNvPr id="9" name="Shape 2" title="Drawi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810000" y="1981200"/>
          <a:ext cx="1885950" cy="190500"/>
          <a:chOff x="224975" y="950975"/>
          <a:chExt cx="2525700" cy="0"/>
        </a:xfrm>
      </xdr:grpSpPr>
      <xdr:cxnSp macro="">
        <xdr:nvCxnSpPr>
          <xdr:cNvPr id="10" name="Shape 6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21</xdr:row>
      <xdr:rowOff>28575</xdr:rowOff>
    </xdr:from>
    <xdr:ext cx="1885950" cy="190500"/>
    <xdr:grpSp>
      <xdr:nvGrpSpPr>
        <xdr:cNvPr id="11" name="Shape 2" title="Drawi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1285875" y="3429000"/>
          <a:ext cx="1885950" cy="190500"/>
          <a:chOff x="224975" y="950975"/>
          <a:chExt cx="2525700" cy="0"/>
        </a:xfrm>
      </xdr:grpSpPr>
      <xdr:cxnSp macro="">
        <xdr:nvCxnSpPr>
          <xdr:cNvPr id="12" name="Shape 7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21</xdr:row>
      <xdr:rowOff>66675</xdr:rowOff>
    </xdr:from>
    <xdr:ext cx="1857375" cy="190500"/>
    <xdr:grpSp>
      <xdr:nvGrpSpPr>
        <xdr:cNvPr id="13" name="Shape 2" title="Drawi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3819525" y="3467100"/>
          <a:ext cx="1857375" cy="190500"/>
          <a:chOff x="224975" y="950975"/>
          <a:chExt cx="2525700" cy="0"/>
        </a:xfrm>
      </xdr:grpSpPr>
      <xdr:cxnSp macro="">
        <xdr:nvCxnSpPr>
          <xdr:cNvPr id="14" name="Shape 8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57150</xdr:colOff>
      <xdr:row>30</xdr:row>
      <xdr:rowOff>66675</xdr:rowOff>
    </xdr:from>
    <xdr:ext cx="1857375" cy="190500"/>
    <xdr:grpSp>
      <xdr:nvGrpSpPr>
        <xdr:cNvPr id="15" name="Shape 2" title="Drawi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1323975" y="4924425"/>
          <a:ext cx="1857375" cy="190500"/>
          <a:chOff x="224975" y="950975"/>
          <a:chExt cx="2525700" cy="0"/>
        </a:xfrm>
      </xdr:grpSpPr>
      <xdr:cxnSp macro="">
        <xdr:nvCxnSpPr>
          <xdr:cNvPr id="16" name="Shape 9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30</xdr:row>
      <xdr:rowOff>66675</xdr:rowOff>
    </xdr:from>
    <xdr:ext cx="1924050" cy="190500"/>
    <xdr:grpSp>
      <xdr:nvGrpSpPr>
        <xdr:cNvPr id="17" name="Shape 2" title="Drawi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3810000" y="4924425"/>
          <a:ext cx="1924050" cy="190500"/>
          <a:chOff x="224975" y="950975"/>
          <a:chExt cx="2525700" cy="0"/>
        </a:xfrm>
      </xdr:grpSpPr>
      <xdr:cxnSp macro="">
        <xdr:nvCxnSpPr>
          <xdr:cNvPr id="18" name="Shape 10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142875</xdr:colOff>
      <xdr:row>3</xdr:row>
      <xdr:rowOff>0</xdr:rowOff>
    </xdr:from>
    <xdr:ext cx="733425" cy="733425"/>
    <xdr:pic>
      <xdr:nvPicPr>
        <xdr:cNvPr id="19" name="image7.png" title="Ima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3</xdr:row>
      <xdr:rowOff>28575</xdr:rowOff>
    </xdr:from>
    <xdr:ext cx="600075" cy="542925"/>
    <xdr:pic>
      <xdr:nvPicPr>
        <xdr:cNvPr id="20" name="image8.png" title="Ima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</xdr:row>
      <xdr:rowOff>0</xdr:rowOff>
    </xdr:from>
    <xdr:ext cx="600075" cy="590550"/>
    <xdr:pic>
      <xdr:nvPicPr>
        <xdr:cNvPr id="21" name="image1.png" title="Imag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10</xdr:row>
      <xdr:rowOff>104775</xdr:rowOff>
    </xdr:from>
    <xdr:ext cx="733425" cy="666750"/>
    <xdr:pic>
      <xdr:nvPicPr>
        <xdr:cNvPr id="22" name="image7.png" title="Imag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3400" y="2076450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11</xdr:row>
      <xdr:rowOff>38100</xdr:rowOff>
    </xdr:from>
    <xdr:ext cx="733425" cy="590550"/>
    <xdr:pic>
      <xdr:nvPicPr>
        <xdr:cNvPr id="23" name="image4.png" title="Imag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11</xdr:row>
      <xdr:rowOff>38100</xdr:rowOff>
    </xdr:from>
    <xdr:ext cx="647700" cy="590550"/>
    <xdr:pic>
      <xdr:nvPicPr>
        <xdr:cNvPr id="24" name="image1.png" title="Imag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20</xdr:row>
      <xdr:rowOff>28575</xdr:rowOff>
    </xdr:from>
    <xdr:ext cx="733425" cy="590550"/>
    <xdr:pic>
      <xdr:nvPicPr>
        <xdr:cNvPr id="25" name="image6.png" title="Imag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23875" y="3619500"/>
          <a:ext cx="7334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20</xdr:row>
      <xdr:rowOff>0</xdr:rowOff>
    </xdr:from>
    <xdr:ext cx="733425" cy="666750"/>
    <xdr:pic>
      <xdr:nvPicPr>
        <xdr:cNvPr id="26" name="image2.png" title="Imag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114675" y="3590925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20</xdr:row>
      <xdr:rowOff>0</xdr:rowOff>
    </xdr:from>
    <xdr:ext cx="647700" cy="666750"/>
    <xdr:pic>
      <xdr:nvPicPr>
        <xdr:cNvPr id="27" name="image1.png" title="Imag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05475" y="3590925"/>
          <a:ext cx="647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29</xdr:row>
      <xdr:rowOff>9525</xdr:rowOff>
    </xdr:from>
    <xdr:ext cx="809625" cy="590550"/>
    <xdr:pic>
      <xdr:nvPicPr>
        <xdr:cNvPr id="28" name="image6.png" title="Imag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6250" y="4733925"/>
          <a:ext cx="8096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28</xdr:row>
      <xdr:rowOff>104775</xdr:rowOff>
    </xdr:from>
    <xdr:ext cx="809625" cy="733425"/>
    <xdr:pic>
      <xdr:nvPicPr>
        <xdr:cNvPr id="29" name="image7.png" title="Imag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67050" y="4991100"/>
          <a:ext cx="8096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266700</xdr:colOff>
      <xdr:row>29</xdr:row>
      <xdr:rowOff>19050</xdr:rowOff>
    </xdr:from>
    <xdr:ext cx="647700" cy="666750"/>
    <xdr:pic>
      <xdr:nvPicPr>
        <xdr:cNvPr id="30" name="image1.png" title="Imag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24525" y="5067300"/>
          <a:ext cx="647700" cy="666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0</xdr:row>
      <xdr:rowOff>0</xdr:rowOff>
    </xdr:from>
    <xdr:ext cx="6686550" cy="38957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21</xdr:row>
      <xdr:rowOff>57150</xdr:rowOff>
    </xdr:from>
    <xdr:ext cx="1885950" cy="1905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285875" y="3648075"/>
          <a:ext cx="1885950" cy="190500"/>
          <a:chOff x="224975" y="950975"/>
          <a:chExt cx="2525700" cy="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9525</xdr:colOff>
      <xdr:row>21</xdr:row>
      <xdr:rowOff>57150</xdr:rowOff>
    </xdr:from>
    <xdr:ext cx="1885950" cy="19050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3790950" y="3648075"/>
          <a:ext cx="1885950" cy="190500"/>
          <a:chOff x="224975" y="950975"/>
          <a:chExt cx="2525700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29</xdr:row>
      <xdr:rowOff>38100</xdr:rowOff>
    </xdr:from>
    <xdr:ext cx="1885950" cy="190500"/>
    <xdr:grpSp>
      <xdr:nvGrpSpPr>
        <xdr:cNvPr id="7" name="Shape 2" title="Drawi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1285875" y="4924425"/>
          <a:ext cx="1885950" cy="190500"/>
          <a:chOff x="224975" y="950975"/>
          <a:chExt cx="2525700" cy="0"/>
        </a:xfrm>
      </xdr:grpSpPr>
      <xdr:cxnSp macro="">
        <xdr:nvCxnSpPr>
          <xdr:cNvPr id="8" name="Shape 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29</xdr:row>
      <xdr:rowOff>38100</xdr:rowOff>
    </xdr:from>
    <xdr:ext cx="1885950" cy="190500"/>
    <xdr:grpSp>
      <xdr:nvGrpSpPr>
        <xdr:cNvPr id="9" name="Shape 2" title="Drawi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3810000" y="4924425"/>
          <a:ext cx="1885950" cy="190500"/>
          <a:chOff x="224975" y="950975"/>
          <a:chExt cx="2525700" cy="0"/>
        </a:xfrm>
      </xdr:grpSpPr>
      <xdr:cxnSp macro="">
        <xdr:nvCxnSpPr>
          <xdr:cNvPr id="10" name="Shape 6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38</xdr:row>
      <xdr:rowOff>28575</xdr:rowOff>
    </xdr:from>
    <xdr:ext cx="1885950" cy="190500"/>
    <xdr:grpSp>
      <xdr:nvGrpSpPr>
        <xdr:cNvPr id="11" name="Shape 2" title="Drawi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285875" y="6372225"/>
          <a:ext cx="1885950" cy="190500"/>
          <a:chOff x="224975" y="950975"/>
          <a:chExt cx="2525700" cy="0"/>
        </a:xfrm>
      </xdr:grpSpPr>
      <xdr:cxnSp macro="">
        <xdr:nvCxnSpPr>
          <xdr:cNvPr id="12" name="Shape 7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38100</xdr:colOff>
      <xdr:row>38</xdr:row>
      <xdr:rowOff>66675</xdr:rowOff>
    </xdr:from>
    <xdr:ext cx="1857375" cy="190500"/>
    <xdr:grpSp>
      <xdr:nvGrpSpPr>
        <xdr:cNvPr id="13" name="Shape 2" title="Drawi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3819525" y="6410325"/>
          <a:ext cx="1857375" cy="190500"/>
          <a:chOff x="224975" y="950975"/>
          <a:chExt cx="2525700" cy="0"/>
        </a:xfrm>
      </xdr:grpSpPr>
      <xdr:cxnSp macro="">
        <xdr:nvCxnSpPr>
          <xdr:cNvPr id="14" name="Shape 8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57150</xdr:colOff>
      <xdr:row>47</xdr:row>
      <xdr:rowOff>66675</xdr:rowOff>
    </xdr:from>
    <xdr:ext cx="1857375" cy="190500"/>
    <xdr:grpSp>
      <xdr:nvGrpSpPr>
        <xdr:cNvPr id="15" name="Shape 2" title="Drawi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1323975" y="7867650"/>
          <a:ext cx="1857375" cy="190500"/>
          <a:chOff x="224975" y="950975"/>
          <a:chExt cx="2525700" cy="0"/>
        </a:xfrm>
      </xdr:grpSpPr>
      <xdr:cxnSp macro="">
        <xdr:nvCxnSpPr>
          <xdr:cNvPr id="16" name="Shape 9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</xdr:colOff>
      <xdr:row>47</xdr:row>
      <xdr:rowOff>66675</xdr:rowOff>
    </xdr:from>
    <xdr:ext cx="1924050" cy="190500"/>
    <xdr:grpSp>
      <xdr:nvGrpSpPr>
        <xdr:cNvPr id="17" name="Shape 2" title="Drawi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3810000" y="7867650"/>
          <a:ext cx="1924050" cy="190500"/>
          <a:chOff x="224975" y="950975"/>
          <a:chExt cx="2525700" cy="0"/>
        </a:xfrm>
      </xdr:grpSpPr>
      <xdr:cxnSp macro="">
        <xdr:nvCxnSpPr>
          <xdr:cNvPr id="18" name="Shape 10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19050</xdr:colOff>
      <xdr:row>6</xdr:row>
      <xdr:rowOff>104775</xdr:rowOff>
    </xdr:from>
    <xdr:ext cx="1924050" cy="190500"/>
    <xdr:grpSp>
      <xdr:nvGrpSpPr>
        <xdr:cNvPr id="19" name="Shape 2" title="Drawi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285875" y="1076325"/>
          <a:ext cx="1924050" cy="190500"/>
          <a:chOff x="224975" y="950975"/>
          <a:chExt cx="2525700" cy="0"/>
        </a:xfrm>
      </xdr:grpSpPr>
      <xdr:cxnSp macro="">
        <xdr:nvCxnSpPr>
          <xdr:cNvPr id="20" name="Shape 15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971550</xdr:colOff>
      <xdr:row>15</xdr:row>
      <xdr:rowOff>142875</xdr:rowOff>
    </xdr:from>
    <xdr:ext cx="2000250" cy="190500"/>
    <xdr:grpSp>
      <xdr:nvGrpSpPr>
        <xdr:cNvPr id="21" name="Shape 2" title="Drawi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1266825" y="2571750"/>
          <a:ext cx="2000250" cy="190500"/>
          <a:chOff x="224975" y="950975"/>
          <a:chExt cx="2525700" cy="0"/>
        </a:xfrm>
      </xdr:grpSpPr>
      <xdr:cxnSp macro="">
        <xdr:nvCxnSpPr>
          <xdr:cNvPr id="22" name="Shape 16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904875</xdr:colOff>
      <xdr:row>6</xdr:row>
      <xdr:rowOff>104775</xdr:rowOff>
    </xdr:from>
    <xdr:ext cx="2076450" cy="190500"/>
    <xdr:grpSp>
      <xdr:nvGrpSpPr>
        <xdr:cNvPr id="23" name="Shape 2" title="Draw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3781425" y="1076325"/>
          <a:ext cx="2076450" cy="190500"/>
          <a:chOff x="224975" y="950975"/>
          <a:chExt cx="2525700" cy="0"/>
        </a:xfrm>
      </xdr:grpSpPr>
      <xdr:cxnSp macro="">
        <xdr:nvCxnSpPr>
          <xdr:cNvPr id="24" name="Shape 17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962025</xdr:colOff>
      <xdr:row>15</xdr:row>
      <xdr:rowOff>142875</xdr:rowOff>
    </xdr:from>
    <xdr:ext cx="2000250" cy="190500"/>
    <xdr:grpSp>
      <xdr:nvGrpSpPr>
        <xdr:cNvPr id="25" name="Shape 2" title="Drawi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3781425" y="2571750"/>
          <a:ext cx="2000250" cy="190500"/>
          <a:chOff x="224975" y="950975"/>
          <a:chExt cx="2525700" cy="0"/>
        </a:xfrm>
      </xdr:grpSpPr>
      <xdr:cxnSp macro="">
        <xdr:nvCxnSpPr>
          <xdr:cNvPr id="26" name="Shape 18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CxnSpPr/>
        </xdr:nvCxnSpPr>
        <xdr:spPr>
          <a:xfrm>
            <a:off x="224975" y="950975"/>
            <a:ext cx="252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142875</xdr:colOff>
      <xdr:row>19</xdr:row>
      <xdr:rowOff>285750</xdr:rowOff>
    </xdr:from>
    <xdr:ext cx="733425" cy="733425"/>
    <xdr:pic>
      <xdr:nvPicPr>
        <xdr:cNvPr id="27" name="image7.png" title="Image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20</xdr:row>
      <xdr:rowOff>28575</xdr:rowOff>
    </xdr:from>
    <xdr:ext cx="600075" cy="542925"/>
    <xdr:pic>
      <xdr:nvPicPr>
        <xdr:cNvPr id="28" name="image8.png" title="Image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20</xdr:row>
      <xdr:rowOff>0</xdr:rowOff>
    </xdr:from>
    <xdr:ext cx="600075" cy="590550"/>
    <xdr:pic>
      <xdr:nvPicPr>
        <xdr:cNvPr id="29" name="image1.png" title="Image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15000" y="3429000"/>
          <a:ext cx="6000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27</xdr:row>
      <xdr:rowOff>76200</xdr:rowOff>
    </xdr:from>
    <xdr:ext cx="733425" cy="666750"/>
    <xdr:pic>
      <xdr:nvPicPr>
        <xdr:cNvPr id="30" name="image7.png" title="Image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3875" y="4638675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28</xdr:row>
      <xdr:rowOff>28575</xdr:rowOff>
    </xdr:from>
    <xdr:ext cx="733425" cy="590550"/>
    <xdr:pic>
      <xdr:nvPicPr>
        <xdr:cNvPr id="31" name="image4.png" title="Image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24200" y="4752975"/>
          <a:ext cx="7334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28</xdr:row>
      <xdr:rowOff>38100</xdr:rowOff>
    </xdr:from>
    <xdr:ext cx="647700" cy="590550"/>
    <xdr:pic>
      <xdr:nvPicPr>
        <xdr:cNvPr id="32" name="image1.png" title="Image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37</xdr:row>
      <xdr:rowOff>28575</xdr:rowOff>
    </xdr:from>
    <xdr:ext cx="733425" cy="590550"/>
    <xdr:pic>
      <xdr:nvPicPr>
        <xdr:cNvPr id="33" name="image6.png" title="Image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37</xdr:row>
      <xdr:rowOff>0</xdr:rowOff>
    </xdr:from>
    <xdr:ext cx="733425" cy="666750"/>
    <xdr:pic>
      <xdr:nvPicPr>
        <xdr:cNvPr id="34" name="image2.png" title="Image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133725" y="6181725"/>
          <a:ext cx="7334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37</xdr:row>
      <xdr:rowOff>28575</xdr:rowOff>
    </xdr:from>
    <xdr:ext cx="647700" cy="666750"/>
    <xdr:pic>
      <xdr:nvPicPr>
        <xdr:cNvPr id="35" name="image1.png" title="Image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46</xdr:row>
      <xdr:rowOff>9525</xdr:rowOff>
    </xdr:from>
    <xdr:ext cx="809625" cy="590550"/>
    <xdr:pic>
      <xdr:nvPicPr>
        <xdr:cNvPr id="36" name="image6.png" title="Image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" y="7000875"/>
          <a:ext cx="8096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45</xdr:row>
      <xdr:rowOff>95250</xdr:rowOff>
    </xdr:from>
    <xdr:ext cx="809625" cy="733425"/>
    <xdr:pic>
      <xdr:nvPicPr>
        <xdr:cNvPr id="37" name="image7.png" title="Image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86100" y="7572375"/>
          <a:ext cx="8096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45</xdr:row>
      <xdr:rowOff>123825</xdr:rowOff>
    </xdr:from>
    <xdr:ext cx="647700" cy="666750"/>
    <xdr:pic>
      <xdr:nvPicPr>
        <xdr:cNvPr id="38" name="image1.png" title="Image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15000" y="7600950"/>
          <a:ext cx="647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4</xdr:row>
      <xdr:rowOff>142875</xdr:rowOff>
    </xdr:from>
    <xdr:ext cx="657225" cy="666750"/>
    <xdr:pic>
      <xdr:nvPicPr>
        <xdr:cNvPr id="40" name="image3.png" title="Image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90550" y="466725"/>
          <a:ext cx="65722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238125</xdr:colOff>
      <xdr:row>5</xdr:row>
      <xdr:rowOff>57150</xdr:rowOff>
    </xdr:from>
    <xdr:ext cx="647700" cy="590550"/>
    <xdr:pic>
      <xdr:nvPicPr>
        <xdr:cNvPr id="41" name="image5.png" title="Image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181350" y="542925"/>
          <a:ext cx="647700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342900</xdr:colOff>
      <xdr:row>5</xdr:row>
      <xdr:rowOff>85725</xdr:rowOff>
    </xdr:from>
    <xdr:ext cx="600075" cy="590550"/>
    <xdr:pic>
      <xdr:nvPicPr>
        <xdr:cNvPr id="42" name="image1.png" title="Image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00725" y="895350"/>
          <a:ext cx="6000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13</xdr:row>
      <xdr:rowOff>28575</xdr:rowOff>
    </xdr:from>
    <xdr:ext cx="733425" cy="733425"/>
    <xdr:pic>
      <xdr:nvPicPr>
        <xdr:cNvPr id="43" name="image7.png" title="Image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825" y="2133600"/>
          <a:ext cx="733425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14</xdr:row>
      <xdr:rowOff>76200</xdr:rowOff>
    </xdr:from>
    <xdr:ext cx="657225" cy="590550"/>
    <xdr:pic>
      <xdr:nvPicPr>
        <xdr:cNvPr id="44" name="image5.png" title="Image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190875" y="2343150"/>
          <a:ext cx="6572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14</xdr:row>
      <xdr:rowOff>57150</xdr:rowOff>
    </xdr:from>
    <xdr:ext cx="600075" cy="590550"/>
    <xdr:pic>
      <xdr:nvPicPr>
        <xdr:cNvPr id="45" name="image1.png" title="Imag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72150" y="2324100"/>
          <a:ext cx="600075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gspace.cgiar.org/server/api/core/bitstreams/e3023b9c-6154-495c-8c1b-4b535af8327a/content" TargetMode="External"/><Relationship Id="rId3" Type="http://schemas.openxmlformats.org/officeDocument/2006/relationships/hyperlink" Target="https://www.iea.org/data-and-statistics/data-product/emissions-factors-2023?utm_source=chatgpt.com" TargetMode="External"/><Relationship Id="rId7" Type="http://schemas.openxmlformats.org/officeDocument/2006/relationships/hyperlink" Target="https://archive.ipcc.ch/pdf/special-reports/sroc/sroc04.pdf" TargetMode="External"/><Relationship Id="rId2" Type="http://schemas.openxmlformats.org/officeDocument/2006/relationships/hyperlink" Target="https://www.coolerfreezerunit.com/news/how-much-electricity-does-my-cold-storage-need-to-run-a-day/" TargetMode="External"/><Relationship Id="rId1" Type="http://schemas.openxmlformats.org/officeDocument/2006/relationships/hyperlink" Target="https://www.coolerfreezerunit.com/news/how-much-electricity-does-my-cold-storage-need-to-run-a-day/" TargetMode="External"/><Relationship Id="rId6" Type="http://schemas.openxmlformats.org/officeDocument/2006/relationships/hyperlink" Target="https://www.sciencedirect.com/science/article/pii/S2214157X2200449X" TargetMode="External"/><Relationship Id="rId5" Type="http://schemas.openxmlformats.org/officeDocument/2006/relationships/hyperlink" Target="https://www.worldcargonews.com/news/2024/09/mci-launches-triple-refrigerant-reefer/" TargetMode="External"/><Relationship Id="rId4" Type="http://schemas.openxmlformats.org/officeDocument/2006/relationships/hyperlink" Target="https://www.worldcargonews.com/news/2024/09/mci-launches-triple-refrigerant-reefer/" TargetMode="External"/><Relationship Id="rId9" Type="http://schemas.openxmlformats.org/officeDocument/2006/relationships/hyperlink" Target="https://www.biocycle.net/connections-food-waste-and-landfill-methane-report-a-giant-step-on-a-long-road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olerfreezerunit.com/news/how-much-electricity-does-my-cold-storage-need-to-run-a-day/" TargetMode="External"/><Relationship Id="rId2" Type="http://schemas.openxmlformats.org/officeDocument/2006/relationships/hyperlink" Target="https://www.coolerfreezerunit.com/news/how-much-electricity-does-my-cold-storage-need-to-run-a-day/" TargetMode="External"/><Relationship Id="rId1" Type="http://schemas.openxmlformats.org/officeDocument/2006/relationships/hyperlink" Target="https://www.coolerfreezerunit.com/news/how-much-electricity-does-my-cold-storage-need-to-run-a-day/" TargetMode="External"/><Relationship Id="rId6" Type="http://schemas.openxmlformats.org/officeDocument/2006/relationships/hyperlink" Target="https://www.biocycle.net/connections-food-waste-and-landfill-methane-report-a-giant-step-on-a-long-road/" TargetMode="External"/><Relationship Id="rId5" Type="http://schemas.openxmlformats.org/officeDocument/2006/relationships/hyperlink" Target="https://cgspace.cgiar.org/server/api/core/bitstreams/e3023b9c-6154-495c-8c1b-4b535af8327a/content" TargetMode="External"/><Relationship Id="rId4" Type="http://schemas.openxmlformats.org/officeDocument/2006/relationships/hyperlink" Target="https://www.iea.org/data-and-statistics/data-product/emissions-factors-2023?utm_source=chatgpt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ea.org/data-and-statistics/data-product/emissions-factors-2023?utm_source=chatgpt.com" TargetMode="External"/><Relationship Id="rId3" Type="http://schemas.openxmlformats.org/officeDocument/2006/relationships/hyperlink" Target="https://www.sciencedirect.com/science/article/pii/S2214157X2200449X" TargetMode="External"/><Relationship Id="rId7" Type="http://schemas.openxmlformats.org/officeDocument/2006/relationships/hyperlink" Target="https://www.coolerfreezerunit.com/news/how-much-electricity-does-my-cold-storage-need-to-run-a-day/" TargetMode="External"/><Relationship Id="rId2" Type="http://schemas.openxmlformats.org/officeDocument/2006/relationships/hyperlink" Target="https://www.worldcargonews.com/news/2024/09/mci-launches-triple-refrigerant-reefer/" TargetMode="External"/><Relationship Id="rId1" Type="http://schemas.openxmlformats.org/officeDocument/2006/relationships/hyperlink" Target="https://www.worldcargonews.com/news/2024/09/mci-launches-triple-refrigerant-reefer/" TargetMode="External"/><Relationship Id="rId6" Type="http://schemas.openxmlformats.org/officeDocument/2006/relationships/hyperlink" Target="https://www.coolerfreezerunit.com/news/how-much-electricity-does-my-cold-storage-need-to-run-a-day/" TargetMode="External"/><Relationship Id="rId5" Type="http://schemas.openxmlformats.org/officeDocument/2006/relationships/hyperlink" Target="https://www.coolerfreezerunit.com/news/how-much-electricity-does-my-cold-storage-need-to-run-a-day/" TargetMode="External"/><Relationship Id="rId10" Type="http://schemas.openxmlformats.org/officeDocument/2006/relationships/hyperlink" Target="https://www.biocycle.net/connections-food-waste-and-landfill-methane-report-a-giant-step-on-a-long-road/" TargetMode="External"/><Relationship Id="rId4" Type="http://schemas.openxmlformats.org/officeDocument/2006/relationships/hyperlink" Target="https://archive.ipcc.ch/pdf/special-reports/sroc/sroc04.pdf" TargetMode="External"/><Relationship Id="rId9" Type="http://schemas.openxmlformats.org/officeDocument/2006/relationships/hyperlink" Target="https://cgspace.cgiar.org/server/api/core/bitstreams/e3023b9c-6154-495c-8c1b-4b535af8327a/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3"/>
  <sheetViews>
    <sheetView showGridLines="0" tabSelected="1" workbookViewId="0">
      <selection activeCell="L24" sqref="L24"/>
    </sheetView>
  </sheetViews>
  <sheetFormatPr defaultColWidth="12.5703125" defaultRowHeight="15.75" customHeight="1"/>
  <cols>
    <col min="1" max="1" width="4.28515625" customWidth="1"/>
  </cols>
  <sheetData>
    <row r="1" spans="1:23" ht="12.75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  <c r="R1" s="5" t="s">
        <v>1</v>
      </c>
    </row>
    <row r="2" spans="1:23" ht="12.75" customHeight="1">
      <c r="A2" s="1"/>
      <c r="B2" s="126" t="s">
        <v>3</v>
      </c>
      <c r="C2" s="127"/>
      <c r="D2" s="1"/>
      <c r="E2" s="97" t="s">
        <v>4</v>
      </c>
      <c r="F2" s="97"/>
      <c r="G2" s="1"/>
      <c r="H2" s="97" t="s">
        <v>5</v>
      </c>
      <c r="I2" s="98"/>
      <c r="J2" s="1"/>
      <c r="Q2" s="9"/>
      <c r="R2" s="105" t="s">
        <v>2</v>
      </c>
      <c r="S2" s="106"/>
      <c r="T2" s="106"/>
      <c r="U2" s="106"/>
      <c r="V2" s="106"/>
      <c r="W2" s="107"/>
    </row>
    <row r="3" spans="1:23" ht="12.75" customHeight="1">
      <c r="A3" s="1"/>
      <c r="B3" s="128"/>
      <c r="C3" s="129"/>
      <c r="D3" s="1"/>
      <c r="E3" s="99"/>
      <c r="F3" s="99"/>
      <c r="G3" s="1"/>
      <c r="H3" s="99"/>
      <c r="I3" s="100"/>
      <c r="J3" s="1"/>
      <c r="Q3" s="9"/>
      <c r="R3" s="108"/>
      <c r="S3" s="109"/>
      <c r="T3" s="109"/>
      <c r="U3" s="109"/>
      <c r="V3" s="109"/>
      <c r="W3" s="110"/>
    </row>
    <row r="4" spans="1:23" ht="12.75" customHeight="1">
      <c r="A4" s="1"/>
      <c r="B4" s="128"/>
      <c r="C4" s="129"/>
      <c r="D4" s="1"/>
      <c r="E4" s="99"/>
      <c r="F4" s="99"/>
      <c r="G4" s="1"/>
      <c r="H4" s="99"/>
      <c r="I4" s="100"/>
      <c r="J4" s="1"/>
      <c r="Q4" s="9"/>
      <c r="R4" s="108"/>
      <c r="S4" s="109"/>
      <c r="T4" s="109"/>
      <c r="U4" s="109"/>
      <c r="V4" s="109"/>
      <c r="W4" s="110"/>
    </row>
    <row r="5" spans="1:23" s="91" customFormat="1" ht="12.75" customHeight="1">
      <c r="A5" s="1"/>
      <c r="B5" s="128"/>
      <c r="C5" s="129"/>
      <c r="D5" s="1"/>
      <c r="E5" s="99"/>
      <c r="F5" s="99"/>
      <c r="G5" s="1"/>
      <c r="H5" s="96"/>
      <c r="I5" s="95"/>
      <c r="J5" s="1"/>
      <c r="Q5" s="92"/>
      <c r="R5" s="108"/>
      <c r="S5" s="109"/>
      <c r="T5" s="109"/>
      <c r="U5" s="109"/>
      <c r="V5" s="109"/>
      <c r="W5" s="110"/>
    </row>
    <row r="6" spans="1:23" ht="12.75">
      <c r="A6" s="1"/>
      <c r="B6" s="11"/>
      <c r="C6" s="12">
        <f>'4. Horticulture Farmer 1-Assum'!C21</f>
        <v>4.5</v>
      </c>
      <c r="D6" s="1"/>
      <c r="E6" s="7"/>
      <c r="F6" s="13">
        <f>'4. Horticulture Farmer 1-Assum'!C29</f>
        <v>11340</v>
      </c>
      <c r="G6" s="1"/>
      <c r="H6" s="7"/>
      <c r="I6" s="14">
        <f>'4. Horticulture Farmer 1-Assum'!C33</f>
        <v>16.216200000000001</v>
      </c>
      <c r="J6" s="1"/>
      <c r="Q6" s="9"/>
      <c r="R6" s="108"/>
      <c r="S6" s="109"/>
      <c r="T6" s="109"/>
      <c r="U6" s="109"/>
      <c r="V6" s="109"/>
      <c r="W6" s="110"/>
    </row>
    <row r="7" spans="1:23" ht="12.75">
      <c r="A7" s="1"/>
      <c r="B7" s="11"/>
      <c r="C7" s="9"/>
      <c r="D7" s="1"/>
      <c r="E7" s="7"/>
      <c r="F7" s="7"/>
      <c r="G7" s="1"/>
      <c r="H7" s="7"/>
      <c r="I7" s="8"/>
      <c r="J7" s="1"/>
      <c r="Q7" s="9"/>
      <c r="R7" s="108"/>
      <c r="S7" s="109"/>
      <c r="T7" s="109"/>
      <c r="U7" s="109"/>
      <c r="V7" s="109"/>
      <c r="W7" s="110"/>
    </row>
    <row r="8" spans="1:23" ht="12.75">
      <c r="A8" s="1"/>
      <c r="B8" s="11"/>
      <c r="C8" s="9"/>
      <c r="D8" s="1"/>
      <c r="E8" s="7"/>
      <c r="F8" s="7"/>
      <c r="G8" s="1"/>
      <c r="H8" s="7"/>
      <c r="I8" s="8"/>
      <c r="J8" s="1"/>
      <c r="Q8" s="9"/>
      <c r="R8" s="108"/>
      <c r="S8" s="109"/>
      <c r="T8" s="109"/>
      <c r="U8" s="109"/>
      <c r="V8" s="109"/>
      <c r="W8" s="110"/>
    </row>
    <row r="9" spans="1:23" ht="12.75">
      <c r="A9" s="1"/>
      <c r="B9" s="11"/>
      <c r="C9" s="9"/>
      <c r="D9" s="1"/>
      <c r="E9" s="7"/>
      <c r="F9" s="7"/>
      <c r="G9" s="1"/>
      <c r="H9" s="7"/>
      <c r="I9" s="8"/>
      <c r="J9" s="1"/>
      <c r="Q9" s="9"/>
      <c r="R9" s="111"/>
      <c r="S9" s="112"/>
      <c r="T9" s="112"/>
      <c r="U9" s="112"/>
      <c r="V9" s="112"/>
      <c r="W9" s="113"/>
    </row>
    <row r="10" spans="1:23" ht="12.75">
      <c r="A10" s="1"/>
      <c r="B10" s="15" t="s">
        <v>6</v>
      </c>
      <c r="C10" s="16"/>
      <c r="D10" s="17"/>
      <c r="E10" s="18"/>
      <c r="F10" s="18"/>
      <c r="G10" s="17"/>
      <c r="H10" s="18"/>
      <c r="I10" s="19"/>
      <c r="J10" s="1"/>
      <c r="Q10" s="9"/>
      <c r="R10" s="9"/>
      <c r="S10" s="9"/>
      <c r="T10" s="9"/>
      <c r="U10" s="9"/>
    </row>
    <row r="11" spans="1:23" ht="12.75" customHeight="1">
      <c r="A11" s="1"/>
      <c r="B11" s="101" t="s">
        <v>7</v>
      </c>
      <c r="C11" s="97"/>
      <c r="D11" s="1"/>
      <c r="E11" s="97" t="s">
        <v>8</v>
      </c>
      <c r="F11" s="97"/>
      <c r="G11" s="1"/>
      <c r="H11" s="97" t="s">
        <v>9</v>
      </c>
      <c r="I11" s="98"/>
      <c r="J11" s="1"/>
      <c r="Q11" s="9"/>
      <c r="R11" s="9"/>
      <c r="S11" s="9"/>
      <c r="T11" s="9"/>
      <c r="U11" s="9"/>
    </row>
    <row r="12" spans="1:23" ht="12.75" customHeight="1">
      <c r="A12" s="1"/>
      <c r="B12" s="102"/>
      <c r="C12" s="99"/>
      <c r="D12" s="1"/>
      <c r="E12" s="99"/>
      <c r="F12" s="99"/>
      <c r="G12" s="1"/>
      <c r="H12" s="99"/>
      <c r="I12" s="100"/>
      <c r="J12" s="1"/>
      <c r="Q12" s="9"/>
      <c r="R12" s="9"/>
      <c r="S12" s="9"/>
      <c r="T12" s="9"/>
      <c r="U12" s="9"/>
    </row>
    <row r="13" spans="1:23" ht="12.75">
      <c r="A13" s="1"/>
      <c r="B13" s="102"/>
      <c r="C13" s="99"/>
      <c r="D13" s="1"/>
      <c r="E13" s="99"/>
      <c r="F13" s="99"/>
      <c r="G13" s="1"/>
      <c r="H13" s="99"/>
      <c r="I13" s="100"/>
      <c r="J13" s="1"/>
      <c r="Q13" s="9"/>
      <c r="R13" s="9"/>
      <c r="S13" s="9"/>
      <c r="T13" s="9"/>
      <c r="U13" s="9"/>
    </row>
    <row r="14" spans="1:23" ht="12.75">
      <c r="A14" s="1"/>
      <c r="B14" s="93"/>
      <c r="C14" s="96"/>
      <c r="D14" s="1"/>
      <c r="E14" s="99"/>
      <c r="F14" s="99"/>
      <c r="G14" s="1"/>
      <c r="H14" s="99"/>
      <c r="I14" s="100"/>
      <c r="J14" s="1"/>
      <c r="Q14" s="9"/>
      <c r="R14" s="9"/>
      <c r="S14" s="9"/>
      <c r="T14" s="9"/>
      <c r="U14" s="9"/>
    </row>
    <row r="15" spans="1:23" ht="12.75">
      <c r="A15" s="1"/>
      <c r="B15" s="11"/>
      <c r="C15" s="12">
        <f>'4. Horticulture Farmer 1-Assum'!C3</f>
        <v>120</v>
      </c>
      <c r="D15" s="1"/>
      <c r="E15" s="7"/>
      <c r="F15" s="20">
        <f>'4. Horticulture Farmer 1-Assum'!C34</f>
        <v>1</v>
      </c>
      <c r="G15" s="1"/>
      <c r="H15" s="7"/>
      <c r="I15" s="14">
        <f>'4. Horticulture Farmer 1-Assum'!M22</f>
        <v>16.216200000000001</v>
      </c>
      <c r="J15" s="1"/>
      <c r="Q15" s="21"/>
      <c r="R15" s="21"/>
      <c r="S15" s="21"/>
      <c r="T15" s="21"/>
      <c r="U15" s="21"/>
    </row>
    <row r="16" spans="1:23" ht="12.75">
      <c r="A16" s="1"/>
      <c r="B16" s="11"/>
      <c r="C16" s="9"/>
      <c r="D16" s="1"/>
      <c r="E16" s="7"/>
      <c r="F16" s="7"/>
      <c r="G16" s="1"/>
      <c r="H16" s="7"/>
      <c r="I16" s="8"/>
      <c r="J16" s="1"/>
      <c r="Q16" s="21"/>
      <c r="R16" s="21"/>
      <c r="S16" s="21"/>
      <c r="T16" s="21"/>
      <c r="U16" s="21"/>
    </row>
    <row r="17" spans="1:21" ht="12.75">
      <c r="A17" s="1"/>
      <c r="B17" s="11"/>
      <c r="C17" s="9"/>
      <c r="D17" s="1"/>
      <c r="E17" s="7"/>
      <c r="F17" s="7"/>
      <c r="G17" s="1"/>
      <c r="H17" s="7"/>
      <c r="I17" s="8"/>
      <c r="J17" s="1"/>
    </row>
    <row r="18" spans="1:21" ht="12.75">
      <c r="A18" s="1"/>
      <c r="B18" s="11"/>
      <c r="C18" s="9"/>
      <c r="D18" s="1"/>
      <c r="E18" s="7"/>
      <c r="F18" s="7"/>
      <c r="G18" s="1"/>
      <c r="H18" s="7"/>
      <c r="I18" s="8"/>
      <c r="J18" s="1"/>
    </row>
    <row r="19" spans="1:21" ht="12.75">
      <c r="A19" s="1"/>
      <c r="B19" s="10"/>
      <c r="C19" s="22"/>
      <c r="D19" s="23"/>
      <c r="E19" s="97" t="s">
        <v>10</v>
      </c>
      <c r="F19" s="97"/>
      <c r="G19" s="23"/>
      <c r="H19" s="97" t="s">
        <v>11</v>
      </c>
      <c r="I19" s="98"/>
      <c r="J19" s="1"/>
      <c r="Q19" s="5"/>
    </row>
    <row r="20" spans="1:21" ht="27.75" customHeight="1">
      <c r="A20" s="1"/>
      <c r="B20" s="102" t="s">
        <v>7</v>
      </c>
      <c r="C20" s="104"/>
      <c r="D20" s="1"/>
      <c r="E20" s="103"/>
      <c r="F20" s="103"/>
      <c r="G20" s="1"/>
      <c r="H20" s="103"/>
      <c r="I20" s="100"/>
      <c r="J20" s="1"/>
      <c r="Q20" s="9"/>
      <c r="R20" s="9"/>
      <c r="S20" s="9"/>
      <c r="T20" s="9"/>
      <c r="U20" s="9"/>
    </row>
    <row r="21" spans="1:21" ht="12.75">
      <c r="A21" s="1"/>
      <c r="B21" s="25"/>
      <c r="C21" s="12">
        <f>'4. Horticulture Farmer 1-Assum'!C3</f>
        <v>120</v>
      </c>
      <c r="D21" s="1"/>
      <c r="E21" s="1"/>
      <c r="F21" s="13">
        <f>'4. Horticulture Farmer 1-Assum'!C15</f>
        <v>2271360</v>
      </c>
      <c r="G21" s="1"/>
      <c r="H21" s="1"/>
      <c r="I21" s="14">
        <f>'4. Horticulture Farmer 1-Assum'!C16</f>
        <v>1377.05856288</v>
      </c>
      <c r="J21" s="1"/>
      <c r="Q21" s="9"/>
      <c r="R21" s="9"/>
      <c r="S21" s="9"/>
      <c r="T21" s="9"/>
      <c r="U21" s="9"/>
    </row>
    <row r="22" spans="1:21" ht="12.75">
      <c r="A22" s="1"/>
      <c r="B22" s="25"/>
      <c r="C22" s="1"/>
      <c r="D22" s="1"/>
      <c r="E22" s="1"/>
      <c r="F22" s="1"/>
      <c r="G22" s="1"/>
      <c r="H22" s="1"/>
      <c r="I22" s="26"/>
      <c r="J22" s="1"/>
      <c r="Q22" s="9"/>
      <c r="R22" s="9"/>
      <c r="S22" s="9"/>
      <c r="T22" s="9"/>
      <c r="U22" s="9"/>
    </row>
    <row r="23" spans="1:21" ht="12.75">
      <c r="A23" s="1"/>
      <c r="B23" s="25"/>
      <c r="C23" s="1"/>
      <c r="D23" s="1"/>
      <c r="E23" s="1"/>
      <c r="F23" s="1"/>
      <c r="G23" s="1"/>
      <c r="H23" s="1"/>
      <c r="I23" s="26"/>
      <c r="J23" s="1"/>
      <c r="Q23" s="9"/>
      <c r="R23" s="9"/>
      <c r="S23" s="9"/>
      <c r="T23" s="9"/>
      <c r="U23" s="9"/>
    </row>
    <row r="24" spans="1:21" ht="12.75">
      <c r="A24" s="1"/>
      <c r="B24" s="25"/>
      <c r="C24" s="1"/>
      <c r="D24" s="1"/>
      <c r="E24" s="1"/>
      <c r="F24" s="1"/>
      <c r="G24" s="1"/>
      <c r="H24" s="1"/>
      <c r="I24" s="26"/>
      <c r="J24" s="1"/>
      <c r="Q24" s="9"/>
      <c r="R24" s="9"/>
      <c r="S24" s="9"/>
      <c r="T24" s="9"/>
      <c r="U24" s="9"/>
    </row>
    <row r="25" spans="1:21" ht="12.75">
      <c r="A25" s="1"/>
      <c r="B25" s="15" t="s">
        <v>12</v>
      </c>
      <c r="C25" s="17"/>
      <c r="D25" s="17"/>
      <c r="E25" s="23"/>
      <c r="F25" s="23"/>
      <c r="G25" s="17"/>
      <c r="H25" s="23"/>
      <c r="I25" s="27"/>
      <c r="J25" s="1"/>
      <c r="Q25" s="9"/>
      <c r="R25" s="9"/>
      <c r="S25" s="9"/>
      <c r="T25" s="9"/>
      <c r="U25" s="9"/>
    </row>
    <row r="26" spans="1:21" ht="12.75" customHeight="1">
      <c r="A26" s="1"/>
      <c r="B26" s="101" t="s">
        <v>7</v>
      </c>
      <c r="C26" s="97"/>
      <c r="D26" s="1"/>
      <c r="E26" s="97" t="s">
        <v>13</v>
      </c>
      <c r="F26" s="97"/>
      <c r="G26" s="1"/>
      <c r="H26" s="97" t="s">
        <v>14</v>
      </c>
      <c r="I26" s="98"/>
      <c r="J26" s="1"/>
      <c r="Q26" s="9"/>
      <c r="R26" s="9"/>
      <c r="S26" s="9"/>
      <c r="T26" s="9"/>
      <c r="U26" s="9"/>
    </row>
    <row r="27" spans="1:21" ht="12.75">
      <c r="A27" s="1"/>
      <c r="B27" s="102"/>
      <c r="C27" s="99"/>
      <c r="D27" s="1"/>
      <c r="E27" s="99"/>
      <c r="F27" s="99"/>
      <c r="G27" s="1"/>
      <c r="H27" s="99"/>
      <c r="I27" s="100"/>
      <c r="J27" s="1"/>
      <c r="Q27" s="9"/>
      <c r="R27" s="9"/>
      <c r="S27" s="9"/>
      <c r="T27" s="9"/>
      <c r="U27" s="9"/>
    </row>
    <row r="28" spans="1:21" ht="12.75">
      <c r="A28" s="1"/>
      <c r="B28" s="102"/>
      <c r="C28" s="99"/>
      <c r="D28" s="1"/>
      <c r="E28" s="99"/>
      <c r="F28" s="99"/>
      <c r="G28" s="1"/>
      <c r="H28" s="99"/>
      <c r="I28" s="100"/>
      <c r="J28" s="1"/>
      <c r="Q28" s="9"/>
      <c r="R28" s="9"/>
      <c r="S28" s="9"/>
      <c r="T28" s="9"/>
      <c r="U28" s="9"/>
    </row>
    <row r="29" spans="1:21" ht="12.75">
      <c r="A29" s="1"/>
      <c r="B29" s="25"/>
      <c r="C29" s="12">
        <f>'4. Horticulture Farmer 1-Assum'!C3</f>
        <v>120</v>
      </c>
      <c r="D29" s="1"/>
      <c r="E29" s="1"/>
      <c r="F29" s="20">
        <f>'4. Horticulture Farmer 1-Assum'!C13</f>
        <v>1</v>
      </c>
      <c r="G29" s="1"/>
      <c r="H29" s="1"/>
      <c r="I29" s="14">
        <f>'4. Horticulture Farmer 1-Assum'!M4</f>
        <v>1377.05856288</v>
      </c>
      <c r="J29" s="1"/>
      <c r="Q29" s="21"/>
      <c r="R29" s="21"/>
      <c r="S29" s="21"/>
      <c r="T29" s="21"/>
      <c r="U29" s="21"/>
    </row>
    <row r="30" spans="1:21" ht="12.75">
      <c r="A30" s="1"/>
      <c r="B30" s="25"/>
      <c r="C30" s="1"/>
      <c r="D30" s="1"/>
      <c r="E30" s="1"/>
      <c r="F30" s="1"/>
      <c r="G30" s="1"/>
      <c r="H30" s="1"/>
      <c r="I30" s="26"/>
      <c r="J30" s="1"/>
      <c r="Q30" s="21"/>
      <c r="R30" s="21"/>
      <c r="S30" s="21"/>
      <c r="T30" s="21"/>
      <c r="U30" s="21"/>
    </row>
    <row r="31" spans="1:21" ht="12.75">
      <c r="A31" s="1"/>
      <c r="B31" s="25"/>
      <c r="C31" s="1"/>
      <c r="D31" s="1"/>
      <c r="E31" s="1"/>
      <c r="F31" s="1"/>
      <c r="G31" s="1"/>
      <c r="H31" s="1"/>
      <c r="I31" s="26"/>
      <c r="J31" s="1"/>
      <c r="Q31" s="21"/>
      <c r="R31" s="21"/>
      <c r="S31" s="21"/>
      <c r="T31" s="21"/>
      <c r="U31" s="21"/>
    </row>
    <row r="32" spans="1:21" ht="12.75">
      <c r="A32" s="1"/>
      <c r="B32" s="28"/>
      <c r="C32" s="29"/>
      <c r="D32" s="29"/>
      <c r="E32" s="29"/>
      <c r="F32" s="29"/>
      <c r="G32" s="29"/>
      <c r="H32" s="29"/>
      <c r="I32" s="30"/>
      <c r="J32" s="1"/>
    </row>
    <row r="33" spans="1:21" ht="12.7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21" ht="12.75">
      <c r="A34" s="1"/>
      <c r="B34" s="2" t="s">
        <v>15</v>
      </c>
      <c r="C34" s="3"/>
      <c r="D34" s="3"/>
      <c r="E34" s="3"/>
      <c r="F34" s="3"/>
      <c r="G34" s="3"/>
      <c r="H34" s="31"/>
      <c r="I34" s="32"/>
      <c r="J34" s="1"/>
      <c r="K34" s="9"/>
      <c r="L34" s="9"/>
      <c r="M34" s="9"/>
      <c r="N34" s="9"/>
      <c r="O34" s="9"/>
      <c r="P34" s="9"/>
      <c r="Q34" s="5"/>
    </row>
    <row r="35" spans="1:21" ht="12.75" customHeight="1">
      <c r="A35" s="1"/>
      <c r="B35" s="101" t="s">
        <v>16</v>
      </c>
      <c r="C35" s="97"/>
      <c r="D35" s="1"/>
      <c r="E35" s="97" t="s">
        <v>17</v>
      </c>
      <c r="F35" s="97"/>
      <c r="G35" s="1"/>
      <c r="H35" s="103" t="s">
        <v>18</v>
      </c>
      <c r="I35" s="100"/>
      <c r="J35" s="1"/>
      <c r="Q35" s="21"/>
      <c r="R35" s="21"/>
      <c r="S35" s="21"/>
      <c r="T35" s="21"/>
      <c r="U35" s="21"/>
    </row>
    <row r="36" spans="1:21" ht="12.75">
      <c r="A36" s="1"/>
      <c r="B36" s="102"/>
      <c r="C36" s="99"/>
      <c r="D36" s="1"/>
      <c r="E36" s="99"/>
      <c r="F36" s="99"/>
      <c r="G36" s="1"/>
      <c r="H36" s="103"/>
      <c r="I36" s="100"/>
      <c r="J36" s="1"/>
      <c r="Q36" s="21"/>
      <c r="R36" s="21"/>
      <c r="S36" s="21"/>
      <c r="T36" s="21"/>
      <c r="U36" s="21"/>
    </row>
    <row r="37" spans="1:21" ht="12.75">
      <c r="A37" s="1"/>
      <c r="B37" s="102"/>
      <c r="C37" s="99"/>
      <c r="D37" s="1"/>
      <c r="E37" s="96"/>
      <c r="F37" s="96"/>
      <c r="G37" s="1"/>
      <c r="H37" s="103"/>
      <c r="I37" s="100"/>
      <c r="J37" s="1"/>
      <c r="Q37" s="21"/>
      <c r="R37" s="21"/>
      <c r="S37" s="21"/>
      <c r="T37" s="21"/>
      <c r="U37" s="21"/>
    </row>
    <row r="38" spans="1:21" ht="12.75">
      <c r="A38" s="1"/>
      <c r="B38" s="25"/>
      <c r="C38" s="12">
        <f>'4. Horticulture Farmer 1-Assum'!C42</f>
        <v>600</v>
      </c>
      <c r="D38" s="1"/>
      <c r="E38" s="1"/>
      <c r="F38" s="20">
        <f>'4. Horticulture Farmer 1-Assum'!C43</f>
        <v>0.5</v>
      </c>
      <c r="G38" s="1"/>
      <c r="H38" s="1"/>
      <c r="I38" s="33">
        <f>'4. Horticulture Farmer 1-Assum'!C51</f>
        <v>1421.9799</v>
      </c>
      <c r="J38" s="1"/>
      <c r="Q38" s="21"/>
      <c r="R38" s="21"/>
      <c r="S38" s="21"/>
      <c r="T38" s="21"/>
      <c r="U38" s="21"/>
    </row>
    <row r="39" spans="1:21" ht="12.75">
      <c r="A39" s="1"/>
      <c r="B39" s="25"/>
      <c r="C39" s="1"/>
      <c r="D39" s="1"/>
      <c r="E39" s="1"/>
      <c r="F39" s="1"/>
      <c r="G39" s="1"/>
      <c r="H39" s="1"/>
      <c r="I39" s="26"/>
      <c r="J39" s="1"/>
      <c r="Q39" s="21"/>
      <c r="R39" s="21"/>
      <c r="S39" s="21"/>
      <c r="T39" s="21"/>
      <c r="U39" s="21"/>
    </row>
    <row r="40" spans="1:21" ht="12.75">
      <c r="A40" s="1"/>
      <c r="B40" s="25"/>
      <c r="C40" s="1"/>
      <c r="D40" s="1"/>
      <c r="E40" s="1"/>
      <c r="F40" s="1"/>
      <c r="G40" s="1"/>
      <c r="H40" s="1"/>
      <c r="I40" s="26"/>
      <c r="J40" s="1"/>
      <c r="Q40" s="21"/>
      <c r="R40" s="21"/>
      <c r="S40" s="21"/>
      <c r="T40" s="21"/>
      <c r="U40" s="21"/>
    </row>
    <row r="41" spans="1:21" ht="12.75">
      <c r="A41" s="1"/>
      <c r="B41" s="25"/>
      <c r="C41" s="1"/>
      <c r="D41" s="1"/>
      <c r="E41" s="1"/>
      <c r="F41" s="1"/>
      <c r="G41" s="1"/>
      <c r="H41" s="1"/>
      <c r="I41" s="26"/>
      <c r="J41" s="1"/>
      <c r="Q41" s="21"/>
      <c r="R41" s="21"/>
      <c r="S41" s="21"/>
      <c r="T41" s="21"/>
      <c r="U41" s="21"/>
    </row>
    <row r="42" spans="1:21" ht="12.75">
      <c r="A42" s="1"/>
      <c r="B42" s="15" t="s">
        <v>6</v>
      </c>
      <c r="C42" s="17"/>
      <c r="D42" s="17"/>
      <c r="E42" s="17"/>
      <c r="F42" s="17"/>
      <c r="G42" s="17"/>
      <c r="H42" s="17"/>
      <c r="I42" s="34"/>
      <c r="J42" s="1"/>
      <c r="Q42" s="21"/>
      <c r="R42" s="21"/>
      <c r="S42" s="21"/>
      <c r="T42" s="21"/>
      <c r="U42" s="21"/>
    </row>
    <row r="43" spans="1:21" ht="12.75" customHeight="1">
      <c r="A43" s="1"/>
      <c r="B43" s="101" t="s">
        <v>19</v>
      </c>
      <c r="C43" s="97"/>
      <c r="D43" s="1"/>
      <c r="E43" s="97" t="s">
        <v>20</v>
      </c>
      <c r="F43" s="97"/>
      <c r="G43" s="1"/>
      <c r="H43" s="97" t="s">
        <v>21</v>
      </c>
      <c r="I43" s="98"/>
      <c r="J43" s="1"/>
      <c r="Q43" s="21"/>
      <c r="R43" s="21"/>
      <c r="S43" s="21"/>
      <c r="T43" s="21"/>
      <c r="U43" s="21"/>
    </row>
    <row r="44" spans="1:21" ht="12.75" customHeight="1">
      <c r="A44" s="1"/>
      <c r="B44" s="102"/>
      <c r="C44" s="99"/>
      <c r="D44" s="1"/>
      <c r="E44" s="103"/>
      <c r="F44" s="103"/>
      <c r="G44" s="1"/>
      <c r="H44" s="99"/>
      <c r="I44" s="100"/>
      <c r="J44" s="1"/>
      <c r="Q44" s="21"/>
      <c r="R44" s="21"/>
      <c r="S44" s="21"/>
      <c r="T44" s="21"/>
      <c r="U44" s="21"/>
    </row>
    <row r="45" spans="1:21" ht="12.75">
      <c r="A45" s="1"/>
      <c r="B45" s="102"/>
      <c r="C45" s="99"/>
      <c r="D45" s="1"/>
      <c r="E45" s="103"/>
      <c r="F45" s="103"/>
      <c r="G45" s="1"/>
      <c r="H45" s="99"/>
      <c r="I45" s="100"/>
      <c r="J45" s="1"/>
      <c r="Q45" s="21"/>
      <c r="R45" s="21"/>
      <c r="S45" s="21"/>
      <c r="T45" s="21"/>
      <c r="U45" s="21"/>
    </row>
    <row r="46" spans="1:21" ht="12.75">
      <c r="A46" s="1"/>
      <c r="B46" s="6"/>
      <c r="D46" s="1"/>
      <c r="E46" s="94"/>
      <c r="F46" s="94"/>
      <c r="G46" s="1"/>
      <c r="H46" s="99"/>
      <c r="I46" s="100"/>
      <c r="J46" s="1"/>
      <c r="Q46" s="21"/>
      <c r="R46" s="21"/>
      <c r="S46" s="21"/>
      <c r="T46" s="21"/>
      <c r="U46" s="21"/>
    </row>
    <row r="47" spans="1:21" ht="12.75">
      <c r="A47" s="1"/>
      <c r="B47" s="25"/>
      <c r="C47" s="35">
        <f>'4. Horticulture Farmer 1-Assum'!C42</f>
        <v>600</v>
      </c>
      <c r="D47" s="1"/>
      <c r="E47" s="1"/>
      <c r="F47" s="20">
        <f>'4. Horticulture Farmer 1-Assum'!C44</f>
        <v>0.35</v>
      </c>
      <c r="G47" s="1"/>
      <c r="H47" s="1"/>
      <c r="I47" s="33">
        <f>'4. Horticulture Farmer 1-Assum'!M41</f>
        <v>995.38592999999992</v>
      </c>
      <c r="J47" s="1"/>
      <c r="Q47" s="21"/>
      <c r="R47" s="21"/>
      <c r="S47" s="21"/>
      <c r="T47" s="21"/>
      <c r="U47" s="21"/>
    </row>
    <row r="48" spans="1:21" ht="12.75">
      <c r="A48" s="1"/>
      <c r="B48" s="25"/>
      <c r="C48" s="1"/>
      <c r="D48" s="1"/>
      <c r="E48" s="1"/>
      <c r="F48" s="1"/>
      <c r="G48" s="1"/>
      <c r="H48" s="1"/>
      <c r="I48" s="26"/>
      <c r="J48" s="1"/>
      <c r="Q48" s="21"/>
      <c r="R48" s="21"/>
      <c r="S48" s="21"/>
      <c r="T48" s="21"/>
      <c r="U48" s="21"/>
    </row>
    <row r="49" spans="1:21" ht="12.75">
      <c r="A49" s="1"/>
      <c r="B49" s="25"/>
      <c r="C49" s="1"/>
      <c r="D49" s="1"/>
      <c r="E49" s="1"/>
      <c r="F49" s="1"/>
      <c r="G49" s="1"/>
      <c r="H49" s="1"/>
      <c r="I49" s="26"/>
      <c r="J49" s="1"/>
      <c r="Q49" s="21"/>
      <c r="R49" s="21"/>
      <c r="S49" s="21"/>
      <c r="T49" s="21"/>
      <c r="U49" s="21"/>
    </row>
    <row r="50" spans="1:21" ht="12.75">
      <c r="A50" s="1"/>
      <c r="B50" s="28"/>
      <c r="C50" s="29"/>
      <c r="D50" s="29"/>
      <c r="E50" s="29"/>
      <c r="F50" s="29"/>
      <c r="G50" s="29"/>
      <c r="H50" s="29"/>
      <c r="I50" s="30"/>
      <c r="J50" s="1"/>
      <c r="Q50" s="21"/>
      <c r="R50" s="21"/>
      <c r="S50" s="21"/>
      <c r="T50" s="21"/>
      <c r="U50" s="21"/>
    </row>
    <row r="51" spans="1:21" ht="12.7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21" ht="12.7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21" ht="12.75">
      <c r="B53" s="36"/>
      <c r="C53" s="37"/>
      <c r="D53" s="37"/>
      <c r="E53" s="37"/>
      <c r="F53" s="37"/>
      <c r="G53" s="37"/>
      <c r="H53" s="37"/>
      <c r="I53" s="37"/>
    </row>
  </sheetData>
  <mergeCells count="19">
    <mergeCell ref="R2:W9"/>
    <mergeCell ref="H2:I4"/>
    <mergeCell ref="B11:C13"/>
    <mergeCell ref="E11:F14"/>
    <mergeCell ref="E2:F5"/>
    <mergeCell ref="B2:C5"/>
    <mergeCell ref="H43:I46"/>
    <mergeCell ref="B43:C45"/>
    <mergeCell ref="H11:I14"/>
    <mergeCell ref="E19:F20"/>
    <mergeCell ref="H19:I20"/>
    <mergeCell ref="B26:C28"/>
    <mergeCell ref="E26:F28"/>
    <mergeCell ref="H26:I28"/>
    <mergeCell ref="B20:C20"/>
    <mergeCell ref="E35:F36"/>
    <mergeCell ref="H35:I37"/>
    <mergeCell ref="B35:C37"/>
    <mergeCell ref="E43:F4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36"/>
  <sheetViews>
    <sheetView showGridLines="0" topLeftCell="B1" workbookViewId="0">
      <selection activeCell="L27" sqref="L27"/>
    </sheetView>
  </sheetViews>
  <sheetFormatPr defaultColWidth="12.5703125" defaultRowHeight="15.75" customHeight="1"/>
  <cols>
    <col min="1" max="1" width="6.42578125" customWidth="1"/>
  </cols>
  <sheetData>
    <row r="1" spans="1:21" ht="12.75">
      <c r="A1" s="1"/>
      <c r="B1" s="2" t="s">
        <v>22</v>
      </c>
      <c r="C1" s="3"/>
      <c r="D1" s="3"/>
      <c r="E1" s="3"/>
      <c r="F1" s="3"/>
      <c r="G1" s="3"/>
      <c r="H1" s="3"/>
      <c r="I1" s="4"/>
      <c r="J1" s="1"/>
      <c r="Q1" s="5" t="s">
        <v>1</v>
      </c>
    </row>
    <row r="2" spans="1:21" ht="12.75" customHeight="1">
      <c r="A2" s="1"/>
      <c r="B2" s="101" t="s">
        <v>7</v>
      </c>
      <c r="C2" s="97"/>
      <c r="D2" s="23"/>
      <c r="E2" s="120" t="s">
        <v>10</v>
      </c>
      <c r="F2" s="120"/>
      <c r="G2" s="120"/>
      <c r="H2" s="97" t="s">
        <v>11</v>
      </c>
      <c r="I2" s="98"/>
      <c r="J2" s="1"/>
      <c r="Q2" s="9"/>
      <c r="R2" s="9"/>
      <c r="S2" s="9"/>
      <c r="T2" s="9"/>
      <c r="U2" s="9"/>
    </row>
    <row r="3" spans="1:21" s="91" customFormat="1" ht="12.75">
      <c r="A3" s="1"/>
      <c r="B3" s="102"/>
      <c r="C3" s="99"/>
      <c r="D3" s="119"/>
      <c r="E3" s="121"/>
      <c r="F3" s="121"/>
      <c r="G3" s="121"/>
      <c r="H3" s="99"/>
      <c r="I3" s="100"/>
      <c r="J3" s="1"/>
      <c r="Q3" s="92"/>
      <c r="R3" s="92"/>
      <c r="S3" s="92"/>
      <c r="T3" s="92"/>
      <c r="U3" s="92"/>
    </row>
    <row r="4" spans="1:21" ht="12.75">
      <c r="A4" s="1"/>
      <c r="B4" s="25"/>
      <c r="C4" s="12">
        <f>'5. Horticulture Farmer 2-Assum'!C3</f>
        <v>40</v>
      </c>
      <c r="D4" s="1"/>
      <c r="E4" s="1"/>
      <c r="F4" s="13">
        <f>'5. Horticulture Farmer 2-Assum'!C17</f>
        <v>863441.86046511633</v>
      </c>
      <c r="G4" s="1"/>
      <c r="H4" s="1"/>
      <c r="I4" s="14">
        <f>'5. Horticulture Farmer 2-Assum'!C18</f>
        <v>523.4793284651164</v>
      </c>
      <c r="J4" s="1"/>
      <c r="Q4" s="9"/>
      <c r="R4" s="9"/>
      <c r="S4" s="9"/>
      <c r="T4" s="9"/>
      <c r="U4" s="9"/>
    </row>
    <row r="5" spans="1:21" ht="12.75">
      <c r="A5" s="1"/>
      <c r="B5" s="25"/>
      <c r="C5" s="1"/>
      <c r="D5" s="1"/>
      <c r="E5" s="1"/>
      <c r="F5" s="1"/>
      <c r="G5" s="1"/>
      <c r="H5" s="1"/>
      <c r="I5" s="26"/>
      <c r="J5" s="1"/>
      <c r="Q5" s="9"/>
      <c r="R5" s="9"/>
      <c r="S5" s="9"/>
      <c r="T5" s="9"/>
      <c r="U5" s="9"/>
    </row>
    <row r="6" spans="1:21" ht="12.75">
      <c r="A6" s="1"/>
      <c r="B6" s="25"/>
      <c r="C6" s="1"/>
      <c r="D6" s="1"/>
      <c r="E6" s="1"/>
      <c r="F6" s="1"/>
      <c r="G6" s="1"/>
      <c r="H6" s="1"/>
      <c r="I6" s="26"/>
      <c r="J6" s="1"/>
      <c r="Q6" s="9"/>
      <c r="R6" s="9"/>
      <c r="S6" s="9"/>
      <c r="T6" s="9"/>
      <c r="U6" s="9"/>
    </row>
    <row r="7" spans="1:21" ht="12.75">
      <c r="A7" s="1"/>
      <c r="B7" s="25"/>
      <c r="C7" s="1"/>
      <c r="D7" s="1"/>
      <c r="E7" s="1"/>
      <c r="F7" s="1"/>
      <c r="G7" s="1"/>
      <c r="H7" s="1"/>
      <c r="I7" s="26"/>
      <c r="J7" s="1"/>
      <c r="Q7" s="9"/>
      <c r="R7" s="9"/>
      <c r="S7" s="9"/>
      <c r="T7" s="9"/>
      <c r="U7" s="9"/>
    </row>
    <row r="8" spans="1:21" ht="12.75">
      <c r="A8" s="1"/>
      <c r="B8" s="15" t="s">
        <v>12</v>
      </c>
      <c r="C8" s="17"/>
      <c r="D8" s="17"/>
      <c r="E8" s="23"/>
      <c r="F8" s="23"/>
      <c r="G8" s="17"/>
      <c r="H8" s="23"/>
      <c r="I8" s="27"/>
      <c r="J8" s="1"/>
      <c r="Q8" s="9"/>
      <c r="R8" s="9"/>
      <c r="S8" s="9"/>
      <c r="T8" s="9"/>
      <c r="U8" s="9"/>
    </row>
    <row r="9" spans="1:21" ht="12.75" customHeight="1">
      <c r="A9" s="1"/>
      <c r="B9" s="101" t="s">
        <v>7</v>
      </c>
      <c r="C9" s="97"/>
      <c r="D9" s="1"/>
      <c r="E9" s="97" t="s">
        <v>13</v>
      </c>
      <c r="F9" s="97"/>
      <c r="G9" s="1"/>
      <c r="H9" s="97" t="s">
        <v>14</v>
      </c>
      <c r="I9" s="98"/>
      <c r="J9" s="1"/>
      <c r="Q9" s="9"/>
      <c r="R9" s="9"/>
      <c r="S9" s="9"/>
      <c r="T9" s="9"/>
      <c r="U9" s="9"/>
    </row>
    <row r="10" spans="1:21" s="91" customFormat="1" ht="12.75">
      <c r="A10" s="1"/>
      <c r="B10" s="102"/>
      <c r="C10" s="99"/>
      <c r="D10" s="1"/>
      <c r="E10" s="99"/>
      <c r="F10" s="99"/>
      <c r="G10" s="1"/>
      <c r="H10" s="99"/>
      <c r="I10" s="100"/>
      <c r="J10" s="1"/>
      <c r="Q10" s="92"/>
      <c r="R10" s="92"/>
      <c r="S10" s="92"/>
      <c r="T10" s="92"/>
      <c r="U10" s="92"/>
    </row>
    <row r="11" spans="1:21" s="91" customFormat="1" ht="12.75">
      <c r="A11" s="1"/>
      <c r="B11" s="102"/>
      <c r="C11" s="99"/>
      <c r="D11" s="1"/>
      <c r="E11" s="99"/>
      <c r="F11" s="99"/>
      <c r="G11" s="1"/>
      <c r="H11" s="99"/>
      <c r="I11" s="100"/>
      <c r="J11" s="1"/>
      <c r="Q11" s="92"/>
      <c r="R11" s="92"/>
      <c r="S11" s="92"/>
      <c r="T11" s="92"/>
      <c r="U11" s="92"/>
    </row>
    <row r="12" spans="1:21" ht="12.75">
      <c r="A12" s="1"/>
      <c r="B12" s="25"/>
      <c r="C12" s="12">
        <f>'5. Horticulture Farmer 2-Assum'!C3</f>
        <v>40</v>
      </c>
      <c r="D12" s="1"/>
      <c r="E12" s="1"/>
      <c r="F12" s="20">
        <f>'5. Horticulture Farmer 2-Assum'!C15</f>
        <v>1</v>
      </c>
      <c r="G12" s="1"/>
      <c r="H12" s="1"/>
      <c r="I12" s="14">
        <f>'5. Horticulture Farmer 2-Assum'!M4</f>
        <v>523.4793284651164</v>
      </c>
      <c r="J12" s="1"/>
      <c r="Q12" s="21"/>
      <c r="R12" s="21"/>
      <c r="S12" s="21"/>
      <c r="T12" s="21"/>
      <c r="U12" s="21"/>
    </row>
    <row r="13" spans="1:21" ht="12.75">
      <c r="A13" s="1"/>
      <c r="B13" s="25"/>
      <c r="C13" s="1"/>
      <c r="D13" s="1"/>
      <c r="E13" s="1"/>
      <c r="F13" s="1"/>
      <c r="G13" s="1"/>
      <c r="H13" s="1"/>
      <c r="I13" s="26"/>
      <c r="J13" s="1"/>
      <c r="Q13" s="21"/>
      <c r="R13" s="21"/>
      <c r="S13" s="21"/>
      <c r="T13" s="21"/>
      <c r="U13" s="21"/>
    </row>
    <row r="14" spans="1:21" ht="12.75">
      <c r="A14" s="1"/>
      <c r="B14" s="25"/>
      <c r="C14" s="1"/>
      <c r="D14" s="1"/>
      <c r="E14" s="1"/>
      <c r="F14" s="1"/>
      <c r="G14" s="1"/>
      <c r="H14" s="1"/>
      <c r="I14" s="26"/>
      <c r="J14" s="1"/>
    </row>
    <row r="15" spans="1:21" ht="12.75">
      <c r="A15" s="1"/>
      <c r="B15" s="28"/>
      <c r="C15" s="29"/>
      <c r="D15" s="29"/>
      <c r="E15" s="29"/>
      <c r="F15" s="29"/>
      <c r="G15" s="29"/>
      <c r="H15" s="29"/>
      <c r="I15" s="30"/>
      <c r="J15" s="1"/>
    </row>
    <row r="16" spans="1:21" ht="12.7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21" ht="12.75">
      <c r="A17" s="1"/>
      <c r="B17" s="2" t="s">
        <v>15</v>
      </c>
      <c r="C17" s="3"/>
      <c r="D17" s="3"/>
      <c r="E17" s="3"/>
      <c r="F17" s="3"/>
      <c r="G17" s="3"/>
      <c r="H17" s="31"/>
      <c r="I17" s="32"/>
      <c r="J17" s="1"/>
      <c r="Q17" s="5"/>
    </row>
    <row r="18" spans="1:21" ht="12.75" customHeight="1">
      <c r="A18" s="1"/>
      <c r="B18" s="126" t="s">
        <v>16</v>
      </c>
      <c r="C18" s="127"/>
      <c r="D18" s="1"/>
      <c r="E18" s="127" t="s">
        <v>17</v>
      </c>
      <c r="F18" s="127"/>
      <c r="G18" s="1"/>
      <c r="H18" s="103" t="s">
        <v>18</v>
      </c>
      <c r="I18" s="100"/>
      <c r="J18" s="1"/>
      <c r="Q18" s="9"/>
      <c r="R18" s="9"/>
      <c r="S18" s="9"/>
      <c r="T18" s="9"/>
      <c r="U18" s="9"/>
    </row>
    <row r="19" spans="1:21" s="91" customFormat="1" ht="12.75">
      <c r="A19" s="1"/>
      <c r="B19" s="128"/>
      <c r="C19" s="129"/>
      <c r="D19" s="1"/>
      <c r="E19" s="129"/>
      <c r="F19" s="129"/>
      <c r="G19" s="1"/>
      <c r="H19" s="103"/>
      <c r="I19" s="100"/>
      <c r="J19" s="1"/>
      <c r="Q19" s="92"/>
      <c r="R19" s="92"/>
      <c r="S19" s="92"/>
      <c r="T19" s="92"/>
      <c r="U19" s="92"/>
    </row>
    <row r="20" spans="1:21" s="91" customFormat="1" ht="12.75">
      <c r="A20" s="1"/>
      <c r="B20" s="128"/>
      <c r="C20" s="129"/>
      <c r="D20" s="1"/>
      <c r="E20" s="129"/>
      <c r="F20" s="129"/>
      <c r="G20" s="1"/>
      <c r="H20" s="103"/>
      <c r="I20" s="100"/>
      <c r="J20" s="1"/>
      <c r="Q20" s="92"/>
      <c r="R20" s="92"/>
      <c r="S20" s="92"/>
      <c r="T20" s="92"/>
      <c r="U20" s="92"/>
    </row>
    <row r="21" spans="1:21" ht="12.75">
      <c r="A21" s="1"/>
      <c r="B21" s="25"/>
      <c r="C21" s="12">
        <f>'5. Horticulture Farmer 2-Assum'!C26</f>
        <v>200</v>
      </c>
      <c r="D21" s="1"/>
      <c r="E21" s="1"/>
      <c r="F21" s="20">
        <f>'4. Horticulture Farmer 1-Assum'!C43</f>
        <v>0.5</v>
      </c>
      <c r="G21" s="1"/>
      <c r="H21" s="1"/>
      <c r="I21" s="33">
        <f>'5. Horticulture Farmer 2-Assum'!C35</f>
        <v>473.99329999999998</v>
      </c>
      <c r="J21" s="1"/>
      <c r="Q21" s="9"/>
      <c r="R21" s="9"/>
      <c r="S21" s="9"/>
      <c r="T21" s="9"/>
      <c r="U21" s="9"/>
    </row>
    <row r="22" spans="1:21" ht="12.75">
      <c r="A22" s="1"/>
      <c r="B22" s="25"/>
      <c r="C22" s="1"/>
      <c r="D22" s="1"/>
      <c r="E22" s="1"/>
      <c r="F22" s="1"/>
      <c r="G22" s="1"/>
      <c r="H22" s="1"/>
      <c r="I22" s="26"/>
      <c r="J22" s="1"/>
      <c r="Q22" s="9"/>
      <c r="R22" s="9"/>
      <c r="S22" s="9"/>
      <c r="T22" s="9"/>
      <c r="U22" s="9"/>
    </row>
    <row r="23" spans="1:21" ht="12.75">
      <c r="A23" s="1"/>
      <c r="B23" s="25"/>
      <c r="C23" s="1"/>
      <c r="D23" s="1"/>
      <c r="E23" s="1"/>
      <c r="F23" s="1"/>
      <c r="G23" s="1"/>
      <c r="H23" s="1"/>
      <c r="I23" s="26"/>
      <c r="J23" s="1"/>
      <c r="Q23" s="9"/>
      <c r="R23" s="9"/>
      <c r="S23" s="9"/>
      <c r="T23" s="9"/>
      <c r="U23" s="9"/>
    </row>
    <row r="24" spans="1:21" ht="12.75">
      <c r="A24" s="1"/>
      <c r="B24" s="25"/>
      <c r="C24" s="1"/>
      <c r="D24" s="1"/>
      <c r="E24" s="1"/>
      <c r="F24" s="1"/>
      <c r="G24" s="1"/>
      <c r="H24" s="1"/>
      <c r="I24" s="26"/>
      <c r="J24" s="1"/>
      <c r="Q24" s="9"/>
      <c r="R24" s="9"/>
      <c r="S24" s="9"/>
      <c r="T24" s="9"/>
      <c r="U24" s="9"/>
    </row>
    <row r="25" spans="1:21" ht="12.75">
      <c r="A25" s="1"/>
      <c r="B25" s="15" t="s">
        <v>6</v>
      </c>
      <c r="C25" s="17"/>
      <c r="D25" s="17"/>
      <c r="E25" s="17"/>
      <c r="F25" s="17"/>
      <c r="G25" s="17"/>
      <c r="H25" s="17"/>
      <c r="I25" s="34"/>
      <c r="J25" s="1"/>
      <c r="Q25" s="9"/>
      <c r="R25" s="9"/>
      <c r="S25" s="9"/>
      <c r="T25" s="9"/>
      <c r="U25" s="9"/>
    </row>
    <row r="26" spans="1:21" ht="12.75">
      <c r="A26" s="1"/>
      <c r="B26" s="126" t="s">
        <v>19</v>
      </c>
      <c r="C26" s="127"/>
      <c r="D26" s="1"/>
      <c r="E26" s="127" t="s">
        <v>20</v>
      </c>
      <c r="F26" s="127"/>
      <c r="G26" s="1"/>
      <c r="H26" s="97" t="s">
        <v>21</v>
      </c>
      <c r="I26" s="98"/>
      <c r="J26" s="1"/>
      <c r="Q26" s="9"/>
      <c r="R26" s="9"/>
      <c r="S26" s="9"/>
      <c r="T26" s="9"/>
      <c r="U26" s="9"/>
    </row>
    <row r="27" spans="1:21" ht="12.75" customHeight="1">
      <c r="A27" s="1"/>
      <c r="B27" s="128"/>
      <c r="C27" s="129"/>
      <c r="D27" s="1"/>
      <c r="E27" s="130"/>
      <c r="F27" s="130"/>
      <c r="G27" s="1"/>
      <c r="H27" s="103"/>
      <c r="I27" s="100"/>
      <c r="J27" s="1"/>
      <c r="Q27" s="9"/>
      <c r="R27" s="9"/>
      <c r="S27" s="9"/>
      <c r="T27" s="9"/>
      <c r="U27" s="9"/>
    </row>
    <row r="28" spans="1:21" s="91" customFormat="1" ht="12.75" customHeight="1">
      <c r="A28" s="1"/>
      <c r="B28" s="128"/>
      <c r="C28" s="129"/>
      <c r="D28" s="1"/>
      <c r="E28" s="130"/>
      <c r="F28" s="130"/>
      <c r="G28" s="1"/>
      <c r="H28" s="103"/>
      <c r="I28" s="100"/>
      <c r="J28" s="1"/>
      <c r="Q28" s="92"/>
      <c r="R28" s="92"/>
      <c r="S28" s="92"/>
      <c r="T28" s="92"/>
      <c r="U28" s="92"/>
    </row>
    <row r="29" spans="1:21" s="91" customFormat="1" ht="12.75">
      <c r="A29" s="1"/>
      <c r="B29" s="128"/>
      <c r="C29" s="129"/>
      <c r="D29" s="1"/>
      <c r="E29" s="130"/>
      <c r="F29" s="130"/>
      <c r="G29" s="1"/>
      <c r="H29" s="103"/>
      <c r="I29" s="100"/>
      <c r="J29" s="1"/>
      <c r="Q29" s="92"/>
      <c r="R29" s="92"/>
      <c r="S29" s="92"/>
      <c r="T29" s="92"/>
      <c r="U29" s="92"/>
    </row>
    <row r="30" spans="1:21" ht="12.75">
      <c r="A30" s="1"/>
      <c r="B30" s="25"/>
      <c r="C30" s="35">
        <f>'5. Horticulture Farmer 2-Assum'!C26</f>
        <v>200</v>
      </c>
      <c r="D30" s="1"/>
      <c r="E30" s="1"/>
      <c r="F30" s="20">
        <f>'4. Horticulture Farmer 1-Assum'!C44</f>
        <v>0.35</v>
      </c>
      <c r="G30" s="1"/>
      <c r="H30" s="1"/>
      <c r="I30" s="33">
        <f>'5. Horticulture Farmer 2-Assum'!M25</f>
        <v>331.79530999999997</v>
      </c>
      <c r="J30" s="1"/>
      <c r="Q30" s="21"/>
      <c r="R30" s="21"/>
      <c r="S30" s="21"/>
      <c r="T30" s="21"/>
      <c r="U30" s="21"/>
    </row>
    <row r="31" spans="1:21" ht="12.75">
      <c r="A31" s="1"/>
      <c r="B31" s="25"/>
      <c r="C31" s="1"/>
      <c r="D31" s="1"/>
      <c r="E31" s="1"/>
      <c r="F31" s="1"/>
      <c r="G31" s="1"/>
      <c r="H31" s="1"/>
      <c r="I31" s="26"/>
      <c r="J31" s="1"/>
      <c r="Q31" s="21"/>
      <c r="R31" s="21"/>
      <c r="S31" s="21"/>
      <c r="T31" s="21"/>
      <c r="U31" s="21"/>
    </row>
    <row r="32" spans="1:21" ht="12.75">
      <c r="A32" s="1"/>
      <c r="B32" s="25"/>
      <c r="C32" s="1"/>
      <c r="D32" s="1"/>
      <c r="E32" s="1"/>
      <c r="F32" s="1"/>
      <c r="G32" s="1"/>
      <c r="H32" s="1"/>
      <c r="I32" s="26"/>
      <c r="J32" s="1"/>
      <c r="Q32" s="21"/>
      <c r="R32" s="21"/>
      <c r="S32" s="21"/>
      <c r="T32" s="21"/>
      <c r="U32" s="21"/>
    </row>
    <row r="33" spans="1:10" ht="12.75">
      <c r="A33" s="1"/>
      <c r="B33" s="28"/>
      <c r="C33" s="29"/>
      <c r="D33" s="29"/>
      <c r="E33" s="29"/>
      <c r="F33" s="29"/>
      <c r="G33" s="29"/>
      <c r="H33" s="29"/>
      <c r="I33" s="30"/>
      <c r="J33" s="1"/>
    </row>
    <row r="34" spans="1:10" ht="12.7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2.7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2.75">
      <c r="B36" s="36"/>
      <c r="C36" s="37"/>
      <c r="D36" s="37"/>
      <c r="E36" s="37"/>
      <c r="F36" s="37"/>
      <c r="G36" s="37"/>
      <c r="H36" s="37"/>
      <c r="I36" s="37"/>
    </row>
  </sheetData>
  <mergeCells count="12">
    <mergeCell ref="H26:I29"/>
    <mergeCell ref="E26:F29"/>
    <mergeCell ref="B26:C29"/>
    <mergeCell ref="B2:C3"/>
    <mergeCell ref="E2:G3"/>
    <mergeCell ref="H2:I3"/>
    <mergeCell ref="H9:I11"/>
    <mergeCell ref="E18:F20"/>
    <mergeCell ref="H18:I20"/>
    <mergeCell ref="B18:C20"/>
    <mergeCell ref="B9:C11"/>
    <mergeCell ref="E9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53"/>
  <sheetViews>
    <sheetView showGridLines="0" workbookViewId="0">
      <selection activeCell="J25" sqref="J25"/>
    </sheetView>
  </sheetViews>
  <sheetFormatPr defaultColWidth="12.5703125" defaultRowHeight="15.75" customHeight="1"/>
  <cols>
    <col min="1" max="1" width="6.42578125" customWidth="1"/>
    <col min="6" max="6" width="12.5703125" customWidth="1"/>
    <col min="16" max="16" width="8.140625" customWidth="1"/>
  </cols>
  <sheetData>
    <row r="1" spans="1:21" ht="12.75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  <c r="Q1" s="5"/>
    </row>
    <row r="2" spans="1:21" ht="12.75">
      <c r="A2" s="1"/>
      <c r="B2" s="126" t="s">
        <v>3</v>
      </c>
      <c r="C2" s="127"/>
      <c r="D2" s="1"/>
      <c r="E2" s="97" t="s">
        <v>4</v>
      </c>
      <c r="F2" s="97"/>
      <c r="G2" s="1"/>
      <c r="H2" s="122" t="s">
        <v>5</v>
      </c>
      <c r="I2" s="123"/>
      <c r="J2" s="1"/>
      <c r="Q2" s="9"/>
      <c r="R2" s="9"/>
      <c r="S2" s="9"/>
      <c r="T2" s="9"/>
      <c r="U2" s="9"/>
    </row>
    <row r="3" spans="1:21" s="91" customFormat="1" ht="12.75">
      <c r="A3" s="1"/>
      <c r="B3" s="128"/>
      <c r="C3" s="129"/>
      <c r="D3" s="1"/>
      <c r="E3" s="103"/>
      <c r="F3" s="103"/>
      <c r="G3" s="1"/>
      <c r="H3" s="124"/>
      <c r="I3" s="125"/>
      <c r="J3" s="1"/>
      <c r="Q3" s="92"/>
      <c r="R3" s="92"/>
      <c r="S3" s="92"/>
      <c r="T3" s="92"/>
      <c r="U3" s="92"/>
    </row>
    <row r="4" spans="1:21" s="91" customFormat="1" ht="12.75">
      <c r="A4" s="1"/>
      <c r="B4" s="128"/>
      <c r="C4" s="129"/>
      <c r="D4" s="1"/>
      <c r="E4" s="103"/>
      <c r="F4" s="103"/>
      <c r="G4" s="1"/>
      <c r="H4" s="124"/>
      <c r="I4" s="125"/>
      <c r="J4" s="1"/>
      <c r="Q4" s="92"/>
      <c r="R4" s="92"/>
      <c r="S4" s="92"/>
      <c r="T4" s="92"/>
      <c r="U4" s="92"/>
    </row>
    <row r="5" spans="1:21" ht="12.75" customHeight="1">
      <c r="A5" s="1"/>
      <c r="B5" s="128"/>
      <c r="C5" s="129"/>
      <c r="D5" s="1"/>
      <c r="E5" s="103"/>
      <c r="F5" s="103"/>
      <c r="G5" s="1"/>
      <c r="H5" s="124"/>
      <c r="I5" s="125"/>
      <c r="J5" s="1"/>
      <c r="Q5" s="9"/>
      <c r="R5" s="9"/>
      <c r="S5" s="9"/>
      <c r="T5" s="9"/>
      <c r="U5" s="9"/>
    </row>
    <row r="6" spans="1:21" ht="12.75">
      <c r="A6" s="1"/>
      <c r="B6" s="11"/>
      <c r="C6" s="12">
        <f>'6. Horticulture Farmer 3-Assum'!C3</f>
        <v>1</v>
      </c>
      <c r="D6" s="1"/>
      <c r="E6" s="7"/>
      <c r="F6" s="13">
        <f>'6. Horticulture Farmer 3-Assum'!C11</f>
        <v>2520</v>
      </c>
      <c r="G6" s="1"/>
      <c r="H6" s="7"/>
      <c r="I6" s="14">
        <f>'6. Horticulture Farmer 3-Assum'!C15</f>
        <v>3.6036000000000001</v>
      </c>
      <c r="J6" s="1"/>
      <c r="Q6" s="9"/>
      <c r="R6" s="9"/>
      <c r="S6" s="9"/>
      <c r="T6" s="9"/>
      <c r="U6" s="9"/>
    </row>
    <row r="7" spans="1:21" ht="12.75">
      <c r="A7" s="1"/>
      <c r="B7" s="11"/>
      <c r="C7" s="9"/>
      <c r="D7" s="1"/>
      <c r="E7" s="7"/>
      <c r="F7" s="7"/>
      <c r="G7" s="1"/>
      <c r="H7" s="7"/>
      <c r="I7" s="8"/>
      <c r="J7" s="1"/>
      <c r="Q7" s="9"/>
      <c r="R7" s="9"/>
      <c r="S7" s="9"/>
      <c r="T7" s="9"/>
      <c r="U7" s="9"/>
    </row>
    <row r="8" spans="1:21" ht="12.75">
      <c r="A8" s="1"/>
      <c r="B8" s="11"/>
      <c r="C8" s="9"/>
      <c r="D8" s="1"/>
      <c r="E8" s="7"/>
      <c r="F8" s="7"/>
      <c r="G8" s="1"/>
      <c r="H8" s="7"/>
      <c r="I8" s="8"/>
      <c r="J8" s="1"/>
      <c r="Q8" s="9"/>
      <c r="R8" s="9"/>
      <c r="S8" s="9"/>
      <c r="T8" s="9"/>
      <c r="U8" s="9"/>
    </row>
    <row r="9" spans="1:21" ht="12.75">
      <c r="A9" s="1"/>
      <c r="B9" s="11"/>
      <c r="C9" s="9"/>
      <c r="D9" s="1"/>
      <c r="E9" s="7"/>
      <c r="F9" s="7"/>
      <c r="G9" s="1"/>
      <c r="H9" s="7"/>
      <c r="I9" s="8"/>
      <c r="J9" s="1"/>
      <c r="Q9" s="9"/>
      <c r="R9" s="9"/>
      <c r="S9" s="9"/>
      <c r="T9" s="9"/>
      <c r="U9" s="9"/>
    </row>
    <row r="10" spans="1:21" ht="12.75">
      <c r="A10" s="1"/>
      <c r="B10" s="15" t="s">
        <v>6</v>
      </c>
      <c r="C10" s="16"/>
      <c r="D10" s="17"/>
      <c r="E10" s="18"/>
      <c r="F10" s="18"/>
      <c r="G10" s="17"/>
      <c r="H10" s="18"/>
      <c r="I10" s="19"/>
      <c r="J10" s="1"/>
      <c r="Q10" s="9"/>
      <c r="R10" s="9"/>
      <c r="S10" s="9"/>
      <c r="T10" s="9"/>
      <c r="U10" s="9"/>
    </row>
    <row r="11" spans="1:21" ht="12.75">
      <c r="A11" s="1"/>
      <c r="B11" s="126" t="s">
        <v>7</v>
      </c>
      <c r="C11" s="127"/>
      <c r="D11" s="1"/>
      <c r="E11" s="97" t="s">
        <v>8</v>
      </c>
      <c r="F11" s="97"/>
      <c r="G11" s="1"/>
      <c r="H11" s="97" t="s">
        <v>9</v>
      </c>
      <c r="I11" s="98"/>
      <c r="J11" s="1"/>
    </row>
    <row r="12" spans="1:21" s="91" customFormat="1" ht="12.75">
      <c r="A12" s="1"/>
      <c r="B12" s="128"/>
      <c r="C12" s="129"/>
      <c r="D12" s="1"/>
      <c r="E12" s="103"/>
      <c r="F12" s="103"/>
      <c r="G12" s="1"/>
      <c r="H12" s="103"/>
      <c r="I12" s="100"/>
      <c r="J12" s="1"/>
    </row>
    <row r="13" spans="1:21" s="91" customFormat="1" ht="12.75">
      <c r="A13" s="1"/>
      <c r="B13" s="128"/>
      <c r="C13" s="129"/>
      <c r="D13" s="1"/>
      <c r="E13" s="103"/>
      <c r="F13" s="103"/>
      <c r="G13" s="1"/>
      <c r="H13" s="103"/>
      <c r="I13" s="100"/>
      <c r="J13" s="1"/>
    </row>
    <row r="14" spans="1:21" ht="12.75" customHeight="1">
      <c r="A14" s="1"/>
      <c r="B14" s="128"/>
      <c r="C14" s="129"/>
      <c r="D14" s="1"/>
      <c r="E14" s="103"/>
      <c r="F14" s="103"/>
      <c r="G14" s="1"/>
      <c r="H14" s="103"/>
      <c r="I14" s="100"/>
      <c r="J14" s="1"/>
    </row>
    <row r="15" spans="1:21" ht="12.75">
      <c r="A15" s="1"/>
      <c r="B15" s="11"/>
      <c r="C15" s="12">
        <f>'6. Horticulture Farmer 3-Assum'!C22</f>
        <v>40</v>
      </c>
      <c r="D15" s="1"/>
      <c r="E15" s="7"/>
      <c r="F15" s="20">
        <f>'6. Horticulture Farmer 3-Assum'!C16</f>
        <v>1</v>
      </c>
      <c r="G15" s="1"/>
      <c r="H15" s="7"/>
      <c r="I15" s="14">
        <f>'6. Horticulture Farmer 3-Assum'!M4</f>
        <v>3.6036000000000001</v>
      </c>
      <c r="J15" s="1"/>
    </row>
    <row r="16" spans="1:21" ht="12.75">
      <c r="A16" s="1"/>
      <c r="B16" s="11"/>
      <c r="C16" s="9"/>
      <c r="D16" s="1"/>
      <c r="E16" s="7"/>
      <c r="F16" s="7"/>
      <c r="G16" s="1"/>
      <c r="H16" s="7"/>
      <c r="I16" s="8"/>
      <c r="J16" s="1"/>
    </row>
    <row r="17" spans="1:21" ht="12.75">
      <c r="A17" s="1"/>
      <c r="B17" s="11"/>
      <c r="C17" s="9"/>
      <c r="D17" s="1"/>
      <c r="E17" s="7"/>
      <c r="F17" s="7"/>
      <c r="G17" s="1"/>
      <c r="H17" s="7"/>
      <c r="I17" s="8"/>
      <c r="J17" s="1"/>
    </row>
    <row r="18" spans="1:21" ht="12.75">
      <c r="A18" s="1"/>
      <c r="B18" s="11"/>
      <c r="C18" s="9"/>
      <c r="D18" s="1"/>
      <c r="E18" s="7"/>
      <c r="F18" s="7"/>
      <c r="G18" s="1"/>
      <c r="H18" s="7"/>
      <c r="I18" s="8"/>
      <c r="J18" s="1"/>
    </row>
    <row r="19" spans="1:21" ht="12.75">
      <c r="A19" s="1"/>
      <c r="B19" s="126" t="s">
        <v>7</v>
      </c>
      <c r="C19" s="127"/>
      <c r="D19" s="23"/>
      <c r="E19" s="97" t="s">
        <v>10</v>
      </c>
      <c r="F19" s="97"/>
      <c r="G19" s="23"/>
      <c r="H19" s="127" t="s">
        <v>11</v>
      </c>
      <c r="I19" s="131"/>
      <c r="J19" s="1"/>
      <c r="Q19" s="5"/>
    </row>
    <row r="20" spans="1:21" ht="27.75" customHeight="1">
      <c r="A20" s="1"/>
      <c r="B20" s="128"/>
      <c r="C20" s="129"/>
      <c r="D20" s="1"/>
      <c r="E20" s="103"/>
      <c r="F20" s="103"/>
      <c r="G20" s="1"/>
      <c r="H20" s="130"/>
      <c r="I20" s="132"/>
      <c r="J20" s="1"/>
      <c r="Q20" s="114"/>
      <c r="R20" s="109"/>
      <c r="S20" s="109"/>
      <c r="T20" s="109"/>
      <c r="U20" s="109"/>
    </row>
    <row r="21" spans="1:21" ht="12.75">
      <c r="A21" s="1"/>
      <c r="B21" s="25"/>
      <c r="C21" s="12">
        <f>'6. Horticulture Farmer 3-Assum'!C22</f>
        <v>40</v>
      </c>
      <c r="D21" s="1"/>
      <c r="E21" s="1"/>
      <c r="F21" s="13">
        <f>'6. Horticulture Farmer 3-Assum'!C36</f>
        <v>863441.86046511633</v>
      </c>
      <c r="G21" s="1"/>
      <c r="H21" s="1"/>
      <c r="I21" s="14">
        <f>'6. Horticulture Farmer 3-Assum'!C37</f>
        <v>523.4793284651164</v>
      </c>
      <c r="J21" s="1"/>
      <c r="Q21" s="109"/>
      <c r="R21" s="109"/>
      <c r="S21" s="109"/>
      <c r="T21" s="109"/>
      <c r="U21" s="109"/>
    </row>
    <row r="22" spans="1:21" ht="12.75">
      <c r="A22" s="1"/>
      <c r="B22" s="25"/>
      <c r="C22" s="1"/>
      <c r="D22" s="1"/>
      <c r="E22" s="1"/>
      <c r="F22" s="1"/>
      <c r="G22" s="1"/>
      <c r="H22" s="1"/>
      <c r="I22" s="26"/>
      <c r="J22" s="1"/>
      <c r="Q22" s="109"/>
      <c r="R22" s="109"/>
      <c r="S22" s="109"/>
      <c r="T22" s="109"/>
      <c r="U22" s="109"/>
    </row>
    <row r="23" spans="1:21" ht="12.75">
      <c r="A23" s="1"/>
      <c r="B23" s="25"/>
      <c r="C23" s="1"/>
      <c r="D23" s="1"/>
      <c r="E23" s="1"/>
      <c r="F23" s="1"/>
      <c r="G23" s="1"/>
      <c r="H23" s="1"/>
      <c r="I23" s="26"/>
      <c r="J23" s="1"/>
      <c r="Q23" s="109"/>
      <c r="R23" s="109"/>
      <c r="S23" s="109"/>
      <c r="T23" s="109"/>
      <c r="U23" s="109"/>
    </row>
    <row r="24" spans="1:21" ht="12.75">
      <c r="A24" s="1"/>
      <c r="B24" s="25"/>
      <c r="C24" s="1"/>
      <c r="D24" s="1"/>
      <c r="E24" s="1"/>
      <c r="F24" s="1"/>
      <c r="G24" s="1"/>
      <c r="H24" s="1"/>
      <c r="I24" s="26"/>
      <c r="J24" s="1"/>
      <c r="Q24" s="109"/>
      <c r="R24" s="109"/>
      <c r="S24" s="109"/>
      <c r="T24" s="109"/>
      <c r="U24" s="109"/>
    </row>
    <row r="25" spans="1:21" ht="12.75">
      <c r="A25" s="1"/>
      <c r="B25" s="15" t="s">
        <v>12</v>
      </c>
      <c r="C25" s="17"/>
      <c r="D25" s="17"/>
      <c r="E25" s="23"/>
      <c r="F25" s="23"/>
      <c r="G25" s="17"/>
      <c r="H25" s="23"/>
      <c r="I25" s="27"/>
      <c r="J25" s="1"/>
      <c r="Q25" s="109"/>
      <c r="R25" s="109"/>
      <c r="S25" s="109"/>
      <c r="T25" s="109"/>
      <c r="U25" s="109"/>
    </row>
    <row r="26" spans="1:21" ht="12.75" customHeight="1">
      <c r="A26" s="1"/>
      <c r="B26" s="126" t="s">
        <v>7</v>
      </c>
      <c r="C26" s="127"/>
      <c r="D26" s="1"/>
      <c r="E26" s="97" t="s">
        <v>13</v>
      </c>
      <c r="F26" s="97"/>
      <c r="G26" s="1"/>
      <c r="H26" s="97" t="s">
        <v>14</v>
      </c>
      <c r="I26" s="98"/>
      <c r="J26" s="1"/>
      <c r="Q26" s="109"/>
      <c r="R26" s="109"/>
      <c r="S26" s="109"/>
      <c r="T26" s="109"/>
      <c r="U26" s="109"/>
    </row>
    <row r="27" spans="1:21" s="91" customFormat="1" ht="12.75">
      <c r="A27" s="1"/>
      <c r="B27" s="128"/>
      <c r="C27" s="129"/>
      <c r="D27" s="1"/>
      <c r="E27" s="99"/>
      <c r="F27" s="99"/>
      <c r="G27" s="1"/>
      <c r="H27" s="99"/>
      <c r="I27" s="100"/>
      <c r="J27" s="1"/>
      <c r="Q27" s="109"/>
      <c r="R27" s="109"/>
      <c r="S27" s="109"/>
      <c r="T27" s="109"/>
      <c r="U27" s="109"/>
    </row>
    <row r="28" spans="1:21" s="91" customFormat="1" ht="12.75">
      <c r="A28" s="1"/>
      <c r="B28" s="128"/>
      <c r="C28" s="129"/>
      <c r="D28" s="1"/>
      <c r="E28" s="99"/>
      <c r="F28" s="99"/>
      <c r="G28" s="1"/>
      <c r="H28" s="99"/>
      <c r="I28" s="100"/>
      <c r="J28" s="1"/>
      <c r="Q28" s="109"/>
      <c r="R28" s="109"/>
      <c r="S28" s="109"/>
      <c r="T28" s="109"/>
      <c r="U28" s="109"/>
    </row>
    <row r="29" spans="1:21" ht="12.75">
      <c r="A29" s="1"/>
      <c r="B29" s="25"/>
      <c r="C29" s="12">
        <f>'6. Horticulture Farmer 3-Assum'!C22</f>
        <v>40</v>
      </c>
      <c r="D29" s="1"/>
      <c r="E29" s="1"/>
      <c r="F29" s="20">
        <f>'6. Horticulture Farmer 3-Assum'!C34</f>
        <v>1</v>
      </c>
      <c r="G29" s="1"/>
      <c r="H29" s="1"/>
      <c r="I29" s="14">
        <f>'6. Horticulture Farmer 3-Assum'!M23</f>
        <v>523.4793284651164</v>
      </c>
      <c r="J29" s="1"/>
      <c r="Q29" s="109"/>
      <c r="R29" s="109"/>
      <c r="S29" s="109"/>
      <c r="T29" s="109"/>
      <c r="U29" s="109"/>
    </row>
    <row r="30" spans="1:21" ht="12.75">
      <c r="A30" s="1"/>
      <c r="B30" s="25"/>
      <c r="C30" s="1"/>
      <c r="D30" s="1"/>
      <c r="E30" s="1"/>
      <c r="F30" s="1"/>
      <c r="G30" s="1"/>
      <c r="H30" s="1"/>
      <c r="I30" s="26"/>
      <c r="J30" s="1"/>
    </row>
    <row r="31" spans="1:21" ht="12.75">
      <c r="A31" s="1"/>
      <c r="B31" s="25"/>
      <c r="C31" s="1"/>
      <c r="D31" s="1"/>
      <c r="E31" s="1"/>
      <c r="F31" s="1"/>
      <c r="G31" s="1"/>
      <c r="H31" s="1"/>
      <c r="I31" s="26"/>
      <c r="J31" s="1"/>
    </row>
    <row r="32" spans="1:21" ht="12.75">
      <c r="A32" s="1"/>
      <c r="B32" s="28"/>
      <c r="C32" s="29"/>
      <c r="D32" s="29"/>
      <c r="E32" s="29"/>
      <c r="F32" s="29"/>
      <c r="G32" s="29"/>
      <c r="H32" s="29"/>
      <c r="I32" s="30"/>
      <c r="J32" s="1"/>
    </row>
    <row r="33" spans="1:21" ht="12.7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21" ht="12.75">
      <c r="A34" s="1"/>
      <c r="B34" s="2" t="s">
        <v>15</v>
      </c>
      <c r="C34" s="3"/>
      <c r="D34" s="3"/>
      <c r="E34" s="3"/>
      <c r="F34" s="3"/>
      <c r="G34" s="3"/>
      <c r="H34" s="31"/>
      <c r="I34" s="32"/>
      <c r="J34" s="1"/>
      <c r="Q34" s="5"/>
    </row>
    <row r="35" spans="1:21" ht="12.75" customHeight="1">
      <c r="A35" s="1"/>
      <c r="B35" s="126" t="s">
        <v>16</v>
      </c>
      <c r="C35" s="127"/>
      <c r="D35" s="1"/>
      <c r="E35" s="127" t="s">
        <v>17</v>
      </c>
      <c r="F35" s="127"/>
      <c r="G35" s="1"/>
      <c r="H35" s="103" t="s">
        <v>18</v>
      </c>
      <c r="I35" s="100"/>
      <c r="J35" s="1"/>
      <c r="Q35" s="9"/>
      <c r="R35" s="9"/>
      <c r="S35" s="9"/>
      <c r="T35" s="9"/>
      <c r="U35" s="9"/>
    </row>
    <row r="36" spans="1:21" s="91" customFormat="1" ht="12.75">
      <c r="A36" s="1"/>
      <c r="B36" s="128"/>
      <c r="C36" s="129"/>
      <c r="D36" s="1"/>
      <c r="E36" s="129"/>
      <c r="F36" s="129"/>
      <c r="G36" s="1"/>
      <c r="H36" s="103"/>
      <c r="I36" s="100"/>
      <c r="J36" s="1"/>
      <c r="Q36" s="92"/>
      <c r="R36" s="92"/>
      <c r="S36" s="92"/>
      <c r="T36" s="92"/>
      <c r="U36" s="92"/>
    </row>
    <row r="37" spans="1:21" s="91" customFormat="1" ht="12.75">
      <c r="A37" s="1"/>
      <c r="B37" s="128"/>
      <c r="C37" s="129"/>
      <c r="D37" s="1"/>
      <c r="E37" s="129"/>
      <c r="F37" s="129"/>
      <c r="G37" s="1"/>
      <c r="H37" s="103"/>
      <c r="I37" s="100"/>
      <c r="J37" s="1"/>
      <c r="Q37" s="92"/>
      <c r="R37" s="92"/>
      <c r="S37" s="92"/>
      <c r="T37" s="92"/>
      <c r="U37" s="92"/>
    </row>
    <row r="38" spans="1:21" ht="12.75">
      <c r="A38" s="1"/>
      <c r="B38" s="25"/>
      <c r="C38" s="12">
        <f>'6. Horticulture Farmer 3-Assum'!C44</f>
        <v>200</v>
      </c>
      <c r="D38" s="1"/>
      <c r="E38" s="1"/>
      <c r="F38" s="20">
        <f>'6. Horticulture Farmer 3-Assum'!C45</f>
        <v>0.5</v>
      </c>
      <c r="G38" s="1"/>
      <c r="H38" s="1"/>
      <c r="I38" s="33">
        <f>'6. Horticulture Farmer 3-Assum'!C53</f>
        <v>473.99329999999998</v>
      </c>
      <c r="J38" s="1"/>
      <c r="Q38" s="9"/>
      <c r="R38" s="9"/>
      <c r="S38" s="9"/>
      <c r="T38" s="9"/>
      <c r="U38" s="9"/>
    </row>
    <row r="39" spans="1:21" ht="12.75">
      <c r="A39" s="1"/>
      <c r="B39" s="25"/>
      <c r="C39" s="1"/>
      <c r="D39" s="1"/>
      <c r="E39" s="1"/>
      <c r="F39" s="1"/>
      <c r="G39" s="1"/>
      <c r="H39" s="1"/>
      <c r="I39" s="26"/>
      <c r="J39" s="1"/>
      <c r="Q39" s="9"/>
      <c r="R39" s="9"/>
      <c r="S39" s="9"/>
      <c r="T39" s="9"/>
      <c r="U39" s="9"/>
    </row>
    <row r="40" spans="1:21" ht="12.75">
      <c r="A40" s="1"/>
      <c r="B40" s="25"/>
      <c r="C40" s="1"/>
      <c r="D40" s="1"/>
      <c r="E40" s="1"/>
      <c r="F40" s="1"/>
      <c r="G40" s="1"/>
      <c r="H40" s="1"/>
      <c r="I40" s="26"/>
      <c r="J40" s="1"/>
      <c r="Q40" s="9"/>
      <c r="R40" s="9"/>
      <c r="S40" s="9"/>
      <c r="T40" s="9"/>
      <c r="U40" s="9"/>
    </row>
    <row r="41" spans="1:21" ht="12.75">
      <c r="A41" s="1"/>
      <c r="B41" s="25"/>
      <c r="C41" s="1"/>
      <c r="D41" s="1"/>
      <c r="E41" s="1"/>
      <c r="F41" s="1"/>
      <c r="G41" s="1"/>
      <c r="H41" s="1"/>
      <c r="I41" s="26"/>
      <c r="J41" s="1"/>
      <c r="Q41" s="9"/>
      <c r="R41" s="9"/>
      <c r="S41" s="9"/>
      <c r="T41" s="9"/>
      <c r="U41" s="9"/>
    </row>
    <row r="42" spans="1:21" ht="12.75">
      <c r="A42" s="1"/>
      <c r="B42" s="15" t="s">
        <v>6</v>
      </c>
      <c r="C42" s="17"/>
      <c r="D42" s="17"/>
      <c r="E42" s="17"/>
      <c r="F42" s="17"/>
      <c r="G42" s="17"/>
      <c r="H42" s="17"/>
      <c r="I42" s="34"/>
      <c r="J42" s="1"/>
      <c r="Q42" s="9"/>
      <c r="R42" s="9"/>
      <c r="S42" s="9"/>
      <c r="T42" s="9"/>
      <c r="U42" s="9"/>
    </row>
    <row r="43" spans="1:21" ht="12.75" customHeight="1">
      <c r="A43" s="1"/>
      <c r="B43" s="126" t="s">
        <v>19</v>
      </c>
      <c r="C43" s="127"/>
      <c r="D43" s="1"/>
      <c r="E43" s="127" t="s">
        <v>20</v>
      </c>
      <c r="F43" s="127"/>
      <c r="G43" s="1"/>
      <c r="H43" s="97" t="s">
        <v>21</v>
      </c>
      <c r="I43" s="98"/>
      <c r="J43" s="1"/>
      <c r="Q43" s="9"/>
      <c r="R43" s="9"/>
      <c r="S43" s="9"/>
      <c r="T43" s="9"/>
      <c r="U43" s="9"/>
    </row>
    <row r="44" spans="1:21" ht="12.75" customHeight="1">
      <c r="A44" s="1"/>
      <c r="B44" s="128"/>
      <c r="C44" s="129"/>
      <c r="D44" s="1"/>
      <c r="E44" s="129"/>
      <c r="F44" s="129"/>
      <c r="G44" s="1"/>
      <c r="H44" s="99"/>
      <c r="I44" s="100"/>
      <c r="J44" s="1"/>
      <c r="Q44" s="9"/>
      <c r="R44" s="9"/>
      <c r="S44" s="9"/>
      <c r="T44" s="9"/>
      <c r="U44" s="9"/>
    </row>
    <row r="45" spans="1:21" s="91" customFormat="1" ht="12.75" customHeight="1">
      <c r="A45" s="1"/>
      <c r="B45" s="128"/>
      <c r="C45" s="129"/>
      <c r="D45" s="1"/>
      <c r="E45" s="129"/>
      <c r="F45" s="129"/>
      <c r="G45" s="1"/>
      <c r="H45" s="99"/>
      <c r="I45" s="100"/>
      <c r="J45" s="1"/>
      <c r="Q45" s="92"/>
      <c r="R45" s="92"/>
      <c r="S45" s="92"/>
      <c r="T45" s="92"/>
      <c r="U45" s="92"/>
    </row>
    <row r="46" spans="1:21" s="91" customFormat="1" ht="12.75" customHeight="1">
      <c r="A46" s="1"/>
      <c r="B46" s="128"/>
      <c r="C46" s="129"/>
      <c r="D46" s="1"/>
      <c r="E46" s="129"/>
      <c r="F46" s="129"/>
      <c r="G46" s="1"/>
      <c r="H46" s="99"/>
      <c r="I46" s="100"/>
      <c r="J46" s="1"/>
      <c r="Q46" s="92"/>
      <c r="R46" s="92"/>
      <c r="S46" s="92"/>
      <c r="T46" s="92"/>
      <c r="U46" s="92"/>
    </row>
    <row r="47" spans="1:21" ht="12.75">
      <c r="A47" s="1"/>
      <c r="B47" s="25"/>
      <c r="C47" s="35">
        <f>'6. Horticulture Farmer 3-Assum'!C44</f>
        <v>200</v>
      </c>
      <c r="D47" s="1"/>
      <c r="E47" s="1"/>
      <c r="F47" s="20">
        <f>'6. Horticulture Farmer 3-Assum'!C46</f>
        <v>0.35</v>
      </c>
      <c r="G47" s="1"/>
      <c r="H47" s="1"/>
      <c r="I47" s="33">
        <f>'6. Horticulture Farmer 3-Assum'!M43</f>
        <v>331.79530999999997</v>
      </c>
      <c r="J47" s="1"/>
    </row>
    <row r="48" spans="1:21" ht="12.75">
      <c r="A48" s="1"/>
      <c r="B48" s="25"/>
      <c r="C48" s="1"/>
      <c r="D48" s="1"/>
      <c r="E48" s="1"/>
      <c r="F48" s="1"/>
      <c r="G48" s="1"/>
      <c r="H48" s="1"/>
      <c r="I48" s="26"/>
      <c r="J48" s="1"/>
    </row>
    <row r="49" spans="1:10" ht="12.75">
      <c r="A49" s="1"/>
      <c r="B49" s="25"/>
      <c r="C49" s="1"/>
      <c r="D49" s="1"/>
      <c r="E49" s="1"/>
      <c r="F49" s="1"/>
      <c r="G49" s="1"/>
      <c r="H49" s="1"/>
      <c r="I49" s="26"/>
      <c r="J49" s="1"/>
    </row>
    <row r="50" spans="1:10" ht="12.75">
      <c r="A50" s="1"/>
      <c r="B50" s="28"/>
      <c r="C50" s="29"/>
      <c r="D50" s="29"/>
      <c r="E50" s="29"/>
      <c r="F50" s="29"/>
      <c r="G50" s="29"/>
      <c r="H50" s="29"/>
      <c r="I50" s="30"/>
      <c r="J50" s="1"/>
    </row>
    <row r="51" spans="1:10" ht="12.7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2.7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2.75">
      <c r="B53" s="36"/>
      <c r="C53" s="37"/>
      <c r="D53" s="37"/>
      <c r="E53" s="37"/>
      <c r="F53" s="37"/>
      <c r="G53" s="37"/>
      <c r="H53" s="37"/>
      <c r="I53" s="37"/>
    </row>
  </sheetData>
  <mergeCells count="19">
    <mergeCell ref="Q20:U29"/>
    <mergeCell ref="E19:F20"/>
    <mergeCell ref="B19:C20"/>
    <mergeCell ref="H19:I20"/>
    <mergeCell ref="E26:F28"/>
    <mergeCell ref="H26:I28"/>
    <mergeCell ref="B26:C28"/>
    <mergeCell ref="H35:I37"/>
    <mergeCell ref="B35:C37"/>
    <mergeCell ref="E35:F37"/>
    <mergeCell ref="H43:I46"/>
    <mergeCell ref="B43:C46"/>
    <mergeCell ref="E43:F46"/>
    <mergeCell ref="E2:F5"/>
    <mergeCell ref="H2:I5"/>
    <mergeCell ref="B2:C5"/>
    <mergeCell ref="E11:F14"/>
    <mergeCell ref="H11:I14"/>
    <mergeCell ref="B11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62"/>
  <sheetViews>
    <sheetView showGridLines="0" topLeftCell="B32" workbookViewId="0">
      <selection activeCell="G41" sqref="G41"/>
    </sheetView>
  </sheetViews>
  <sheetFormatPr defaultColWidth="12.5703125" defaultRowHeight="15.75" customHeight="1"/>
  <cols>
    <col min="1" max="1" width="4.85546875" customWidth="1"/>
    <col min="2" max="2" width="52.140625" customWidth="1"/>
    <col min="4" max="4" width="16.140625" customWidth="1"/>
    <col min="5" max="5" width="25.5703125" customWidth="1"/>
    <col min="6" max="6" width="7.42578125" customWidth="1"/>
    <col min="7" max="7" width="16" customWidth="1"/>
  </cols>
  <sheetData>
    <row r="1" spans="1:14">
      <c r="A1" s="1"/>
      <c r="B1" s="115" t="s">
        <v>23</v>
      </c>
      <c r="C1" s="116"/>
      <c r="D1" s="116"/>
      <c r="E1" s="117"/>
      <c r="F1" s="1"/>
      <c r="G1" s="118" t="s">
        <v>14</v>
      </c>
      <c r="H1" s="116"/>
      <c r="I1" s="116"/>
      <c r="J1" s="116"/>
      <c r="K1" s="116"/>
      <c r="L1" s="116"/>
      <c r="M1" s="117"/>
      <c r="N1" s="1"/>
    </row>
    <row r="2" spans="1:14">
      <c r="A2" s="1"/>
      <c r="B2" s="38" t="s">
        <v>24</v>
      </c>
      <c r="C2" s="38" t="s">
        <v>25</v>
      </c>
      <c r="D2" s="39" t="s">
        <v>26</v>
      </c>
      <c r="E2" s="38" t="s">
        <v>27</v>
      </c>
      <c r="F2" s="1"/>
      <c r="G2" s="25"/>
      <c r="H2" s="1"/>
      <c r="I2" s="1"/>
      <c r="J2" s="1"/>
      <c r="K2" s="1"/>
      <c r="L2" s="1"/>
      <c r="M2" s="26"/>
      <c r="N2" s="1"/>
    </row>
    <row r="3" spans="1:14" ht="12.75">
      <c r="A3" s="1"/>
      <c r="B3" s="40" t="s">
        <v>28</v>
      </c>
      <c r="C3" s="41">
        <v>120</v>
      </c>
      <c r="D3" s="41" t="s">
        <v>29</v>
      </c>
      <c r="E3" s="42"/>
      <c r="F3" s="1"/>
      <c r="G3" s="43"/>
      <c r="H3" s="44" t="s">
        <v>30</v>
      </c>
      <c r="I3" s="44" t="s">
        <v>31</v>
      </c>
      <c r="J3" s="44" t="s">
        <v>32</v>
      </c>
      <c r="K3" s="44" t="s">
        <v>33</v>
      </c>
      <c r="L3" s="44" t="s">
        <v>34</v>
      </c>
      <c r="M3" s="45" t="s">
        <v>35</v>
      </c>
      <c r="N3" s="1"/>
    </row>
    <row r="4" spans="1:14" ht="25.5">
      <c r="A4" s="1"/>
      <c r="B4" s="46" t="s">
        <v>36</v>
      </c>
      <c r="C4" s="47" t="s">
        <v>37</v>
      </c>
      <c r="D4" s="48" t="s">
        <v>38</v>
      </c>
      <c r="E4" s="42" t="s">
        <v>39</v>
      </c>
      <c r="F4" s="1"/>
      <c r="G4" s="80" t="s">
        <v>118</v>
      </c>
      <c r="H4" s="50">
        <f>C14</f>
        <v>275.41171257600001</v>
      </c>
      <c r="I4" s="50">
        <f>C14</f>
        <v>275.41171257600001</v>
      </c>
      <c r="J4" s="50">
        <f>C14</f>
        <v>275.41171257600001</v>
      </c>
      <c r="K4" s="50">
        <f>C14</f>
        <v>275.41171257600001</v>
      </c>
      <c r="L4" s="50">
        <f>C14</f>
        <v>275.41171257600001</v>
      </c>
      <c r="M4" s="51">
        <f>SUM(H4:L4)</f>
        <v>1377.05856288</v>
      </c>
      <c r="N4" s="1"/>
    </row>
    <row r="5" spans="1:14" ht="12.75">
      <c r="A5" s="1"/>
      <c r="B5" s="46" t="s">
        <v>40</v>
      </c>
      <c r="C5" s="41">
        <v>52</v>
      </c>
      <c r="D5" s="41" t="s">
        <v>41</v>
      </c>
      <c r="E5" s="42" t="s">
        <v>39</v>
      </c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46" t="s">
        <v>42</v>
      </c>
      <c r="C6" s="47">
        <v>24</v>
      </c>
      <c r="D6" s="41" t="s">
        <v>43</v>
      </c>
      <c r="E6" s="52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6" t="s">
        <v>44</v>
      </c>
      <c r="C7" s="53">
        <v>7</v>
      </c>
      <c r="D7" s="41" t="s">
        <v>45</v>
      </c>
      <c r="E7" s="52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40" t="s">
        <v>46</v>
      </c>
      <c r="C8" s="54">
        <f>C5*C6</f>
        <v>1248</v>
      </c>
      <c r="D8" s="41" t="s">
        <v>47</v>
      </c>
      <c r="E8" s="52"/>
      <c r="F8" s="1"/>
      <c r="G8" s="1"/>
      <c r="H8" s="10" t="s">
        <v>48</v>
      </c>
      <c r="I8" s="55">
        <f>C51</f>
        <v>1421.9799</v>
      </c>
      <c r="J8" s="1"/>
      <c r="K8" s="1"/>
      <c r="L8" s="1"/>
      <c r="M8" s="1"/>
      <c r="N8" s="1"/>
    </row>
    <row r="9" spans="1:14">
      <c r="A9" s="1"/>
      <c r="B9" s="40" t="s">
        <v>49</v>
      </c>
      <c r="C9" s="50">
        <f>C8*C7*52</f>
        <v>454272</v>
      </c>
      <c r="D9" s="41" t="s">
        <v>50</v>
      </c>
      <c r="E9" s="52"/>
      <c r="F9" s="1"/>
      <c r="G9" s="1"/>
      <c r="H9" s="10" t="s">
        <v>51</v>
      </c>
      <c r="I9" s="55">
        <f>C16</f>
        <v>1377.05856288</v>
      </c>
      <c r="L9" s="1"/>
      <c r="M9" s="1"/>
      <c r="N9" s="1"/>
    </row>
    <row r="10" spans="1:14">
      <c r="A10" s="1"/>
      <c r="B10" s="46" t="s">
        <v>52</v>
      </c>
      <c r="C10" s="47">
        <v>0.55000000000000004</v>
      </c>
      <c r="D10" s="41" t="s">
        <v>53</v>
      </c>
      <c r="E10" s="42" t="s">
        <v>54</v>
      </c>
      <c r="F10" s="1"/>
      <c r="G10" s="1"/>
      <c r="H10" s="15" t="s">
        <v>55</v>
      </c>
      <c r="I10" s="56">
        <f>C33</f>
        <v>16.216200000000001</v>
      </c>
      <c r="J10" s="1"/>
      <c r="K10" s="1"/>
      <c r="L10" s="1"/>
      <c r="M10" s="1"/>
      <c r="N10" s="1"/>
    </row>
    <row r="11" spans="1:14">
      <c r="A11" s="1"/>
      <c r="B11" s="57" t="s">
        <v>56</v>
      </c>
      <c r="C11" s="58">
        <v>1.10231E-3</v>
      </c>
      <c r="D11" s="59" t="s">
        <v>57</v>
      </c>
      <c r="E11" s="60"/>
      <c r="F11" s="1"/>
      <c r="G11" s="1"/>
      <c r="H11" s="61" t="s">
        <v>58</v>
      </c>
      <c r="I11" s="62">
        <f>C51-M41</f>
        <v>426.59397000000013</v>
      </c>
      <c r="J11" s="1"/>
      <c r="K11" s="1"/>
      <c r="L11" s="1"/>
      <c r="M11" s="1"/>
      <c r="N11" s="1"/>
    </row>
    <row r="12" spans="1:14">
      <c r="A12" s="1"/>
      <c r="B12" s="57" t="s">
        <v>59</v>
      </c>
      <c r="C12" s="50">
        <f>(C9*C10)*C11</f>
        <v>275.41171257600001</v>
      </c>
      <c r="D12" s="59" t="s">
        <v>60</v>
      </c>
      <c r="E12" s="60"/>
      <c r="F12" s="1"/>
      <c r="G12" s="1"/>
      <c r="H12" s="61" t="s">
        <v>61</v>
      </c>
      <c r="I12" s="62">
        <f>C33-M22</f>
        <v>0</v>
      </c>
      <c r="J12" s="1"/>
      <c r="M12" s="1"/>
      <c r="N12" s="1"/>
    </row>
    <row r="13" spans="1:14" ht="26.25" customHeight="1">
      <c r="A13" s="1"/>
      <c r="B13" s="57" t="s">
        <v>62</v>
      </c>
      <c r="C13" s="63">
        <v>1</v>
      </c>
      <c r="D13" s="63"/>
      <c r="E13" s="60"/>
      <c r="F13" s="1"/>
      <c r="G13" s="1"/>
      <c r="H13" s="64" t="s">
        <v>63</v>
      </c>
      <c r="I13" s="62">
        <f>C16-M4</f>
        <v>0</v>
      </c>
      <c r="J13" s="1"/>
      <c r="K13" s="1"/>
      <c r="L13" s="1"/>
      <c r="M13" s="1"/>
      <c r="N13" s="1"/>
    </row>
    <row r="14" spans="1:14" ht="25.5" customHeight="1">
      <c r="A14" s="1"/>
      <c r="B14" s="57" t="s">
        <v>64</v>
      </c>
      <c r="C14" s="50">
        <f>C13*C12</f>
        <v>275.41171257600001</v>
      </c>
      <c r="D14" s="65" t="s">
        <v>65</v>
      </c>
      <c r="E14" s="60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40" t="s">
        <v>66</v>
      </c>
      <c r="C15" s="50">
        <f>C9*5</f>
        <v>2271360</v>
      </c>
      <c r="D15" s="41" t="s">
        <v>67</v>
      </c>
      <c r="E15" s="60"/>
      <c r="F15" s="1"/>
      <c r="G15" s="1"/>
      <c r="L15" s="1"/>
      <c r="M15" s="1"/>
      <c r="N15" s="1"/>
    </row>
    <row r="16" spans="1:14" ht="27.75" customHeight="1">
      <c r="A16" s="1"/>
      <c r="B16" s="57" t="s">
        <v>68</v>
      </c>
      <c r="C16" s="50">
        <f>C12*5</f>
        <v>1377.05856288</v>
      </c>
      <c r="D16" s="66" t="s">
        <v>69</v>
      </c>
      <c r="E16" s="60"/>
      <c r="F16" s="1"/>
      <c r="G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15" t="s">
        <v>70</v>
      </c>
      <c r="C19" s="116"/>
      <c r="D19" s="116"/>
      <c r="E19" s="117"/>
      <c r="F19" s="1"/>
      <c r="G19" s="118" t="s">
        <v>71</v>
      </c>
      <c r="H19" s="116"/>
      <c r="I19" s="116"/>
      <c r="J19" s="116"/>
      <c r="K19" s="116"/>
      <c r="L19" s="116"/>
      <c r="M19" s="117"/>
      <c r="N19" s="1"/>
    </row>
    <row r="20" spans="1:14">
      <c r="A20" s="1"/>
      <c r="B20" s="38" t="s">
        <v>24</v>
      </c>
      <c r="C20" s="38" t="s">
        <v>25</v>
      </c>
      <c r="D20" s="39" t="s">
        <v>26</v>
      </c>
      <c r="E20" s="38" t="s">
        <v>27</v>
      </c>
      <c r="F20" s="1"/>
      <c r="G20" s="25"/>
      <c r="H20" s="1"/>
      <c r="I20" s="1"/>
      <c r="J20" s="1"/>
      <c r="K20" s="1"/>
      <c r="L20" s="1"/>
      <c r="M20" s="26"/>
      <c r="N20" s="1"/>
    </row>
    <row r="21" spans="1:14">
      <c r="A21" s="1"/>
      <c r="B21" s="49" t="s">
        <v>72</v>
      </c>
      <c r="C21" s="49">
        <v>4.5</v>
      </c>
      <c r="D21" s="66"/>
      <c r="E21" s="60"/>
      <c r="F21" s="1"/>
      <c r="G21" s="43"/>
      <c r="H21" s="44" t="s">
        <v>30</v>
      </c>
      <c r="I21" s="44" t="s">
        <v>31</v>
      </c>
      <c r="J21" s="44" t="s">
        <v>32</v>
      </c>
      <c r="K21" s="44" t="s">
        <v>33</v>
      </c>
      <c r="L21" s="44" t="s">
        <v>34</v>
      </c>
      <c r="M21" s="45" t="s">
        <v>35</v>
      </c>
      <c r="N21" s="1"/>
    </row>
    <row r="22" spans="1:14" ht="25.5">
      <c r="A22" s="1"/>
      <c r="B22" s="49" t="s">
        <v>73</v>
      </c>
      <c r="C22" s="66" t="s">
        <v>74</v>
      </c>
      <c r="D22" s="66"/>
      <c r="E22" s="67" t="s">
        <v>75</v>
      </c>
      <c r="F22" s="1"/>
      <c r="G22" s="80" t="s">
        <v>118</v>
      </c>
      <c r="H22" s="50">
        <f>C35</f>
        <v>3.2432400000000001</v>
      </c>
      <c r="I22" s="50">
        <f>C35</f>
        <v>3.2432400000000001</v>
      </c>
      <c r="J22" s="50">
        <f>C35</f>
        <v>3.2432400000000001</v>
      </c>
      <c r="K22" s="50">
        <f>C35</f>
        <v>3.2432400000000001</v>
      </c>
      <c r="L22" s="50">
        <f>C35</f>
        <v>3.2432400000000001</v>
      </c>
      <c r="M22" s="51">
        <f>SUM(H22:L22)</f>
        <v>16.216200000000001</v>
      </c>
      <c r="N22" s="1"/>
    </row>
    <row r="23" spans="1:14">
      <c r="A23" s="1"/>
      <c r="B23" s="49" t="s">
        <v>76</v>
      </c>
      <c r="C23" s="50">
        <v>1430</v>
      </c>
      <c r="D23" s="66" t="s">
        <v>77</v>
      </c>
      <c r="E23" s="67" t="s">
        <v>75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49" t="s">
        <v>78</v>
      </c>
      <c r="C24" s="50">
        <v>1400</v>
      </c>
      <c r="D24" s="66" t="s">
        <v>79</v>
      </c>
      <c r="E24" s="67" t="s">
        <v>80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49" t="s">
        <v>81</v>
      </c>
      <c r="C25" s="63">
        <v>0.12</v>
      </c>
      <c r="D25" s="68"/>
      <c r="E25" s="67" t="s">
        <v>82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49" t="s">
        <v>83</v>
      </c>
      <c r="C26" s="69">
        <v>3</v>
      </c>
      <c r="D26" s="70" t="s">
        <v>84</v>
      </c>
      <c r="E26" s="60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49" t="s">
        <v>85</v>
      </c>
      <c r="C27" s="50">
        <f>C24*C26*C25</f>
        <v>504</v>
      </c>
      <c r="D27" s="66" t="s">
        <v>86</v>
      </c>
      <c r="E27" s="60"/>
      <c r="F27" s="1"/>
      <c r="G27" s="1"/>
      <c r="H27" s="1"/>
      <c r="I27" s="1"/>
      <c r="J27" s="1"/>
      <c r="K27" s="1"/>
      <c r="L27" s="1"/>
      <c r="M27" s="1"/>
      <c r="N27" s="1"/>
    </row>
    <row r="28" spans="1:14" ht="12.75">
      <c r="A28" s="1"/>
      <c r="B28" s="49" t="s">
        <v>87</v>
      </c>
      <c r="C28" s="50">
        <f>C27*C21</f>
        <v>2268</v>
      </c>
      <c r="D28" s="66" t="s">
        <v>88</v>
      </c>
      <c r="E28" s="60"/>
      <c r="F28" s="1"/>
      <c r="G28" s="1"/>
      <c r="H28" s="1"/>
      <c r="I28" s="1"/>
      <c r="J28" s="1"/>
      <c r="K28" s="1"/>
      <c r="L28" s="1"/>
      <c r="M28" s="1"/>
      <c r="N28" s="1"/>
    </row>
    <row r="29" spans="1:14" ht="26.25" customHeight="1">
      <c r="A29" s="1"/>
      <c r="B29" s="80" t="s">
        <v>89</v>
      </c>
      <c r="C29" s="50">
        <f>C28*5</f>
        <v>11340</v>
      </c>
      <c r="D29" s="66" t="s">
        <v>90</v>
      </c>
      <c r="E29" s="60"/>
      <c r="F29" s="1"/>
      <c r="G29" s="1"/>
      <c r="H29" s="1"/>
      <c r="I29" s="1"/>
      <c r="J29" s="1"/>
      <c r="K29" s="1"/>
      <c r="L29" s="1"/>
      <c r="M29" s="1"/>
      <c r="N29" s="1"/>
    </row>
    <row r="30" spans="1:14" ht="18.75" customHeight="1">
      <c r="A30" s="1"/>
      <c r="B30" s="57" t="s">
        <v>91</v>
      </c>
      <c r="C30" s="50">
        <f>C28*C23</f>
        <v>3243240</v>
      </c>
      <c r="D30" s="66" t="s">
        <v>88</v>
      </c>
      <c r="E30" s="71"/>
      <c r="F30" s="1"/>
      <c r="G30" s="1"/>
      <c r="H30" s="1"/>
      <c r="I30" s="1"/>
      <c r="J30" s="1"/>
      <c r="K30" s="1"/>
      <c r="L30" s="1"/>
      <c r="M30" s="1"/>
      <c r="N30" s="1"/>
    </row>
    <row r="31" spans="1:14" ht="26.25" customHeight="1">
      <c r="A31" s="1"/>
      <c r="B31" s="57" t="s">
        <v>92</v>
      </c>
      <c r="C31" s="50">
        <f>C30*5</f>
        <v>16216200</v>
      </c>
      <c r="D31" s="66" t="s">
        <v>93</v>
      </c>
      <c r="E31" s="71"/>
      <c r="F31" s="1"/>
      <c r="G31" s="1"/>
      <c r="H31" s="1"/>
      <c r="I31" s="1"/>
      <c r="J31" s="1"/>
      <c r="K31" s="1"/>
      <c r="L31" s="1"/>
      <c r="M31" s="1"/>
      <c r="N31" s="1"/>
    </row>
    <row r="32" spans="1:14" ht="26.25" customHeight="1">
      <c r="A32" s="1"/>
      <c r="B32" s="57" t="s">
        <v>94</v>
      </c>
      <c r="C32" s="50">
        <f t="shared" ref="C32:C33" si="0">C30/1000000</f>
        <v>3.2432400000000001</v>
      </c>
      <c r="D32" s="66" t="s">
        <v>65</v>
      </c>
      <c r="E32" s="71"/>
      <c r="F32" s="1"/>
      <c r="G32" s="1"/>
      <c r="H32" s="1"/>
      <c r="I32" s="1"/>
      <c r="J32" s="1"/>
      <c r="K32" s="1"/>
      <c r="L32" s="1"/>
      <c r="M32" s="1"/>
      <c r="N32" s="1"/>
    </row>
    <row r="33" spans="1:14" ht="25.5">
      <c r="A33" s="1"/>
      <c r="B33" s="57" t="s">
        <v>95</v>
      </c>
      <c r="C33" s="50">
        <f t="shared" si="0"/>
        <v>16.216200000000001</v>
      </c>
      <c r="D33" s="66" t="s">
        <v>69</v>
      </c>
      <c r="E33" s="60"/>
      <c r="F33" s="1"/>
      <c r="G33" s="1"/>
      <c r="H33" s="1"/>
      <c r="I33" s="1"/>
      <c r="J33" s="1"/>
      <c r="K33" s="1"/>
      <c r="L33" s="1"/>
      <c r="M33" s="1"/>
      <c r="N33" s="1"/>
    </row>
    <row r="34" spans="1:14" ht="25.5">
      <c r="A34" s="1"/>
      <c r="B34" s="57" t="s">
        <v>8</v>
      </c>
      <c r="C34" s="63">
        <v>1</v>
      </c>
      <c r="D34" s="72"/>
      <c r="E34" s="60"/>
      <c r="F34" s="1"/>
      <c r="G34" s="1"/>
      <c r="J34" s="1"/>
      <c r="K34" s="1"/>
      <c r="L34" s="1"/>
      <c r="M34" s="1"/>
      <c r="N34" s="1"/>
    </row>
    <row r="35" spans="1:14" ht="25.5">
      <c r="A35" s="1"/>
      <c r="B35" s="73" t="s">
        <v>96</v>
      </c>
      <c r="C35" s="74">
        <f>C34*C32</f>
        <v>3.2432400000000001</v>
      </c>
      <c r="D35" s="75" t="s">
        <v>65</v>
      </c>
      <c r="E35" s="76"/>
      <c r="F35" s="1"/>
      <c r="G35" s="1"/>
      <c r="J35" s="1"/>
      <c r="K35" s="1"/>
      <c r="L35" s="1"/>
      <c r="M35" s="1"/>
      <c r="N35" s="1"/>
    </row>
    <row r="36" spans="1:14" ht="12.75">
      <c r="A36" s="1"/>
      <c r="B36" s="24"/>
      <c r="C36" s="77"/>
      <c r="D36" s="78"/>
      <c r="E36" s="23"/>
      <c r="F36" s="1"/>
      <c r="G36" s="1"/>
      <c r="J36" s="1"/>
      <c r="K36" s="1"/>
      <c r="L36" s="1"/>
      <c r="M36" s="1"/>
      <c r="N36" s="1"/>
    </row>
    <row r="37" spans="1:14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2.75">
      <c r="A38" s="1"/>
      <c r="B38" s="115" t="s">
        <v>97</v>
      </c>
      <c r="C38" s="116"/>
      <c r="D38" s="116"/>
      <c r="E38" s="117"/>
      <c r="F38" s="1"/>
      <c r="G38" s="118" t="s">
        <v>98</v>
      </c>
      <c r="H38" s="116"/>
      <c r="I38" s="116"/>
      <c r="J38" s="116"/>
      <c r="K38" s="116"/>
      <c r="L38" s="116"/>
      <c r="M38" s="117"/>
      <c r="N38" s="1"/>
    </row>
    <row r="39" spans="1:14" ht="12.75">
      <c r="A39" s="1"/>
      <c r="B39" s="38" t="s">
        <v>24</v>
      </c>
      <c r="C39" s="38" t="s">
        <v>25</v>
      </c>
      <c r="D39" s="39" t="s">
        <v>26</v>
      </c>
      <c r="E39" s="38" t="s">
        <v>27</v>
      </c>
      <c r="F39" s="1"/>
      <c r="G39" s="79"/>
      <c r="H39" s="17"/>
      <c r="I39" s="17"/>
      <c r="J39" s="17"/>
      <c r="K39" s="17"/>
      <c r="L39" s="17"/>
      <c r="M39" s="34"/>
      <c r="N39" s="1"/>
    </row>
    <row r="40" spans="1:14" ht="12.75">
      <c r="A40" s="1"/>
      <c r="B40" s="57" t="s">
        <v>99</v>
      </c>
      <c r="C40" s="69">
        <v>5</v>
      </c>
      <c r="D40" s="66" t="s">
        <v>100</v>
      </c>
      <c r="E40" s="80"/>
      <c r="F40" s="1"/>
      <c r="G40" s="43"/>
      <c r="H40" s="44" t="s">
        <v>30</v>
      </c>
      <c r="I40" s="44" t="s">
        <v>31</v>
      </c>
      <c r="J40" s="44" t="s">
        <v>32</v>
      </c>
      <c r="K40" s="44" t="s">
        <v>33</v>
      </c>
      <c r="L40" s="44" t="s">
        <v>34</v>
      </c>
      <c r="M40" s="45" t="s">
        <v>35</v>
      </c>
      <c r="N40" s="1"/>
    </row>
    <row r="41" spans="1:14" ht="25.5">
      <c r="A41" s="1"/>
      <c r="B41" s="57" t="s">
        <v>101</v>
      </c>
      <c r="C41" s="49">
        <v>120</v>
      </c>
      <c r="D41" s="66" t="s">
        <v>102</v>
      </c>
      <c r="E41" s="80"/>
      <c r="F41" s="1"/>
      <c r="G41" s="80" t="s">
        <v>118</v>
      </c>
      <c r="H41" s="81">
        <f>C50</f>
        <v>199.07718599999998</v>
      </c>
      <c r="I41" s="81">
        <f>C50</f>
        <v>199.07718599999998</v>
      </c>
      <c r="J41" s="81">
        <f>C50</f>
        <v>199.07718599999998</v>
      </c>
      <c r="K41" s="81">
        <f>C50</f>
        <v>199.07718599999998</v>
      </c>
      <c r="L41" s="81">
        <f>C50</f>
        <v>199.07718599999998</v>
      </c>
      <c r="M41" s="82">
        <f>SUM(H41:L41)</f>
        <v>995.38592999999992</v>
      </c>
      <c r="N41" s="1"/>
    </row>
    <row r="42" spans="1:14" ht="12.75">
      <c r="A42" s="1"/>
      <c r="B42" s="57" t="s">
        <v>103</v>
      </c>
      <c r="C42" s="49">
        <f>C41*C40</f>
        <v>600</v>
      </c>
      <c r="D42" s="66" t="s">
        <v>60</v>
      </c>
      <c r="E42" s="80"/>
      <c r="F42" s="1"/>
      <c r="G42" s="1"/>
      <c r="H42" s="1"/>
      <c r="I42" s="1"/>
      <c r="J42" s="1"/>
      <c r="K42" s="1"/>
      <c r="L42" s="1"/>
      <c r="M42" s="1"/>
      <c r="N42" s="1"/>
    </row>
    <row r="43" spans="1:14" ht="25.5">
      <c r="A43" s="1"/>
      <c r="B43" s="57" t="s">
        <v>104</v>
      </c>
      <c r="C43" s="63">
        <v>0.5</v>
      </c>
      <c r="D43" s="68"/>
      <c r="E43" s="83" t="s">
        <v>105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ht="25.5">
      <c r="A44" s="1"/>
      <c r="B44" s="57" t="s">
        <v>20</v>
      </c>
      <c r="C44" s="63">
        <v>0.35</v>
      </c>
      <c r="D44" s="68"/>
      <c r="E44" s="60"/>
      <c r="F44" s="1"/>
      <c r="G44" s="1"/>
      <c r="H44" s="1"/>
      <c r="I44" s="1"/>
      <c r="J44" s="1"/>
      <c r="K44" s="1"/>
      <c r="L44" s="1"/>
      <c r="M44" s="1"/>
      <c r="N44" s="1"/>
    </row>
    <row r="45" spans="1:14" ht="12.75">
      <c r="A45" s="1"/>
      <c r="B45" s="49" t="s">
        <v>106</v>
      </c>
      <c r="C45" s="60">
        <f>C43*C42</f>
        <v>300</v>
      </c>
      <c r="D45" s="66" t="s">
        <v>60</v>
      </c>
      <c r="E45" s="60"/>
      <c r="F45" s="1"/>
      <c r="G45" s="1"/>
      <c r="H45" s="1"/>
      <c r="I45" s="1"/>
      <c r="J45" s="1"/>
      <c r="K45" s="1"/>
      <c r="L45" s="1"/>
      <c r="M45" s="1"/>
      <c r="N45" s="1"/>
    </row>
    <row r="46" spans="1:14" ht="25.5">
      <c r="A46" s="1"/>
      <c r="B46" s="57" t="s">
        <v>107</v>
      </c>
      <c r="C46" s="49">
        <v>0.86</v>
      </c>
      <c r="D46" s="66" t="s">
        <v>102</v>
      </c>
      <c r="E46" s="67" t="s">
        <v>108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ht="12.75">
      <c r="A47" s="1"/>
      <c r="B47" s="49" t="s">
        <v>109</v>
      </c>
      <c r="C47" s="49">
        <v>1.1023099999999999</v>
      </c>
      <c r="D47" s="66"/>
      <c r="E47" s="60"/>
      <c r="F47" s="1"/>
      <c r="G47" s="1"/>
      <c r="H47" s="1"/>
      <c r="I47" s="1"/>
      <c r="J47" s="1"/>
      <c r="K47" s="1"/>
      <c r="L47" s="1"/>
      <c r="M47" s="1"/>
      <c r="N47" s="1"/>
    </row>
    <row r="48" spans="1:14" ht="12.75">
      <c r="A48" s="1"/>
      <c r="B48" s="49" t="s">
        <v>106</v>
      </c>
      <c r="C48" s="81">
        <f t="shared" ref="C48:C49" si="1">C45*C47</f>
        <v>330.69299999999998</v>
      </c>
      <c r="D48" s="59" t="s">
        <v>110</v>
      </c>
      <c r="E48" s="60"/>
      <c r="F48" s="1"/>
      <c r="G48" s="1"/>
      <c r="H48" s="1"/>
      <c r="I48" s="1"/>
      <c r="J48" s="1"/>
      <c r="K48" s="1"/>
      <c r="L48" s="1"/>
      <c r="M48" s="1"/>
      <c r="N48" s="1"/>
    </row>
    <row r="49" spans="1:14" ht="25.5">
      <c r="A49" s="1"/>
      <c r="B49" s="57" t="s">
        <v>111</v>
      </c>
      <c r="C49" s="81">
        <f t="shared" si="1"/>
        <v>284.39598000000001</v>
      </c>
      <c r="D49" s="66" t="s">
        <v>60</v>
      </c>
      <c r="E49" s="60"/>
      <c r="F49" s="1"/>
      <c r="G49" s="1"/>
      <c r="J49" s="1"/>
      <c r="K49" s="1"/>
      <c r="L49" s="1"/>
      <c r="M49" s="1"/>
      <c r="N49" s="1"/>
    </row>
    <row r="50" spans="1:14" ht="25.5">
      <c r="A50" s="1"/>
      <c r="B50" s="57" t="s">
        <v>112</v>
      </c>
      <c r="C50" s="81">
        <f>C44*C42*C47*C46</f>
        <v>199.07718599999998</v>
      </c>
      <c r="D50" s="66" t="s">
        <v>60</v>
      </c>
      <c r="E50" s="60"/>
      <c r="F50" s="1"/>
      <c r="G50" s="1"/>
      <c r="J50" s="1"/>
      <c r="K50" s="1"/>
      <c r="L50" s="1"/>
      <c r="M50" s="1"/>
      <c r="N50" s="1"/>
    </row>
    <row r="51" spans="1:14" ht="25.5">
      <c r="A51" s="1"/>
      <c r="B51" s="57" t="s">
        <v>113</v>
      </c>
      <c r="C51" s="50">
        <f>C49*5</f>
        <v>1421.9799</v>
      </c>
      <c r="D51" s="66" t="s">
        <v>60</v>
      </c>
      <c r="E51" s="60"/>
      <c r="F51" s="1"/>
      <c r="G51" s="1"/>
      <c r="H51" s="1"/>
      <c r="I51" s="1"/>
      <c r="J51" s="1"/>
      <c r="K51" s="1"/>
      <c r="L51" s="1"/>
      <c r="M51" s="1"/>
      <c r="N51" s="1"/>
    </row>
    <row r="52" spans="1:14" ht="12.75">
      <c r="A52" s="1"/>
      <c r="B52" s="1"/>
      <c r="C52" s="1"/>
      <c r="D52" s="1"/>
      <c r="E52" s="1"/>
      <c r="F52" s="1"/>
      <c r="G52" s="1"/>
      <c r="H52" s="44" t="s">
        <v>30</v>
      </c>
      <c r="I52" s="44" t="s">
        <v>31</v>
      </c>
      <c r="J52" s="44" t="s">
        <v>32</v>
      </c>
      <c r="K52" s="44" t="s">
        <v>33</v>
      </c>
      <c r="L52" s="44" t="s">
        <v>34</v>
      </c>
      <c r="M52" s="84"/>
      <c r="N52" s="1"/>
    </row>
    <row r="53" spans="1:14" ht="15">
      <c r="A53" s="1"/>
      <c r="B53" s="1"/>
      <c r="C53" s="1"/>
      <c r="D53" s="1"/>
      <c r="E53" s="1"/>
      <c r="F53" s="1"/>
      <c r="G53" s="85" t="s">
        <v>114</v>
      </c>
      <c r="H53" s="86">
        <f t="shared" ref="H53:M53" si="2">H4+H22+H41</f>
        <v>477.73213857600001</v>
      </c>
      <c r="I53" s="86">
        <f t="shared" si="2"/>
        <v>477.73213857600001</v>
      </c>
      <c r="J53" s="86">
        <f t="shared" si="2"/>
        <v>477.73213857600001</v>
      </c>
      <c r="K53" s="86">
        <f t="shared" si="2"/>
        <v>477.73213857600001</v>
      </c>
      <c r="L53" s="86">
        <f t="shared" si="2"/>
        <v>477.73213857600001</v>
      </c>
      <c r="M53" s="87">
        <f t="shared" si="2"/>
        <v>2388.6606928800002</v>
      </c>
      <c r="N53" s="1"/>
    </row>
    <row r="54" spans="1:14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2.75">
      <c r="A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2.75">
      <c r="A62" s="1"/>
      <c r="F62" s="1"/>
      <c r="G62" s="1"/>
      <c r="H62" s="1"/>
      <c r="I62" s="1"/>
      <c r="J62" s="1"/>
      <c r="K62" s="1"/>
      <c r="L62" s="1"/>
      <c r="M62" s="1"/>
      <c r="N62" s="1"/>
    </row>
  </sheetData>
  <mergeCells count="6">
    <mergeCell ref="B1:E1"/>
    <mergeCell ref="G1:M1"/>
    <mergeCell ref="B19:E19"/>
    <mergeCell ref="G19:M19"/>
    <mergeCell ref="B38:E38"/>
    <mergeCell ref="G38:M38"/>
  </mergeCells>
  <hyperlinks>
    <hyperlink ref="E4" r:id="rId1" location=":~:text=Normally%2C%20a%2010%2Dsquare%2D,storage%20runs%20normally%20one%20day." xr:uid="{00000000-0004-0000-0300-000000000000}"/>
    <hyperlink ref="E5" r:id="rId2" location=":~:text=Normally%2C%20a%2010%2Dsquare%2D,storage%20runs%20normally%20one%20day." xr:uid="{00000000-0004-0000-0300-000001000000}"/>
    <hyperlink ref="E10" r:id="rId3" xr:uid="{00000000-0004-0000-0300-000002000000}"/>
    <hyperlink ref="E22" r:id="rId4" xr:uid="{00000000-0004-0000-0300-000003000000}"/>
    <hyperlink ref="E23" r:id="rId5" xr:uid="{00000000-0004-0000-0300-000004000000}"/>
    <hyperlink ref="E24" r:id="rId6" xr:uid="{00000000-0004-0000-0300-000005000000}"/>
    <hyperlink ref="E25" r:id="rId7" xr:uid="{00000000-0004-0000-0300-000006000000}"/>
    <hyperlink ref="E43" r:id="rId8" location=":~:text=The%20problem%20of%20post%2Dharvest,packaging%20stages%20year%20%5B8%5D." xr:uid="{00000000-0004-0000-0300-000007000000}"/>
    <hyperlink ref="E46" r:id="rId9" location=":~:text=For%20each%20metric%20ton%20of,effectively%20a%201%3A1%20equivalent" xr:uid="{00000000-0004-0000-0300-000008000000}"/>
  </hyperlinks>
  <pageMargins left="0.7" right="0.7" top="0.75" bottom="0.75" header="0.3" footer="0.3"/>
  <ignoredErrors>
    <ignoredError sqref="C3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46"/>
  <sheetViews>
    <sheetView showGridLines="0" topLeftCell="A20" workbookViewId="0">
      <selection activeCell="G25" sqref="G25"/>
    </sheetView>
  </sheetViews>
  <sheetFormatPr defaultColWidth="12.5703125" defaultRowHeight="15.75" customHeight="1"/>
  <cols>
    <col min="1" max="1" width="6.5703125" customWidth="1"/>
    <col min="2" max="2" width="50.7109375" customWidth="1"/>
    <col min="4" max="4" width="12.140625" customWidth="1"/>
    <col min="5" max="5" width="25.5703125" customWidth="1"/>
    <col min="6" max="6" width="7.5703125" customWidth="1"/>
    <col min="7" max="7" width="16" customWidth="1"/>
  </cols>
  <sheetData>
    <row r="1" spans="1:14">
      <c r="A1" s="1"/>
      <c r="B1" s="115" t="s">
        <v>23</v>
      </c>
      <c r="C1" s="116"/>
      <c r="D1" s="116"/>
      <c r="E1" s="117"/>
      <c r="F1" s="1"/>
      <c r="G1" s="118" t="s">
        <v>14</v>
      </c>
      <c r="H1" s="116"/>
      <c r="I1" s="116"/>
      <c r="J1" s="116"/>
      <c r="K1" s="116"/>
      <c r="L1" s="116"/>
      <c r="M1" s="117"/>
      <c r="N1" s="1"/>
    </row>
    <row r="2" spans="1:14">
      <c r="A2" s="1"/>
      <c r="B2" s="38" t="s">
        <v>24</v>
      </c>
      <c r="C2" s="38" t="s">
        <v>25</v>
      </c>
      <c r="D2" s="39" t="s">
        <v>26</v>
      </c>
      <c r="E2" s="38" t="s">
        <v>27</v>
      </c>
      <c r="F2" s="1"/>
      <c r="G2" s="25"/>
      <c r="H2" s="1"/>
      <c r="I2" s="1"/>
      <c r="J2" s="1"/>
      <c r="K2" s="1"/>
      <c r="L2" s="1"/>
      <c r="M2" s="26"/>
      <c r="N2" s="1"/>
    </row>
    <row r="3" spans="1:14" ht="12.75">
      <c r="A3" s="1"/>
      <c r="B3" s="40" t="s">
        <v>28</v>
      </c>
      <c r="C3" s="41">
        <v>40</v>
      </c>
      <c r="D3" s="41" t="s">
        <v>29</v>
      </c>
      <c r="E3" s="42"/>
      <c r="F3" s="1"/>
      <c r="G3" s="43"/>
      <c r="H3" s="44" t="s">
        <v>30</v>
      </c>
      <c r="I3" s="44" t="s">
        <v>31</v>
      </c>
      <c r="J3" s="44" t="s">
        <v>32</v>
      </c>
      <c r="K3" s="44" t="s">
        <v>33</v>
      </c>
      <c r="L3" s="44" t="s">
        <v>34</v>
      </c>
      <c r="M3" s="45" t="s">
        <v>35</v>
      </c>
      <c r="N3" s="1"/>
    </row>
    <row r="4" spans="1:14" ht="25.5">
      <c r="A4" s="1"/>
      <c r="B4" s="46" t="s">
        <v>36</v>
      </c>
      <c r="C4" s="47" t="s">
        <v>37</v>
      </c>
      <c r="D4" s="48" t="s">
        <v>38</v>
      </c>
      <c r="E4" s="42" t="s">
        <v>39</v>
      </c>
      <c r="F4" s="1"/>
      <c r="G4" s="80" t="s">
        <v>120</v>
      </c>
      <c r="H4" s="50">
        <f>C16</f>
        <v>104.69586569302328</v>
      </c>
      <c r="I4" s="50">
        <f>C16</f>
        <v>104.69586569302328</v>
      </c>
      <c r="J4" s="50">
        <f>C16</f>
        <v>104.69586569302328</v>
      </c>
      <c r="K4" s="50">
        <f>C16</f>
        <v>104.69586569302328</v>
      </c>
      <c r="L4" s="50">
        <f>C16</f>
        <v>104.69586569302328</v>
      </c>
      <c r="M4" s="51">
        <f>SUM(H4:L4)</f>
        <v>523.4793284651164</v>
      </c>
      <c r="N4" s="1"/>
    </row>
    <row r="5" spans="1:14" ht="12.75">
      <c r="A5" s="1"/>
      <c r="B5" s="46" t="s">
        <v>115</v>
      </c>
      <c r="C5" s="41">
        <v>43</v>
      </c>
      <c r="D5" s="41" t="s">
        <v>29</v>
      </c>
      <c r="E5" s="42" t="s">
        <v>39</v>
      </c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46" t="s">
        <v>40</v>
      </c>
      <c r="C6" s="41">
        <v>21.25</v>
      </c>
      <c r="D6" s="41" t="s">
        <v>41</v>
      </c>
      <c r="E6" s="42" t="s">
        <v>39</v>
      </c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6" t="s">
        <v>42</v>
      </c>
      <c r="C7" s="47">
        <v>24</v>
      </c>
      <c r="D7" s="41" t="s">
        <v>43</v>
      </c>
      <c r="E7" s="52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46" t="s">
        <v>44</v>
      </c>
      <c r="C8" s="53">
        <v>7</v>
      </c>
      <c r="D8" s="41" t="s">
        <v>45</v>
      </c>
      <c r="E8" s="52"/>
      <c r="F8" s="1"/>
      <c r="G8" s="1"/>
      <c r="H8" s="1"/>
      <c r="I8" s="1"/>
      <c r="J8" s="10" t="s">
        <v>48</v>
      </c>
      <c r="K8" s="88">
        <f>C35</f>
        <v>473.99329999999998</v>
      </c>
      <c r="L8" s="1"/>
      <c r="M8" s="1"/>
      <c r="N8" s="1"/>
    </row>
    <row r="9" spans="1:14">
      <c r="A9" s="1"/>
      <c r="B9" s="46" t="s">
        <v>116</v>
      </c>
      <c r="C9" s="89">
        <f>C3/C5*C6</f>
        <v>19.767441860465116</v>
      </c>
      <c r="D9" s="41" t="s">
        <v>41</v>
      </c>
      <c r="E9" s="52"/>
      <c r="F9" s="1"/>
      <c r="G9" s="1"/>
      <c r="H9" s="1"/>
      <c r="I9" s="1"/>
      <c r="J9" s="10" t="s">
        <v>117</v>
      </c>
      <c r="K9" s="55">
        <f>C18</f>
        <v>523.4793284651164</v>
      </c>
      <c r="L9" s="1"/>
      <c r="M9" s="1"/>
      <c r="N9" s="1"/>
    </row>
    <row r="10" spans="1:14">
      <c r="A10" s="1"/>
      <c r="B10" s="40" t="s">
        <v>46</v>
      </c>
      <c r="C10" s="89">
        <f>C9*C7</f>
        <v>474.41860465116281</v>
      </c>
      <c r="D10" s="41" t="s">
        <v>47</v>
      </c>
      <c r="E10" s="52"/>
      <c r="F10" s="1"/>
      <c r="G10" s="1"/>
      <c r="H10" s="1"/>
      <c r="I10" s="1"/>
      <c r="J10" s="61" t="s">
        <v>58</v>
      </c>
      <c r="K10" s="90">
        <f>C35-M25</f>
        <v>142.19799</v>
      </c>
      <c r="L10" s="1"/>
      <c r="M10" s="1"/>
      <c r="N10" s="1"/>
    </row>
    <row r="11" spans="1:14">
      <c r="A11" s="1"/>
      <c r="B11" s="40" t="s">
        <v>49</v>
      </c>
      <c r="C11" s="50">
        <f>C10*C8*52</f>
        <v>172688.37209302327</v>
      </c>
      <c r="D11" s="41" t="s">
        <v>50</v>
      </c>
      <c r="E11" s="52"/>
      <c r="F11" s="1"/>
      <c r="G11" s="1"/>
      <c r="H11" s="1"/>
      <c r="I11" s="1"/>
      <c r="J11" s="64" t="s">
        <v>63</v>
      </c>
      <c r="K11" s="62">
        <f>C18-M4</f>
        <v>0</v>
      </c>
      <c r="L11" s="1"/>
    </row>
    <row r="12" spans="1:14">
      <c r="A12" s="1"/>
      <c r="B12" s="46" t="s">
        <v>52</v>
      </c>
      <c r="C12" s="47">
        <v>0.55000000000000004</v>
      </c>
      <c r="D12" s="41" t="s">
        <v>53</v>
      </c>
      <c r="E12" s="42" t="s">
        <v>54</v>
      </c>
      <c r="F12" s="1"/>
      <c r="G12" s="1"/>
      <c r="H12" s="1"/>
      <c r="I12" s="1"/>
      <c r="L12" s="1"/>
      <c r="M12" s="1"/>
      <c r="N12" s="1"/>
    </row>
    <row r="13" spans="1:14">
      <c r="A13" s="1"/>
      <c r="B13" s="57" t="s">
        <v>56</v>
      </c>
      <c r="C13" s="58">
        <v>1.10231E-3</v>
      </c>
      <c r="D13" s="59" t="s">
        <v>57</v>
      </c>
      <c r="E13" s="60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57" t="s">
        <v>59</v>
      </c>
      <c r="C14" s="50">
        <f>(C11*C12)*C13</f>
        <v>104.69586569302328</v>
      </c>
      <c r="D14" s="59" t="s">
        <v>60</v>
      </c>
      <c r="E14" s="60"/>
      <c r="F14" s="1"/>
      <c r="G14" s="1"/>
      <c r="H14" s="1"/>
      <c r="I14" s="1"/>
      <c r="J14" s="1"/>
      <c r="K14" s="1"/>
      <c r="L14" s="1"/>
      <c r="M14" s="1"/>
      <c r="N14" s="1"/>
    </row>
    <row r="15" spans="1:14" ht="26.25" customHeight="1">
      <c r="A15" s="1"/>
      <c r="B15" s="57" t="s">
        <v>62</v>
      </c>
      <c r="C15" s="63">
        <v>1</v>
      </c>
      <c r="D15" s="63"/>
      <c r="E15" s="60"/>
      <c r="F15" s="1"/>
      <c r="G15" s="1"/>
      <c r="H15" s="1"/>
      <c r="I15" s="1"/>
      <c r="J15" s="1"/>
      <c r="K15" s="1"/>
      <c r="L15" s="1"/>
      <c r="M15" s="1"/>
      <c r="N15" s="1"/>
    </row>
    <row r="16" spans="1:14" ht="26.25" customHeight="1">
      <c r="A16" s="1"/>
      <c r="B16" s="57" t="s">
        <v>64</v>
      </c>
      <c r="C16" s="50">
        <f>C15*C14</f>
        <v>104.69586569302328</v>
      </c>
      <c r="D16" s="65" t="s">
        <v>65</v>
      </c>
      <c r="E16" s="60"/>
      <c r="F16" s="1"/>
      <c r="G16" s="1"/>
      <c r="H16" s="1"/>
      <c r="I16" s="1"/>
      <c r="J16" s="1"/>
      <c r="K16" s="1"/>
      <c r="L16" s="1"/>
      <c r="M16" s="1"/>
      <c r="N16" s="1"/>
    </row>
    <row r="17" spans="1:14" ht="27" customHeight="1">
      <c r="A17" s="1"/>
      <c r="B17" s="40" t="s">
        <v>66</v>
      </c>
      <c r="C17" s="50">
        <f>C11*5</f>
        <v>863441.86046511633</v>
      </c>
      <c r="D17" s="41" t="s">
        <v>67</v>
      </c>
      <c r="E17" s="60"/>
      <c r="F17" s="1"/>
      <c r="G17" s="1"/>
      <c r="J17" s="1"/>
      <c r="K17" s="1"/>
      <c r="L17" s="1"/>
      <c r="M17" s="1"/>
      <c r="N17" s="1"/>
    </row>
    <row r="18" spans="1:14" ht="27.75" customHeight="1">
      <c r="A18" s="1"/>
      <c r="B18" s="73" t="s">
        <v>68</v>
      </c>
      <c r="C18" s="74">
        <f>C14*5</f>
        <v>523.4793284651164</v>
      </c>
      <c r="D18" s="75" t="s">
        <v>69</v>
      </c>
      <c r="E18" s="76"/>
      <c r="F18" s="1"/>
      <c r="G18" s="1"/>
      <c r="J18" s="1"/>
      <c r="K18" s="1"/>
      <c r="L18" s="1"/>
      <c r="M18" s="1"/>
      <c r="N18" s="1"/>
    </row>
    <row r="19" spans="1:14">
      <c r="A19" s="1"/>
      <c r="B19" s="24"/>
      <c r="C19" s="23"/>
      <c r="D19" s="78"/>
      <c r="E19" s="23"/>
      <c r="F19" s="1"/>
      <c r="G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15" t="s">
        <v>97</v>
      </c>
      <c r="C22" s="116"/>
      <c r="D22" s="116"/>
      <c r="E22" s="117"/>
      <c r="F22" s="1"/>
      <c r="G22" s="118" t="s">
        <v>98</v>
      </c>
      <c r="H22" s="116"/>
      <c r="I22" s="116"/>
      <c r="J22" s="116"/>
      <c r="K22" s="116"/>
      <c r="L22" s="116"/>
      <c r="M22" s="117"/>
      <c r="N22" s="1"/>
    </row>
    <row r="23" spans="1:14">
      <c r="A23" s="1"/>
      <c r="B23" s="38" t="s">
        <v>24</v>
      </c>
      <c r="C23" s="38" t="s">
        <v>25</v>
      </c>
      <c r="D23" s="39" t="s">
        <v>26</v>
      </c>
      <c r="E23" s="38" t="s">
        <v>27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57" t="s">
        <v>99</v>
      </c>
      <c r="C24" s="69">
        <v>5</v>
      </c>
      <c r="D24" s="66" t="s">
        <v>100</v>
      </c>
      <c r="E24" s="60"/>
      <c r="F24" s="1"/>
      <c r="G24" s="43"/>
      <c r="H24" s="44" t="s">
        <v>30</v>
      </c>
      <c r="I24" s="44" t="s">
        <v>31</v>
      </c>
      <c r="J24" s="44" t="s">
        <v>32</v>
      </c>
      <c r="K24" s="44" t="s">
        <v>33</v>
      </c>
      <c r="L24" s="44" t="s">
        <v>34</v>
      </c>
      <c r="M24" s="45" t="s">
        <v>35</v>
      </c>
      <c r="N24" s="1"/>
    </row>
    <row r="25" spans="1:14" ht="25.5">
      <c r="A25" s="1"/>
      <c r="B25" s="57" t="s">
        <v>101</v>
      </c>
      <c r="C25" s="49">
        <v>40</v>
      </c>
      <c r="D25" s="66" t="s">
        <v>102</v>
      </c>
      <c r="E25" s="60"/>
      <c r="F25" s="1"/>
      <c r="G25" s="80" t="s">
        <v>120</v>
      </c>
      <c r="H25" s="81">
        <f>C34</f>
        <v>66.359061999999994</v>
      </c>
      <c r="I25" s="81">
        <f>C34</f>
        <v>66.359061999999994</v>
      </c>
      <c r="J25" s="81">
        <f>C34</f>
        <v>66.359061999999994</v>
      </c>
      <c r="K25" s="81">
        <f>C34</f>
        <v>66.359061999999994</v>
      </c>
      <c r="L25" s="81">
        <f>C34</f>
        <v>66.359061999999994</v>
      </c>
      <c r="M25" s="82">
        <f>SUM(H25:L25)</f>
        <v>331.79530999999997</v>
      </c>
      <c r="N25" s="1"/>
    </row>
    <row r="26" spans="1:14">
      <c r="A26" s="1"/>
      <c r="B26" s="57" t="s">
        <v>103</v>
      </c>
      <c r="C26" s="49">
        <f>C25*C24</f>
        <v>200</v>
      </c>
      <c r="D26" s="66" t="s">
        <v>60</v>
      </c>
      <c r="E26" s="80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57" t="s">
        <v>104</v>
      </c>
      <c r="C27" s="63">
        <v>0.5</v>
      </c>
      <c r="D27" s="68"/>
      <c r="E27" s="80"/>
      <c r="F27" s="1"/>
      <c r="G27" s="1"/>
      <c r="H27" s="1"/>
      <c r="I27" s="1"/>
      <c r="J27" s="1"/>
      <c r="K27" s="1"/>
      <c r="L27" s="1"/>
      <c r="M27" s="1"/>
      <c r="N27" s="1"/>
    </row>
    <row r="28" spans="1:14" ht="27.75" customHeight="1">
      <c r="A28" s="1"/>
      <c r="B28" s="57" t="s">
        <v>20</v>
      </c>
      <c r="C28" s="63">
        <v>0.35</v>
      </c>
      <c r="D28" s="68"/>
      <c r="E28" s="80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49" t="s">
        <v>106</v>
      </c>
      <c r="C29" s="60">
        <f>C27*C26</f>
        <v>100</v>
      </c>
      <c r="D29" s="66" t="s">
        <v>60</v>
      </c>
      <c r="E29" s="83" t="s">
        <v>105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ht="26.25" customHeight="1">
      <c r="A30" s="1"/>
      <c r="B30" s="57" t="s">
        <v>107</v>
      </c>
      <c r="C30" s="49">
        <v>0.86</v>
      </c>
      <c r="D30" s="66" t="s">
        <v>102</v>
      </c>
      <c r="E30" s="60"/>
      <c r="F30" s="1"/>
      <c r="I30" s="1"/>
      <c r="J30" s="1"/>
      <c r="K30" s="1"/>
      <c r="L30" s="1"/>
      <c r="M30" s="1"/>
      <c r="N30" s="1"/>
    </row>
    <row r="31" spans="1:14">
      <c r="A31" s="1"/>
      <c r="B31" s="49" t="s">
        <v>109</v>
      </c>
      <c r="C31" s="49">
        <v>1.1023099999999999</v>
      </c>
      <c r="D31" s="66"/>
      <c r="E31" s="60"/>
      <c r="F31" s="1"/>
      <c r="I31" s="1"/>
      <c r="J31" s="1"/>
      <c r="K31" s="1"/>
      <c r="L31" s="1"/>
      <c r="M31" s="1"/>
      <c r="N31" s="1"/>
    </row>
    <row r="32" spans="1:14">
      <c r="A32" s="1"/>
      <c r="B32" s="49" t="s">
        <v>106</v>
      </c>
      <c r="C32" s="81">
        <f t="shared" ref="C32:C33" si="0">C29*C31</f>
        <v>110.23099999999999</v>
      </c>
      <c r="D32" s="59" t="s">
        <v>110</v>
      </c>
      <c r="E32" s="67" t="s">
        <v>108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ht="26.25" customHeight="1">
      <c r="A33" s="1"/>
      <c r="B33" s="57" t="s">
        <v>111</v>
      </c>
      <c r="C33" s="81">
        <f t="shared" si="0"/>
        <v>94.798659999999998</v>
      </c>
      <c r="D33" s="66" t="s">
        <v>60</v>
      </c>
      <c r="E33" s="60"/>
      <c r="F33" s="1"/>
      <c r="G33" s="1"/>
      <c r="J33" s="1"/>
      <c r="K33" s="1"/>
      <c r="L33" s="1"/>
      <c r="M33" s="1"/>
      <c r="N33" s="1"/>
    </row>
    <row r="34" spans="1:14" ht="25.5" customHeight="1">
      <c r="A34" s="1"/>
      <c r="B34" s="57" t="s">
        <v>112</v>
      </c>
      <c r="C34" s="81">
        <f>C28*C26*C31*C30</f>
        <v>66.359061999999994</v>
      </c>
      <c r="D34" s="66" t="s">
        <v>60</v>
      </c>
      <c r="E34" s="60"/>
      <c r="F34" s="1"/>
      <c r="N34" s="1"/>
    </row>
    <row r="35" spans="1:14" ht="27" customHeight="1">
      <c r="A35" s="1"/>
      <c r="B35" s="57" t="s">
        <v>113</v>
      </c>
      <c r="C35" s="81">
        <f>C33*5</f>
        <v>473.99329999999998</v>
      </c>
      <c r="D35" s="66" t="s">
        <v>60</v>
      </c>
      <c r="E35" s="60"/>
      <c r="F35" s="1"/>
      <c r="N35" s="1"/>
    </row>
    <row r="36" spans="1:14">
      <c r="A36" s="1"/>
      <c r="B36" s="1"/>
      <c r="C36" s="1"/>
      <c r="D36" s="1"/>
      <c r="E36" s="1"/>
      <c r="F36" s="1"/>
      <c r="G36" s="1"/>
      <c r="H36" s="44" t="s">
        <v>30</v>
      </c>
      <c r="I36" s="44" t="s">
        <v>31</v>
      </c>
      <c r="J36" s="44" t="s">
        <v>32</v>
      </c>
      <c r="K36" s="44" t="s">
        <v>33</v>
      </c>
      <c r="L36" s="44" t="s">
        <v>34</v>
      </c>
      <c r="M36" s="1"/>
      <c r="N36" s="1"/>
    </row>
    <row r="37" spans="1:14">
      <c r="A37" s="1"/>
      <c r="B37" s="1"/>
      <c r="C37" s="1"/>
      <c r="D37" s="1"/>
      <c r="E37" s="1"/>
      <c r="F37" s="1"/>
      <c r="G37" s="85" t="s">
        <v>114</v>
      </c>
      <c r="H37" s="86">
        <f t="shared" ref="H37:M37" si="1">H4+H25</f>
        <v>171.05492769302327</v>
      </c>
      <c r="I37" s="86">
        <f t="shared" si="1"/>
        <v>171.05492769302327</v>
      </c>
      <c r="J37" s="86">
        <f t="shared" si="1"/>
        <v>171.05492769302327</v>
      </c>
      <c r="K37" s="86">
        <f t="shared" si="1"/>
        <v>171.05492769302327</v>
      </c>
      <c r="L37" s="86">
        <f t="shared" si="1"/>
        <v>171.05492769302327</v>
      </c>
      <c r="M37" s="86">
        <f t="shared" si="1"/>
        <v>855.27463846511637</v>
      </c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mergeCells count="4">
    <mergeCell ref="B1:E1"/>
    <mergeCell ref="G1:M1"/>
    <mergeCell ref="B22:E22"/>
    <mergeCell ref="G22:M22"/>
  </mergeCells>
  <hyperlinks>
    <hyperlink ref="E4" r:id="rId1" location=":~:text=Normally%2C%20a%2010%2Dsquare%2D,storage%20runs%20normally%20one%20day." xr:uid="{00000000-0004-0000-0400-000000000000}"/>
    <hyperlink ref="E5" r:id="rId2" location=":~:text=Normally%2C%20a%2010%2Dsquare%2D,storage%20runs%20normally%20one%20day." xr:uid="{00000000-0004-0000-0400-000001000000}"/>
    <hyperlink ref="E6" r:id="rId3" location=":~:text=Normally%2C%20a%2010%2Dsquare%2D,storage%20runs%20normally%20one%20day." xr:uid="{00000000-0004-0000-0400-000002000000}"/>
    <hyperlink ref="E12" r:id="rId4" xr:uid="{00000000-0004-0000-0400-000003000000}"/>
    <hyperlink ref="E29" r:id="rId5" location=":~:text=The%20problem%20of%20post%2Dharvest,packaging%20stages%20year%20%5B8%5D." xr:uid="{00000000-0004-0000-0400-000004000000}"/>
    <hyperlink ref="E32" r:id="rId6" location=":~:text=For%20each%20metric%20ton%20of,effectively%20a%201%3A1%20equivalent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59"/>
  <sheetViews>
    <sheetView showGridLines="0" topLeftCell="B27" workbookViewId="0">
      <selection activeCell="G43" sqref="G43"/>
    </sheetView>
  </sheetViews>
  <sheetFormatPr defaultColWidth="12.5703125" defaultRowHeight="15.75" customHeight="1"/>
  <cols>
    <col min="1" max="1" width="5.140625" customWidth="1"/>
    <col min="2" max="2" width="52.42578125" customWidth="1"/>
    <col min="4" max="4" width="15" customWidth="1"/>
    <col min="5" max="5" width="25.5703125" customWidth="1"/>
    <col min="6" max="6" width="7.5703125" customWidth="1"/>
    <col min="7" max="7" width="16" customWidth="1"/>
  </cols>
  <sheetData>
    <row r="1" spans="1:14">
      <c r="A1" s="1"/>
      <c r="B1" s="115" t="s">
        <v>70</v>
      </c>
      <c r="C1" s="116"/>
      <c r="D1" s="116"/>
      <c r="E1" s="117"/>
      <c r="F1" s="1"/>
      <c r="G1" s="118" t="s">
        <v>71</v>
      </c>
      <c r="H1" s="116"/>
      <c r="I1" s="116"/>
      <c r="J1" s="116"/>
      <c r="K1" s="116"/>
      <c r="L1" s="116"/>
      <c r="M1" s="117"/>
      <c r="N1" s="1"/>
    </row>
    <row r="2" spans="1:14">
      <c r="A2" s="1"/>
      <c r="B2" s="38" t="s">
        <v>24</v>
      </c>
      <c r="C2" s="38" t="s">
        <v>25</v>
      </c>
      <c r="D2" s="39" t="s">
        <v>26</v>
      </c>
      <c r="E2" s="38" t="s">
        <v>27</v>
      </c>
      <c r="F2" s="1"/>
      <c r="G2" s="25"/>
      <c r="H2" s="1"/>
      <c r="I2" s="1"/>
      <c r="J2" s="1"/>
      <c r="K2" s="1"/>
      <c r="L2" s="1"/>
      <c r="M2" s="26"/>
      <c r="N2" s="1"/>
    </row>
    <row r="3" spans="1:14" ht="12.75">
      <c r="A3" s="1"/>
      <c r="B3" s="49" t="s">
        <v>72</v>
      </c>
      <c r="C3" s="49">
        <v>1</v>
      </c>
      <c r="D3" s="66"/>
      <c r="E3" s="60"/>
      <c r="F3" s="1"/>
      <c r="G3" s="43"/>
      <c r="H3" s="44" t="s">
        <v>30</v>
      </c>
      <c r="I3" s="44" t="s">
        <v>31</v>
      </c>
      <c r="J3" s="44" t="s">
        <v>32</v>
      </c>
      <c r="K3" s="44" t="s">
        <v>33</v>
      </c>
      <c r="L3" s="44" t="s">
        <v>34</v>
      </c>
      <c r="M3" s="45" t="s">
        <v>35</v>
      </c>
      <c r="N3" s="1"/>
    </row>
    <row r="4" spans="1:14" ht="25.5">
      <c r="A4" s="1"/>
      <c r="B4" s="49" t="s">
        <v>73</v>
      </c>
      <c r="C4" s="66" t="s">
        <v>74</v>
      </c>
      <c r="D4" s="66"/>
      <c r="E4" s="67" t="s">
        <v>75</v>
      </c>
      <c r="F4" s="1"/>
      <c r="G4" s="80" t="s">
        <v>119</v>
      </c>
      <c r="H4" s="50">
        <f>C17</f>
        <v>0.72072000000000003</v>
      </c>
      <c r="I4" s="50">
        <f>C17</f>
        <v>0.72072000000000003</v>
      </c>
      <c r="J4" s="50">
        <f>C17</f>
        <v>0.72072000000000003</v>
      </c>
      <c r="K4" s="50">
        <f>C17</f>
        <v>0.72072000000000003</v>
      </c>
      <c r="L4" s="50">
        <f>C17</f>
        <v>0.72072000000000003</v>
      </c>
      <c r="M4" s="51">
        <f>SUM(H4:L4)</f>
        <v>3.6036000000000001</v>
      </c>
      <c r="N4" s="1"/>
    </row>
    <row r="5" spans="1:14" ht="12.75">
      <c r="A5" s="1"/>
      <c r="B5" s="49" t="s">
        <v>76</v>
      </c>
      <c r="C5" s="50">
        <v>1430</v>
      </c>
      <c r="D5" s="66" t="s">
        <v>77</v>
      </c>
      <c r="E5" s="67" t="s">
        <v>75</v>
      </c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49" t="s">
        <v>78</v>
      </c>
      <c r="C6" s="50">
        <v>1400</v>
      </c>
      <c r="D6" s="66" t="s">
        <v>79</v>
      </c>
      <c r="E6" s="67" t="s">
        <v>80</v>
      </c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9" t="s">
        <v>81</v>
      </c>
      <c r="C7" s="63">
        <v>0.12</v>
      </c>
      <c r="D7" s="68"/>
      <c r="E7" s="67" t="s">
        <v>82</v>
      </c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49" t="s">
        <v>83</v>
      </c>
      <c r="C8" s="69">
        <v>3</v>
      </c>
      <c r="D8" s="70" t="s">
        <v>84</v>
      </c>
      <c r="E8" s="60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49" t="s">
        <v>85</v>
      </c>
      <c r="C9" s="50">
        <f>C6*C8*C7</f>
        <v>504</v>
      </c>
      <c r="D9" s="66" t="s">
        <v>86</v>
      </c>
      <c r="E9" s="60"/>
      <c r="F9" s="1"/>
      <c r="G9" s="1"/>
      <c r="H9" s="1"/>
      <c r="I9" s="1"/>
      <c r="J9" s="10" t="s">
        <v>48</v>
      </c>
      <c r="K9" s="88">
        <f>C53</f>
        <v>473.99329999999998</v>
      </c>
      <c r="L9" s="1"/>
      <c r="M9" s="1"/>
      <c r="N9" s="1"/>
    </row>
    <row r="10" spans="1:14" ht="12.75">
      <c r="A10" s="1"/>
      <c r="B10" s="49" t="s">
        <v>87</v>
      </c>
      <c r="C10" s="50">
        <f>C9*C3</f>
        <v>504</v>
      </c>
      <c r="D10" s="66" t="s">
        <v>88</v>
      </c>
      <c r="E10" s="60"/>
      <c r="F10" s="1"/>
      <c r="G10" s="1"/>
      <c r="H10" s="1"/>
      <c r="I10" s="1"/>
      <c r="J10" s="10" t="s">
        <v>117</v>
      </c>
      <c r="K10" s="55">
        <f>C37</f>
        <v>523.4793284651164</v>
      </c>
      <c r="L10" s="1"/>
    </row>
    <row r="11" spans="1:14" ht="25.5">
      <c r="A11" s="1"/>
      <c r="B11" s="80" t="s">
        <v>89</v>
      </c>
      <c r="C11" s="50">
        <f>C10*5</f>
        <v>2520</v>
      </c>
      <c r="D11" s="66" t="s">
        <v>90</v>
      </c>
      <c r="E11" s="60"/>
      <c r="F11" s="1"/>
      <c r="G11" s="1"/>
      <c r="H11" s="1"/>
      <c r="I11" s="1"/>
      <c r="J11" s="15" t="s">
        <v>55</v>
      </c>
      <c r="K11" s="55">
        <f>C15</f>
        <v>3.6036000000000001</v>
      </c>
      <c r="L11" s="1"/>
      <c r="M11" s="1"/>
      <c r="N11" s="1"/>
    </row>
    <row r="12" spans="1:14" ht="16.5" customHeight="1">
      <c r="A12" s="1"/>
      <c r="B12" s="57" t="s">
        <v>91</v>
      </c>
      <c r="C12" s="50">
        <f>C10*C5</f>
        <v>720720</v>
      </c>
      <c r="D12" s="66" t="s">
        <v>88</v>
      </c>
      <c r="E12" s="71"/>
      <c r="F12" s="1"/>
      <c r="G12" s="1"/>
      <c r="H12" s="1"/>
      <c r="I12" s="9"/>
      <c r="J12" s="61" t="s">
        <v>58</v>
      </c>
      <c r="K12" s="90">
        <f>C53-M43</f>
        <v>142.19799</v>
      </c>
      <c r="L12" s="1"/>
    </row>
    <row r="13" spans="1:14" ht="25.5" customHeight="1">
      <c r="A13" s="1"/>
      <c r="B13" s="57" t="s">
        <v>92</v>
      </c>
      <c r="C13" s="50">
        <f>C12*5</f>
        <v>3603600</v>
      </c>
      <c r="D13" s="66" t="s">
        <v>93</v>
      </c>
      <c r="E13" s="71"/>
      <c r="F13" s="1"/>
      <c r="G13" s="1"/>
      <c r="H13" s="1"/>
      <c r="I13" s="1"/>
      <c r="J13" s="61" t="s">
        <v>61</v>
      </c>
      <c r="K13" s="62">
        <f>C15-M4</f>
        <v>0</v>
      </c>
      <c r="L13" s="1"/>
    </row>
    <row r="14" spans="1:14" ht="25.5" customHeight="1">
      <c r="A14" s="1"/>
      <c r="B14" s="57" t="s">
        <v>94</v>
      </c>
      <c r="C14" s="50">
        <f t="shared" ref="C14:C15" si="0">C12/1000000</f>
        <v>0.72072000000000003</v>
      </c>
      <c r="D14" s="66" t="s">
        <v>65</v>
      </c>
      <c r="E14" s="71"/>
      <c r="F14" s="1"/>
      <c r="G14" s="1"/>
      <c r="H14" s="1"/>
      <c r="I14" s="1"/>
      <c r="J14" s="64" t="s">
        <v>63</v>
      </c>
      <c r="K14" s="62">
        <f>C37-M23</f>
        <v>0</v>
      </c>
      <c r="L14" s="1"/>
      <c r="M14" s="1"/>
      <c r="N14" s="1"/>
    </row>
    <row r="15" spans="1:14" ht="25.5" customHeight="1">
      <c r="A15" s="1"/>
      <c r="B15" s="57" t="s">
        <v>95</v>
      </c>
      <c r="C15" s="50">
        <f t="shared" si="0"/>
        <v>3.6036000000000001</v>
      </c>
      <c r="D15" s="66" t="s">
        <v>69</v>
      </c>
      <c r="E15" s="60"/>
      <c r="F15" s="1"/>
      <c r="G15" s="1"/>
      <c r="H15" s="1"/>
      <c r="I15" s="1"/>
      <c r="J15" s="1"/>
      <c r="K15" s="1"/>
      <c r="L15" s="1"/>
      <c r="M15" s="1"/>
      <c r="N15" s="1"/>
    </row>
    <row r="16" spans="1:14" ht="27.75" customHeight="1">
      <c r="A16" s="1"/>
      <c r="B16" s="57" t="s">
        <v>8</v>
      </c>
      <c r="C16" s="63">
        <v>1</v>
      </c>
      <c r="D16" s="72"/>
      <c r="E16" s="60"/>
      <c r="F16" s="1"/>
      <c r="G16" s="1"/>
      <c r="J16" s="1"/>
      <c r="K16" s="1"/>
      <c r="L16" s="1"/>
      <c r="M16" s="1"/>
      <c r="N16" s="1"/>
    </row>
    <row r="17" spans="1:15" ht="26.25" customHeight="1">
      <c r="A17" s="1"/>
      <c r="B17" s="57" t="s">
        <v>96</v>
      </c>
      <c r="C17" s="50">
        <f>C16*C14</f>
        <v>0.72072000000000003</v>
      </c>
      <c r="D17" s="66" t="s">
        <v>65</v>
      </c>
      <c r="E17" s="60"/>
      <c r="F17" s="1"/>
      <c r="G17" s="1"/>
      <c r="J17" s="1"/>
      <c r="K17" s="1"/>
      <c r="L17" s="1"/>
      <c r="M17" s="1"/>
      <c r="N17" s="1"/>
    </row>
    <row r="18" spans="1:15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15" t="s">
        <v>23</v>
      </c>
      <c r="C20" s="116"/>
      <c r="D20" s="116"/>
      <c r="E20" s="117"/>
      <c r="F20" s="1"/>
      <c r="G20" s="118" t="s">
        <v>14</v>
      </c>
      <c r="H20" s="116"/>
      <c r="I20" s="116"/>
      <c r="J20" s="116"/>
      <c r="K20" s="116"/>
      <c r="L20" s="116"/>
      <c r="M20" s="117"/>
      <c r="N20" s="1"/>
    </row>
    <row r="21" spans="1:15">
      <c r="A21" s="1"/>
      <c r="B21" s="38" t="s">
        <v>24</v>
      </c>
      <c r="C21" s="38" t="s">
        <v>25</v>
      </c>
      <c r="D21" s="39" t="s">
        <v>26</v>
      </c>
      <c r="E21" s="38" t="s">
        <v>27</v>
      </c>
      <c r="F21" s="1"/>
      <c r="G21" s="25"/>
      <c r="H21" s="1"/>
      <c r="I21" s="1"/>
      <c r="J21" s="1"/>
      <c r="K21" s="1"/>
      <c r="L21" s="1"/>
      <c r="M21" s="26"/>
      <c r="N21" s="1"/>
    </row>
    <row r="22" spans="1:15">
      <c r="A22" s="1"/>
      <c r="B22" s="40" t="s">
        <v>28</v>
      </c>
      <c r="C22" s="41">
        <v>40</v>
      </c>
      <c r="D22" s="41" t="s">
        <v>29</v>
      </c>
      <c r="E22" s="42"/>
      <c r="F22" s="1"/>
      <c r="G22" s="43"/>
      <c r="H22" s="44" t="s">
        <v>30</v>
      </c>
      <c r="I22" s="44" t="s">
        <v>31</v>
      </c>
      <c r="J22" s="44" t="s">
        <v>32</v>
      </c>
      <c r="K22" s="44" t="s">
        <v>33</v>
      </c>
      <c r="L22" s="44" t="s">
        <v>34</v>
      </c>
      <c r="M22" s="45" t="s">
        <v>35</v>
      </c>
      <c r="N22" s="1"/>
    </row>
    <row r="23" spans="1:15" ht="25.5">
      <c r="A23" s="1"/>
      <c r="B23" s="46" t="s">
        <v>36</v>
      </c>
      <c r="C23" s="47" t="s">
        <v>37</v>
      </c>
      <c r="D23" s="48" t="s">
        <v>38</v>
      </c>
      <c r="E23" s="42" t="s">
        <v>39</v>
      </c>
      <c r="F23" s="1"/>
      <c r="G23" s="80" t="s">
        <v>119</v>
      </c>
      <c r="H23" s="50">
        <f>C35</f>
        <v>104.69586569302328</v>
      </c>
      <c r="I23" s="50">
        <f>C35</f>
        <v>104.69586569302328</v>
      </c>
      <c r="J23" s="50">
        <f>C35</f>
        <v>104.69586569302328</v>
      </c>
      <c r="K23" s="50">
        <f>C35</f>
        <v>104.69586569302328</v>
      </c>
      <c r="L23" s="50">
        <f>C35</f>
        <v>104.69586569302328</v>
      </c>
      <c r="M23" s="51">
        <f>SUM(H23:L23)</f>
        <v>523.4793284651164</v>
      </c>
      <c r="N23" s="1"/>
    </row>
    <row r="24" spans="1:15">
      <c r="A24" s="1"/>
      <c r="B24" s="46" t="s">
        <v>115</v>
      </c>
      <c r="C24" s="41">
        <v>43</v>
      </c>
      <c r="D24" s="41" t="s">
        <v>29</v>
      </c>
      <c r="E24" s="42" t="s">
        <v>39</v>
      </c>
      <c r="F24" s="1"/>
      <c r="G24" s="1"/>
      <c r="H24" s="1"/>
      <c r="I24" s="1"/>
      <c r="J24" s="1"/>
      <c r="K24" s="1"/>
      <c r="L24" s="1"/>
      <c r="M24" s="1"/>
      <c r="N24" s="1"/>
    </row>
    <row r="25" spans="1:15">
      <c r="A25" s="1"/>
      <c r="B25" s="46" t="s">
        <v>40</v>
      </c>
      <c r="C25" s="41">
        <v>21.25</v>
      </c>
      <c r="D25" s="41" t="s">
        <v>41</v>
      </c>
      <c r="E25" s="42" t="s">
        <v>39</v>
      </c>
      <c r="F25" s="1"/>
      <c r="G25" s="1"/>
      <c r="H25" s="1"/>
      <c r="I25" s="1"/>
      <c r="J25" s="1"/>
      <c r="K25" s="1"/>
      <c r="L25" s="1"/>
      <c r="M25" s="1"/>
      <c r="N25" s="1"/>
    </row>
    <row r="26" spans="1:15">
      <c r="A26" s="1"/>
      <c r="B26" s="46" t="s">
        <v>42</v>
      </c>
      <c r="C26" s="47">
        <v>24</v>
      </c>
      <c r="D26" s="41" t="s">
        <v>43</v>
      </c>
      <c r="E26" s="52"/>
      <c r="F26" s="1"/>
      <c r="G26" s="1"/>
      <c r="H26" s="1"/>
      <c r="I26" s="1"/>
      <c r="J26" s="1"/>
      <c r="K26" s="1"/>
      <c r="L26" s="1"/>
      <c r="M26" s="1"/>
      <c r="N26" s="1"/>
    </row>
    <row r="27" spans="1:15">
      <c r="A27" s="1"/>
      <c r="B27" s="46" t="s">
        <v>44</v>
      </c>
      <c r="C27" s="53">
        <v>7</v>
      </c>
      <c r="D27" s="41" t="s">
        <v>45</v>
      </c>
      <c r="E27" s="52"/>
      <c r="F27" s="1"/>
      <c r="G27" s="1"/>
      <c r="H27" s="1"/>
      <c r="I27" s="1"/>
      <c r="J27" s="1"/>
      <c r="K27" s="1"/>
      <c r="L27" s="1"/>
      <c r="M27" s="1"/>
      <c r="N27" s="1"/>
    </row>
    <row r="28" spans="1:15">
      <c r="A28" s="1"/>
      <c r="B28" s="46" t="s">
        <v>116</v>
      </c>
      <c r="C28" s="89">
        <f>C22/C24*C25</f>
        <v>19.767441860465116</v>
      </c>
      <c r="D28" s="41" t="s">
        <v>41</v>
      </c>
      <c r="E28" s="52"/>
      <c r="F28" s="1"/>
      <c r="G28" s="1"/>
      <c r="H28" s="1"/>
      <c r="I28" s="1"/>
      <c r="J28" s="1"/>
      <c r="K28" s="1"/>
      <c r="L28" s="1"/>
      <c r="M28" s="1"/>
      <c r="N28" s="1"/>
    </row>
    <row r="29" spans="1:15">
      <c r="A29" s="1"/>
      <c r="B29" s="40" t="s">
        <v>46</v>
      </c>
      <c r="C29" s="89">
        <f>C28*C26</f>
        <v>474.41860465116281</v>
      </c>
      <c r="D29" s="41" t="s">
        <v>47</v>
      </c>
      <c r="E29" s="52"/>
      <c r="F29" s="1"/>
      <c r="G29" s="1"/>
      <c r="H29" s="1"/>
      <c r="I29" s="1"/>
      <c r="J29" s="1"/>
      <c r="K29" s="1"/>
      <c r="L29" s="1"/>
      <c r="M29" s="1"/>
      <c r="N29" s="1"/>
    </row>
    <row r="30" spans="1:15">
      <c r="A30" s="1"/>
      <c r="B30" s="40" t="s">
        <v>49</v>
      </c>
      <c r="C30" s="50">
        <f>C29*C27*52</f>
        <v>172688.37209302327</v>
      </c>
      <c r="D30" s="41" t="s">
        <v>50</v>
      </c>
      <c r="E30" s="52"/>
      <c r="F30" s="1"/>
      <c r="G30" s="1"/>
      <c r="H30" s="1"/>
      <c r="I30" s="1"/>
      <c r="J30" s="1"/>
      <c r="K30" s="1"/>
      <c r="L30" s="1"/>
      <c r="M30" s="1"/>
      <c r="N30" s="1"/>
    </row>
    <row r="31" spans="1:15">
      <c r="A31" s="1"/>
      <c r="B31" s="46" t="s">
        <v>52</v>
      </c>
      <c r="C31" s="47">
        <v>0.55000000000000004</v>
      </c>
      <c r="D31" s="41" t="s">
        <v>53</v>
      </c>
      <c r="E31" s="42" t="s">
        <v>54</v>
      </c>
      <c r="F31" s="1"/>
      <c r="G31" s="1"/>
      <c r="H31" s="1"/>
      <c r="I31" s="1"/>
      <c r="J31" s="1"/>
      <c r="K31" s="1"/>
      <c r="L31" s="1"/>
      <c r="M31" s="1"/>
      <c r="N31" s="1"/>
    </row>
    <row r="32" spans="1:15">
      <c r="A32" s="1"/>
      <c r="B32" s="57" t="s">
        <v>56</v>
      </c>
      <c r="C32" s="58">
        <v>1.10231E-3</v>
      </c>
      <c r="D32" s="59" t="s">
        <v>57</v>
      </c>
      <c r="E32" s="60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57" t="s">
        <v>59</v>
      </c>
      <c r="C33" s="50">
        <f>(C30*C31)*C32</f>
        <v>104.69586569302328</v>
      </c>
      <c r="D33" s="59" t="s">
        <v>60</v>
      </c>
      <c r="E33" s="60"/>
      <c r="F33" s="1"/>
      <c r="G33" s="1"/>
      <c r="H33" s="1"/>
      <c r="I33" s="1"/>
      <c r="J33" s="1"/>
      <c r="K33" s="1"/>
      <c r="L33" s="1"/>
      <c r="M33" s="1"/>
      <c r="N33" s="1"/>
    </row>
    <row r="34" spans="1:14" ht="24.75" customHeight="1">
      <c r="A34" s="1"/>
      <c r="B34" s="57" t="s">
        <v>62</v>
      </c>
      <c r="C34" s="63">
        <v>1</v>
      </c>
      <c r="D34" s="63"/>
      <c r="E34" s="60"/>
      <c r="F34" s="1"/>
      <c r="G34" s="1"/>
      <c r="H34" s="1"/>
      <c r="I34" s="1"/>
      <c r="J34" s="1"/>
      <c r="K34" s="1"/>
      <c r="L34" s="1"/>
      <c r="M34" s="1"/>
      <c r="N34" s="1"/>
    </row>
    <row r="35" spans="1:14" ht="25.5" customHeight="1">
      <c r="A35" s="1"/>
      <c r="B35" s="57" t="s">
        <v>64</v>
      </c>
      <c r="C35" s="50">
        <f>C34*C33</f>
        <v>104.69586569302328</v>
      </c>
      <c r="D35" s="65" t="s">
        <v>65</v>
      </c>
      <c r="E35" s="60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40" t="s">
        <v>66</v>
      </c>
      <c r="C36" s="50">
        <f>C30*5</f>
        <v>863441.86046511633</v>
      </c>
      <c r="D36" s="41" t="s">
        <v>67</v>
      </c>
      <c r="E36" s="60"/>
      <c r="F36" s="1"/>
      <c r="G36" s="1"/>
      <c r="J36" s="1"/>
      <c r="K36" s="1"/>
      <c r="L36" s="1"/>
      <c r="M36" s="1"/>
      <c r="N36" s="1"/>
    </row>
    <row r="37" spans="1:14" ht="25.5" customHeight="1">
      <c r="A37" s="1"/>
      <c r="B37" s="73" t="s">
        <v>68</v>
      </c>
      <c r="C37" s="74">
        <f>C33*5</f>
        <v>523.4793284651164</v>
      </c>
      <c r="D37" s="75" t="s">
        <v>69</v>
      </c>
      <c r="E37" s="76"/>
      <c r="F37" s="1"/>
      <c r="G37" s="1"/>
      <c r="J37" s="1"/>
      <c r="K37" s="1"/>
      <c r="L37" s="1"/>
      <c r="M37" s="1"/>
      <c r="N37" s="1"/>
    </row>
    <row r="38" spans="1:14" ht="12.75">
      <c r="A38" s="1"/>
      <c r="B38" s="24"/>
      <c r="C38" s="77"/>
      <c r="D38" s="78"/>
      <c r="E38" s="23"/>
      <c r="F38" s="1"/>
      <c r="G38" s="1"/>
      <c r="J38" s="1"/>
      <c r="K38" s="1"/>
      <c r="L38" s="1"/>
      <c r="M38" s="1"/>
      <c r="N38" s="1"/>
    </row>
    <row r="39" spans="1:14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15" t="s">
        <v>97</v>
      </c>
      <c r="C40" s="116"/>
      <c r="D40" s="116"/>
      <c r="E40" s="117"/>
      <c r="F40" s="1"/>
      <c r="G40" s="118" t="s">
        <v>98</v>
      </c>
      <c r="H40" s="116"/>
      <c r="I40" s="116"/>
      <c r="J40" s="116"/>
      <c r="K40" s="116"/>
      <c r="L40" s="116"/>
      <c r="M40" s="117"/>
      <c r="N40" s="1"/>
    </row>
    <row r="41" spans="1:14">
      <c r="A41" s="1"/>
      <c r="B41" s="38" t="s">
        <v>24</v>
      </c>
      <c r="C41" s="38" t="s">
        <v>25</v>
      </c>
      <c r="D41" s="39" t="s">
        <v>26</v>
      </c>
      <c r="E41" s="38" t="s">
        <v>27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57" t="s">
        <v>99</v>
      </c>
      <c r="C42" s="69">
        <v>5</v>
      </c>
      <c r="D42" s="66" t="s">
        <v>100</v>
      </c>
      <c r="E42" s="60"/>
      <c r="F42" s="1"/>
      <c r="G42" s="43"/>
      <c r="H42" s="44" t="s">
        <v>30</v>
      </c>
      <c r="I42" s="44" t="s">
        <v>31</v>
      </c>
      <c r="J42" s="44" t="s">
        <v>32</v>
      </c>
      <c r="K42" s="44" t="s">
        <v>33</v>
      </c>
      <c r="L42" s="44" t="s">
        <v>34</v>
      </c>
      <c r="M42" s="45" t="s">
        <v>35</v>
      </c>
      <c r="N42" s="1"/>
    </row>
    <row r="43" spans="1:14" ht="25.5">
      <c r="A43" s="1"/>
      <c r="B43" s="57" t="s">
        <v>101</v>
      </c>
      <c r="C43" s="49">
        <v>40</v>
      </c>
      <c r="D43" s="66" t="s">
        <v>102</v>
      </c>
      <c r="E43" s="60"/>
      <c r="F43" s="1"/>
      <c r="G43" s="80" t="s">
        <v>119</v>
      </c>
      <c r="H43" s="81">
        <f>C52</f>
        <v>66.359061999999994</v>
      </c>
      <c r="I43" s="81">
        <f>C52</f>
        <v>66.359061999999994</v>
      </c>
      <c r="J43" s="81">
        <f>C52</f>
        <v>66.359061999999994</v>
      </c>
      <c r="K43" s="81">
        <f>C52</f>
        <v>66.359061999999994</v>
      </c>
      <c r="L43" s="81">
        <f>C52</f>
        <v>66.359061999999994</v>
      </c>
      <c r="M43" s="82">
        <f>SUM(H43:L43)</f>
        <v>331.79530999999997</v>
      </c>
      <c r="N43" s="1"/>
    </row>
    <row r="44" spans="1:14">
      <c r="A44" s="1"/>
      <c r="B44" s="57" t="s">
        <v>103</v>
      </c>
      <c r="C44" s="49">
        <f>C43*C42</f>
        <v>200</v>
      </c>
      <c r="D44" s="66" t="s">
        <v>60</v>
      </c>
      <c r="E44" s="80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57" t="s">
        <v>104</v>
      </c>
      <c r="C45" s="63">
        <v>0.5</v>
      </c>
      <c r="D45" s="68"/>
      <c r="E45" s="80"/>
      <c r="F45" s="1"/>
      <c r="G45" s="1"/>
      <c r="H45" s="1"/>
      <c r="I45" s="1"/>
      <c r="J45" s="1"/>
      <c r="K45" s="1"/>
      <c r="L45" s="1"/>
      <c r="M45" s="1"/>
      <c r="N45" s="1"/>
    </row>
    <row r="46" spans="1:14" ht="26.25" customHeight="1">
      <c r="A46" s="1"/>
      <c r="B46" s="57" t="s">
        <v>20</v>
      </c>
      <c r="C46" s="63">
        <v>0.35</v>
      </c>
      <c r="D46" s="68"/>
      <c r="E46" s="80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49" t="s">
        <v>106</v>
      </c>
      <c r="C47" s="60">
        <f>C45*C44</f>
        <v>100</v>
      </c>
      <c r="D47" s="66" t="s">
        <v>60</v>
      </c>
      <c r="E47" s="83" t="s">
        <v>105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ht="26.25" customHeight="1">
      <c r="A48" s="1"/>
      <c r="B48" s="57" t="s">
        <v>107</v>
      </c>
      <c r="C48" s="49">
        <v>0.86</v>
      </c>
      <c r="D48" s="66" t="s">
        <v>102</v>
      </c>
      <c r="E48" s="60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49" t="s">
        <v>109</v>
      </c>
      <c r="C49" s="49">
        <v>1.1023099999999999</v>
      </c>
      <c r="D49" s="66"/>
      <c r="E49" s="60"/>
      <c r="F49" s="1"/>
      <c r="I49" s="1"/>
      <c r="J49" s="1"/>
      <c r="K49" s="1"/>
      <c r="L49" s="1"/>
      <c r="M49" s="1"/>
      <c r="N49" s="1"/>
    </row>
    <row r="50" spans="1:14">
      <c r="A50" s="1"/>
      <c r="B50" s="49" t="s">
        <v>106</v>
      </c>
      <c r="C50" s="81">
        <f t="shared" ref="C50:C51" si="1">C47*C49</f>
        <v>110.23099999999999</v>
      </c>
      <c r="D50" s="59" t="s">
        <v>110</v>
      </c>
      <c r="E50" s="67" t="s">
        <v>108</v>
      </c>
      <c r="F50" s="1"/>
      <c r="I50" s="1"/>
      <c r="J50" s="1"/>
      <c r="K50" s="1"/>
      <c r="L50" s="1"/>
      <c r="M50" s="1"/>
      <c r="N50" s="1"/>
    </row>
    <row r="51" spans="1:14" ht="26.25" customHeight="1">
      <c r="A51" s="1"/>
      <c r="B51" s="57" t="s">
        <v>111</v>
      </c>
      <c r="C51" s="81">
        <f t="shared" si="1"/>
        <v>94.798659999999998</v>
      </c>
      <c r="D51" s="66" t="s">
        <v>60</v>
      </c>
      <c r="E51" s="60"/>
      <c r="F51" s="1"/>
      <c r="G51" s="1"/>
      <c r="J51" s="1"/>
      <c r="K51" s="1"/>
      <c r="L51" s="1"/>
      <c r="M51" s="1"/>
      <c r="N51" s="1"/>
    </row>
    <row r="52" spans="1:14" ht="24.75" customHeight="1">
      <c r="A52" s="1"/>
      <c r="B52" s="57" t="s">
        <v>112</v>
      </c>
      <c r="C52" s="81">
        <f>C46*C44*C49*C48</f>
        <v>66.359061999999994</v>
      </c>
      <c r="D52" s="66" t="s">
        <v>60</v>
      </c>
      <c r="E52" s="60"/>
      <c r="F52" s="1"/>
      <c r="N52" s="1"/>
    </row>
    <row r="53" spans="1:14" ht="27" customHeight="1">
      <c r="A53" s="1"/>
      <c r="B53" s="57" t="s">
        <v>113</v>
      </c>
      <c r="C53" s="81">
        <f>C51*5</f>
        <v>473.99329999999998</v>
      </c>
      <c r="D53" s="66" t="s">
        <v>60</v>
      </c>
      <c r="E53" s="60"/>
      <c r="F53" s="1"/>
      <c r="N53" s="1"/>
    </row>
    <row r="54" spans="1:14">
      <c r="A54" s="1"/>
      <c r="B54" s="1"/>
      <c r="C54" s="1"/>
      <c r="D54" s="1"/>
      <c r="E54" s="1"/>
      <c r="F54" s="1"/>
      <c r="G54" s="1"/>
      <c r="H54" s="44" t="s">
        <v>30</v>
      </c>
      <c r="I54" s="44" t="s">
        <v>31</v>
      </c>
      <c r="J54" s="44" t="s">
        <v>32</v>
      </c>
      <c r="K54" s="44" t="s">
        <v>33</v>
      </c>
      <c r="L54" s="44" t="s">
        <v>34</v>
      </c>
      <c r="M54" s="1"/>
      <c r="N54" s="1"/>
    </row>
    <row r="55" spans="1:14">
      <c r="A55" s="1"/>
      <c r="B55" s="1"/>
      <c r="C55" s="1"/>
      <c r="D55" s="1"/>
      <c r="E55" s="1"/>
      <c r="F55" s="1"/>
      <c r="G55" s="85" t="s">
        <v>114</v>
      </c>
      <c r="H55" s="86">
        <f>H4+H23+H43</f>
        <v>171.77564769302327</v>
      </c>
      <c r="I55" s="86">
        <f>I4+I23+I43</f>
        <v>171.77564769302327</v>
      </c>
      <c r="J55" s="86">
        <f>J4+J23+J43</f>
        <v>171.77564769302327</v>
      </c>
      <c r="K55" s="86">
        <f>K4+K23+K43</f>
        <v>171.77564769302327</v>
      </c>
      <c r="L55" s="86">
        <f>L4+L23+L43</f>
        <v>171.77564769302327</v>
      </c>
      <c r="M55" s="86">
        <f>M4+M23+M43</f>
        <v>858.8782384651164</v>
      </c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6">
    <mergeCell ref="B1:E1"/>
    <mergeCell ref="G1:M1"/>
    <mergeCell ref="B20:E20"/>
    <mergeCell ref="G20:M20"/>
    <mergeCell ref="B40:E40"/>
    <mergeCell ref="G40:M40"/>
  </mergeCells>
  <hyperlinks>
    <hyperlink ref="E4" r:id="rId1" xr:uid="{00000000-0004-0000-0500-000000000000}"/>
    <hyperlink ref="E5" r:id="rId2" xr:uid="{00000000-0004-0000-0500-000001000000}"/>
    <hyperlink ref="E6" r:id="rId3" xr:uid="{00000000-0004-0000-0500-000002000000}"/>
    <hyperlink ref="E7" r:id="rId4" xr:uid="{00000000-0004-0000-0500-000003000000}"/>
    <hyperlink ref="E23" r:id="rId5" location=":~:text=Normally%2C%20a%2010%2Dsquare%2D,storage%20runs%20normally%20one%20day." xr:uid="{00000000-0004-0000-0500-000004000000}"/>
    <hyperlink ref="E24" r:id="rId6" location=":~:text=Normally%2C%20a%2010%2Dsquare%2D,storage%20runs%20normally%20one%20day." xr:uid="{00000000-0004-0000-0500-000005000000}"/>
    <hyperlink ref="E25" r:id="rId7" location=":~:text=Normally%2C%20a%2010%2Dsquare%2D,storage%20runs%20normally%20one%20day." xr:uid="{00000000-0004-0000-0500-000006000000}"/>
    <hyperlink ref="E31" r:id="rId8" xr:uid="{00000000-0004-0000-0500-000007000000}"/>
    <hyperlink ref="E47" r:id="rId9" location=":~:text=The%20problem%20of%20post%2Dharvest,packaging%20stages%20year%20%5B8%5D." xr:uid="{00000000-0004-0000-0500-000008000000}"/>
    <hyperlink ref="E50" r:id="rId10" location=":~:text=For%20each%20metric%20ton%20of,effectively%20a%201%3A1%20equivalent" xr:uid="{00000000-0004-0000-0500-000009000000}"/>
  </hyperlinks>
  <pageMargins left="0.7" right="0.7" top="0.75" bottom="0.75" header="0.3" footer="0.3"/>
  <ignoredErrors>
    <ignoredError sqref="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Horticulture Farmer 1-Summa</vt:lpstr>
      <vt:lpstr>2. Horticulture Farmer 2-Summa</vt:lpstr>
      <vt:lpstr>3. Horticulture Farmer 3-Summa</vt:lpstr>
      <vt:lpstr>4. Horticulture Farmer 1-Assum</vt:lpstr>
      <vt:lpstr>5. Horticulture Farmer 2-Assum</vt:lpstr>
      <vt:lpstr>6. Horticulture Farmer 3-Assum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Antwi</cp:lastModifiedBy>
  <dcterms:modified xsi:type="dcterms:W3CDTF">2025-04-19T00:02:50Z</dcterms:modified>
</cp:coreProperties>
</file>