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eorge Antwi\Downloads\"/>
    </mc:Choice>
  </mc:AlternateContent>
  <xr:revisionPtr revIDLastSave="0" documentId="13_ncr:1_{351C606C-1C11-4A51-B47C-F905434FFE5C}" xr6:coauthVersionLast="47" xr6:coauthVersionMax="47" xr10:uidLastSave="{00000000-0000-0000-0000-000000000000}"/>
  <bookViews>
    <workbookView xWindow="-120" yWindow="-120" windowWidth="20730" windowHeight="11040" xr2:uid="{00000000-000D-0000-FFFF-FFFF00000000}"/>
  </bookViews>
  <sheets>
    <sheet name="1. Carbon Emission-Summary" sheetId="1" r:id="rId1"/>
    <sheet name="2. Fuel Cost-Summary" sheetId="2" r:id="rId2"/>
    <sheet name="3. Fuel Cost-Assumption" sheetId="3" r:id="rId3"/>
    <sheet name="4. Carbon Emission- Assump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4" l="1"/>
  <c r="B22" i="4" s="1"/>
  <c r="B10" i="4"/>
  <c r="B9" i="4"/>
  <c r="B17" i="4" s="1"/>
  <c r="B8" i="4"/>
  <c r="B15" i="4" s="1"/>
  <c r="F5" i="1" s="1"/>
  <c r="B6" i="4"/>
  <c r="B5" i="4"/>
  <c r="B28" i="3"/>
  <c r="B27" i="3"/>
  <c r="B21" i="3"/>
  <c r="B19" i="3"/>
  <c r="E19" i="2" s="1"/>
  <c r="B13" i="3"/>
  <c r="C29" i="3" s="1"/>
  <c r="B6" i="3"/>
  <c r="B12" i="3" s="1"/>
  <c r="B4" i="3"/>
  <c r="B9" i="3" s="1"/>
  <c r="B14" i="3" s="1"/>
  <c r="E15" i="2"/>
  <c r="E9" i="2"/>
  <c r="E5" i="2"/>
  <c r="C21" i="1"/>
  <c r="C13" i="1"/>
  <c r="C5" i="1"/>
  <c r="J22" i="4" l="1"/>
  <c r="I22" i="4"/>
  <c r="H22" i="4"/>
  <c r="G22" i="4"/>
  <c r="K22" i="4"/>
  <c r="D29" i="3"/>
  <c r="E29" i="3" s="1"/>
  <c r="F29" i="3" s="1"/>
  <c r="G29" i="3" s="1"/>
  <c r="J4" i="4"/>
  <c r="J26" i="4" s="1"/>
  <c r="I4" i="4"/>
  <c r="I26" i="4" s="1"/>
  <c r="H4" i="4"/>
  <c r="H26" i="4" s="1"/>
  <c r="G4" i="4"/>
  <c r="K4" i="4"/>
  <c r="B17" i="3"/>
  <c r="B20" i="3" s="1"/>
  <c r="B18" i="3"/>
  <c r="B20" i="4"/>
  <c r="B7" i="3"/>
  <c r="B21" i="4"/>
  <c r="F21" i="1" s="1"/>
  <c r="B11" i="4"/>
  <c r="F13" i="1" s="1"/>
  <c r="B10" i="3"/>
  <c r="B7" i="4"/>
  <c r="B14" i="4"/>
  <c r="B16" i="4" s="1"/>
  <c r="I8" i="4" l="1"/>
  <c r="I5" i="1"/>
  <c r="L22" i="4"/>
  <c r="I21" i="1" s="1"/>
  <c r="L4" i="4"/>
  <c r="G26" i="4"/>
  <c r="K26" i="4"/>
  <c r="L26" i="4" l="1"/>
  <c r="I13" i="1"/>
  <c r="I9" i="4"/>
  <c r="I10" i="4"/>
</calcChain>
</file>

<file path=xl/sharedStrings.xml><?xml version="1.0" encoding="utf-8"?>
<sst xmlns="http://schemas.openxmlformats.org/spreadsheetml/2006/main" count="137" uniqueCount="84">
  <si>
    <t>Solar Cooling Unit &amp; Dehumidifier</t>
  </si>
  <si>
    <t>Summary</t>
  </si>
  <si>
    <t>A fleet of 15 refrigerated haulage trucks operates 12 hours per day,
6 days a week, for 312 days per year. Each truck's cooling unit (Thermo King T800) 
consumes 57 litres of diesel per hour, leading to a total annual fuel consumption 
of 213,408 litres and 1,067,040 litres over 5 years.
By implementing Solar Cooling Technology, the fleet achieves an annual fuel savings 
of 118,800 litres, reducing diesel consumption by 55.67%. Over 5 years, this results 
in a total fuel savings of 594,000 litres and a 1,728-tonne reduction in CO₂ emissions.
Additionally, Dehumidifier Technology saves 46,612.5 litres of diesel per year, 
contributing to a 21.84% reduction in fuel use. Over 5 years, this leads to a 
total fuel savings of 233,062.5 litres and a 678-tonne reduction in CO₂ emissions.
Overall, adopting these technologies over 5 years results in a combined 
fuel savings of 827,062.5 litres and a 2,406-tonne reduction in CO₂ emissions, 
significantly lowering operational costs and promoting sustainability and 
environmental responsibility.</t>
  </si>
  <si>
    <t>No. of Haulage Truck (40ft refrigerated reefer trailer)</t>
  </si>
  <si>
    <t>Diesel Consumption of Hualage Truck (Litres) Over 5 Years</t>
  </si>
  <si>
    <t>Diesel Carbon Emission (Tonnes) of Haulage Truck Over 5 Years</t>
  </si>
  <si>
    <t>Solar Cooling Unit Intervention</t>
  </si>
  <si>
    <t>Diesel Annual Consumption Savings In Percentage After Solar Cooling Unit Intervention</t>
  </si>
  <si>
    <t>Diesel Carbon Emission Savings (Tonnes) of Haulage Truck Over 5 Years</t>
  </si>
  <si>
    <t>Dehumidifier Intervention</t>
  </si>
  <si>
    <t>Diesel Annual Consumption Savings In Percentage After Dehumidifer Intervention</t>
  </si>
  <si>
    <t>Fuel Cost Savings Over 5 years</t>
  </si>
  <si>
    <t>Haulage Truck (40ft refrigerated reefer trailer)</t>
  </si>
  <si>
    <t xml:space="preserve"> Solar Cooling Unit</t>
  </si>
  <si>
    <t>Fuel Saved Per Year (Litres)</t>
  </si>
  <si>
    <t>FUEL COST SAVINGS OVER 5 YEARS</t>
  </si>
  <si>
    <t>Amount:</t>
  </si>
  <si>
    <t>Dehumidifer Technology</t>
  </si>
  <si>
    <r>
      <rPr>
        <sz val="10"/>
        <color theme="1"/>
        <rFont val="Arial"/>
      </rPr>
      <t xml:space="preserve">This chart shows how much money you can save by using a solar-powered cooling system with dehumidifier technology instead of a regular fuel-powered system for a 40ft refrigerated truck over five years.
At the start (Year 0), the solar-powered system costs more to set up—GHS 413,881 for the cooling unit and GHS 49,343 for the dehumidifier. </t>
    </r>
    <r>
      <rPr>
        <b/>
        <sz val="10"/>
        <color theme="1"/>
        <rFont val="Arial"/>
      </rPr>
      <t xml:space="preserve">But by Year 3, the money saved on fuel (GHS 562,403) becomes more than what it cost to buy the solar system in the first place. This is called the payback point—the moment when you’ve saved as much as you spent.
</t>
    </r>
    <r>
      <rPr>
        <sz val="10"/>
        <color theme="1"/>
        <rFont val="Arial"/>
      </rPr>
      <t xml:space="preserve">
After that, the savings really add up! By Year 5, you’ve saved a total of GHS 937,338 with the solar-powered system. Solar systems save so much because they don’t need expensive fuel and require less upkeep.
</t>
    </r>
  </si>
  <si>
    <t>Assumption</t>
  </si>
  <si>
    <t>unit</t>
  </si>
  <si>
    <t>Notes</t>
  </si>
  <si>
    <t>Number of Hours per day</t>
  </si>
  <si>
    <t>hrs</t>
  </si>
  <si>
    <r>
      <rPr>
        <sz val="10"/>
        <color theme="1"/>
        <rFont val="Helvetica Neue"/>
      </rPr>
      <t>A Thermo King T800 cooling unit operates for 12 hours per day, 6 days a week, over 312 days annually. Under standard operating conditions, it consumes 3.8 liters of fuel per hour, resulting in a daily fuel consumption of 45.6 liters and an annual fuel consumption of 14,227.2 liters. This usage incurs a significant annual fuel cost of GHS 241,862.40.
When the Thermo King T800 is upgraded with the  Solar Cooling Unit, the operational efficiency of the system is significantly enhanced. Despite maintaining the same operating schedule of 12 hours per day, 6 days a week, over 312 days annually, the  Solar Cooling Unit achieves daily fuel savings of 25.4 liters. This translates to an impressive annual fuel savings of 7,920 liters, representing a 55.67% reduction in fuel consumption. The cost savings are equally notable, with a daily reduction in fuel costs of GHS 431.54 and an annual savings of GHS 134,640. Although the cost of acquiring a  Solar Cooling Unit is GHS 413,881.25, the substantial fuel and cost savings make it a compelling investment over the long term. 
Alternatively, fitting the Thermo King T800 with the Dehumidifier Technology  offers another route to improved efficiency. Operating under the same conditions, the Dehumidifier Technology delivers daily fuel savings of 10 liters, amounting to annual savings of 3,107.4 liters. This corresponds to a 21.84% reduction in fuel consumption. In financial terms, the Dehumidifier Technology achieves daily fuel cost savings of GHS 169.31 and an annual savings of GHS 52,825.80. The cost of acquiring a Dehumidifier Technology  is relatively modest at GHS 49,342.88, making it an attractive, cost-effective solution for reducing fuel consumption and costs.</t>
    </r>
    <r>
      <rPr>
        <sz val="11"/>
        <color theme="1"/>
        <rFont val="Helvetica Neue"/>
      </rPr>
      <t xml:space="preserve">
</t>
    </r>
  </si>
  <si>
    <t>Number of days per week</t>
  </si>
  <si>
    <t>days</t>
  </si>
  <si>
    <t>Number of days per annum</t>
  </si>
  <si>
    <t>Fuel Consumption of cooling unit Per Hour (Thermo King T800)</t>
  </si>
  <si>
    <t>litres per hr</t>
  </si>
  <si>
    <t>Fuel Consumption Per Annum of cooling unit(Thermo King T800)</t>
  </si>
  <si>
    <t>litres per year</t>
  </si>
  <si>
    <t>Fuel Consumption Per Day of cooling unit(Thermo King T800)</t>
  </si>
  <si>
    <t>litres per day</t>
  </si>
  <si>
    <t>Fuel Savings Per Annum after using  Solar Cooling Unit</t>
  </si>
  <si>
    <t>Daily Fuel Savings after using  Solar Cooling Unit</t>
  </si>
  <si>
    <t>Percentage of Fuel Savings Per Annum after using  Solar Cooling Unit</t>
  </si>
  <si>
    <t>Diesel Price</t>
  </si>
  <si>
    <t>Cost of Fuel Consumption Per Annum of cooling unit(Thermo King T800)</t>
  </si>
  <si>
    <t>Cost Saved on Fuel Per Annum after using  Solar Cooling Unit</t>
  </si>
  <si>
    <t>Cost Saved on Fuel Per Day after using  Solar Cooling Unit</t>
  </si>
  <si>
    <t>Capital Cost for  Solar Cooling Unit</t>
  </si>
  <si>
    <t>Fuel Savings Per Annum after using Dehumidifier Technology</t>
  </si>
  <si>
    <t xml:space="preserve">Daily Fuel Savings after using Dehumidifier Technology </t>
  </si>
  <si>
    <t xml:space="preserve">Percentage of Fuel Savings Per Annum after using Dehumidifier Technology </t>
  </si>
  <si>
    <t xml:space="preserve">Cost Saved on Fuel Per Annum after using Dehumidifier Technology </t>
  </si>
  <si>
    <t xml:space="preserve">Cost Saved on Fuel Per Day after using Dehumidifier Technology </t>
  </si>
  <si>
    <t xml:space="preserve">Capital Cost for Dehumidifier Technology </t>
  </si>
  <si>
    <t>Year</t>
  </si>
  <si>
    <t>Year 0</t>
  </si>
  <si>
    <t>Year 1</t>
  </si>
  <si>
    <t>Year 2</t>
  </si>
  <si>
    <t>Year 3</t>
  </si>
  <si>
    <t>Year 4</t>
  </si>
  <si>
    <t>Year 5</t>
  </si>
  <si>
    <t xml:space="preserve">Capital Cost for Solar Cooling Unit </t>
  </si>
  <si>
    <t>Capital Cost for Dehumidifier Technology</t>
  </si>
  <si>
    <t>Cost of Fuel Consumption Per Annum of cooling unit</t>
  </si>
  <si>
    <t xml:space="preserve">source </t>
  </si>
  <si>
    <t>Diesel Carbon Emission Savings (Tonnes) Over 5 Years After Solar Cooling Unit Intervention</t>
  </si>
  <si>
    <t xml:space="preserve">Number of Haulage Truck (40ft refrigerated reefer trailer) </t>
  </si>
  <si>
    <t>Total</t>
  </si>
  <si>
    <t>Hualage Truck</t>
  </si>
  <si>
    <t>Fuel Consumption Per Year of cooling unit(Thermo King T800)</t>
  </si>
  <si>
    <t>Diesel</t>
  </si>
  <si>
    <t>Fuel Savings Per Year after using  Solar Cooling Unit</t>
  </si>
  <si>
    <t>Dehumidifier</t>
  </si>
  <si>
    <t>Solar Cooling Unit</t>
  </si>
  <si>
    <t>Percentage of Fuel Savings Per Year after using  Solar Cooling Unit</t>
  </si>
  <si>
    <t>Carbon Emission per 1 litre of Diesel</t>
  </si>
  <si>
    <t>kgCo2/Litre</t>
  </si>
  <si>
    <t>Diesel Carbon Emission</t>
  </si>
  <si>
    <t>Convertion Rate of Kilo gram to Tonnes</t>
  </si>
  <si>
    <t>kg-tonne</t>
  </si>
  <si>
    <t>Diesel Carbon Emission (Tonne) Per Year of Cooling unit(Thermo King T800)</t>
  </si>
  <si>
    <t>Co2 Tonnes/ year</t>
  </si>
  <si>
    <t>Fuel Consumption Over 5 Years of cooling unit(Thermo King T800)</t>
  </si>
  <si>
    <t>litres over 5 years</t>
  </si>
  <si>
    <t>Diesel Carbon Emission (Tonne) Over 5 Years of Cooling unit(Thermo King T800)</t>
  </si>
  <si>
    <t>Co2 Tonnes/ 5 years</t>
  </si>
  <si>
    <t>Diesel Carbon Emission (Tonne) Savings Per Year after using Solar Cooling Unit</t>
  </si>
  <si>
    <t>Diesel Carbon Emission Savings (Tonnes) Over 5 Years After Dehumidifier Intervention</t>
  </si>
  <si>
    <t xml:space="preserve">Diesel Carbon Emission (Tonne) Savings Per Year after using Dehumidifier Technology </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</si>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</sst>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GHS]#,##0"/>
    <numFmt numFmtId="165" formatCode="0.0"/>
    <numFmt numFmtId="166" formatCode="[$GHS]#,##0.00"/>
    <numFmt numFmtId="167" formatCode="#,##0.000"/>
    <numFmt numFmtId="168" formatCode="#,##0.0"/>
  </numFmts>
  <fonts count="17">
    <font>
      <sz val="10"/>
      <color rgb="FF000000"/>
      <name val="Arial"/>
      <scheme val="minor"/>
    </font>
    <font>
      <sz val="10"/>
      <color theme="1"/>
      <name val="Helvetica Neue"/>
    </font>
    <font>
      <sz val="10"/>
      <color rgb="FFFFFFFF"/>
      <name val="Helvetica Neue"/>
    </font>
    <font>
      <b/>
      <sz val="10"/>
      <color theme="1"/>
      <name val="Helvetica Neue"/>
    </font>
    <font>
      <sz val="10"/>
      <name val="Arial"/>
    </font>
    <font>
      <sz val="10"/>
      <color theme="1"/>
      <name val="Arial"/>
      <scheme val="minor"/>
    </font>
    <font>
      <sz val="10"/>
      <color rgb="FFFFFFFF"/>
      <name val="Arial"/>
      <scheme val="minor"/>
    </font>
    <font>
      <sz val="12"/>
      <color rgb="FFFFFFFF"/>
      <name val="Helvetica Neue"/>
    </font>
    <font>
      <sz val="10"/>
      <color rgb="FF222222"/>
      <name val="Helvetica Neue"/>
    </font>
    <font>
      <sz val="10"/>
      <color rgb="FF000000"/>
      <name val="Helvetica Neue"/>
    </font>
    <font>
      <sz val="10"/>
      <color theme="1"/>
      <name val="Helvetica Neue"/>
    </font>
    <font>
      <sz val="11"/>
      <color theme="1"/>
      <name val="Helvetica Neue"/>
    </font>
    <font>
      <sz val="10"/>
      <color theme="1"/>
      <name val="Arial"/>
    </font>
    <font>
      <u/>
      <sz val="10"/>
      <color rgb="FF0000FF"/>
      <name val="Helvetica Neue"/>
    </font>
    <font>
      <b/>
      <sz val="10"/>
      <color theme="1"/>
      <name val="Arial"/>
    </font>
    <font>
      <sz val="9"/>
      <color rgb="FF222222"/>
      <name val="Helvetica Neue"/>
    </font>
    <font>
      <sz val="9"/>
      <color theme="1"/>
      <name val="Helvetica Neue"/>
    </font>
  </fonts>
  <fills count="7">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EFEFEF"/>
        <bgColor rgb="FFEFEFEF"/>
      </patternFill>
    </fill>
    <fill>
      <patternFill patternType="solid">
        <fgColor rgb="FFFFFF00"/>
        <bgColor rgb="FFFFFF00"/>
      </patternFill>
    </fill>
    <fill>
      <patternFill patternType="solid">
        <fgColor rgb="FF073763"/>
        <bgColor rgb="FF073763"/>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diagonal/>
    </border>
  </borders>
  <cellStyleXfs count="1">
    <xf numFmtId="0" fontId="0" fillId="0" borderId="0"/>
  </cellStyleXfs>
  <cellXfs count="143">
    <xf numFmtId="0" fontId="0" fillId="0" borderId="0" xfId="0" applyFont="1" applyAlignment="1"/>
    <xf numFmtId="0" fontId="1" fillId="0" borderId="0" xfId="0" applyFont="1"/>
    <xf numFmtId="0" fontId="2" fillId="2" borderId="1" xfId="0" applyFont="1" applyFill="1" applyBorder="1" applyAlignment="1"/>
    <xf numFmtId="0" fontId="2" fillId="2" borderId="2" xfId="0" applyFont="1" applyFill="1" applyBorder="1"/>
    <xf numFmtId="0" fontId="2" fillId="2" borderId="3" xfId="0" applyFont="1" applyFill="1" applyBorder="1"/>
    <xf numFmtId="0" fontId="3" fillId="0" borderId="0" xfId="0" applyFont="1" applyAlignment="1"/>
    <xf numFmtId="0" fontId="1" fillId="0" borderId="0" xfId="0" applyFont="1" applyAlignment="1">
      <alignment wrapText="1"/>
    </xf>
    <xf numFmtId="0" fontId="1" fillId="0" borderId="5" xfId="0" applyFont="1" applyBorder="1" applyAlignment="1">
      <alignment wrapText="1"/>
    </xf>
    <xf numFmtId="0" fontId="1" fillId="0" borderId="0" xfId="0" applyFont="1" applyAlignment="1"/>
    <xf numFmtId="0" fontId="1" fillId="0" borderId="5" xfId="0" applyFont="1" applyBorder="1"/>
    <xf numFmtId="0" fontId="1" fillId="0" borderId="4" xfId="0" applyFont="1" applyBorder="1" applyAlignment="1"/>
    <xf numFmtId="0" fontId="2" fillId="2" borderId="0" xfId="0" applyFont="1" applyFill="1" applyAlignment="1">
      <alignment horizontal="center"/>
    </xf>
    <xf numFmtId="3" fontId="2" fillId="2" borderId="0" xfId="0" applyNumberFormat="1" applyFont="1" applyFill="1" applyAlignment="1">
      <alignment horizontal="center"/>
    </xf>
    <xf numFmtId="3" fontId="2" fillId="2" borderId="5" xfId="0" applyNumberFormat="1" applyFont="1" applyFill="1" applyBorder="1" applyAlignment="1">
      <alignment horizontal="center"/>
    </xf>
    <xf numFmtId="0" fontId="1" fillId="0" borderId="1" xfId="0" applyFont="1" applyBorder="1" applyAlignment="1"/>
    <xf numFmtId="0" fontId="1" fillId="0" borderId="2" xfId="0" applyFont="1" applyBorder="1" applyAlignment="1"/>
    <xf numFmtId="0" fontId="1" fillId="0" borderId="2" xfId="0" applyFont="1" applyBorder="1"/>
    <xf numFmtId="0" fontId="1" fillId="0" borderId="2" xfId="0" applyFont="1" applyBorder="1" applyAlignment="1">
      <alignment wrapText="1"/>
    </xf>
    <xf numFmtId="0" fontId="1" fillId="0" borderId="3" xfId="0" applyFont="1" applyBorder="1" applyAlignment="1">
      <alignment wrapText="1"/>
    </xf>
    <xf numFmtId="10" fontId="2" fillId="2" borderId="0" xfId="0" applyNumberFormat="1" applyFont="1" applyFill="1" applyAlignment="1">
      <alignment horizontal="center"/>
    </xf>
    <xf numFmtId="0" fontId="1" fillId="0" borderId="9" xfId="0" applyFont="1" applyBorder="1"/>
    <xf numFmtId="0" fontId="1" fillId="0" borderId="7" xfId="0" applyFont="1" applyBorder="1" applyAlignment="1"/>
    <xf numFmtId="0" fontId="1" fillId="0" borderId="4" xfId="0" applyFont="1" applyBorder="1"/>
    <xf numFmtId="0" fontId="5" fillId="0" borderId="0" xfId="0" applyFont="1" applyAlignment="1"/>
    <xf numFmtId="0" fontId="1" fillId="0" borderId="10" xfId="0" applyFont="1" applyBorder="1"/>
    <xf numFmtId="0" fontId="1" fillId="0" borderId="11" xfId="0" applyFont="1" applyBorder="1"/>
    <xf numFmtId="0" fontId="6" fillId="3" borderId="0" xfId="0" applyFont="1" applyFill="1" applyAlignment="1"/>
    <xf numFmtId="0" fontId="6" fillId="3" borderId="0" xfId="0" applyFont="1" applyFill="1"/>
    <xf numFmtId="0" fontId="1" fillId="0" borderId="0" xfId="0" applyFont="1" applyAlignment="1">
      <alignment horizontal="center" wrapText="1"/>
    </xf>
    <xf numFmtId="0" fontId="1" fillId="0" borderId="0" xfId="0" applyFont="1" applyAlignment="1">
      <alignment horizontal="center"/>
    </xf>
    <xf numFmtId="0" fontId="8" fillId="3" borderId="0" xfId="0" applyFont="1" applyFill="1" applyAlignment="1"/>
    <xf numFmtId="3" fontId="9" fillId="4" borderId="0" xfId="0" applyNumberFormat="1" applyFont="1" applyFill="1" applyAlignment="1">
      <alignment horizontal="center"/>
    </xf>
    <xf numFmtId="164" fontId="1" fillId="0" borderId="0" xfId="0" applyNumberFormat="1" applyFont="1" applyAlignment="1">
      <alignment horizontal="left"/>
    </xf>
    <xf numFmtId="0" fontId="10" fillId="0" borderId="0" xfId="0" applyFont="1"/>
    <xf numFmtId="0" fontId="2" fillId="2" borderId="12" xfId="0" applyFont="1" applyFill="1" applyBorder="1" applyAlignment="1"/>
    <xf numFmtId="0" fontId="2" fillId="2" borderId="12" xfId="0" applyFont="1" applyFill="1" applyBorder="1"/>
    <xf numFmtId="0" fontId="1" fillId="0" borderId="12" xfId="0" applyFont="1" applyBorder="1" applyAlignment="1"/>
    <xf numFmtId="165" fontId="1" fillId="0" borderId="12" xfId="0" applyNumberFormat="1" applyFont="1" applyBorder="1" applyAlignment="1"/>
    <xf numFmtId="1" fontId="1" fillId="0" borderId="12" xfId="0" applyNumberFormat="1" applyFont="1" applyBorder="1" applyAlignment="1"/>
    <xf numFmtId="0" fontId="3" fillId="0" borderId="12" xfId="0" applyFont="1" applyBorder="1" applyAlignment="1"/>
    <xf numFmtId="165" fontId="1" fillId="0" borderId="12" xfId="0" applyNumberFormat="1" applyFont="1" applyBorder="1"/>
    <xf numFmtId="10" fontId="1" fillId="0" borderId="12" xfId="0" applyNumberFormat="1" applyFont="1" applyBorder="1" applyAlignment="1"/>
    <xf numFmtId="0" fontId="1" fillId="0" borderId="12" xfId="0" applyFont="1" applyBorder="1"/>
    <xf numFmtId="166" fontId="1" fillId="0" borderId="12" xfId="0" applyNumberFormat="1" applyFont="1" applyBorder="1" applyAlignment="1"/>
    <xf numFmtId="166" fontId="1" fillId="0" borderId="12" xfId="0" applyNumberFormat="1" applyFont="1" applyBorder="1"/>
    <xf numFmtId="10" fontId="1" fillId="0" borderId="12" xfId="0" applyNumberFormat="1" applyFont="1" applyBorder="1"/>
    <xf numFmtId="0" fontId="3" fillId="0" borderId="11" xfId="0" applyFont="1" applyBorder="1" applyAlignment="1"/>
    <xf numFmtId="0" fontId="1" fillId="3" borderId="11" xfId="0" applyFont="1" applyFill="1" applyBorder="1"/>
    <xf numFmtId="0" fontId="1" fillId="0" borderId="11" xfId="0" applyFont="1" applyBorder="1" applyAlignment="1"/>
    <xf numFmtId="0" fontId="1" fillId="3" borderId="11" xfId="0" applyFont="1" applyFill="1" applyBorder="1" applyAlignment="1"/>
    <xf numFmtId="0" fontId="1" fillId="0" borderId="6" xfId="0" applyFont="1" applyBorder="1"/>
    <xf numFmtId="0" fontId="1" fillId="0" borderId="7" xfId="0" applyFont="1" applyBorder="1"/>
    <xf numFmtId="0" fontId="1" fillId="3" borderId="7" xfId="0" applyFont="1" applyFill="1" applyBorder="1" applyAlignment="1"/>
    <xf numFmtId="0" fontId="1" fillId="0" borderId="8" xfId="0" applyFont="1" applyBorder="1" applyAlignment="1"/>
    <xf numFmtId="0" fontId="1" fillId="3" borderId="12" xfId="0" applyFont="1" applyFill="1" applyBorder="1" applyAlignment="1"/>
    <xf numFmtId="0" fontId="1" fillId="0" borderId="13" xfId="0" applyFont="1" applyBorder="1" applyAlignment="1"/>
    <xf numFmtId="0" fontId="1" fillId="3" borderId="12" xfId="0" applyFont="1" applyFill="1" applyBorder="1" applyAlignment="1">
      <alignment horizontal="center"/>
    </xf>
    <xf numFmtId="0" fontId="1" fillId="3" borderId="12" xfId="0" applyFont="1" applyFill="1" applyBorder="1" applyAlignment="1">
      <alignment horizontal="center"/>
    </xf>
    <xf numFmtId="0" fontId="1" fillId="0" borderId="13" xfId="0" applyFont="1" applyBorder="1"/>
    <xf numFmtId="166" fontId="1" fillId="3" borderId="12" xfId="0" applyNumberFormat="1" applyFont="1" applyFill="1" applyBorder="1" applyAlignment="1">
      <alignment horizontal="center"/>
    </xf>
    <xf numFmtId="0" fontId="1" fillId="0" borderId="10" xfId="0" applyFont="1" applyBorder="1" applyAlignment="1"/>
    <xf numFmtId="0" fontId="1" fillId="0" borderId="0" xfId="0" applyFont="1" applyAlignment="1"/>
    <xf numFmtId="0" fontId="1" fillId="3" borderId="0" xfId="0" applyFont="1" applyFill="1" applyAlignment="1"/>
    <xf numFmtId="166" fontId="1" fillId="0" borderId="0" xfId="0" applyNumberFormat="1" applyFont="1" applyAlignment="1">
      <alignment horizontal="right"/>
    </xf>
    <xf numFmtId="166" fontId="1" fillId="3" borderId="0" xfId="0" applyNumberFormat="1" applyFont="1" applyFill="1" applyAlignment="1">
      <alignment horizontal="center"/>
    </xf>
    <xf numFmtId="0" fontId="1" fillId="0" borderId="0" xfId="0" applyFont="1" applyAlignment="1"/>
    <xf numFmtId="166" fontId="1" fillId="0" borderId="0" xfId="0" applyNumberFormat="1" applyFont="1" applyAlignment="1">
      <alignment horizontal="center"/>
    </xf>
    <xf numFmtId="0" fontId="1" fillId="3" borderId="0" xfId="0" applyFont="1" applyFill="1"/>
    <xf numFmtId="0" fontId="1" fillId="3" borderId="0" xfId="0" applyFont="1" applyFill="1" applyAlignment="1"/>
    <xf numFmtId="0" fontId="1" fillId="0" borderId="0" xfId="0" applyFont="1" applyAlignment="1">
      <alignment horizontal="right"/>
    </xf>
    <xf numFmtId="0" fontId="1" fillId="3" borderId="0" xfId="0" applyFont="1" applyFill="1" applyAlignment="1">
      <alignment horizontal="center"/>
    </xf>
    <xf numFmtId="0" fontId="1" fillId="0" borderId="0" xfId="0" applyFont="1" applyAlignment="1">
      <alignment horizontal="center"/>
    </xf>
    <xf numFmtId="0" fontId="3" fillId="0" borderId="0" xfId="0" applyFont="1" applyAlignment="1"/>
    <xf numFmtId="0" fontId="1" fillId="0" borderId="12" xfId="0" applyFont="1" applyBorder="1" applyAlignment="1">
      <alignment horizontal="right"/>
    </xf>
    <xf numFmtId="0" fontId="12" fillId="0" borderId="4" xfId="0" applyFont="1" applyBorder="1" applyAlignment="1"/>
    <xf numFmtId="0" fontId="12" fillId="0" borderId="0" xfId="0" applyFont="1" applyAlignment="1"/>
    <xf numFmtId="0" fontId="12" fillId="0" borderId="0" xfId="0" applyFont="1" applyAlignment="1"/>
    <xf numFmtId="0" fontId="12" fillId="0" borderId="5" xfId="0" applyFont="1" applyBorder="1" applyAlignment="1"/>
    <xf numFmtId="0" fontId="12"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xf>
    <xf numFmtId="0" fontId="3" fillId="0" borderId="12" xfId="0" applyFont="1" applyBorder="1" applyAlignment="1">
      <alignment horizontal="center"/>
    </xf>
    <xf numFmtId="0" fontId="1" fillId="0" borderId="12" xfId="0" applyFont="1" applyBorder="1" applyAlignment="1"/>
    <xf numFmtId="3" fontId="1" fillId="0" borderId="12" xfId="0" applyNumberFormat="1" applyFont="1" applyBorder="1" applyAlignment="1">
      <alignment horizontal="right"/>
    </xf>
    <xf numFmtId="3" fontId="3" fillId="5" borderId="12" xfId="0" applyNumberFormat="1" applyFont="1" applyFill="1" applyBorder="1" applyAlignment="1">
      <alignment horizontal="right"/>
    </xf>
    <xf numFmtId="0" fontId="11" fillId="0" borderId="0" xfId="0" applyFont="1" applyAlignment="1">
      <alignment wrapText="1"/>
    </xf>
    <xf numFmtId="3" fontId="1" fillId="0" borderId="12" xfId="0" applyNumberFormat="1" applyFont="1" applyBorder="1" applyAlignment="1"/>
    <xf numFmtId="0" fontId="1" fillId="0" borderId="6" xfId="0" applyFont="1" applyBorder="1" applyAlignment="1"/>
    <xf numFmtId="3" fontId="1" fillId="0" borderId="8" xfId="0" applyNumberFormat="1" applyFont="1" applyBorder="1" applyAlignment="1">
      <alignment horizontal="right"/>
    </xf>
    <xf numFmtId="0" fontId="1" fillId="0" borderId="4" xfId="0" applyFont="1" applyBorder="1" applyAlignment="1"/>
    <xf numFmtId="3" fontId="1" fillId="0" borderId="5" xfId="0" applyNumberFormat="1" applyFont="1" applyBorder="1" applyAlignment="1">
      <alignment horizontal="right"/>
    </xf>
    <xf numFmtId="0" fontId="1" fillId="0" borderId="10" xfId="0" applyFont="1" applyBorder="1" applyAlignment="1"/>
    <xf numFmtId="3" fontId="1" fillId="0" borderId="9" xfId="0" applyNumberFormat="1" applyFont="1" applyBorder="1" applyAlignment="1">
      <alignment horizontal="right"/>
    </xf>
    <xf numFmtId="0" fontId="1" fillId="0" borderId="12" xfId="0" applyFont="1" applyBorder="1" applyAlignment="1">
      <alignment horizontal="right"/>
    </xf>
    <xf numFmtId="4" fontId="1" fillId="0" borderId="12" xfId="0" applyNumberFormat="1" applyFont="1" applyBorder="1" applyAlignment="1"/>
    <xf numFmtId="0" fontId="1" fillId="0" borderId="12" xfId="0" applyFont="1" applyBorder="1" applyAlignment="1">
      <alignment horizontal="right"/>
    </xf>
    <xf numFmtId="0" fontId="13" fillId="0" borderId="12" xfId="0" applyFont="1" applyBorder="1" applyAlignment="1"/>
    <xf numFmtId="0" fontId="1" fillId="0" borderId="12" xfId="0" applyFont="1" applyBorder="1" applyAlignment="1">
      <alignment wrapText="1"/>
    </xf>
    <xf numFmtId="167" fontId="1" fillId="0" borderId="12" xfId="0" applyNumberFormat="1" applyFont="1" applyBorder="1" applyAlignment="1"/>
    <xf numFmtId="1" fontId="1" fillId="0" borderId="12" xfId="0" applyNumberFormat="1" applyFont="1" applyBorder="1" applyAlignment="1">
      <alignment horizontal="right"/>
    </xf>
    <xf numFmtId="2" fontId="1" fillId="0" borderId="12" xfId="0" applyNumberFormat="1" applyFont="1" applyBorder="1"/>
    <xf numFmtId="2" fontId="1" fillId="0" borderId="12" xfId="0" applyNumberFormat="1" applyFont="1" applyBorder="1" applyAlignment="1"/>
    <xf numFmtId="168" fontId="1" fillId="0" borderId="12" xfId="0" applyNumberFormat="1" applyFont="1" applyBorder="1" applyAlignment="1"/>
    <xf numFmtId="0" fontId="1" fillId="0" borderId="13" xfId="0" applyFont="1" applyBorder="1" applyAlignment="1">
      <alignment wrapText="1"/>
    </xf>
    <xf numFmtId="2" fontId="1" fillId="0" borderId="13" xfId="0" applyNumberFormat="1" applyFont="1" applyBorder="1"/>
    <xf numFmtId="0" fontId="1" fillId="0" borderId="13" xfId="0" applyFont="1" applyBorder="1" applyAlignment="1">
      <alignment horizontal="right"/>
    </xf>
    <xf numFmtId="0" fontId="1" fillId="0" borderId="7" xfId="0" applyFont="1" applyBorder="1" applyAlignment="1">
      <alignment horizontal="right"/>
    </xf>
    <xf numFmtId="166" fontId="1" fillId="0" borderId="0" xfId="0" applyNumberFormat="1" applyFont="1"/>
    <xf numFmtId="0" fontId="7" fillId="6" borderId="12" xfId="0" applyFont="1" applyFill="1" applyBorder="1" applyAlignment="1"/>
    <xf numFmtId="3" fontId="2" fillId="6" borderId="12" xfId="0" applyNumberFormat="1" applyFont="1" applyFill="1" applyBorder="1" applyAlignment="1">
      <alignment horizontal="right"/>
    </xf>
    <xf numFmtId="0" fontId="1" fillId="3" borderId="0" xfId="0" applyFont="1" applyFill="1" applyAlignment="1">
      <alignment horizontal="center"/>
    </xf>
    <xf numFmtId="0" fontId="0" fillId="0" borderId="0" xfId="0" applyFont="1" applyAlignment="1"/>
    <xf numFmtId="0" fontId="4" fillId="0" borderId="5" xfId="0" applyFont="1" applyBorder="1"/>
    <xf numFmtId="0" fontId="4" fillId="0" borderId="7" xfId="0" applyFont="1" applyBorder="1"/>
    <xf numFmtId="0" fontId="4" fillId="0" borderId="8" xfId="0" applyFont="1" applyBorder="1"/>
    <xf numFmtId="0" fontId="4" fillId="0" borderId="4" xfId="0" applyFont="1" applyBorder="1"/>
    <xf numFmtId="0" fontId="7"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0" borderId="0" xfId="0" applyFont="1"/>
    <xf numFmtId="0" fontId="5" fillId="0" borderId="6" xfId="0" applyFont="1" applyBorder="1" applyAlignment="1">
      <alignment wrapText="1"/>
    </xf>
    <xf numFmtId="0" fontId="4" fillId="0" borderId="10" xfId="0" applyFont="1" applyBorder="1"/>
    <xf numFmtId="0" fontId="4" fillId="0" borderId="11" xfId="0" applyFont="1" applyBorder="1"/>
    <xf numFmtId="0" fontId="4" fillId="0" borderId="9" xfId="0" applyFont="1" applyBorder="1"/>
    <xf numFmtId="0" fontId="11" fillId="0" borderId="6" xfId="0" applyFont="1" applyBorder="1" applyAlignment="1">
      <alignment wrapText="1"/>
    </xf>
    <xf numFmtId="0" fontId="2" fillId="2" borderId="1" xfId="0" applyFont="1" applyFill="1" applyBorder="1" applyAlignment="1">
      <alignment wrapText="1"/>
    </xf>
    <xf numFmtId="0" fontId="4" fillId="0" borderId="2" xfId="0" applyFont="1" applyBorder="1"/>
    <xf numFmtId="0" fontId="4" fillId="0" borderId="3" xfId="0" applyFont="1" applyBorder="1"/>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center" wrapText="1"/>
    </xf>
    <xf numFmtId="0" fontId="1" fillId="0" borderId="8" xfId="0" applyFont="1" applyBorder="1" applyAlignment="1">
      <alignment horizontal="center" wrapText="1"/>
    </xf>
    <xf numFmtId="0" fontId="1" fillId="0" borderId="5" xfId="0" applyFont="1" applyBorder="1" applyAlignment="1">
      <alignment horizontal="center" wrapText="1"/>
    </xf>
    <xf numFmtId="0" fontId="1" fillId="0" borderId="0" xfId="0" applyFont="1" applyBorder="1"/>
    <xf numFmtId="0" fontId="1" fillId="0" borderId="0" xfId="0" applyFont="1" applyBorder="1" applyAlignment="1">
      <alignment horizontal="center" wrapText="1"/>
    </xf>
    <xf numFmtId="0" fontId="1" fillId="0" borderId="0" xfId="0" applyFont="1" applyBorder="1" applyAlignment="1">
      <alignment horizontal="center" wrapText="1"/>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5" xfId="0" applyFont="1" applyBorder="1" applyAlignment="1">
      <alignment horizontal="center" wrapText="1"/>
    </xf>
    <xf numFmtId="0" fontId="1" fillId="0" borderId="6" xfId="0" applyFont="1" applyBorder="1" applyAlignment="1">
      <alignment wrapText="1"/>
    </xf>
    <xf numFmtId="0" fontId="15" fillId="3" borderId="0" xfId="0" applyFont="1" applyFill="1" applyAlignment="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600" b="1">
                <a:solidFill>
                  <a:srgbClr val="000000"/>
                </a:solidFill>
                <a:latin typeface="+mn-lt"/>
              </a:defRPr>
            </a:pPr>
            <a:r>
              <a:rPr lang="en-US" sz="1600" b="1">
                <a:solidFill>
                  <a:srgbClr val="000000"/>
                </a:solidFill>
                <a:latin typeface="+mn-lt"/>
              </a:rPr>
              <a:t>Carbon Emission (Tonnes) Over 5 Years: Haulage Truck Using Diesel VS Using Solar Cooling Unit &amp; Dehumidifier</a:t>
            </a:r>
          </a:p>
        </c:rich>
      </c:tx>
      <c:overlay val="0"/>
    </c:title>
    <c:autoTitleDeleted val="0"/>
    <c:plotArea>
      <c:layout/>
      <c:barChart>
        <c:barDir val="col"/>
        <c:grouping val="clustered"/>
        <c:varyColors val="1"/>
        <c:ser>
          <c:idx val="0"/>
          <c:order val="0"/>
          <c:spPr>
            <a:solidFill>
              <a:srgbClr val="FF6D01"/>
            </a:solidFill>
            <a:ln cmpd="sng">
              <a:solidFill>
                <a:srgbClr val="000000"/>
              </a:solidFill>
            </a:ln>
          </c:spPr>
          <c:invertIfNegative val="1"/>
          <c:dPt>
            <c:idx val="0"/>
            <c:invertIfNegative val="1"/>
            <c:bubble3D val="0"/>
            <c:spPr>
              <a:solidFill>
                <a:srgbClr val="CC0000"/>
              </a:solidFill>
              <a:ln cmpd="sng">
                <a:solidFill>
                  <a:srgbClr val="000000"/>
                </a:solidFill>
              </a:ln>
            </c:spPr>
            <c:extLst>
              <c:ext xmlns:c16="http://schemas.microsoft.com/office/drawing/2014/chart" uri="{C3380CC4-5D6E-409C-BE32-E72D297353CC}">
                <c16:uniqueId val="{00000001-DCD3-4F54-A82E-45C61B24A610}"/>
              </c:ext>
            </c:extLst>
          </c:dPt>
          <c:dPt>
            <c:idx val="1"/>
            <c:invertIfNegative val="1"/>
            <c:bubble3D val="0"/>
            <c:spPr>
              <a:solidFill>
                <a:srgbClr val="38761D"/>
              </a:solidFill>
              <a:ln cmpd="sng">
                <a:solidFill>
                  <a:srgbClr val="000000"/>
                </a:solidFill>
              </a:ln>
            </c:spPr>
            <c:extLst>
              <c:ext xmlns:c16="http://schemas.microsoft.com/office/drawing/2014/chart" uri="{C3380CC4-5D6E-409C-BE32-E72D297353CC}">
                <c16:uniqueId val="{00000003-DCD3-4F54-A82E-45C61B24A610}"/>
              </c:ext>
            </c:extLst>
          </c:dPt>
          <c:dPt>
            <c:idx val="2"/>
            <c:invertIfNegative val="1"/>
            <c:bubble3D val="0"/>
            <c:spPr>
              <a:solidFill>
                <a:srgbClr val="0000FF"/>
              </a:solidFill>
              <a:ln cmpd="sng">
                <a:solidFill>
                  <a:srgbClr val="000000"/>
                </a:solidFill>
              </a:ln>
            </c:spPr>
            <c:extLst>
              <c:ext xmlns:c16="http://schemas.microsoft.com/office/drawing/2014/chart" uri="{C3380CC4-5D6E-409C-BE32-E72D297353CC}">
                <c16:uniqueId val="{00000005-DCD3-4F54-A82E-45C61B24A610}"/>
              </c:ext>
            </c:extLst>
          </c:dPt>
          <c:dLbls>
            <c:dLbl>
              <c:idx val="0"/>
              <c:spPr>
                <a:noFill/>
                <a:ln>
                  <a:noFill/>
                </a:ln>
                <a:effectLst/>
              </c:spPr>
              <c:txPr>
                <a:bodyPr/>
                <a:lstStyle/>
                <a:p>
                  <a:pPr lvl="0">
                    <a:defRPr sz="1000" b="1">
                      <a:solidFill>
                        <a:srgbClr val="C00000"/>
                      </a:solidFill>
                    </a:defRPr>
                  </a:pPr>
                  <a:endParaRPr lang="en-GH"/>
                </a:p>
              </c:txPr>
              <c:showLegendKey val="0"/>
              <c:showVal val="1"/>
              <c:showCatName val="0"/>
              <c:showSerName val="0"/>
              <c:showPercent val="0"/>
              <c:showBubbleSize val="0"/>
              <c:extLst>
                <c:ext xmlns:c16="http://schemas.microsoft.com/office/drawing/2014/chart" uri="{C3380CC4-5D6E-409C-BE32-E72D297353CC}">
                  <c16:uniqueId val="{00000001-DCD3-4F54-A82E-45C61B24A610}"/>
                </c:ext>
              </c:extLst>
            </c:dLbl>
            <c:dLbl>
              <c:idx val="1"/>
              <c:spPr/>
              <c:txPr>
                <a:bodyPr/>
                <a:lstStyle/>
                <a:p>
                  <a:pPr lvl="0">
                    <a:defRPr>
                      <a:solidFill>
                        <a:schemeClr val="accent4">
                          <a:lumMod val="50000"/>
                        </a:schemeClr>
                      </a:solidFill>
                    </a:defRPr>
                  </a:pPr>
                  <a:endParaRPr lang="en-GH"/>
                </a:p>
              </c:txPr>
              <c:showLegendKey val="0"/>
              <c:showVal val="1"/>
              <c:showCatName val="0"/>
              <c:showSerName val="0"/>
              <c:showPercent val="0"/>
              <c:showBubbleSize val="0"/>
              <c:extLst>
                <c:ext xmlns:c16="http://schemas.microsoft.com/office/drawing/2014/chart" uri="{C3380CC4-5D6E-409C-BE32-E72D297353CC}">
                  <c16:uniqueId val="{00000003-DCD3-4F54-A82E-45C61B24A610}"/>
                </c:ext>
              </c:extLst>
            </c:dLbl>
            <c:dLbl>
              <c:idx val="2"/>
              <c:spPr>
                <a:noFill/>
                <a:ln>
                  <a:noFill/>
                </a:ln>
                <a:effectLst/>
              </c:spPr>
              <c:txPr>
                <a:bodyPr/>
                <a:lstStyle/>
                <a:p>
                  <a:pPr lvl="0">
                    <a:defRPr sz="1000" b="1">
                      <a:solidFill>
                        <a:schemeClr val="accent1">
                          <a:lumMod val="75000"/>
                        </a:schemeClr>
                      </a:solidFill>
                    </a:defRPr>
                  </a:pPr>
                  <a:endParaRPr lang="en-GH"/>
                </a:p>
              </c:txPr>
              <c:showLegendKey val="0"/>
              <c:showVal val="1"/>
              <c:showCatName val="0"/>
              <c:showSerName val="0"/>
              <c:showPercent val="0"/>
              <c:showBubbleSize val="0"/>
              <c:extLst>
                <c:ext xmlns:c16="http://schemas.microsoft.com/office/drawing/2014/chart" uri="{C3380CC4-5D6E-409C-BE32-E72D297353CC}">
                  <c16:uniqueId val="{00000005-DCD3-4F54-A82E-45C61B24A610}"/>
                </c:ext>
              </c:extLst>
            </c:dLbl>
            <c:spPr>
              <a:noFill/>
              <a:ln>
                <a:noFill/>
              </a:ln>
              <a:effectLst/>
            </c:spPr>
            <c:txPr>
              <a:bodyPr/>
              <a:lstStyle/>
              <a:p>
                <a:pPr lvl="0">
                  <a:defRPr sz="1800" b="1">
                    <a:solidFill>
                      <a:srgbClr val="FFFFFF"/>
                    </a:solidFill>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'4. Carbon Emission- Assumption'!$H$8:$H$10</c:f>
              <c:strCache>
                <c:ptCount val="3"/>
                <c:pt idx="0">
                  <c:v>Diesel</c:v>
                </c:pt>
                <c:pt idx="1">
                  <c:v>Dehumidifier</c:v>
                </c:pt>
                <c:pt idx="2">
                  <c:v>Solar Cooling Unit</c:v>
                </c:pt>
              </c:strCache>
            </c:strRef>
          </c:cat>
          <c:val>
            <c:numRef>
              <c:f>'4. Carbon Emission- Assumption'!$I$8:$I$10</c:f>
              <c:numCache>
                <c:formatCode>#,##0</c:formatCode>
                <c:ptCount val="3"/>
                <c:pt idx="0">
                  <c:v>3104.1328087598395</c:v>
                </c:pt>
                <c:pt idx="1">
                  <c:v>2426.1292168217769</c:v>
                </c:pt>
                <c:pt idx="2">
                  <c:v>1376.1236540858392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DCD3-4F54-A82E-45C61B24A610}"/>
            </c:ext>
          </c:extLst>
        </c:ser>
        <c:dLbls>
          <c:showLegendKey val="0"/>
          <c:showVal val="0"/>
          <c:showCatName val="0"/>
          <c:showSerName val="0"/>
          <c:showPercent val="0"/>
          <c:showBubbleSize val="0"/>
        </c:dLbls>
        <c:gapWidth val="150"/>
        <c:axId val="1851390917"/>
        <c:axId val="1266564655"/>
      </c:barChart>
      <c:catAx>
        <c:axId val="1851390917"/>
        <c:scaling>
          <c:orientation val="minMax"/>
        </c:scaling>
        <c:delete val="0"/>
        <c:axPos val="b"/>
        <c:title>
          <c:tx>
            <c:rich>
              <a:bodyPr/>
              <a:lstStyle/>
              <a:p>
                <a:pPr lvl="0">
                  <a:defRPr b="0">
                    <a:solidFill>
                      <a:srgbClr val="000000"/>
                    </a:solidFill>
                    <a:latin typeface="+mn-lt"/>
                  </a:defRPr>
                </a:pPr>
                <a:endParaRPr lang="en-GH"/>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GH"/>
          </a:p>
        </c:txPr>
        <c:crossAx val="1266564655"/>
        <c:crosses val="autoZero"/>
        <c:auto val="1"/>
        <c:lblAlgn val="ctr"/>
        <c:lblOffset val="100"/>
        <c:noMultiLvlLbl val="1"/>
      </c:catAx>
      <c:valAx>
        <c:axId val="12665646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H"/>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GH"/>
          </a:p>
        </c:txPr>
        <c:crossAx val="1851390917"/>
        <c:crosses val="autoZero"/>
        <c:crossBetween val="between"/>
      </c:valAx>
    </c:plotArea>
    <c:legend>
      <c:legendPos val="r"/>
      <c:overlay val="0"/>
      <c:txPr>
        <a:bodyPr/>
        <a:lstStyle/>
        <a:p>
          <a:pPr lvl="0">
            <a:defRPr b="0">
              <a:solidFill>
                <a:srgbClr val="1A1A1A"/>
              </a:solidFill>
              <a:latin typeface="+mn-lt"/>
            </a:defRPr>
          </a:pPr>
          <a:endParaRPr lang="en-GH"/>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2000" b="1">
                <a:solidFill>
                  <a:srgbClr val="757575"/>
                </a:solidFill>
                <a:latin typeface="+mn-lt"/>
              </a:defRPr>
            </a:pPr>
            <a:r>
              <a:rPr lang="en-US" sz="2000" b="1">
                <a:solidFill>
                  <a:srgbClr val="757575"/>
                </a:solidFill>
                <a:latin typeface="+mn-lt"/>
              </a:rPr>
              <a:t>Payback Analysis: Solar-Powered/Dehumidifer Cooling vs Fuel-Powered Loadbox</a:t>
            </a:r>
          </a:p>
        </c:rich>
      </c:tx>
      <c:overlay val="0"/>
    </c:title>
    <c:autoTitleDeleted val="0"/>
    <c:plotArea>
      <c:layout/>
      <c:barChart>
        <c:barDir val="col"/>
        <c:grouping val="stacked"/>
        <c:varyColors val="1"/>
        <c:ser>
          <c:idx val="0"/>
          <c:order val="0"/>
          <c:tx>
            <c:strRef>
              <c:f>'3. Fuel Cost-Assumption'!$A$27</c:f>
              <c:strCache>
                <c:ptCount val="1"/>
                <c:pt idx="0">
                  <c:v>Capital Cost for Solar Cooling Unit </c:v>
                </c:pt>
              </c:strCache>
            </c:strRef>
          </c:tx>
          <c:spPr>
            <a:solidFill>
              <a:srgbClr val="EA4335"/>
            </a:solidFill>
            <a:ln cmpd="sng">
              <a:solidFill>
                <a:srgbClr val="000000"/>
              </a:solidFill>
            </a:ln>
          </c:spPr>
          <c:invertIfNegative val="1"/>
          <c:cat>
            <c:strRef>
              <c:f>'3. Fuel Cost-Assumption'!$B$26:$G$26</c:f>
              <c:strCache>
                <c:ptCount val="6"/>
                <c:pt idx="0">
                  <c:v>Year 0</c:v>
                </c:pt>
                <c:pt idx="1">
                  <c:v>Year 1</c:v>
                </c:pt>
                <c:pt idx="2">
                  <c:v>Year 2</c:v>
                </c:pt>
                <c:pt idx="3">
                  <c:v>Year 3</c:v>
                </c:pt>
                <c:pt idx="4">
                  <c:v>Year 4</c:v>
                </c:pt>
                <c:pt idx="5">
                  <c:v>Year 5</c:v>
                </c:pt>
              </c:strCache>
            </c:strRef>
          </c:cat>
          <c:val>
            <c:numRef>
              <c:f>'3. Fuel Cost-Assumption'!$B$27:$G$27</c:f>
              <c:numCache>
                <c:formatCode>General</c:formatCode>
                <c:ptCount val="6"/>
                <c:pt idx="0" formatCode="[$GHS]#,##0.00">
                  <c:v>413881.25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2CA-4FBA-8ADF-EA3E233AC1F7}"/>
            </c:ext>
          </c:extLst>
        </c:ser>
        <c:ser>
          <c:idx val="1"/>
          <c:order val="1"/>
          <c:tx>
            <c:v>Capital Cost for Dehumidifier Technology</c:v>
          </c:tx>
          <c:spPr>
            <a:solidFill>
              <a:srgbClr val="4285F4"/>
            </a:solidFill>
            <a:ln cmpd="sng">
              <a:solidFill>
                <a:srgbClr val="000000"/>
              </a:solidFill>
            </a:ln>
          </c:spPr>
          <c:invertIfNegative val="1"/>
          <c:dPt>
            <c:idx val="0"/>
            <c:invertIfNegative val="1"/>
            <c:bubble3D val="0"/>
            <c:extLst>
              <c:ext xmlns:c16="http://schemas.microsoft.com/office/drawing/2014/chart" uri="{C3380CC4-5D6E-409C-BE32-E72D297353CC}">
                <c16:uniqueId val="{00000001-B2CA-4FBA-8ADF-EA3E233AC1F7}"/>
              </c:ext>
            </c:extLst>
          </c:dPt>
          <c:dPt>
            <c:idx val="1"/>
            <c:invertIfNegative val="1"/>
            <c:bubble3D val="0"/>
            <c:extLst>
              <c:ext xmlns:c16="http://schemas.microsoft.com/office/drawing/2014/chart" uri="{C3380CC4-5D6E-409C-BE32-E72D297353CC}">
                <c16:uniqueId val="{00000002-B2CA-4FBA-8ADF-EA3E233AC1F7}"/>
              </c:ext>
            </c:extLst>
          </c:dPt>
          <c:dPt>
            <c:idx val="2"/>
            <c:invertIfNegative val="1"/>
            <c:bubble3D val="0"/>
            <c:extLst>
              <c:ext xmlns:c16="http://schemas.microsoft.com/office/drawing/2014/chart" uri="{C3380CC4-5D6E-409C-BE32-E72D297353CC}">
                <c16:uniqueId val="{00000003-B2CA-4FBA-8ADF-EA3E233AC1F7}"/>
              </c:ext>
            </c:extLst>
          </c:dPt>
          <c:cat>
            <c:strRef>
              <c:f>'3. Fuel Cost-Assumption'!$B$26:$G$26</c:f>
              <c:strCache>
                <c:ptCount val="6"/>
                <c:pt idx="0">
                  <c:v>Year 0</c:v>
                </c:pt>
                <c:pt idx="1">
                  <c:v>Year 1</c:v>
                </c:pt>
                <c:pt idx="2">
                  <c:v>Year 2</c:v>
                </c:pt>
                <c:pt idx="3">
                  <c:v>Year 3</c:v>
                </c:pt>
                <c:pt idx="4">
                  <c:v>Year 4</c:v>
                </c:pt>
                <c:pt idx="5">
                  <c:v>Year 5</c:v>
                </c:pt>
              </c:strCache>
            </c:strRef>
          </c:cat>
          <c:val>
            <c:numRef>
              <c:f>'3. Fuel Cost-Assumption'!$B$28:$G$28</c:f>
              <c:numCache>
                <c:formatCode>General</c:formatCode>
                <c:ptCount val="6"/>
                <c:pt idx="0" formatCode="[$GHS]#,##0.00">
                  <c:v>49342.879999999997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2CA-4FBA-8ADF-EA3E233AC1F7}"/>
            </c:ext>
          </c:extLst>
        </c:ser>
        <c:ser>
          <c:idx val="2"/>
          <c:order val="2"/>
          <c:tx>
            <c:v>Cumulative Fuel Cost Savings for 40ft refrigerated trailer loadbox</c:v>
          </c:tx>
          <c:spPr>
            <a:solidFill>
              <a:srgbClr val="34A853"/>
            </a:solidFill>
            <a:ln cmpd="sng">
              <a:solidFill>
                <a:srgbClr val="000000"/>
              </a:solidFill>
            </a:ln>
          </c:spPr>
          <c:invertIfNegative val="1"/>
          <c:cat>
            <c:strRef>
              <c:f>'3. Fuel Cost-Assumption'!$B$26:$G$26</c:f>
              <c:strCache>
                <c:ptCount val="6"/>
                <c:pt idx="0">
                  <c:v>Year 0</c:v>
                </c:pt>
                <c:pt idx="1">
                  <c:v>Year 1</c:v>
                </c:pt>
                <c:pt idx="2">
                  <c:v>Year 2</c:v>
                </c:pt>
                <c:pt idx="3">
                  <c:v>Year 3</c:v>
                </c:pt>
                <c:pt idx="4">
                  <c:v>Year 4</c:v>
                </c:pt>
                <c:pt idx="5">
                  <c:v>Year 5</c:v>
                </c:pt>
              </c:strCache>
            </c:strRef>
          </c:cat>
          <c:val>
            <c:numRef>
              <c:f>'3. Fuel Cost-Assumption'!$B$29:$G$29</c:f>
              <c:numCache>
                <c:formatCode>[$GHS]#,##0.00</c:formatCode>
                <c:ptCount val="6"/>
                <c:pt idx="1">
                  <c:v>187467.5</c:v>
                </c:pt>
                <c:pt idx="2">
                  <c:v>374935</c:v>
                </c:pt>
                <c:pt idx="3">
                  <c:v>562402.5</c:v>
                </c:pt>
                <c:pt idx="4">
                  <c:v>749870</c:v>
                </c:pt>
                <c:pt idx="5">
                  <c:v>937337.5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2CA-4FBA-8ADF-EA3E233AC1F7}"/>
            </c:ext>
          </c:extLst>
        </c:ser>
        <c:dLbls>
          <c:showLegendKey val="0"/>
          <c:showVal val="0"/>
          <c:showCatName val="0"/>
          <c:showSerName val="0"/>
          <c:showPercent val="0"/>
          <c:showBubbleSize val="0"/>
        </c:dLbls>
        <c:gapWidth val="150"/>
        <c:overlap val="100"/>
        <c:axId val="2100941104"/>
        <c:axId val="1624261683"/>
      </c:barChart>
      <c:catAx>
        <c:axId val="2100941104"/>
        <c:scaling>
          <c:orientation val="minMax"/>
        </c:scaling>
        <c:delete val="0"/>
        <c:axPos val="b"/>
        <c:title>
          <c:tx>
            <c:rich>
              <a:bodyPr/>
              <a:lstStyle/>
              <a:p>
                <a:pPr lvl="0">
                  <a:defRPr b="0">
                    <a:solidFill>
                      <a:srgbClr val="000000"/>
                    </a:solidFill>
                    <a:latin typeface="+mn-lt"/>
                  </a:defRPr>
                </a:pPr>
                <a:endParaRPr lang="en-GH"/>
              </a:p>
            </c:rich>
          </c:tx>
          <c:overlay val="0"/>
        </c:title>
        <c:numFmt formatCode="General" sourceLinked="1"/>
        <c:majorTickMark val="none"/>
        <c:minorTickMark val="none"/>
        <c:tickLblPos val="nextTo"/>
        <c:txPr>
          <a:bodyPr rot="-3600000"/>
          <a:lstStyle/>
          <a:p>
            <a:pPr lvl="0">
              <a:defRPr b="1">
                <a:solidFill>
                  <a:srgbClr val="000000"/>
                </a:solidFill>
                <a:latin typeface="+mn-lt"/>
              </a:defRPr>
            </a:pPr>
            <a:endParaRPr lang="en-GH"/>
          </a:p>
        </c:txPr>
        <c:crossAx val="1624261683"/>
        <c:crosses val="autoZero"/>
        <c:auto val="1"/>
        <c:lblAlgn val="ctr"/>
        <c:lblOffset val="100"/>
        <c:noMultiLvlLbl val="1"/>
      </c:catAx>
      <c:valAx>
        <c:axId val="16242616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H"/>
              </a:p>
            </c:rich>
          </c:tx>
          <c:overlay val="0"/>
        </c:title>
        <c:numFmt formatCode="[$GHS]#,##0" sourceLinked="0"/>
        <c:majorTickMark val="none"/>
        <c:minorTickMark val="none"/>
        <c:tickLblPos val="nextTo"/>
        <c:spPr>
          <a:ln/>
        </c:spPr>
        <c:txPr>
          <a:bodyPr/>
          <a:lstStyle/>
          <a:p>
            <a:pPr lvl="0">
              <a:defRPr b="1">
                <a:solidFill>
                  <a:srgbClr val="000000"/>
                </a:solidFill>
                <a:latin typeface="+mn-lt"/>
              </a:defRPr>
            </a:pPr>
            <a:endParaRPr lang="en-GH"/>
          </a:p>
        </c:txPr>
        <c:crossAx val="2100941104"/>
        <c:crosses val="autoZero"/>
        <c:crossBetween val="between"/>
      </c:valAx>
    </c:plotArea>
    <c:legend>
      <c:legendPos val="r"/>
      <c:overlay val="0"/>
      <c:txPr>
        <a:bodyPr/>
        <a:lstStyle/>
        <a:p>
          <a:pPr lvl="0">
            <a:defRPr b="0">
              <a:solidFill>
                <a:srgbClr val="1A1A1A"/>
              </a:solidFill>
              <a:latin typeface="+mn-lt"/>
            </a:defRPr>
          </a:pPr>
          <a:endParaRPr lang="en-GH"/>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2000" b="1">
                <a:solidFill>
                  <a:srgbClr val="757575"/>
                </a:solidFill>
                <a:latin typeface="+mn-lt"/>
              </a:defRPr>
            </a:pPr>
            <a:r>
              <a:rPr lang="en-US" sz="2000" b="1">
                <a:solidFill>
                  <a:srgbClr val="757575"/>
                </a:solidFill>
                <a:latin typeface="+mn-lt"/>
              </a:rPr>
              <a:t>Payback Analysis: Solar-Powered/Dehumidifer Cooling vs Fuel-Powered Loadbox</a:t>
            </a:r>
          </a:p>
        </c:rich>
      </c:tx>
      <c:overlay val="0"/>
    </c:title>
    <c:autoTitleDeleted val="0"/>
    <c:plotArea>
      <c:layout/>
      <c:barChart>
        <c:barDir val="col"/>
        <c:grouping val="stacked"/>
        <c:varyColors val="1"/>
        <c:ser>
          <c:idx val="0"/>
          <c:order val="0"/>
          <c:tx>
            <c:strRef>
              <c:f>'3. Fuel Cost-Assumption'!$A$27</c:f>
              <c:strCache>
                <c:ptCount val="1"/>
                <c:pt idx="0">
                  <c:v>Capital Cost for Solar Cooling Unit </c:v>
                </c:pt>
              </c:strCache>
            </c:strRef>
          </c:tx>
          <c:spPr>
            <a:solidFill>
              <a:srgbClr val="EA4335"/>
            </a:solidFill>
            <a:ln cmpd="sng">
              <a:solidFill>
                <a:srgbClr val="000000"/>
              </a:solidFill>
            </a:ln>
          </c:spPr>
          <c:invertIfNegative val="1"/>
          <c:cat>
            <c:strRef>
              <c:f>'3. Fuel Cost-Assumption'!$B$26:$G$26</c:f>
              <c:strCache>
                <c:ptCount val="6"/>
                <c:pt idx="0">
                  <c:v>Year 0</c:v>
                </c:pt>
                <c:pt idx="1">
                  <c:v>Year 1</c:v>
                </c:pt>
                <c:pt idx="2">
                  <c:v>Year 2</c:v>
                </c:pt>
                <c:pt idx="3">
                  <c:v>Year 3</c:v>
                </c:pt>
                <c:pt idx="4">
                  <c:v>Year 4</c:v>
                </c:pt>
                <c:pt idx="5">
                  <c:v>Year 5</c:v>
                </c:pt>
              </c:strCache>
            </c:strRef>
          </c:cat>
          <c:val>
            <c:numRef>
              <c:f>'3. Fuel Cost-Assumption'!$B$27:$G$27</c:f>
              <c:numCache>
                <c:formatCode>General</c:formatCode>
                <c:ptCount val="6"/>
                <c:pt idx="0" formatCode="[$GHS]#,##0.00">
                  <c:v>413881.25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FEC-4994-9D49-4033D180FE1F}"/>
            </c:ext>
          </c:extLst>
        </c:ser>
        <c:ser>
          <c:idx val="1"/>
          <c:order val="1"/>
          <c:tx>
            <c:v>Capital Cost for Dehumidifier Technology</c:v>
          </c:tx>
          <c:spPr>
            <a:solidFill>
              <a:srgbClr val="4285F4"/>
            </a:solidFill>
            <a:ln cmpd="sng">
              <a:solidFill>
                <a:srgbClr val="000000"/>
              </a:solidFill>
            </a:ln>
          </c:spPr>
          <c:invertIfNegative val="1"/>
          <c:dPt>
            <c:idx val="0"/>
            <c:invertIfNegative val="1"/>
            <c:bubble3D val="0"/>
            <c:extLst>
              <c:ext xmlns:c16="http://schemas.microsoft.com/office/drawing/2014/chart" uri="{C3380CC4-5D6E-409C-BE32-E72D297353CC}">
                <c16:uniqueId val="{00000001-3FEC-4994-9D49-4033D180FE1F}"/>
              </c:ext>
            </c:extLst>
          </c:dPt>
          <c:dPt>
            <c:idx val="1"/>
            <c:invertIfNegative val="1"/>
            <c:bubble3D val="0"/>
            <c:extLst>
              <c:ext xmlns:c16="http://schemas.microsoft.com/office/drawing/2014/chart" uri="{C3380CC4-5D6E-409C-BE32-E72D297353CC}">
                <c16:uniqueId val="{00000002-3FEC-4994-9D49-4033D180FE1F}"/>
              </c:ext>
            </c:extLst>
          </c:dPt>
          <c:dPt>
            <c:idx val="2"/>
            <c:invertIfNegative val="1"/>
            <c:bubble3D val="0"/>
            <c:extLst>
              <c:ext xmlns:c16="http://schemas.microsoft.com/office/drawing/2014/chart" uri="{C3380CC4-5D6E-409C-BE32-E72D297353CC}">
                <c16:uniqueId val="{00000003-3FEC-4994-9D49-4033D180FE1F}"/>
              </c:ext>
            </c:extLst>
          </c:dPt>
          <c:cat>
            <c:strRef>
              <c:f>'3. Fuel Cost-Assumption'!$B$26:$G$26</c:f>
              <c:strCache>
                <c:ptCount val="6"/>
                <c:pt idx="0">
                  <c:v>Year 0</c:v>
                </c:pt>
                <c:pt idx="1">
                  <c:v>Year 1</c:v>
                </c:pt>
                <c:pt idx="2">
                  <c:v>Year 2</c:v>
                </c:pt>
                <c:pt idx="3">
                  <c:v>Year 3</c:v>
                </c:pt>
                <c:pt idx="4">
                  <c:v>Year 4</c:v>
                </c:pt>
                <c:pt idx="5">
                  <c:v>Year 5</c:v>
                </c:pt>
              </c:strCache>
            </c:strRef>
          </c:cat>
          <c:val>
            <c:numRef>
              <c:f>'3. Fuel Cost-Assumption'!$B$28:$G$28</c:f>
              <c:numCache>
                <c:formatCode>General</c:formatCode>
                <c:ptCount val="6"/>
                <c:pt idx="0" formatCode="[$GHS]#,##0.00">
                  <c:v>49342.879999999997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3FEC-4994-9D49-4033D180FE1F}"/>
            </c:ext>
          </c:extLst>
        </c:ser>
        <c:ser>
          <c:idx val="2"/>
          <c:order val="2"/>
          <c:tx>
            <c:v>Cumulative Fuel Cost Savings for 40ft refrigerated trailer loadbox</c:v>
          </c:tx>
          <c:spPr>
            <a:solidFill>
              <a:srgbClr val="34A853"/>
            </a:solidFill>
            <a:ln cmpd="sng">
              <a:solidFill>
                <a:srgbClr val="000000"/>
              </a:solidFill>
            </a:ln>
          </c:spPr>
          <c:invertIfNegative val="1"/>
          <c:cat>
            <c:strRef>
              <c:f>'3. Fuel Cost-Assumption'!$B$26:$G$26</c:f>
              <c:strCache>
                <c:ptCount val="6"/>
                <c:pt idx="0">
                  <c:v>Year 0</c:v>
                </c:pt>
                <c:pt idx="1">
                  <c:v>Year 1</c:v>
                </c:pt>
                <c:pt idx="2">
                  <c:v>Year 2</c:v>
                </c:pt>
                <c:pt idx="3">
                  <c:v>Year 3</c:v>
                </c:pt>
                <c:pt idx="4">
                  <c:v>Year 4</c:v>
                </c:pt>
                <c:pt idx="5">
                  <c:v>Year 5</c:v>
                </c:pt>
              </c:strCache>
            </c:strRef>
          </c:cat>
          <c:val>
            <c:numRef>
              <c:f>'3. Fuel Cost-Assumption'!$B$29:$G$29</c:f>
              <c:numCache>
                <c:formatCode>[$GHS]#,##0.00</c:formatCode>
                <c:ptCount val="6"/>
                <c:pt idx="1">
                  <c:v>187467.5</c:v>
                </c:pt>
                <c:pt idx="2">
                  <c:v>374935</c:v>
                </c:pt>
                <c:pt idx="3">
                  <c:v>562402.5</c:v>
                </c:pt>
                <c:pt idx="4">
                  <c:v>749870</c:v>
                </c:pt>
                <c:pt idx="5">
                  <c:v>937337.5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3FEC-4994-9D49-4033D180FE1F}"/>
            </c:ext>
          </c:extLst>
        </c:ser>
        <c:dLbls>
          <c:dLblPos val="ctr"/>
          <c:showLegendKey val="0"/>
          <c:showVal val="0"/>
          <c:showCatName val="0"/>
          <c:showSerName val="0"/>
          <c:showPercent val="0"/>
          <c:showBubbleSize val="0"/>
        </c:dLbls>
        <c:gapWidth val="150"/>
        <c:overlap val="100"/>
        <c:axId val="1534272238"/>
        <c:axId val="386090042"/>
      </c:barChart>
      <c:catAx>
        <c:axId val="1534272238"/>
        <c:scaling>
          <c:orientation val="minMax"/>
        </c:scaling>
        <c:delete val="0"/>
        <c:axPos val="b"/>
        <c:title>
          <c:tx>
            <c:rich>
              <a:bodyPr/>
              <a:lstStyle/>
              <a:p>
                <a:pPr lvl="0">
                  <a:defRPr b="0">
                    <a:solidFill>
                      <a:srgbClr val="000000"/>
                    </a:solidFill>
                    <a:latin typeface="+mn-lt"/>
                  </a:defRPr>
                </a:pPr>
                <a:endParaRPr lang="en-GH"/>
              </a:p>
            </c:rich>
          </c:tx>
          <c:overlay val="0"/>
        </c:title>
        <c:numFmt formatCode="General" sourceLinked="1"/>
        <c:majorTickMark val="none"/>
        <c:minorTickMark val="none"/>
        <c:tickLblPos val="nextTo"/>
        <c:txPr>
          <a:bodyPr rot="-3600000"/>
          <a:lstStyle/>
          <a:p>
            <a:pPr lvl="0">
              <a:defRPr b="1">
                <a:solidFill>
                  <a:srgbClr val="000000"/>
                </a:solidFill>
                <a:latin typeface="+mn-lt"/>
              </a:defRPr>
            </a:pPr>
            <a:endParaRPr lang="en-GH"/>
          </a:p>
        </c:txPr>
        <c:crossAx val="386090042"/>
        <c:crosses val="autoZero"/>
        <c:auto val="1"/>
        <c:lblAlgn val="ctr"/>
        <c:lblOffset val="100"/>
        <c:noMultiLvlLbl val="1"/>
      </c:catAx>
      <c:valAx>
        <c:axId val="3860900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GH"/>
              </a:p>
            </c:rich>
          </c:tx>
          <c:overlay val="0"/>
        </c:title>
        <c:numFmt formatCode="[$GHS]#,##0" sourceLinked="0"/>
        <c:majorTickMark val="none"/>
        <c:minorTickMark val="none"/>
        <c:tickLblPos val="nextTo"/>
        <c:spPr>
          <a:ln/>
        </c:spPr>
        <c:txPr>
          <a:bodyPr/>
          <a:lstStyle/>
          <a:p>
            <a:pPr lvl="0">
              <a:defRPr b="1">
                <a:solidFill>
                  <a:srgbClr val="000000"/>
                </a:solidFill>
                <a:latin typeface="+mn-lt"/>
              </a:defRPr>
            </a:pPr>
            <a:endParaRPr lang="en-GH"/>
          </a:p>
        </c:txPr>
        <c:crossAx val="1534272238"/>
        <c:crosses val="autoZero"/>
        <c:crossBetween val="between"/>
      </c:valAx>
    </c:plotArea>
    <c:legend>
      <c:legendPos val="r"/>
      <c:overlay val="0"/>
      <c:txPr>
        <a:bodyPr/>
        <a:lstStyle/>
        <a:p>
          <a:pPr lvl="0">
            <a:defRPr b="0">
              <a:solidFill>
                <a:srgbClr val="1A1A1A"/>
              </a:solidFill>
              <a:latin typeface="+mn-lt"/>
            </a:defRPr>
          </a:pPr>
          <a:endParaRPr lang="en-GH"/>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2.xml"/><Relationship Id="rId5" Type="http://schemas.openxmlformats.org/officeDocument/2006/relationships/image" Target="../media/image7.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9</xdr:col>
      <xdr:colOff>85725</xdr:colOff>
      <xdr:row>0</xdr:row>
      <xdr:rowOff>38100</xdr:rowOff>
    </xdr:from>
    <xdr:ext cx="5200650" cy="27336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1104900</xdr:colOff>
      <xdr:row>21</xdr:row>
      <xdr:rowOff>38100</xdr:rowOff>
    </xdr:from>
    <xdr:ext cx="1885950" cy="190500"/>
    <xdr:grpSp>
      <xdr:nvGrpSpPr>
        <xdr:cNvPr id="3" name="Shape 2" title="Drawing">
          <a:extLst>
            <a:ext uri="{FF2B5EF4-FFF2-40B4-BE49-F238E27FC236}">
              <a16:creationId xmlns:a16="http://schemas.microsoft.com/office/drawing/2014/main" id="{00000000-0008-0000-0000-000003000000}"/>
            </a:ext>
          </a:extLst>
        </xdr:cNvPr>
        <xdr:cNvGrpSpPr/>
      </xdr:nvGrpSpPr>
      <xdr:grpSpPr>
        <a:xfrm>
          <a:off x="1371600" y="4238625"/>
          <a:ext cx="1885950" cy="190500"/>
          <a:chOff x="224975" y="950975"/>
          <a:chExt cx="2525700" cy="0"/>
        </a:xfrm>
      </xdr:grpSpPr>
      <xdr:cxnSp macro="">
        <xdr:nvCxnSpPr>
          <xdr:cNvPr id="4" name="Shape 3">
            <a:extLst>
              <a:ext uri="{FF2B5EF4-FFF2-40B4-BE49-F238E27FC236}">
                <a16:creationId xmlns:a16="http://schemas.microsoft.com/office/drawing/2014/main" id="{00000000-0008-0000-0000-000004000000}"/>
              </a:ext>
            </a:extLst>
          </xdr:cNvPr>
          <xdr:cNvCxnSpPr/>
        </xdr:nvCxnSpPr>
        <xdr:spPr>
          <a:xfrm>
            <a:off x="224975" y="950975"/>
            <a:ext cx="2525700" cy="0"/>
          </a:xfrm>
          <a:prstGeom prst="straightConnector1">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5</xdr:col>
      <xdr:colOff>28575</xdr:colOff>
      <xdr:row>21</xdr:row>
      <xdr:rowOff>38100</xdr:rowOff>
    </xdr:from>
    <xdr:ext cx="1885950" cy="190500"/>
    <xdr:grpSp>
      <xdr:nvGrpSpPr>
        <xdr:cNvPr id="5" name="Shape 2" title="Drawing">
          <a:extLst>
            <a:ext uri="{FF2B5EF4-FFF2-40B4-BE49-F238E27FC236}">
              <a16:creationId xmlns:a16="http://schemas.microsoft.com/office/drawing/2014/main" id="{00000000-0008-0000-0000-000005000000}"/>
            </a:ext>
          </a:extLst>
        </xdr:cNvPr>
        <xdr:cNvGrpSpPr/>
      </xdr:nvGrpSpPr>
      <xdr:grpSpPr>
        <a:xfrm>
          <a:off x="3848100" y="4238625"/>
          <a:ext cx="1885950" cy="190500"/>
          <a:chOff x="224975" y="950975"/>
          <a:chExt cx="2525700" cy="0"/>
        </a:xfrm>
      </xdr:grpSpPr>
      <xdr:cxnSp macro="">
        <xdr:nvCxnSpPr>
          <xdr:cNvPr id="6" name="Shape 4">
            <a:extLst>
              <a:ext uri="{FF2B5EF4-FFF2-40B4-BE49-F238E27FC236}">
                <a16:creationId xmlns:a16="http://schemas.microsoft.com/office/drawing/2014/main" id="{00000000-0008-0000-0000-000006000000}"/>
              </a:ext>
            </a:extLst>
          </xdr:cNvPr>
          <xdr:cNvCxnSpPr/>
        </xdr:nvCxnSpPr>
        <xdr:spPr>
          <a:xfrm>
            <a:off x="224975" y="950975"/>
            <a:ext cx="2525700" cy="0"/>
          </a:xfrm>
          <a:prstGeom prst="straightConnector1">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1</xdr:col>
      <xdr:colOff>1162050</xdr:colOff>
      <xdr:row>5</xdr:row>
      <xdr:rowOff>57150</xdr:rowOff>
    </xdr:from>
    <xdr:ext cx="1885950" cy="190500"/>
    <xdr:grpSp>
      <xdr:nvGrpSpPr>
        <xdr:cNvPr id="7" name="Shape 2" title="Drawing">
          <a:extLst>
            <a:ext uri="{FF2B5EF4-FFF2-40B4-BE49-F238E27FC236}">
              <a16:creationId xmlns:a16="http://schemas.microsoft.com/office/drawing/2014/main" id="{00000000-0008-0000-0000-000007000000}"/>
            </a:ext>
          </a:extLst>
        </xdr:cNvPr>
        <xdr:cNvGrpSpPr/>
      </xdr:nvGrpSpPr>
      <xdr:grpSpPr>
        <a:xfrm>
          <a:off x="1371600" y="1057275"/>
          <a:ext cx="1885950" cy="190500"/>
          <a:chOff x="224975" y="950975"/>
          <a:chExt cx="2525700" cy="0"/>
        </a:xfrm>
      </xdr:grpSpPr>
      <xdr:cxnSp macro="">
        <xdr:nvCxnSpPr>
          <xdr:cNvPr id="8" name="Shape 5">
            <a:extLst>
              <a:ext uri="{FF2B5EF4-FFF2-40B4-BE49-F238E27FC236}">
                <a16:creationId xmlns:a16="http://schemas.microsoft.com/office/drawing/2014/main" id="{00000000-0008-0000-0000-000008000000}"/>
              </a:ext>
            </a:extLst>
          </xdr:cNvPr>
          <xdr:cNvCxnSpPr/>
        </xdr:nvCxnSpPr>
        <xdr:spPr>
          <a:xfrm>
            <a:off x="224975" y="950975"/>
            <a:ext cx="2525700" cy="0"/>
          </a:xfrm>
          <a:prstGeom prst="straightConnector1">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5</xdr:col>
      <xdr:colOff>28575</xdr:colOff>
      <xdr:row>5</xdr:row>
      <xdr:rowOff>57150</xdr:rowOff>
    </xdr:from>
    <xdr:ext cx="1924050" cy="190500"/>
    <xdr:grpSp>
      <xdr:nvGrpSpPr>
        <xdr:cNvPr id="9" name="Shape 2" title="Drawing">
          <a:extLst>
            <a:ext uri="{FF2B5EF4-FFF2-40B4-BE49-F238E27FC236}">
              <a16:creationId xmlns:a16="http://schemas.microsoft.com/office/drawing/2014/main" id="{00000000-0008-0000-0000-000009000000}"/>
            </a:ext>
          </a:extLst>
        </xdr:cNvPr>
        <xdr:cNvGrpSpPr/>
      </xdr:nvGrpSpPr>
      <xdr:grpSpPr>
        <a:xfrm>
          <a:off x="3848100" y="1057275"/>
          <a:ext cx="1924050" cy="190500"/>
          <a:chOff x="224975" y="950975"/>
          <a:chExt cx="2525700" cy="0"/>
        </a:xfrm>
      </xdr:grpSpPr>
      <xdr:cxnSp macro="">
        <xdr:nvCxnSpPr>
          <xdr:cNvPr id="10" name="Shape 6">
            <a:extLst>
              <a:ext uri="{FF2B5EF4-FFF2-40B4-BE49-F238E27FC236}">
                <a16:creationId xmlns:a16="http://schemas.microsoft.com/office/drawing/2014/main" id="{00000000-0008-0000-0000-00000A000000}"/>
              </a:ext>
            </a:extLst>
          </xdr:cNvPr>
          <xdr:cNvCxnSpPr/>
        </xdr:nvCxnSpPr>
        <xdr:spPr>
          <a:xfrm>
            <a:off x="224975" y="950975"/>
            <a:ext cx="2525700" cy="0"/>
          </a:xfrm>
          <a:prstGeom prst="straightConnector1">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1</xdr:col>
      <xdr:colOff>1085850</xdr:colOff>
      <xdr:row>13</xdr:row>
      <xdr:rowOff>57150</xdr:rowOff>
    </xdr:from>
    <xdr:ext cx="1924050" cy="190500"/>
    <xdr:grpSp>
      <xdr:nvGrpSpPr>
        <xdr:cNvPr id="11" name="Shape 2" title="Drawing">
          <a:extLst>
            <a:ext uri="{FF2B5EF4-FFF2-40B4-BE49-F238E27FC236}">
              <a16:creationId xmlns:a16="http://schemas.microsoft.com/office/drawing/2014/main" id="{00000000-0008-0000-0000-00000B000000}"/>
            </a:ext>
          </a:extLst>
        </xdr:cNvPr>
        <xdr:cNvGrpSpPr/>
      </xdr:nvGrpSpPr>
      <xdr:grpSpPr>
        <a:xfrm>
          <a:off x="1371600" y="2657475"/>
          <a:ext cx="1924050" cy="190500"/>
          <a:chOff x="224975" y="950975"/>
          <a:chExt cx="2525700" cy="0"/>
        </a:xfrm>
      </xdr:grpSpPr>
      <xdr:cxnSp macro="">
        <xdr:nvCxnSpPr>
          <xdr:cNvPr id="12" name="Shape 7">
            <a:extLst>
              <a:ext uri="{FF2B5EF4-FFF2-40B4-BE49-F238E27FC236}">
                <a16:creationId xmlns:a16="http://schemas.microsoft.com/office/drawing/2014/main" id="{00000000-0008-0000-0000-00000C000000}"/>
              </a:ext>
            </a:extLst>
          </xdr:cNvPr>
          <xdr:cNvCxnSpPr/>
        </xdr:nvCxnSpPr>
        <xdr:spPr>
          <a:xfrm>
            <a:off x="224975" y="950975"/>
            <a:ext cx="2525700" cy="0"/>
          </a:xfrm>
          <a:prstGeom prst="straightConnector1">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5</xdr:col>
      <xdr:colOff>38100</xdr:colOff>
      <xdr:row>13</xdr:row>
      <xdr:rowOff>76200</xdr:rowOff>
    </xdr:from>
    <xdr:ext cx="1924050" cy="190500"/>
    <xdr:grpSp>
      <xdr:nvGrpSpPr>
        <xdr:cNvPr id="13" name="Shape 2" title="Drawing">
          <a:extLst>
            <a:ext uri="{FF2B5EF4-FFF2-40B4-BE49-F238E27FC236}">
              <a16:creationId xmlns:a16="http://schemas.microsoft.com/office/drawing/2014/main" id="{00000000-0008-0000-0000-00000D000000}"/>
            </a:ext>
          </a:extLst>
        </xdr:cNvPr>
        <xdr:cNvGrpSpPr/>
      </xdr:nvGrpSpPr>
      <xdr:grpSpPr>
        <a:xfrm>
          <a:off x="3857625" y="2676525"/>
          <a:ext cx="1924050" cy="190500"/>
          <a:chOff x="224975" y="950975"/>
          <a:chExt cx="2525700" cy="0"/>
        </a:xfrm>
      </xdr:grpSpPr>
      <xdr:cxnSp macro="">
        <xdr:nvCxnSpPr>
          <xdr:cNvPr id="14" name="Shape 8">
            <a:extLst>
              <a:ext uri="{FF2B5EF4-FFF2-40B4-BE49-F238E27FC236}">
                <a16:creationId xmlns:a16="http://schemas.microsoft.com/office/drawing/2014/main" id="{00000000-0008-0000-0000-00000E000000}"/>
              </a:ext>
            </a:extLst>
          </xdr:cNvPr>
          <xdr:cNvCxnSpPr/>
        </xdr:nvCxnSpPr>
        <xdr:spPr>
          <a:xfrm>
            <a:off x="224975" y="950975"/>
            <a:ext cx="2525700" cy="0"/>
          </a:xfrm>
          <a:prstGeom prst="straightConnector1">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7</xdr:col>
      <xdr:colOff>152400</xdr:colOff>
      <xdr:row>20</xdr:row>
      <xdr:rowOff>38100</xdr:rowOff>
    </xdr:from>
    <xdr:ext cx="647700" cy="590550"/>
    <xdr:pic>
      <xdr:nvPicPr>
        <xdr:cNvPr id="15" name="image1.png" title="Image">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209550</xdr:colOff>
      <xdr:row>4</xdr:row>
      <xdr:rowOff>19050</xdr:rowOff>
    </xdr:from>
    <xdr:ext cx="600075" cy="590550"/>
    <xdr:pic>
      <xdr:nvPicPr>
        <xdr:cNvPr id="16" name="image1.png" title="Image">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266700</xdr:colOff>
      <xdr:row>12</xdr:row>
      <xdr:rowOff>66675</xdr:rowOff>
    </xdr:from>
    <xdr:ext cx="600075" cy="590550"/>
    <xdr:pic>
      <xdr:nvPicPr>
        <xdr:cNvPr id="17" name="image1.png" title="Image">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2" cstate="print"/>
        <a:stretch>
          <a:fillRect/>
        </a:stretch>
      </xdr:blipFill>
      <xdr:spPr>
        <a:xfrm>
          <a:off x="5762625" y="2466975"/>
          <a:ext cx="600075" cy="590550"/>
        </a:xfrm>
        <a:prstGeom prst="rect">
          <a:avLst/>
        </a:prstGeom>
        <a:noFill/>
      </xdr:spPr>
    </xdr:pic>
    <xdr:clientData fLocksWithSheet="0"/>
  </xdr:oneCellAnchor>
  <xdr:oneCellAnchor>
    <xdr:from>
      <xdr:col>1</xdr:col>
      <xdr:colOff>66675</xdr:colOff>
      <xdr:row>4</xdr:row>
      <xdr:rowOff>19050</xdr:rowOff>
    </xdr:from>
    <xdr:ext cx="895350" cy="733425"/>
    <xdr:pic>
      <xdr:nvPicPr>
        <xdr:cNvPr id="18" name="image4.png" title="Image">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95250</xdr:colOff>
      <xdr:row>12</xdr:row>
      <xdr:rowOff>9525</xdr:rowOff>
    </xdr:from>
    <xdr:ext cx="866775" cy="666750"/>
    <xdr:pic>
      <xdr:nvPicPr>
        <xdr:cNvPr id="19" name="image4.png" title="Image">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3" cstate="print"/>
        <a:stretch>
          <a:fillRect/>
        </a:stretch>
      </xdr:blipFill>
      <xdr:spPr>
        <a:xfrm>
          <a:off x="381000" y="2409825"/>
          <a:ext cx="866775" cy="666750"/>
        </a:xfrm>
        <a:prstGeom prst="rect">
          <a:avLst/>
        </a:prstGeom>
        <a:noFill/>
      </xdr:spPr>
    </xdr:pic>
    <xdr:clientData fLocksWithSheet="0"/>
  </xdr:oneCellAnchor>
  <xdr:oneCellAnchor>
    <xdr:from>
      <xdr:col>4</xdr:col>
      <xdr:colOff>161925</xdr:colOff>
      <xdr:row>4</xdr:row>
      <xdr:rowOff>19050</xdr:rowOff>
    </xdr:from>
    <xdr:ext cx="733425" cy="666750"/>
    <xdr:pic>
      <xdr:nvPicPr>
        <xdr:cNvPr id="20" name="image6.png" title="Image">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276225</xdr:colOff>
      <xdr:row>12</xdr:row>
      <xdr:rowOff>76200</xdr:rowOff>
    </xdr:from>
    <xdr:ext cx="733425" cy="590550"/>
    <xdr:pic>
      <xdr:nvPicPr>
        <xdr:cNvPr id="21" name="image5.png" title="Image">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5" cstate="print"/>
        <a:stretch>
          <a:fillRect/>
        </a:stretch>
      </xdr:blipFill>
      <xdr:spPr>
        <a:xfrm>
          <a:off x="3257550" y="2476500"/>
          <a:ext cx="733425" cy="590550"/>
        </a:xfrm>
        <a:prstGeom prst="rect">
          <a:avLst/>
        </a:prstGeom>
        <a:noFill/>
      </xdr:spPr>
    </xdr:pic>
    <xdr:clientData fLocksWithSheet="0"/>
  </xdr:oneCellAnchor>
  <xdr:oneCellAnchor>
    <xdr:from>
      <xdr:col>4</xdr:col>
      <xdr:colOff>200025</xdr:colOff>
      <xdr:row>20</xdr:row>
      <xdr:rowOff>38100</xdr:rowOff>
    </xdr:from>
    <xdr:ext cx="647700" cy="666750"/>
    <xdr:pic>
      <xdr:nvPicPr>
        <xdr:cNvPr id="22" name="image2.png" title="Image">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104775</xdr:colOff>
      <xdr:row>20</xdr:row>
      <xdr:rowOff>0</xdr:rowOff>
    </xdr:from>
    <xdr:ext cx="866775" cy="666750"/>
    <xdr:pic>
      <xdr:nvPicPr>
        <xdr:cNvPr id="23" name="image4.png" title="Image">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3" cstate="print"/>
        <a:stretch>
          <a:fillRect/>
        </a:stretch>
      </xdr:blipFill>
      <xdr:spPr>
        <a:xfrm>
          <a:off x="390525" y="4000500"/>
          <a:ext cx="866775" cy="666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57150</xdr:colOff>
      <xdr:row>0</xdr:row>
      <xdr:rowOff>38100</xdr:rowOff>
    </xdr:from>
    <xdr:ext cx="6362700" cy="37147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790575</xdr:colOff>
      <xdr:row>5</xdr:row>
      <xdr:rowOff>133349</xdr:rowOff>
    </xdr:from>
    <xdr:ext cx="2619375" cy="219075"/>
    <xdr:grpSp>
      <xdr:nvGrpSpPr>
        <xdr:cNvPr id="3" name="Shape 2" title="Drawing">
          <a:extLst>
            <a:ext uri="{FF2B5EF4-FFF2-40B4-BE49-F238E27FC236}">
              <a16:creationId xmlns:a16="http://schemas.microsoft.com/office/drawing/2014/main" id="{00000000-0008-0000-0100-000003000000}"/>
            </a:ext>
          </a:extLst>
        </xdr:cNvPr>
        <xdr:cNvGrpSpPr/>
      </xdr:nvGrpSpPr>
      <xdr:grpSpPr>
        <a:xfrm>
          <a:off x="1628775" y="1133474"/>
          <a:ext cx="2619375" cy="219075"/>
          <a:chOff x="235200" y="593075"/>
          <a:chExt cx="3016500" cy="0"/>
        </a:xfrm>
      </xdr:grpSpPr>
      <xdr:cxnSp macro="">
        <xdr:nvCxnSpPr>
          <xdr:cNvPr id="9" name="Shape 9">
            <a:extLst>
              <a:ext uri="{FF2B5EF4-FFF2-40B4-BE49-F238E27FC236}">
                <a16:creationId xmlns:a16="http://schemas.microsoft.com/office/drawing/2014/main" id="{00000000-0008-0000-0100-000009000000}"/>
              </a:ext>
            </a:extLst>
          </xdr:cNvPr>
          <xdr:cNvCxnSpPr/>
        </xdr:nvCxnSpPr>
        <xdr:spPr>
          <a:xfrm>
            <a:off x="235200" y="593075"/>
            <a:ext cx="3016500" cy="0"/>
          </a:xfrm>
          <a:prstGeom prst="straightConnector1">
            <a:avLst/>
          </a:prstGeom>
          <a:noFill/>
          <a:ln w="9525" cap="flat" cmpd="sng">
            <a:solidFill>
              <a:srgbClr val="000000"/>
            </a:solidFill>
            <a:prstDash val="solid"/>
            <a:round/>
            <a:headEnd type="none" w="med" len="med"/>
            <a:tailEnd type="stealth" w="med" len="med"/>
          </a:ln>
        </xdr:spPr>
      </xdr:cxnSp>
    </xdr:grpSp>
    <xdr:clientData fLocksWithSheet="0"/>
  </xdr:oneCellAnchor>
  <xdr:oneCellAnchor>
    <xdr:from>
      <xdr:col>1</xdr:col>
      <xdr:colOff>790576</xdr:colOff>
      <xdr:row>15</xdr:row>
      <xdr:rowOff>123825</xdr:rowOff>
    </xdr:from>
    <xdr:ext cx="2705100" cy="266700"/>
    <xdr:grpSp>
      <xdr:nvGrpSpPr>
        <xdr:cNvPr id="4" name="Shape 2" title="Drawing">
          <a:extLst>
            <a:ext uri="{FF2B5EF4-FFF2-40B4-BE49-F238E27FC236}">
              <a16:creationId xmlns:a16="http://schemas.microsoft.com/office/drawing/2014/main" id="{00000000-0008-0000-0100-000004000000}"/>
            </a:ext>
          </a:extLst>
        </xdr:cNvPr>
        <xdr:cNvGrpSpPr/>
      </xdr:nvGrpSpPr>
      <xdr:grpSpPr>
        <a:xfrm>
          <a:off x="1628776" y="3124200"/>
          <a:ext cx="2705100" cy="266700"/>
          <a:chOff x="235200" y="593075"/>
          <a:chExt cx="3016500" cy="0"/>
        </a:xfrm>
      </xdr:grpSpPr>
      <xdr:cxnSp macro="">
        <xdr:nvCxnSpPr>
          <xdr:cNvPr id="10" name="Shape 10">
            <a:extLst>
              <a:ext uri="{FF2B5EF4-FFF2-40B4-BE49-F238E27FC236}">
                <a16:creationId xmlns:a16="http://schemas.microsoft.com/office/drawing/2014/main" id="{00000000-0008-0000-0100-00000A000000}"/>
              </a:ext>
            </a:extLst>
          </xdr:cNvPr>
          <xdr:cNvCxnSpPr/>
        </xdr:nvCxnSpPr>
        <xdr:spPr>
          <a:xfrm>
            <a:off x="235200" y="593075"/>
            <a:ext cx="3016500" cy="0"/>
          </a:xfrm>
          <a:prstGeom prst="straightConnector1">
            <a:avLst/>
          </a:prstGeom>
          <a:noFill/>
          <a:ln w="9525" cap="flat" cmpd="sng">
            <a:solidFill>
              <a:srgbClr val="000000"/>
            </a:solidFill>
            <a:prstDash val="solid"/>
            <a:round/>
            <a:headEnd type="none" w="med" len="med"/>
            <a:tailEnd type="stealth" w="med" len="med"/>
          </a:ln>
        </xdr:spPr>
      </xdr:cxnSp>
    </xdr:grpSp>
    <xdr:clientData fLocksWithSheet="0"/>
  </xdr:oneCellAnchor>
  <xdr:oneCellAnchor>
    <xdr:from>
      <xdr:col>5</xdr:col>
      <xdr:colOff>533400</xdr:colOff>
      <xdr:row>13</xdr:row>
      <xdr:rowOff>95250</xdr:rowOff>
    </xdr:from>
    <xdr:ext cx="714375" cy="723900"/>
    <xdr:pic>
      <xdr:nvPicPr>
        <xdr:cNvPr id="5" name="image2.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323850</xdr:colOff>
      <xdr:row>3</xdr:row>
      <xdr:rowOff>38100</xdr:rowOff>
    </xdr:from>
    <xdr:ext cx="714375" cy="781050"/>
    <xdr:pic>
      <xdr:nvPicPr>
        <xdr:cNvPr id="6" name="image3.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542925</xdr:colOff>
      <xdr:row>2</xdr:row>
      <xdr:rowOff>333375</xdr:rowOff>
    </xdr:from>
    <xdr:ext cx="1009650" cy="904875"/>
    <xdr:pic>
      <xdr:nvPicPr>
        <xdr:cNvPr id="7" name="image4.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542925</xdr:colOff>
      <xdr:row>12</xdr:row>
      <xdr:rowOff>314325</xdr:rowOff>
    </xdr:from>
    <xdr:ext cx="1009650" cy="904875"/>
    <xdr:pic>
      <xdr:nvPicPr>
        <xdr:cNvPr id="8" name="image4.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28575</xdr:colOff>
      <xdr:row>3</xdr:row>
      <xdr:rowOff>38100</xdr:rowOff>
    </xdr:from>
    <xdr:ext cx="771525" cy="781050"/>
    <xdr:pic>
      <xdr:nvPicPr>
        <xdr:cNvPr id="11" name="image7.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504825</xdr:colOff>
      <xdr:row>22</xdr:row>
      <xdr:rowOff>0</xdr:rowOff>
    </xdr:from>
    <xdr:ext cx="5715000" cy="3714750"/>
    <xdr:graphicFrame macro="">
      <xdr:nvGraphicFramePr>
        <xdr:cNvPr id="3" name="Chart 3"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omcar.co.uk/emissions/co2litre/?fueltype=dies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27"/>
  <sheetViews>
    <sheetView showGridLines="0" tabSelected="1" workbookViewId="0">
      <selection activeCell="O19" sqref="O19"/>
    </sheetView>
  </sheetViews>
  <sheetFormatPr defaultColWidth="12.5703125" defaultRowHeight="15.75" customHeight="1"/>
  <cols>
    <col min="1" max="1" width="4.28515625" customWidth="1"/>
    <col min="2" max="2" width="16.28515625" customWidth="1"/>
    <col min="3" max="3" width="11.5703125" customWidth="1"/>
    <col min="16" max="16" width="6.140625" customWidth="1"/>
  </cols>
  <sheetData>
    <row r="1" spans="1:22">
      <c r="A1" s="1"/>
      <c r="B1" s="2" t="s">
        <v>0</v>
      </c>
      <c r="C1" s="3"/>
      <c r="D1" s="3"/>
      <c r="E1" s="3"/>
      <c r="F1" s="3"/>
      <c r="G1" s="3"/>
      <c r="H1" s="3"/>
      <c r="I1" s="4"/>
      <c r="J1" s="1"/>
      <c r="Q1" s="5" t="s">
        <v>1</v>
      </c>
    </row>
    <row r="2" spans="1:22">
      <c r="A2" s="1"/>
      <c r="B2" s="129" t="s">
        <v>3</v>
      </c>
      <c r="C2" s="130"/>
      <c r="D2" s="1"/>
      <c r="E2" s="130" t="s">
        <v>4</v>
      </c>
      <c r="F2" s="130"/>
      <c r="G2" s="1"/>
      <c r="H2" s="130" t="s">
        <v>5</v>
      </c>
      <c r="I2" s="132"/>
      <c r="J2" s="1"/>
      <c r="Q2" s="140" t="s">
        <v>2</v>
      </c>
      <c r="R2" s="113"/>
      <c r="S2" s="113"/>
      <c r="T2" s="113"/>
      <c r="U2" s="114"/>
      <c r="V2" s="8"/>
    </row>
    <row r="3" spans="1:22">
      <c r="A3" s="9"/>
      <c r="B3" s="131"/>
      <c r="C3" s="117"/>
      <c r="D3" s="1"/>
      <c r="E3" s="135"/>
      <c r="F3" s="135"/>
      <c r="G3" s="1"/>
      <c r="H3" s="135"/>
      <c r="I3" s="133"/>
      <c r="J3" s="1"/>
      <c r="Q3" s="115"/>
      <c r="R3" s="111"/>
      <c r="S3" s="111"/>
      <c r="T3" s="111"/>
      <c r="U3" s="112"/>
      <c r="V3" s="8"/>
    </row>
    <row r="4" spans="1:22">
      <c r="A4" s="134"/>
      <c r="B4" s="128"/>
      <c r="C4" s="28"/>
      <c r="D4" s="1"/>
      <c r="E4" s="135"/>
      <c r="F4" s="135"/>
      <c r="G4" s="1"/>
      <c r="H4" s="135"/>
      <c r="I4" s="133"/>
      <c r="J4" s="1"/>
      <c r="Q4" s="115"/>
      <c r="R4" s="111"/>
      <c r="S4" s="111"/>
      <c r="T4" s="111"/>
      <c r="U4" s="112"/>
      <c r="V4" s="65"/>
    </row>
    <row r="5" spans="1:22">
      <c r="A5" s="1"/>
      <c r="B5" s="10"/>
      <c r="C5" s="11">
        <f>'4. Carbon Emission- Assumption'!B2</f>
        <v>15</v>
      </c>
      <c r="D5" s="1"/>
      <c r="E5" s="6"/>
      <c r="F5" s="12">
        <f>'4. Carbon Emission- Assumption'!B15</f>
        <v>1067040</v>
      </c>
      <c r="G5" s="1"/>
      <c r="H5" s="6"/>
      <c r="I5" s="13">
        <f>'4. Carbon Emission- Assumption'!B16</f>
        <v>3104.1328087598395</v>
      </c>
      <c r="J5" s="1"/>
      <c r="Q5" s="115"/>
      <c r="R5" s="111"/>
      <c r="S5" s="111"/>
      <c r="T5" s="111"/>
      <c r="U5" s="112"/>
      <c r="V5" s="8"/>
    </row>
    <row r="6" spans="1:22">
      <c r="A6" s="1"/>
      <c r="B6" s="10"/>
      <c r="C6" s="8"/>
      <c r="D6" s="1"/>
      <c r="E6" s="6"/>
      <c r="F6" s="6"/>
      <c r="G6" s="1"/>
      <c r="H6" s="6"/>
      <c r="I6" s="7"/>
      <c r="J6" s="1"/>
      <c r="Q6" s="115"/>
      <c r="R6" s="111"/>
      <c r="S6" s="111"/>
      <c r="T6" s="111"/>
      <c r="U6" s="112"/>
      <c r="V6" s="8"/>
    </row>
    <row r="7" spans="1:22">
      <c r="A7" s="1"/>
      <c r="B7" s="10"/>
      <c r="C7" s="8"/>
      <c r="D7" s="1"/>
      <c r="E7" s="6"/>
      <c r="F7" s="6"/>
      <c r="G7" s="1"/>
      <c r="H7" s="6"/>
      <c r="I7" s="7"/>
      <c r="J7" s="1"/>
      <c r="Q7" s="115"/>
      <c r="R7" s="111"/>
      <c r="S7" s="111"/>
      <c r="T7" s="111"/>
      <c r="U7" s="112"/>
      <c r="V7" s="8"/>
    </row>
    <row r="8" spans="1:22">
      <c r="A8" s="1"/>
      <c r="B8" s="10"/>
      <c r="C8" s="8"/>
      <c r="D8" s="1"/>
      <c r="E8" s="6"/>
      <c r="F8" s="6"/>
      <c r="G8" s="1"/>
      <c r="H8" s="6"/>
      <c r="I8" s="7"/>
      <c r="J8" s="1"/>
      <c r="Q8" s="115"/>
      <c r="R8" s="111"/>
      <c r="S8" s="111"/>
      <c r="T8" s="111"/>
      <c r="U8" s="112"/>
      <c r="V8" s="8"/>
    </row>
    <row r="9" spans="1:22">
      <c r="A9" s="1"/>
      <c r="B9" s="14" t="s">
        <v>6</v>
      </c>
      <c r="C9" s="15"/>
      <c r="D9" s="16"/>
      <c r="E9" s="17"/>
      <c r="F9" s="17"/>
      <c r="G9" s="16"/>
      <c r="H9" s="17"/>
      <c r="I9" s="18"/>
      <c r="J9" s="1"/>
      <c r="Q9" s="115"/>
      <c r="R9" s="111"/>
      <c r="S9" s="111"/>
      <c r="T9" s="111"/>
      <c r="U9" s="112"/>
      <c r="V9" s="8"/>
    </row>
    <row r="10" spans="1:22">
      <c r="A10" s="1"/>
      <c r="B10" s="129" t="s">
        <v>3</v>
      </c>
      <c r="C10" s="130"/>
      <c r="D10" s="1"/>
      <c r="E10" s="130" t="s">
        <v>7</v>
      </c>
      <c r="F10" s="130"/>
      <c r="G10" s="130"/>
      <c r="H10" s="130" t="s">
        <v>8</v>
      </c>
      <c r="I10" s="132"/>
      <c r="J10" s="1"/>
      <c r="Q10" s="115"/>
      <c r="R10" s="111"/>
      <c r="S10" s="111"/>
      <c r="T10" s="111"/>
      <c r="U10" s="112"/>
      <c r="V10" s="8"/>
    </row>
    <row r="11" spans="1:22">
      <c r="A11" s="9"/>
      <c r="B11" s="131"/>
      <c r="C11" s="117"/>
      <c r="D11" s="1"/>
      <c r="E11" s="135"/>
      <c r="F11" s="135"/>
      <c r="G11" s="135"/>
      <c r="H11" s="135"/>
      <c r="I11" s="133"/>
      <c r="J11" s="1"/>
      <c r="Q11" s="115"/>
      <c r="R11" s="111"/>
      <c r="S11" s="111"/>
      <c r="T11" s="111"/>
      <c r="U11" s="112"/>
      <c r="V11" s="8"/>
    </row>
    <row r="12" spans="1:22">
      <c r="A12" s="134"/>
      <c r="B12" s="128"/>
      <c r="C12" s="28"/>
      <c r="D12" s="1"/>
      <c r="E12" s="135"/>
      <c r="F12" s="135"/>
      <c r="G12" s="135"/>
      <c r="H12" s="135"/>
      <c r="I12" s="133"/>
      <c r="J12" s="1"/>
      <c r="Q12" s="115"/>
      <c r="R12" s="111"/>
      <c r="S12" s="111"/>
      <c r="T12" s="111"/>
      <c r="U12" s="112"/>
      <c r="V12" s="65"/>
    </row>
    <row r="13" spans="1:22">
      <c r="A13" s="1"/>
      <c r="B13" s="10"/>
      <c r="C13" s="11">
        <f>'4. Carbon Emission- Assumption'!B2</f>
        <v>15</v>
      </c>
      <c r="D13" s="1"/>
      <c r="E13" s="6"/>
      <c r="F13" s="19">
        <f>'4. Carbon Emission- Assumption'!B11</f>
        <v>0.55668016194331982</v>
      </c>
      <c r="G13" s="1"/>
      <c r="H13" s="6"/>
      <c r="I13" s="13">
        <f>'4. Carbon Emission- Assumption'!L4</f>
        <v>1728.0091546740002</v>
      </c>
      <c r="J13" s="1"/>
      <c r="Q13" s="115"/>
      <c r="R13" s="111"/>
      <c r="S13" s="111"/>
      <c r="T13" s="111"/>
      <c r="U13" s="112"/>
      <c r="V13" s="8"/>
    </row>
    <row r="14" spans="1:22">
      <c r="A14" s="1"/>
      <c r="B14" s="10"/>
      <c r="C14" s="8"/>
      <c r="D14" s="1"/>
      <c r="E14" s="6"/>
      <c r="F14" s="6"/>
      <c r="G14" s="1"/>
      <c r="H14" s="6"/>
      <c r="I14" s="7"/>
      <c r="J14" s="1"/>
      <c r="Q14" s="115"/>
      <c r="R14" s="111"/>
      <c r="S14" s="111"/>
      <c r="T14" s="111"/>
      <c r="U14" s="112"/>
      <c r="V14" s="8"/>
    </row>
    <row r="15" spans="1:22">
      <c r="A15" s="1"/>
      <c r="B15" s="10"/>
      <c r="C15" s="8"/>
      <c r="D15" s="1"/>
      <c r="E15" s="6"/>
      <c r="F15" s="6"/>
      <c r="G15" s="1"/>
      <c r="H15" s="6"/>
      <c r="I15" s="7"/>
      <c r="J15" s="1"/>
      <c r="Q15" s="115"/>
      <c r="R15" s="111"/>
      <c r="S15" s="111"/>
      <c r="T15" s="111"/>
      <c r="U15" s="112"/>
      <c r="V15" s="8"/>
    </row>
    <row r="16" spans="1:22">
      <c r="A16" s="1"/>
      <c r="B16" s="10"/>
      <c r="C16" s="8"/>
      <c r="D16" s="1"/>
      <c r="E16" s="6"/>
      <c r="F16" s="6"/>
      <c r="G16" s="1"/>
      <c r="H16" s="6"/>
      <c r="I16" s="20"/>
      <c r="J16" s="1"/>
      <c r="Q16" s="21"/>
      <c r="R16" s="21"/>
      <c r="S16" s="21"/>
      <c r="T16" s="21"/>
      <c r="U16" s="21"/>
      <c r="V16" s="8"/>
    </row>
    <row r="17" spans="1:21">
      <c r="A17" s="1"/>
      <c r="B17" s="14" t="s">
        <v>9</v>
      </c>
      <c r="C17" s="16"/>
      <c r="D17" s="16"/>
      <c r="E17" s="16"/>
      <c r="F17" s="16"/>
      <c r="G17" s="16"/>
      <c r="H17" s="16"/>
      <c r="I17" s="20"/>
      <c r="J17" s="1"/>
      <c r="Q17" s="8"/>
      <c r="R17" s="8"/>
      <c r="S17" s="8"/>
      <c r="T17" s="8"/>
      <c r="U17" s="8"/>
    </row>
    <row r="18" spans="1:21">
      <c r="A18" s="1"/>
      <c r="B18" s="137" t="s">
        <v>3</v>
      </c>
      <c r="C18" s="130"/>
      <c r="D18" s="134"/>
      <c r="E18" s="130" t="s">
        <v>10</v>
      </c>
      <c r="F18" s="130"/>
      <c r="G18" s="134"/>
      <c r="H18" s="130" t="s">
        <v>8</v>
      </c>
      <c r="I18" s="132"/>
      <c r="J18" s="1"/>
      <c r="Q18" s="65"/>
      <c r="R18" s="65"/>
      <c r="S18" s="65"/>
      <c r="T18" s="65"/>
      <c r="U18" s="65"/>
    </row>
    <row r="19" spans="1:21">
      <c r="A19" s="134"/>
      <c r="B19" s="138"/>
      <c r="C19" s="135"/>
      <c r="D19" s="1"/>
      <c r="E19" s="135"/>
      <c r="F19" s="135"/>
      <c r="G19" s="1"/>
      <c r="H19" s="117"/>
      <c r="I19" s="133"/>
      <c r="J19" s="1"/>
      <c r="Q19" s="8"/>
      <c r="R19" s="8"/>
      <c r="S19" s="8"/>
      <c r="T19" s="8"/>
      <c r="U19" s="8"/>
    </row>
    <row r="20" spans="1:21">
      <c r="A20" s="134"/>
      <c r="B20" s="139"/>
      <c r="C20" s="136"/>
      <c r="D20" s="1"/>
      <c r="E20" s="135"/>
      <c r="F20" s="135"/>
      <c r="G20" s="1"/>
      <c r="H20" s="117"/>
      <c r="I20" s="133"/>
      <c r="J20" s="1"/>
      <c r="Q20" s="65"/>
      <c r="R20" s="65"/>
      <c r="S20" s="65"/>
      <c r="T20" s="65"/>
      <c r="U20" s="65"/>
    </row>
    <row r="21" spans="1:21">
      <c r="A21" s="1"/>
      <c r="B21" s="22"/>
      <c r="C21" s="11">
        <f>'4. Carbon Emission- Assumption'!B2</f>
        <v>15</v>
      </c>
      <c r="D21" s="1"/>
      <c r="E21" s="1"/>
      <c r="F21" s="19">
        <f>'4. Carbon Emission- Assumption'!B21</f>
        <v>0.21841964687359425</v>
      </c>
      <c r="G21" s="1"/>
      <c r="H21" s="1"/>
      <c r="I21" s="13">
        <f>'4. Carbon Emission- Assumption'!L22</f>
        <v>678.00359193806253</v>
      </c>
      <c r="J21" s="1"/>
      <c r="Q21" s="23"/>
      <c r="R21" s="23"/>
      <c r="S21" s="23"/>
      <c r="T21" s="23"/>
      <c r="U21" s="23"/>
    </row>
    <row r="22" spans="1:21">
      <c r="A22" s="1"/>
      <c r="B22" s="22"/>
      <c r="C22" s="1"/>
      <c r="D22" s="1"/>
      <c r="E22" s="1"/>
      <c r="F22" s="1"/>
      <c r="G22" s="1"/>
      <c r="H22" s="1"/>
      <c r="I22" s="9"/>
      <c r="J22" s="1"/>
      <c r="Q22" s="23"/>
      <c r="R22" s="23"/>
      <c r="S22" s="23"/>
      <c r="T22" s="23"/>
      <c r="U22" s="23"/>
    </row>
    <row r="23" spans="1:21">
      <c r="A23" s="1"/>
      <c r="B23" s="22"/>
      <c r="C23" s="1"/>
      <c r="D23" s="1"/>
      <c r="E23" s="1"/>
      <c r="F23" s="1"/>
      <c r="G23" s="1"/>
      <c r="H23" s="1"/>
      <c r="I23" s="9"/>
      <c r="J23" s="1"/>
      <c r="Q23" s="23"/>
      <c r="R23" s="23"/>
      <c r="S23" s="23"/>
      <c r="T23" s="23"/>
      <c r="U23" s="23"/>
    </row>
    <row r="24" spans="1:21">
      <c r="A24" s="1"/>
      <c r="B24" s="24"/>
      <c r="C24" s="25"/>
      <c r="D24" s="25"/>
      <c r="E24" s="25"/>
      <c r="F24" s="25"/>
      <c r="G24" s="25"/>
      <c r="H24" s="25"/>
      <c r="I24" s="20"/>
      <c r="J24" s="1"/>
    </row>
    <row r="25" spans="1:21">
      <c r="A25" s="1"/>
      <c r="B25" s="1"/>
      <c r="C25" s="1"/>
      <c r="D25" s="1"/>
      <c r="E25" s="1"/>
      <c r="F25" s="1"/>
      <c r="G25" s="1"/>
      <c r="H25" s="1"/>
      <c r="I25" s="1"/>
      <c r="J25" s="1"/>
    </row>
    <row r="26" spans="1:21">
      <c r="A26" s="1"/>
      <c r="B26" s="1"/>
      <c r="C26" s="1"/>
      <c r="D26" s="1"/>
      <c r="E26" s="1"/>
      <c r="F26" s="1"/>
      <c r="G26" s="1"/>
      <c r="H26" s="1"/>
      <c r="I26" s="1"/>
      <c r="J26" s="1"/>
    </row>
    <row r="27" spans="1:21">
      <c r="B27" s="26"/>
      <c r="C27" s="27"/>
      <c r="D27" s="27"/>
      <c r="E27" s="27"/>
      <c r="F27" s="27"/>
      <c r="G27" s="27"/>
      <c r="H27" s="27"/>
      <c r="I27" s="27"/>
    </row>
  </sheetData>
  <mergeCells count="10">
    <mergeCell ref="B18:C19"/>
    <mergeCell ref="E18:F20"/>
    <mergeCell ref="H18:I20"/>
    <mergeCell ref="Q2:U15"/>
    <mergeCell ref="B2:C3"/>
    <mergeCell ref="E2:F4"/>
    <mergeCell ref="H2:I4"/>
    <mergeCell ref="B10:C11"/>
    <mergeCell ref="E10:G12"/>
    <mergeCell ref="H10:I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41"/>
  <sheetViews>
    <sheetView showGridLines="0" workbookViewId="0">
      <selection activeCell="Q13" sqref="Q13"/>
    </sheetView>
  </sheetViews>
  <sheetFormatPr defaultColWidth="12.5703125" defaultRowHeight="15.75" customHeight="1"/>
  <cols>
    <col min="4" max="4" width="10.140625" customWidth="1"/>
  </cols>
  <sheetData>
    <row r="1" spans="1:8">
      <c r="A1" s="116" t="s">
        <v>11</v>
      </c>
      <c r="B1" s="111"/>
      <c r="C1" s="111"/>
      <c r="D1" s="111"/>
      <c r="E1" s="111"/>
      <c r="F1" s="111"/>
      <c r="G1" s="1"/>
      <c r="H1" s="1"/>
    </row>
    <row r="2" spans="1:8">
      <c r="A2" s="117" t="s">
        <v>12</v>
      </c>
      <c r="B2" s="117"/>
      <c r="C2" s="1"/>
      <c r="D2" s="1"/>
      <c r="E2" s="1"/>
      <c r="F2" s="29"/>
      <c r="G2" s="29"/>
      <c r="H2" s="1"/>
    </row>
    <row r="3" spans="1:8">
      <c r="A3" s="117"/>
      <c r="B3" s="117"/>
      <c r="C3" s="1"/>
      <c r="D3" s="1"/>
      <c r="E3" s="1"/>
      <c r="F3" s="118" t="s">
        <v>13</v>
      </c>
      <c r="G3" s="111"/>
      <c r="H3" s="1"/>
    </row>
    <row r="4" spans="1:8">
      <c r="A4" s="1"/>
      <c r="B4" s="1"/>
      <c r="C4" s="1"/>
      <c r="D4" s="1"/>
      <c r="E4" s="1"/>
      <c r="F4" s="1"/>
      <c r="G4" s="1"/>
      <c r="H4" s="1"/>
    </row>
    <row r="5" spans="1:8">
      <c r="A5" s="1"/>
      <c r="B5" s="1"/>
      <c r="C5" s="141" t="s">
        <v>14</v>
      </c>
      <c r="D5" s="142"/>
      <c r="E5" s="31">
        <f>'3. Fuel Cost-Assumption'!B8</f>
        <v>7920</v>
      </c>
      <c r="F5" s="1"/>
      <c r="G5" s="1"/>
      <c r="H5" s="1"/>
    </row>
    <row r="6" spans="1:8">
      <c r="A6" s="1"/>
      <c r="B6" s="1"/>
      <c r="C6" s="1"/>
      <c r="D6" s="1"/>
      <c r="E6" s="1"/>
      <c r="F6" s="1"/>
      <c r="G6" s="1"/>
      <c r="H6" s="1"/>
    </row>
    <row r="7" spans="1:8">
      <c r="A7" s="1"/>
      <c r="B7" s="1"/>
      <c r="C7" s="1"/>
      <c r="D7" s="1"/>
      <c r="E7" s="1"/>
      <c r="F7" s="1"/>
      <c r="G7" s="1"/>
      <c r="H7" s="1"/>
    </row>
    <row r="8" spans="1:8">
      <c r="A8" s="1"/>
      <c r="B8" s="1"/>
      <c r="C8" s="1"/>
      <c r="D8" s="8" t="s">
        <v>15</v>
      </c>
      <c r="E8" s="1"/>
      <c r="F8" s="1"/>
      <c r="G8" s="1"/>
      <c r="H8" s="1"/>
    </row>
    <row r="9" spans="1:8">
      <c r="A9" s="1"/>
      <c r="B9" s="1"/>
      <c r="C9" s="1"/>
      <c r="D9" s="8" t="s">
        <v>16</v>
      </c>
      <c r="E9" s="32">
        <f>'3. Fuel Cost-Assumption'!B13*5</f>
        <v>673200</v>
      </c>
      <c r="F9" s="1"/>
      <c r="G9" s="1"/>
      <c r="H9" s="1"/>
    </row>
    <row r="10" spans="1:8">
      <c r="A10" s="1"/>
      <c r="B10" s="1"/>
      <c r="C10" s="1"/>
      <c r="D10" s="1"/>
      <c r="E10" s="1"/>
      <c r="F10" s="1"/>
      <c r="G10" s="1"/>
      <c r="H10" s="1"/>
    </row>
    <row r="11" spans="1:8">
      <c r="A11" s="1"/>
      <c r="B11" s="1"/>
      <c r="C11" s="1"/>
      <c r="D11" s="1"/>
      <c r="E11" s="1"/>
      <c r="F11" s="1"/>
      <c r="G11" s="1"/>
      <c r="H11" s="1"/>
    </row>
    <row r="12" spans="1:8">
      <c r="A12" s="117" t="s">
        <v>12</v>
      </c>
      <c r="B12" s="117"/>
      <c r="C12" s="1"/>
      <c r="D12" s="1"/>
      <c r="E12" s="1"/>
      <c r="F12" s="1"/>
      <c r="G12" s="1"/>
      <c r="H12" s="1"/>
    </row>
    <row r="13" spans="1:8">
      <c r="A13" s="117"/>
      <c r="B13" s="117"/>
      <c r="C13" s="1"/>
      <c r="D13" s="1"/>
      <c r="E13" s="1"/>
      <c r="F13" s="8" t="s">
        <v>17</v>
      </c>
      <c r="G13" s="1"/>
      <c r="H13" s="1"/>
    </row>
    <row r="14" spans="1:8">
      <c r="A14" s="119"/>
      <c r="B14" s="111"/>
      <c r="C14" s="1"/>
      <c r="D14" s="1"/>
      <c r="E14" s="1"/>
      <c r="F14" s="1"/>
      <c r="G14" s="1"/>
      <c r="H14" s="1"/>
    </row>
    <row r="15" spans="1:8">
      <c r="A15" s="1"/>
      <c r="B15" s="1"/>
      <c r="C15" s="141" t="s">
        <v>14</v>
      </c>
      <c r="D15" s="142"/>
      <c r="E15" s="31">
        <f>'3. Fuel Cost-Assumption'!B16</f>
        <v>3107.5</v>
      </c>
      <c r="F15" s="1"/>
      <c r="G15" s="1"/>
      <c r="H15" s="1"/>
    </row>
    <row r="16" spans="1:8">
      <c r="A16" s="1"/>
      <c r="B16" s="1"/>
      <c r="C16" s="1"/>
      <c r="D16" s="1"/>
      <c r="E16" s="1"/>
      <c r="F16" s="1"/>
      <c r="G16" s="1"/>
      <c r="H16" s="1"/>
    </row>
    <row r="17" spans="1:13">
      <c r="A17" s="1"/>
      <c r="B17" s="1"/>
      <c r="C17" s="1"/>
      <c r="D17" s="1"/>
      <c r="E17" s="1"/>
      <c r="F17" s="1"/>
      <c r="G17" s="1"/>
      <c r="H17" s="1"/>
    </row>
    <row r="18" spans="1:13">
      <c r="A18" s="1"/>
      <c r="B18" s="1"/>
      <c r="C18" s="1"/>
      <c r="D18" s="8" t="s">
        <v>15</v>
      </c>
      <c r="E18" s="1"/>
      <c r="F18" s="33"/>
      <c r="G18" s="1"/>
      <c r="H18" s="1"/>
    </row>
    <row r="19" spans="1:13">
      <c r="A19" s="1"/>
      <c r="B19" s="1"/>
      <c r="C19" s="1"/>
      <c r="D19" s="8" t="s">
        <v>16</v>
      </c>
      <c r="E19" s="32">
        <f>'3. Fuel Cost-Assumption'!B19*5</f>
        <v>264137.5</v>
      </c>
      <c r="F19" s="1"/>
      <c r="G19" s="1"/>
      <c r="H19" s="1"/>
    </row>
    <row r="20" spans="1:13">
      <c r="A20" s="1"/>
      <c r="B20" s="1"/>
      <c r="C20" s="1"/>
      <c r="D20" s="1"/>
      <c r="E20" s="1"/>
      <c r="F20" s="1"/>
      <c r="G20" s="1"/>
      <c r="H20" s="5" t="s">
        <v>1</v>
      </c>
    </row>
    <row r="21" spans="1:13">
      <c r="H21" s="120" t="s">
        <v>18</v>
      </c>
      <c r="I21" s="113"/>
      <c r="J21" s="113"/>
      <c r="K21" s="113"/>
      <c r="L21" s="113"/>
      <c r="M21" s="114"/>
    </row>
    <row r="22" spans="1:13">
      <c r="H22" s="115"/>
      <c r="I22" s="111"/>
      <c r="J22" s="111"/>
      <c r="K22" s="111"/>
      <c r="L22" s="111"/>
      <c r="M22" s="112"/>
    </row>
    <row r="23" spans="1:13">
      <c r="H23" s="115"/>
      <c r="I23" s="111"/>
      <c r="J23" s="111"/>
      <c r="K23" s="111"/>
      <c r="L23" s="111"/>
      <c r="M23" s="112"/>
    </row>
    <row r="24" spans="1:13">
      <c r="H24" s="115"/>
      <c r="I24" s="111"/>
      <c r="J24" s="111"/>
      <c r="K24" s="111"/>
      <c r="L24" s="111"/>
      <c r="M24" s="112"/>
    </row>
    <row r="25" spans="1:13">
      <c r="H25" s="115"/>
      <c r="I25" s="111"/>
      <c r="J25" s="111"/>
      <c r="K25" s="111"/>
      <c r="L25" s="111"/>
      <c r="M25" s="112"/>
    </row>
    <row r="26" spans="1:13">
      <c r="H26" s="115"/>
      <c r="I26" s="111"/>
      <c r="J26" s="111"/>
      <c r="K26" s="111"/>
      <c r="L26" s="111"/>
      <c r="M26" s="112"/>
    </row>
    <row r="27" spans="1:13">
      <c r="H27" s="115"/>
      <c r="I27" s="111"/>
      <c r="J27" s="111"/>
      <c r="K27" s="111"/>
      <c r="L27" s="111"/>
      <c r="M27" s="112"/>
    </row>
    <row r="28" spans="1:13">
      <c r="H28" s="115"/>
      <c r="I28" s="111"/>
      <c r="J28" s="111"/>
      <c r="K28" s="111"/>
      <c r="L28" s="111"/>
      <c r="M28" s="112"/>
    </row>
    <row r="29" spans="1:13">
      <c r="H29" s="115"/>
      <c r="I29" s="111"/>
      <c r="J29" s="111"/>
      <c r="K29" s="111"/>
      <c r="L29" s="111"/>
      <c r="M29" s="112"/>
    </row>
    <row r="30" spans="1:13">
      <c r="H30" s="115"/>
      <c r="I30" s="111"/>
      <c r="J30" s="111"/>
      <c r="K30" s="111"/>
      <c r="L30" s="111"/>
      <c r="M30" s="112"/>
    </row>
    <row r="31" spans="1:13">
      <c r="H31" s="121"/>
      <c r="I31" s="122"/>
      <c r="J31" s="122"/>
      <c r="K31" s="122"/>
      <c r="L31" s="122"/>
      <c r="M31" s="123"/>
    </row>
    <row r="41" spans="5:5">
      <c r="E41" s="30"/>
    </row>
  </sheetData>
  <mergeCells count="6">
    <mergeCell ref="H21:M31"/>
    <mergeCell ref="A2:B3"/>
    <mergeCell ref="A12:B13"/>
    <mergeCell ref="A1:F1"/>
    <mergeCell ref="F3:G3"/>
    <mergeCell ref="A14:B1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3"/>
  <sheetViews>
    <sheetView showGridLines="0" workbookViewId="0">
      <selection activeCell="G34" sqref="G34"/>
    </sheetView>
  </sheetViews>
  <sheetFormatPr defaultColWidth="12.5703125" defaultRowHeight="15.75" customHeight="1"/>
  <cols>
    <col min="1" max="1" width="63.28515625" customWidth="1"/>
    <col min="2" max="3" width="14.28515625" bestFit="1" customWidth="1"/>
    <col min="4" max="4" width="16.140625" customWidth="1"/>
    <col min="5" max="5" width="14.28515625" bestFit="1" customWidth="1"/>
    <col min="6" max="6" width="14" customWidth="1"/>
    <col min="7" max="7" width="14.28515625" bestFit="1" customWidth="1"/>
  </cols>
  <sheetData>
    <row r="1" spans="1:10">
      <c r="A1" s="34" t="s">
        <v>19</v>
      </c>
      <c r="B1" s="35"/>
      <c r="C1" s="34" t="s">
        <v>20</v>
      </c>
      <c r="D1" s="1"/>
      <c r="E1" s="1"/>
      <c r="F1" s="8" t="s">
        <v>21</v>
      </c>
      <c r="G1" s="1"/>
      <c r="H1" s="1"/>
      <c r="I1" s="1"/>
      <c r="J1" s="1"/>
    </row>
    <row r="2" spans="1:10">
      <c r="A2" s="36" t="s">
        <v>22</v>
      </c>
      <c r="B2" s="36">
        <v>12</v>
      </c>
      <c r="C2" s="36" t="s">
        <v>23</v>
      </c>
      <c r="D2" s="1"/>
      <c r="E2" s="124" t="s">
        <v>24</v>
      </c>
      <c r="F2" s="113"/>
      <c r="G2" s="113"/>
      <c r="H2" s="113"/>
      <c r="I2" s="114"/>
    </row>
    <row r="3" spans="1:10">
      <c r="A3" s="36" t="s">
        <v>25</v>
      </c>
      <c r="B3" s="36">
        <v>6</v>
      </c>
      <c r="C3" s="36" t="s">
        <v>26</v>
      </c>
      <c r="D3" s="1"/>
      <c r="E3" s="115"/>
      <c r="F3" s="111"/>
      <c r="G3" s="111"/>
      <c r="H3" s="111"/>
      <c r="I3" s="112"/>
    </row>
    <row r="4" spans="1:10">
      <c r="A4" s="36" t="s">
        <v>27</v>
      </c>
      <c r="B4" s="36">
        <f>52*6</f>
        <v>312</v>
      </c>
      <c r="C4" s="36" t="s">
        <v>26</v>
      </c>
      <c r="D4" s="1"/>
      <c r="E4" s="115"/>
      <c r="F4" s="111"/>
      <c r="G4" s="111"/>
      <c r="H4" s="111"/>
      <c r="I4" s="112"/>
    </row>
    <row r="5" spans="1:10">
      <c r="A5" s="36" t="s">
        <v>28</v>
      </c>
      <c r="B5" s="37">
        <v>3.8</v>
      </c>
      <c r="C5" s="36" t="s">
        <v>29</v>
      </c>
      <c r="D5" s="1"/>
      <c r="E5" s="115"/>
      <c r="F5" s="111"/>
      <c r="G5" s="111"/>
      <c r="H5" s="111"/>
      <c r="I5" s="112"/>
    </row>
    <row r="6" spans="1:10">
      <c r="A6" s="36" t="s">
        <v>30</v>
      </c>
      <c r="B6" s="38">
        <f>B5*12*6*52</f>
        <v>14227.199999999999</v>
      </c>
      <c r="C6" s="36" t="s">
        <v>31</v>
      </c>
      <c r="D6" s="1"/>
      <c r="E6" s="115"/>
      <c r="F6" s="111"/>
      <c r="G6" s="111"/>
      <c r="H6" s="111"/>
      <c r="I6" s="112"/>
    </row>
    <row r="7" spans="1:10">
      <c r="A7" s="36" t="s">
        <v>32</v>
      </c>
      <c r="B7" s="36">
        <f>B6/B4</f>
        <v>45.599999999999994</v>
      </c>
      <c r="C7" s="36" t="s">
        <v>33</v>
      </c>
      <c r="D7" s="1"/>
      <c r="E7" s="115"/>
      <c r="F7" s="111"/>
      <c r="G7" s="111"/>
      <c r="H7" s="111"/>
      <c r="I7" s="112"/>
    </row>
    <row r="8" spans="1:10">
      <c r="A8" s="39" t="s">
        <v>34</v>
      </c>
      <c r="B8" s="36">
        <v>7920</v>
      </c>
      <c r="C8" s="36" t="s">
        <v>31</v>
      </c>
      <c r="D8" s="1"/>
      <c r="E8" s="115"/>
      <c r="F8" s="111"/>
      <c r="G8" s="111"/>
      <c r="H8" s="111"/>
      <c r="I8" s="112"/>
    </row>
    <row r="9" spans="1:10">
      <c r="A9" s="36" t="s">
        <v>35</v>
      </c>
      <c r="B9" s="40">
        <f>B8/B4</f>
        <v>25.384615384615383</v>
      </c>
      <c r="C9" s="36" t="s">
        <v>33</v>
      </c>
      <c r="D9" s="1"/>
      <c r="E9" s="115"/>
      <c r="F9" s="111"/>
      <c r="G9" s="111"/>
      <c r="H9" s="111"/>
      <c r="I9" s="112"/>
    </row>
    <row r="10" spans="1:10">
      <c r="A10" s="36" t="s">
        <v>36</v>
      </c>
      <c r="B10" s="41">
        <f>B8/B6*1</f>
        <v>0.55668016194331993</v>
      </c>
      <c r="C10" s="42"/>
      <c r="D10" s="1"/>
      <c r="E10" s="115"/>
      <c r="F10" s="111"/>
      <c r="G10" s="111"/>
      <c r="H10" s="111"/>
      <c r="I10" s="112"/>
    </row>
    <row r="11" spans="1:10">
      <c r="A11" s="36" t="s">
        <v>37</v>
      </c>
      <c r="B11" s="43">
        <v>17</v>
      </c>
      <c r="C11" s="42"/>
      <c r="D11" s="1"/>
      <c r="E11" s="115"/>
      <c r="F11" s="111"/>
      <c r="G11" s="111"/>
      <c r="H11" s="111"/>
      <c r="I11" s="112"/>
    </row>
    <row r="12" spans="1:10">
      <c r="A12" s="36" t="s">
        <v>38</v>
      </c>
      <c r="B12" s="44">
        <f>B11*B6</f>
        <v>241862.39999999999</v>
      </c>
      <c r="C12" s="42"/>
      <c r="D12" s="1"/>
      <c r="E12" s="115"/>
      <c r="F12" s="111"/>
      <c r="G12" s="111"/>
      <c r="H12" s="111"/>
      <c r="I12" s="112"/>
    </row>
    <row r="13" spans="1:10">
      <c r="A13" s="36" t="s">
        <v>39</v>
      </c>
      <c r="B13" s="44">
        <f>B11*B8</f>
        <v>134640</v>
      </c>
      <c r="C13" s="42"/>
      <c r="D13" s="1"/>
      <c r="E13" s="115"/>
      <c r="F13" s="111"/>
      <c r="G13" s="111"/>
      <c r="H13" s="111"/>
      <c r="I13" s="112"/>
    </row>
    <row r="14" spans="1:10">
      <c r="A14" s="36" t="s">
        <v>40</v>
      </c>
      <c r="B14" s="44">
        <f>B11*B9</f>
        <v>431.53846153846149</v>
      </c>
      <c r="C14" s="42"/>
      <c r="D14" s="1"/>
      <c r="E14" s="115"/>
      <c r="F14" s="111"/>
      <c r="G14" s="111"/>
      <c r="H14" s="111"/>
      <c r="I14" s="112"/>
    </row>
    <row r="15" spans="1:10">
      <c r="A15" s="36" t="s">
        <v>41</v>
      </c>
      <c r="B15" s="43">
        <v>413881.25</v>
      </c>
      <c r="C15" s="42"/>
      <c r="D15" s="1"/>
      <c r="E15" s="115"/>
      <c r="F15" s="111"/>
      <c r="G15" s="111"/>
      <c r="H15" s="111"/>
      <c r="I15" s="112"/>
    </row>
    <row r="16" spans="1:10">
      <c r="A16" s="39" t="s">
        <v>42</v>
      </c>
      <c r="B16" s="36">
        <v>3107.5</v>
      </c>
      <c r="C16" s="36" t="s">
        <v>31</v>
      </c>
      <c r="D16" s="1"/>
      <c r="E16" s="115"/>
      <c r="F16" s="111"/>
      <c r="G16" s="111"/>
      <c r="H16" s="111"/>
      <c r="I16" s="112"/>
    </row>
    <row r="17" spans="1:10">
      <c r="A17" s="36" t="s">
        <v>43</v>
      </c>
      <c r="B17" s="40">
        <f>B16/B4</f>
        <v>9.9599358974358978</v>
      </c>
      <c r="C17" s="36" t="s">
        <v>33</v>
      </c>
      <c r="D17" s="1"/>
      <c r="E17" s="115"/>
      <c r="F17" s="111"/>
      <c r="G17" s="111"/>
      <c r="H17" s="111"/>
      <c r="I17" s="112"/>
    </row>
    <row r="18" spans="1:10">
      <c r="A18" s="36" t="s">
        <v>44</v>
      </c>
      <c r="B18" s="45">
        <f>B16/B6*1</f>
        <v>0.21841964687359425</v>
      </c>
      <c r="C18" s="42"/>
      <c r="D18" s="1"/>
      <c r="E18" s="115"/>
      <c r="F18" s="111"/>
      <c r="G18" s="111"/>
      <c r="H18" s="111"/>
      <c r="I18" s="112"/>
    </row>
    <row r="19" spans="1:10">
      <c r="A19" s="36" t="s">
        <v>45</v>
      </c>
      <c r="B19" s="44">
        <f>B11*B16</f>
        <v>52827.5</v>
      </c>
      <c r="C19" s="42"/>
      <c r="D19" s="1"/>
      <c r="E19" s="115"/>
      <c r="F19" s="111"/>
      <c r="G19" s="111"/>
      <c r="H19" s="111"/>
      <c r="I19" s="112"/>
    </row>
    <row r="20" spans="1:10">
      <c r="A20" s="36" t="s">
        <v>46</v>
      </c>
      <c r="B20" s="44">
        <f>B11*B17</f>
        <v>169.31891025641028</v>
      </c>
      <c r="C20" s="42"/>
      <c r="D20" s="1"/>
      <c r="E20" s="115"/>
      <c r="F20" s="111"/>
      <c r="G20" s="111"/>
      <c r="H20" s="111"/>
      <c r="I20" s="112"/>
    </row>
    <row r="21" spans="1:10">
      <c r="A21" s="36" t="s">
        <v>47</v>
      </c>
      <c r="B21" s="44">
        <f>24671.44*2</f>
        <v>49342.879999999997</v>
      </c>
      <c r="C21" s="42"/>
      <c r="D21" s="1"/>
      <c r="E21" s="121"/>
      <c r="F21" s="122"/>
      <c r="G21" s="122"/>
      <c r="H21" s="122"/>
      <c r="I21" s="123"/>
    </row>
    <row r="22" spans="1:10">
      <c r="A22" s="1"/>
      <c r="B22" s="1"/>
      <c r="C22" s="1"/>
      <c r="D22" s="1"/>
      <c r="E22" s="1"/>
      <c r="F22" s="1"/>
      <c r="G22" s="1"/>
      <c r="H22" s="1"/>
      <c r="I22" s="1"/>
      <c r="J22" s="1"/>
    </row>
    <row r="23" spans="1:10">
      <c r="A23" s="1"/>
      <c r="B23" s="1"/>
      <c r="C23" s="1"/>
      <c r="D23" s="1"/>
      <c r="E23" s="1"/>
      <c r="F23" s="1"/>
      <c r="G23" s="1"/>
      <c r="H23" s="1"/>
      <c r="I23" s="1"/>
      <c r="J23" s="1"/>
    </row>
    <row r="24" spans="1:10">
      <c r="A24" s="46"/>
      <c r="B24" s="47"/>
      <c r="C24" s="48"/>
      <c r="D24" s="48"/>
      <c r="E24" s="49"/>
      <c r="F24" s="48"/>
      <c r="G24" s="48"/>
      <c r="H24" s="1"/>
      <c r="I24" s="1"/>
    </row>
    <row r="25" spans="1:10">
      <c r="A25" s="50"/>
      <c r="B25" s="51"/>
      <c r="C25" s="21"/>
      <c r="D25" s="21"/>
      <c r="E25" s="52"/>
      <c r="F25" s="21"/>
      <c r="G25" s="53"/>
      <c r="H25" s="1"/>
      <c r="I25" s="1"/>
    </row>
    <row r="26" spans="1:10">
      <c r="A26" s="36" t="s">
        <v>48</v>
      </c>
      <c r="B26" s="36" t="s">
        <v>49</v>
      </c>
      <c r="C26" s="36" t="s">
        <v>50</v>
      </c>
      <c r="D26" s="36" t="s">
        <v>51</v>
      </c>
      <c r="E26" s="54" t="s">
        <v>52</v>
      </c>
      <c r="F26" s="55" t="s">
        <v>53</v>
      </c>
      <c r="G26" s="55" t="s">
        <v>54</v>
      </c>
      <c r="H26" s="1"/>
      <c r="I26" s="1"/>
    </row>
    <row r="27" spans="1:10">
      <c r="A27" s="36" t="s">
        <v>55</v>
      </c>
      <c r="B27" s="44">
        <f>$B$15</f>
        <v>413881.25</v>
      </c>
      <c r="C27" s="36"/>
      <c r="D27" s="36"/>
      <c r="E27" s="56"/>
      <c r="F27" s="55"/>
      <c r="G27" s="55"/>
      <c r="H27" s="1"/>
      <c r="I27" s="1"/>
    </row>
    <row r="28" spans="1:10">
      <c r="A28" s="36" t="s">
        <v>56</v>
      </c>
      <c r="B28" s="43">
        <f>$B$21</f>
        <v>49342.879999999997</v>
      </c>
      <c r="C28" s="42"/>
      <c r="D28" s="42"/>
      <c r="E28" s="57"/>
      <c r="F28" s="58"/>
      <c r="G28" s="58"/>
      <c r="H28" s="1"/>
      <c r="I28" s="1"/>
    </row>
    <row r="29" spans="1:10">
      <c r="A29" s="36" t="s">
        <v>57</v>
      </c>
      <c r="B29" s="36"/>
      <c r="C29" s="44">
        <f>$B$13+$B$19</f>
        <v>187467.5</v>
      </c>
      <c r="D29" s="44">
        <f>C29+C29</f>
        <v>374935</v>
      </c>
      <c r="E29" s="59">
        <f>C29+D29</f>
        <v>562402.5</v>
      </c>
      <c r="F29" s="44">
        <f>E29+C29</f>
        <v>749870</v>
      </c>
      <c r="G29" s="44">
        <f>F29+C29</f>
        <v>937337.5</v>
      </c>
      <c r="H29" s="1"/>
      <c r="I29" s="1"/>
    </row>
    <row r="30" spans="1:10">
      <c r="A30" s="60"/>
      <c r="B30" s="47"/>
      <c r="C30" s="47"/>
      <c r="D30" s="47"/>
      <c r="E30" s="47"/>
      <c r="F30" s="47"/>
      <c r="G30" s="20"/>
      <c r="H30" s="1"/>
      <c r="I30" s="1"/>
    </row>
    <row r="31" spans="1:10">
      <c r="A31" s="1"/>
      <c r="B31" s="1"/>
      <c r="C31" s="1"/>
      <c r="D31" s="1"/>
      <c r="E31" s="1"/>
      <c r="F31" s="1"/>
      <c r="G31" s="1"/>
      <c r="H31" s="1"/>
    </row>
    <row r="32" spans="1:10">
      <c r="A32" s="61"/>
      <c r="B32" s="61"/>
      <c r="C32" s="61"/>
      <c r="D32" s="62"/>
      <c r="E32" s="61"/>
      <c r="F32" s="61"/>
      <c r="G32" s="1"/>
      <c r="H32" s="1"/>
      <c r="I32" s="1"/>
    </row>
    <row r="33" spans="1:10">
      <c r="A33" s="61"/>
      <c r="B33" s="63"/>
      <c r="C33" s="63"/>
      <c r="D33" s="64"/>
      <c r="E33" s="63"/>
      <c r="F33" s="63"/>
      <c r="G33" s="1"/>
      <c r="H33" s="1"/>
    </row>
    <row r="34" spans="1:10">
      <c r="A34" s="65"/>
      <c r="B34" s="63"/>
      <c r="C34" s="63"/>
      <c r="D34" s="66"/>
      <c r="E34" s="63"/>
      <c r="F34" s="63"/>
      <c r="G34" s="1"/>
      <c r="H34" s="1"/>
    </row>
    <row r="35" spans="1:10">
      <c r="A35" s="8"/>
      <c r="B35" s="67"/>
      <c r="C35" s="67"/>
      <c r="D35" s="67"/>
      <c r="E35" s="67"/>
      <c r="F35" s="67"/>
      <c r="G35" s="1"/>
      <c r="H35" s="1"/>
    </row>
    <row r="36" spans="1:10">
      <c r="A36" s="8"/>
      <c r="B36" s="1"/>
      <c r="C36" s="67"/>
      <c r="D36" s="1"/>
      <c r="E36" s="1"/>
      <c r="F36" s="1"/>
      <c r="G36" s="1"/>
      <c r="H36" s="1"/>
    </row>
    <row r="37" spans="1:10">
      <c r="A37" s="8"/>
      <c r="B37" s="8"/>
      <c r="C37" s="67"/>
      <c r="D37" s="68"/>
      <c r="E37" s="8"/>
      <c r="F37" s="8"/>
      <c r="G37" s="1"/>
      <c r="H37" s="1"/>
      <c r="I37" s="1"/>
    </row>
    <row r="38" spans="1:10">
      <c r="A38" s="8"/>
      <c r="B38" s="69"/>
      <c r="C38" s="67"/>
      <c r="D38" s="69"/>
      <c r="E38" s="69"/>
      <c r="F38" s="69"/>
      <c r="G38" s="1"/>
      <c r="H38" s="1"/>
      <c r="I38" s="1"/>
    </row>
    <row r="39" spans="1:10">
      <c r="A39" s="8"/>
      <c r="B39" s="8"/>
      <c r="C39" s="8"/>
      <c r="D39" s="68"/>
      <c r="E39" s="8"/>
      <c r="F39" s="8"/>
      <c r="G39" s="1"/>
      <c r="H39" s="1"/>
      <c r="I39" s="1"/>
    </row>
    <row r="40" spans="1:10">
      <c r="A40" s="8"/>
      <c r="B40" s="1"/>
      <c r="C40" s="1"/>
      <c r="D40" s="70"/>
      <c r="E40" s="1"/>
      <c r="F40" s="1"/>
      <c r="G40" s="1"/>
      <c r="H40" s="1"/>
      <c r="I40" s="1"/>
    </row>
    <row r="41" spans="1:10">
      <c r="A41" s="8"/>
      <c r="B41" s="1"/>
      <c r="C41" s="1"/>
      <c r="D41" s="71"/>
      <c r="E41" s="1"/>
      <c r="F41" s="1"/>
      <c r="G41" s="1"/>
      <c r="H41" s="1"/>
      <c r="I41" s="1"/>
    </row>
    <row r="42" spans="1:10">
      <c r="A42" s="8"/>
      <c r="B42" s="1"/>
      <c r="C42" s="1"/>
      <c r="D42" s="1"/>
      <c r="E42" s="1"/>
      <c r="F42" s="1"/>
      <c r="G42" s="1"/>
      <c r="H42" s="1"/>
      <c r="I42" s="1"/>
    </row>
    <row r="43" spans="1:10">
      <c r="H43" s="1"/>
      <c r="I43" s="1"/>
      <c r="J43" s="1"/>
    </row>
  </sheetData>
  <mergeCells count="1">
    <mergeCell ref="E2:I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47"/>
  <sheetViews>
    <sheetView showGridLines="0" topLeftCell="B1" workbookViewId="0"/>
  </sheetViews>
  <sheetFormatPr defaultColWidth="12.5703125" defaultRowHeight="15.75" customHeight="1"/>
  <cols>
    <col min="1" max="1" width="72" customWidth="1"/>
    <col min="3" max="3" width="16.140625" customWidth="1"/>
    <col min="4" max="4" width="18.7109375" customWidth="1"/>
    <col min="5" max="5" width="5.140625" customWidth="1"/>
    <col min="7" max="7" width="14" customWidth="1"/>
    <col min="8" max="8" width="13.42578125" customWidth="1"/>
  </cols>
  <sheetData>
    <row r="1" spans="1:12">
      <c r="A1" s="34" t="s">
        <v>19</v>
      </c>
      <c r="B1" s="35"/>
      <c r="C1" s="34" t="s">
        <v>20</v>
      </c>
      <c r="D1" s="34" t="s">
        <v>58</v>
      </c>
      <c r="E1" s="72"/>
      <c r="F1" s="125" t="s">
        <v>59</v>
      </c>
      <c r="G1" s="126"/>
      <c r="H1" s="126"/>
      <c r="I1" s="126"/>
      <c r="J1" s="126"/>
      <c r="K1" s="126"/>
      <c r="L1" s="127"/>
    </row>
    <row r="2" spans="1:12">
      <c r="A2" s="36" t="s">
        <v>60</v>
      </c>
      <c r="B2" s="36">
        <v>15</v>
      </c>
      <c r="C2" s="73"/>
      <c r="D2" s="36"/>
      <c r="E2" s="1"/>
      <c r="F2" s="74"/>
      <c r="G2" s="75"/>
      <c r="H2" s="75"/>
      <c r="I2" s="75"/>
      <c r="J2" s="75"/>
      <c r="K2" s="76"/>
      <c r="L2" s="77"/>
    </row>
    <row r="3" spans="1:12">
      <c r="A3" s="36" t="s">
        <v>22</v>
      </c>
      <c r="B3" s="36">
        <v>12</v>
      </c>
      <c r="C3" s="73" t="s">
        <v>23</v>
      </c>
      <c r="D3" s="36"/>
      <c r="E3" s="1"/>
      <c r="F3" s="78"/>
      <c r="G3" s="79" t="s">
        <v>50</v>
      </c>
      <c r="H3" s="79" t="s">
        <v>51</v>
      </c>
      <c r="I3" s="79" t="s">
        <v>52</v>
      </c>
      <c r="J3" s="79" t="s">
        <v>53</v>
      </c>
      <c r="K3" s="80" t="s">
        <v>54</v>
      </c>
      <c r="L3" s="81" t="s">
        <v>61</v>
      </c>
    </row>
    <row r="4" spans="1:12">
      <c r="A4" s="36" t="s">
        <v>25</v>
      </c>
      <c r="B4" s="36">
        <v>6</v>
      </c>
      <c r="C4" s="73" t="s">
        <v>26</v>
      </c>
      <c r="D4" s="36"/>
      <c r="E4" s="1"/>
      <c r="F4" s="82" t="s">
        <v>62</v>
      </c>
      <c r="G4" s="83">
        <f>B17</f>
        <v>345.60183093480003</v>
      </c>
      <c r="H4" s="83">
        <f>B17</f>
        <v>345.60183093480003</v>
      </c>
      <c r="I4" s="83">
        <f>B17</f>
        <v>345.60183093480003</v>
      </c>
      <c r="J4" s="83">
        <f>B17</f>
        <v>345.60183093480003</v>
      </c>
      <c r="K4" s="83">
        <f>B17</f>
        <v>345.60183093480003</v>
      </c>
      <c r="L4" s="84">
        <f>SUM(G4:K4)</f>
        <v>1728.0091546740002</v>
      </c>
    </row>
    <row r="5" spans="1:12">
      <c r="A5" s="36" t="s">
        <v>27</v>
      </c>
      <c r="B5" s="36">
        <f>52*6</f>
        <v>312</v>
      </c>
      <c r="C5" s="73" t="s">
        <v>26</v>
      </c>
      <c r="D5" s="36"/>
      <c r="E5" s="1"/>
      <c r="F5" s="85"/>
      <c r="G5" s="85"/>
      <c r="H5" s="85"/>
      <c r="I5" s="85"/>
      <c r="J5" s="85"/>
    </row>
    <row r="6" spans="1:12">
      <c r="A6" s="36" t="s">
        <v>28</v>
      </c>
      <c r="B6" s="37">
        <f>3.8*B2</f>
        <v>57</v>
      </c>
      <c r="C6" s="73" t="s">
        <v>29</v>
      </c>
      <c r="D6" s="36"/>
      <c r="E6" s="1"/>
      <c r="F6" s="85"/>
      <c r="G6" s="85"/>
      <c r="H6" s="85"/>
      <c r="I6" s="85"/>
      <c r="J6" s="85"/>
    </row>
    <row r="7" spans="1:12">
      <c r="A7" s="36" t="s">
        <v>32</v>
      </c>
      <c r="B7" s="36">
        <f>B8/B5</f>
        <v>684</v>
      </c>
      <c r="C7" s="73" t="s">
        <v>33</v>
      </c>
      <c r="D7" s="36"/>
      <c r="E7" s="1"/>
      <c r="F7" s="85"/>
      <c r="G7" s="85"/>
      <c r="H7" s="85"/>
      <c r="I7" s="85"/>
      <c r="J7" s="85"/>
    </row>
    <row r="8" spans="1:12">
      <c r="A8" s="36" t="s">
        <v>63</v>
      </c>
      <c r="B8" s="86">
        <f>B6*12*6*52</f>
        <v>213408</v>
      </c>
      <c r="C8" s="73" t="s">
        <v>31</v>
      </c>
      <c r="D8" s="36"/>
      <c r="E8" s="1"/>
      <c r="H8" s="87" t="s">
        <v>64</v>
      </c>
      <c r="I8" s="88">
        <f>B16</f>
        <v>3104.1328087598395</v>
      </c>
      <c r="J8" s="85"/>
    </row>
    <row r="9" spans="1:12">
      <c r="A9" s="39" t="s">
        <v>65</v>
      </c>
      <c r="B9" s="86">
        <f>B2*7920</f>
        <v>118800</v>
      </c>
      <c r="C9" s="73" t="s">
        <v>31</v>
      </c>
      <c r="D9" s="36"/>
      <c r="E9" s="1"/>
      <c r="H9" s="89" t="s">
        <v>66</v>
      </c>
      <c r="I9" s="90">
        <f>B16-L22</f>
        <v>2426.1292168217769</v>
      </c>
      <c r="J9" s="85"/>
    </row>
    <row r="10" spans="1:12">
      <c r="A10" s="36" t="s">
        <v>35</v>
      </c>
      <c r="B10" s="40">
        <f>B9/B5</f>
        <v>380.76923076923077</v>
      </c>
      <c r="C10" s="73" t="s">
        <v>33</v>
      </c>
      <c r="D10" s="36"/>
      <c r="E10" s="1"/>
      <c r="F10" s="85"/>
      <c r="G10" s="85"/>
      <c r="H10" s="91" t="s">
        <v>67</v>
      </c>
      <c r="I10" s="92">
        <f>B16-L4</f>
        <v>1376.1236540858392</v>
      </c>
      <c r="J10" s="85"/>
    </row>
    <row r="11" spans="1:12">
      <c r="A11" s="36" t="s">
        <v>68</v>
      </c>
      <c r="B11" s="41">
        <f>B9/B8*1</f>
        <v>0.55668016194331982</v>
      </c>
      <c r="C11" s="93"/>
      <c r="D11" s="36"/>
      <c r="E11" s="1"/>
      <c r="F11" s="85"/>
      <c r="G11" s="85"/>
      <c r="H11" s="85"/>
      <c r="I11" s="85"/>
      <c r="J11" s="85"/>
    </row>
    <row r="12" spans="1:12">
      <c r="A12" s="36" t="s">
        <v>69</v>
      </c>
      <c r="B12" s="94">
        <v>2.6391</v>
      </c>
      <c r="C12" s="95" t="s">
        <v>70</v>
      </c>
      <c r="D12" s="96" t="s">
        <v>71</v>
      </c>
      <c r="E12" s="1"/>
      <c r="F12" s="85"/>
      <c r="G12" s="85"/>
      <c r="H12" s="85"/>
      <c r="I12" s="85"/>
      <c r="J12" s="85"/>
    </row>
    <row r="13" spans="1:12">
      <c r="A13" s="97" t="s">
        <v>72</v>
      </c>
      <c r="B13" s="98">
        <v>1.10231E-3</v>
      </c>
      <c r="C13" s="99" t="s">
        <v>73</v>
      </c>
      <c r="D13" s="36"/>
      <c r="E13" s="1"/>
      <c r="F13" s="85"/>
      <c r="G13" s="85"/>
      <c r="H13" s="85"/>
      <c r="I13" s="85"/>
      <c r="J13" s="85"/>
    </row>
    <row r="14" spans="1:12">
      <c r="A14" s="36" t="s">
        <v>74</v>
      </c>
      <c r="B14" s="100">
        <f>B8*B12*B13</f>
        <v>620.82656175196792</v>
      </c>
      <c r="C14" s="95" t="s">
        <v>75</v>
      </c>
      <c r="D14" s="36"/>
      <c r="E14" s="1"/>
      <c r="F14" s="85"/>
      <c r="G14" s="85"/>
      <c r="H14" s="85"/>
      <c r="I14" s="85"/>
      <c r="J14" s="85"/>
    </row>
    <row r="15" spans="1:12">
      <c r="A15" s="36" t="s">
        <v>76</v>
      </c>
      <c r="B15" s="86">
        <f>B8*5</f>
        <v>1067040</v>
      </c>
      <c r="C15" s="73" t="s">
        <v>77</v>
      </c>
      <c r="D15" s="36"/>
      <c r="E15" s="1"/>
      <c r="F15" s="85"/>
      <c r="G15" s="85"/>
      <c r="H15" s="85"/>
      <c r="I15" s="85"/>
      <c r="J15" s="85"/>
    </row>
    <row r="16" spans="1:12">
      <c r="A16" s="36" t="s">
        <v>78</v>
      </c>
      <c r="B16" s="100">
        <f>B14*5</f>
        <v>3104.1328087598395</v>
      </c>
      <c r="C16" s="95" t="s">
        <v>79</v>
      </c>
      <c r="D16" s="36"/>
      <c r="E16" s="1"/>
      <c r="F16" s="85"/>
      <c r="G16" s="85"/>
      <c r="H16" s="85"/>
      <c r="I16" s="85"/>
      <c r="J16" s="85"/>
    </row>
    <row r="17" spans="1:12">
      <c r="A17" s="36" t="s">
        <v>80</v>
      </c>
      <c r="B17" s="101">
        <f>B9*B12*B13</f>
        <v>345.60183093480003</v>
      </c>
      <c r="C17" s="95" t="s">
        <v>75</v>
      </c>
      <c r="D17" s="36"/>
      <c r="E17" s="1"/>
      <c r="F17" s="85"/>
      <c r="G17" s="85"/>
      <c r="H17" s="85"/>
      <c r="I17" s="85"/>
      <c r="J17" s="85"/>
    </row>
    <row r="18" spans="1:12">
      <c r="A18" s="85"/>
      <c r="B18" s="85"/>
      <c r="C18" s="85"/>
      <c r="D18" s="85"/>
      <c r="E18" s="85"/>
      <c r="F18" s="85"/>
      <c r="G18" s="85"/>
      <c r="H18" s="85"/>
      <c r="I18" s="85"/>
      <c r="J18" s="85"/>
    </row>
    <row r="19" spans="1:12">
      <c r="A19" s="39" t="s">
        <v>42</v>
      </c>
      <c r="B19" s="102">
        <f>B2*3107.5</f>
        <v>46612.5</v>
      </c>
      <c r="C19" s="73" t="s">
        <v>31</v>
      </c>
      <c r="D19" s="36"/>
      <c r="E19" s="1"/>
      <c r="F19" s="125" t="s">
        <v>81</v>
      </c>
      <c r="G19" s="126"/>
      <c r="H19" s="126"/>
      <c r="I19" s="126"/>
      <c r="J19" s="126"/>
      <c r="K19" s="126"/>
      <c r="L19" s="127"/>
    </row>
    <row r="20" spans="1:12">
      <c r="A20" s="36" t="s">
        <v>43</v>
      </c>
      <c r="B20" s="40">
        <f>B19/B5</f>
        <v>149.39903846153845</v>
      </c>
      <c r="C20" s="73" t="s">
        <v>33</v>
      </c>
      <c r="D20" s="36"/>
      <c r="E20" s="1"/>
      <c r="F20" s="74"/>
      <c r="G20" s="75"/>
      <c r="H20" s="75"/>
      <c r="I20" s="75"/>
      <c r="J20" s="75"/>
      <c r="K20" s="76"/>
      <c r="L20" s="77"/>
    </row>
    <row r="21" spans="1:12">
      <c r="A21" s="36" t="s">
        <v>44</v>
      </c>
      <c r="B21" s="45">
        <f>B19/B8*1</f>
        <v>0.21841964687359425</v>
      </c>
      <c r="C21" s="93"/>
      <c r="D21" s="36"/>
      <c r="E21" s="1"/>
      <c r="F21" s="78"/>
      <c r="G21" s="79" t="s">
        <v>50</v>
      </c>
      <c r="H21" s="79" t="s">
        <v>51</v>
      </c>
      <c r="I21" s="79" t="s">
        <v>52</v>
      </c>
      <c r="J21" s="79" t="s">
        <v>53</v>
      </c>
      <c r="K21" s="80" t="s">
        <v>54</v>
      </c>
      <c r="L21" s="81" t="s">
        <v>61</v>
      </c>
    </row>
    <row r="22" spans="1:12">
      <c r="A22" s="103" t="s">
        <v>82</v>
      </c>
      <c r="B22" s="104">
        <f>B19*B12*B13</f>
        <v>135.60071838761252</v>
      </c>
      <c r="C22" s="105" t="s">
        <v>75</v>
      </c>
      <c r="D22" s="55"/>
      <c r="E22" s="1"/>
      <c r="F22" s="82" t="s">
        <v>62</v>
      </c>
      <c r="G22" s="83">
        <f>B22</f>
        <v>135.60071838761252</v>
      </c>
      <c r="H22" s="83">
        <f>B22</f>
        <v>135.60071838761252</v>
      </c>
      <c r="I22" s="83">
        <f>B22</f>
        <v>135.60071838761252</v>
      </c>
      <c r="J22" s="83">
        <f>B22</f>
        <v>135.60071838761252</v>
      </c>
      <c r="K22" s="83">
        <f>B22</f>
        <v>135.60071838761252</v>
      </c>
      <c r="L22" s="84">
        <f>SUM(G22:K22)</f>
        <v>678.00359193806253</v>
      </c>
    </row>
    <row r="23" spans="1:12">
      <c r="A23" s="21"/>
      <c r="B23" s="51"/>
      <c r="C23" s="106"/>
      <c r="D23" s="21"/>
      <c r="E23" s="1"/>
      <c r="F23" s="85"/>
      <c r="G23" s="85"/>
      <c r="H23" s="85"/>
      <c r="I23" s="85"/>
      <c r="J23" s="85"/>
    </row>
    <row r="24" spans="1:12">
      <c r="A24" s="8"/>
      <c r="B24" s="107"/>
      <c r="C24" s="69"/>
      <c r="D24" s="8"/>
      <c r="E24" s="1"/>
      <c r="F24" s="85"/>
      <c r="G24" s="85"/>
      <c r="H24" s="85"/>
      <c r="I24" s="85"/>
      <c r="J24" s="85"/>
    </row>
    <row r="25" spans="1:12">
      <c r="E25" s="1"/>
      <c r="F25" s="75"/>
      <c r="G25" s="79" t="s">
        <v>50</v>
      </c>
      <c r="H25" s="79" t="s">
        <v>51</v>
      </c>
      <c r="I25" s="79" t="s">
        <v>52</v>
      </c>
      <c r="J25" s="79" t="s">
        <v>53</v>
      </c>
      <c r="K25" s="80" t="s">
        <v>54</v>
      </c>
      <c r="L25" s="76"/>
    </row>
    <row r="26" spans="1:12">
      <c r="A26" s="1"/>
      <c r="B26" s="1"/>
      <c r="C26" s="1"/>
      <c r="D26" s="1"/>
      <c r="E26" s="1"/>
      <c r="F26" s="108" t="s">
        <v>83</v>
      </c>
      <c r="G26" s="109">
        <f t="shared" ref="G26:L26" si="0">G4+G22</f>
        <v>481.20254932241255</v>
      </c>
      <c r="H26" s="109">
        <f t="shared" si="0"/>
        <v>481.20254932241255</v>
      </c>
      <c r="I26" s="109">
        <f t="shared" si="0"/>
        <v>481.20254932241255</v>
      </c>
      <c r="J26" s="109">
        <f t="shared" si="0"/>
        <v>481.20254932241255</v>
      </c>
      <c r="K26" s="109">
        <f t="shared" si="0"/>
        <v>481.20254932241255</v>
      </c>
      <c r="L26" s="109">
        <f t="shared" si="0"/>
        <v>2406.012746612063</v>
      </c>
    </row>
    <row r="27" spans="1:12">
      <c r="A27" s="5"/>
      <c r="B27" s="67"/>
      <c r="C27" s="8"/>
      <c r="D27" s="1"/>
      <c r="E27" s="1"/>
      <c r="F27" s="1"/>
      <c r="G27" s="1"/>
      <c r="H27" s="1"/>
      <c r="I27" s="1"/>
      <c r="J27" s="1"/>
      <c r="K27" s="1"/>
    </row>
    <row r="28" spans="1:12">
      <c r="A28" s="1"/>
      <c r="B28" s="1"/>
      <c r="C28" s="8"/>
      <c r="D28" s="8"/>
      <c r="E28" s="8"/>
      <c r="F28" s="68"/>
      <c r="G28" s="8"/>
      <c r="H28" s="8"/>
      <c r="I28" s="1"/>
      <c r="J28" s="1"/>
    </row>
    <row r="29" spans="1:12">
      <c r="A29" s="8"/>
      <c r="B29" s="8"/>
      <c r="C29" s="8"/>
      <c r="D29" s="8"/>
      <c r="E29" s="8"/>
      <c r="F29" s="68"/>
      <c r="G29" s="8"/>
      <c r="H29" s="8"/>
      <c r="I29" s="1"/>
      <c r="J29" s="1"/>
    </row>
    <row r="30" spans="1:12">
      <c r="A30" s="8"/>
      <c r="B30" s="1"/>
      <c r="C30" s="8"/>
      <c r="D30" s="8"/>
      <c r="E30" s="8"/>
      <c r="F30" s="68"/>
      <c r="G30" s="8"/>
      <c r="H30" s="8"/>
      <c r="I30" s="1"/>
      <c r="J30" s="1"/>
    </row>
    <row r="31" spans="1:12">
      <c r="A31" s="8"/>
      <c r="B31" s="8"/>
      <c r="C31" s="1"/>
      <c r="D31" s="8"/>
      <c r="E31" s="8"/>
      <c r="F31" s="110"/>
      <c r="G31" s="8"/>
      <c r="H31" s="8"/>
      <c r="I31" s="1"/>
      <c r="J31" s="1"/>
    </row>
    <row r="32" spans="1:12">
      <c r="A32" s="8"/>
      <c r="B32" s="8"/>
      <c r="C32" s="1"/>
      <c r="D32" s="1"/>
      <c r="E32" s="1"/>
      <c r="F32" s="70"/>
      <c r="G32" s="1"/>
      <c r="H32" s="1"/>
      <c r="I32" s="1"/>
      <c r="J32" s="1"/>
    </row>
    <row r="33" spans="1:11">
      <c r="A33" s="8"/>
      <c r="B33" s="67"/>
      <c r="C33" s="67"/>
      <c r="D33" s="1"/>
      <c r="E33" s="1"/>
      <c r="F33" s="70"/>
      <c r="G33" s="1"/>
      <c r="H33" s="1"/>
      <c r="I33" s="1"/>
      <c r="J33" s="1"/>
    </row>
    <row r="34" spans="1:11">
      <c r="A34" s="1"/>
      <c r="B34" s="1"/>
      <c r="C34" s="1"/>
      <c r="D34" s="67"/>
      <c r="E34" s="67"/>
      <c r="F34" s="67"/>
      <c r="G34" s="67"/>
      <c r="H34" s="1"/>
      <c r="I34" s="1"/>
      <c r="J34" s="1"/>
    </row>
    <row r="35" spans="1:11">
      <c r="A35" s="61"/>
      <c r="B35" s="61"/>
      <c r="C35" s="61"/>
      <c r="D35" s="1"/>
      <c r="E35" s="1"/>
      <c r="F35" s="1"/>
      <c r="G35" s="1"/>
      <c r="H35" s="1"/>
      <c r="I35" s="1"/>
    </row>
    <row r="36" spans="1:11">
      <c r="A36" s="61"/>
      <c r="B36" s="63"/>
      <c r="C36" s="63"/>
      <c r="D36" s="62"/>
      <c r="E36" s="62"/>
      <c r="F36" s="61"/>
      <c r="G36" s="61"/>
      <c r="H36" s="1"/>
      <c r="I36" s="1"/>
      <c r="J36" s="1"/>
    </row>
    <row r="37" spans="1:11">
      <c r="A37" s="65"/>
      <c r="B37" s="63"/>
      <c r="C37" s="63"/>
      <c r="D37" s="64"/>
      <c r="E37" s="64"/>
      <c r="F37" s="63"/>
      <c r="G37" s="63"/>
      <c r="H37" s="1"/>
      <c r="I37" s="1"/>
    </row>
    <row r="38" spans="1:11">
      <c r="A38" s="8"/>
      <c r="B38" s="67"/>
      <c r="C38" s="67"/>
      <c r="D38" s="66"/>
      <c r="E38" s="66"/>
      <c r="F38" s="63"/>
      <c r="G38" s="63"/>
      <c r="H38" s="1"/>
      <c r="I38" s="1"/>
    </row>
    <row r="39" spans="1:11">
      <c r="A39" s="8"/>
      <c r="B39" s="1"/>
      <c r="C39" s="67"/>
      <c r="D39" s="67"/>
      <c r="E39" s="67"/>
      <c r="F39" s="67"/>
      <c r="G39" s="67"/>
      <c r="H39" s="1"/>
      <c r="I39" s="1"/>
    </row>
    <row r="40" spans="1:11">
      <c r="A40" s="8"/>
      <c r="B40" s="8"/>
      <c r="C40" s="67"/>
      <c r="D40" s="1"/>
      <c r="E40" s="1"/>
      <c r="F40" s="1"/>
      <c r="G40" s="1"/>
      <c r="H40" s="1"/>
      <c r="I40" s="1"/>
    </row>
    <row r="41" spans="1:11">
      <c r="A41" s="8"/>
      <c r="B41" s="69"/>
      <c r="C41" s="67"/>
      <c r="D41" s="68"/>
      <c r="E41" s="68"/>
      <c r="F41" s="8"/>
      <c r="G41" s="8"/>
      <c r="H41" s="1"/>
      <c r="I41" s="1"/>
      <c r="J41" s="1"/>
    </row>
    <row r="42" spans="1:11">
      <c r="A42" s="8"/>
      <c r="B42" s="8"/>
      <c r="C42" s="8"/>
      <c r="D42" s="69"/>
      <c r="E42" s="69"/>
      <c r="F42" s="69"/>
      <c r="G42" s="69"/>
      <c r="H42" s="1"/>
      <c r="I42" s="1"/>
      <c r="J42" s="1"/>
    </row>
    <row r="43" spans="1:11">
      <c r="A43" s="8"/>
      <c r="B43" s="1"/>
      <c r="C43" s="1"/>
      <c r="D43" s="68"/>
      <c r="E43" s="68"/>
      <c r="F43" s="8"/>
      <c r="G43" s="8"/>
      <c r="H43" s="1"/>
      <c r="I43" s="1"/>
      <c r="J43" s="1"/>
    </row>
    <row r="44" spans="1:11">
      <c r="A44" s="8"/>
      <c r="B44" s="1"/>
      <c r="C44" s="1"/>
      <c r="D44" s="70"/>
      <c r="E44" s="70"/>
      <c r="F44" s="1"/>
      <c r="G44" s="1"/>
      <c r="H44" s="1"/>
      <c r="I44" s="1"/>
      <c r="J44" s="1"/>
    </row>
    <row r="45" spans="1:11">
      <c r="A45" s="8"/>
      <c r="B45" s="1"/>
      <c r="C45" s="1"/>
      <c r="D45" s="71"/>
      <c r="E45" s="71"/>
      <c r="F45" s="1"/>
      <c r="G45" s="1"/>
      <c r="H45" s="1"/>
      <c r="I45" s="1"/>
      <c r="J45" s="1"/>
    </row>
    <row r="46" spans="1:11">
      <c r="D46" s="1"/>
      <c r="E46" s="1"/>
      <c r="F46" s="1"/>
      <c r="G46" s="1"/>
      <c r="H46" s="1"/>
      <c r="I46" s="1"/>
      <c r="J46" s="1"/>
    </row>
    <row r="47" spans="1:11">
      <c r="I47" s="1"/>
      <c r="J47" s="1"/>
      <c r="K47" s="1"/>
    </row>
  </sheetData>
  <mergeCells count="2">
    <mergeCell ref="F1:L1"/>
    <mergeCell ref="F19:L19"/>
  </mergeCells>
  <hyperlinks>
    <hyperlink ref="D12" r:id="rId1" location=":~:text=Diesel%20produces%202.6391%20kgs%20of,by%20the%20addition%20of%20oxygen."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Carbon Emission-Summary</vt:lpstr>
      <vt:lpstr>2. Fuel Cost-Summary</vt:lpstr>
      <vt:lpstr>3. Fuel Cost-Assumption</vt:lpstr>
      <vt:lpstr>4. Carbon Emission- Assumption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Antwi</cp:lastModifiedBy>
  <dcterms:modified xsi:type="dcterms:W3CDTF">2025-04-12T16:07:10Z</dcterms:modified>
</cp:coreProperties>
</file>