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B76" i="1"/>
  <c r="B75"/>
  <c r="B73"/>
  <c r="B72"/>
  <c r="B70"/>
  <c r="B68"/>
  <c r="B66"/>
  <c r="B62"/>
  <c r="B60"/>
  <c r="B58"/>
  <c r="B56"/>
  <c r="B54"/>
  <c r="B48"/>
  <c r="B50"/>
  <c r="B46"/>
  <c r="B44"/>
  <c r="B42"/>
  <c r="B40"/>
  <c r="B36"/>
  <c r="B34"/>
  <c r="B10"/>
  <c r="B13"/>
  <c r="B19"/>
  <c r="B21"/>
  <c r="B18"/>
  <c r="B9"/>
  <c r="B29" l="1"/>
</calcChain>
</file>

<file path=xl/sharedStrings.xml><?xml version="1.0" encoding="utf-8"?>
<sst xmlns="http://schemas.openxmlformats.org/spreadsheetml/2006/main" count="83" uniqueCount="83">
  <si>
    <t xml:space="preserve">Ποσά σε χιλ. Ευρώ </t>
  </si>
  <si>
    <t>Σύνολο παγίου ενεργητικού</t>
  </si>
  <si>
    <t>Αποθέματα</t>
  </si>
  <si>
    <t>Πελάτες και λοιπές βραχυπρόθεσμες απαιτήσεις</t>
  </si>
  <si>
    <t>Χρηματικά διαθέσιμα και ισοδύναμα</t>
  </si>
  <si>
    <t>Σύνολο κυκλοφορούντος ενεργητικού</t>
  </si>
  <si>
    <t>Σύνολο Ενεργητικού</t>
  </si>
  <si>
    <t>Σύνολο μακροπρόθεσμων υποχρεώσεων</t>
  </si>
  <si>
    <t>Σύνολο βραχυπρόθεσμων υποχρεώσεων</t>
  </si>
  <si>
    <t>Σύνολο υποχρεώσεων</t>
  </si>
  <si>
    <t>Σύνολο Ιδίων Κεφαλαίων</t>
  </si>
  <si>
    <t>Σύνολο Υποχρεώσεων και Ιδίων Κεφαλαίων</t>
  </si>
  <si>
    <t>Γενικής ρευστότητας</t>
  </si>
  <si>
    <t>Άμεσης ρευστότητας</t>
  </si>
  <si>
    <t>Κυκλοφορούν ενεργητικό/Βραχυπόθεσμες υποχρεώσεις</t>
  </si>
  <si>
    <t>(Κυκλοφορούν ενεργητικό-Αποθέματα)/Βραχυπόθεσμες υποχρεώσεις</t>
  </si>
  <si>
    <t>Πωλήσεις/αποθέματα</t>
  </si>
  <si>
    <t>Κυκλοφοριακή Ταχύτητα Αποθεμάτων (ΚΤΑ)</t>
  </si>
  <si>
    <t>Μέση περίοδος αποθεματοποίησης (ΜΠΑ)</t>
  </si>
  <si>
    <t>360/Κυκλοφοριακή Ταχύτητα Αποθεμάτων (ΚΤΑ)</t>
  </si>
  <si>
    <t>Μέση περίοδος είσπραξης απαιτήσεων (ΜΠΕΑ)</t>
  </si>
  <si>
    <t>(απαιτήσεις/πωλήσεις)χ360</t>
  </si>
  <si>
    <t>Μέση περίοδος εξόφλησης  πληρ. Λογαρισμών</t>
  </si>
  <si>
    <t>(πληρωτέοι λογαριασμοί/πωλήσεις)χ360</t>
  </si>
  <si>
    <t>Κυκλοφοριακή ταχύτητα ΠΠΣ</t>
  </si>
  <si>
    <t>Πωλήσεις/ΠΠΣ</t>
  </si>
  <si>
    <t>Κυκλοφοριακή ταχύτητα ενεργητικού</t>
  </si>
  <si>
    <t>Πωλήσεις/Ενεργητικό</t>
  </si>
  <si>
    <t>ΔΕΙΚΤΕΣ ΧΡΕΟΥΣ</t>
  </si>
  <si>
    <t>Σύνολο υποχρεώσεων/Ενεργητικό</t>
  </si>
  <si>
    <t>Δείκτης χρέους (Debt ratio)</t>
  </si>
  <si>
    <t>Δείκτης χρέος προς ίδια κεφάλαια</t>
  </si>
  <si>
    <t>Σύνολο υποχρεώσεων/Ίδια κεφάλαια</t>
  </si>
  <si>
    <t>Σύνολο δανεισμού/σύνολο δανεισμού και ιδίων κεφαλαίων</t>
  </si>
  <si>
    <t>Δείκτης κάλυψης τόκων</t>
  </si>
  <si>
    <t>ΔΕΙΚΤΕΣ ΚΕΡΔΟΦΟΡΙΑΣ</t>
  </si>
  <si>
    <t>Μικτό περθώριο κέρδους</t>
  </si>
  <si>
    <t>ΚΠΤΦ/Πωλήσεις</t>
  </si>
  <si>
    <t>Λειτουργικό περιθώριο κέρδους</t>
  </si>
  <si>
    <t>Καθαρό περιθώριο κέρδους</t>
  </si>
  <si>
    <t>ΚΜΦ/Πωλήσεις</t>
  </si>
  <si>
    <t>Απόδοση ιδίων κεφαλαίων</t>
  </si>
  <si>
    <t>ΚΜΦ/Ίδια κεφάλαια</t>
  </si>
  <si>
    <t>Απόδοση ενεργητικού</t>
  </si>
  <si>
    <t>ΚΜΦ/Ενεργητικό</t>
  </si>
  <si>
    <t>(ΚΜΦ/Πωλήσεις)χ(Πωλήσεις/Ενεργητικό)χ(Ενεργητικό/Ιδια κεφάλαια)</t>
  </si>
  <si>
    <t>Ενεργητικό/Ίδια κεφάλαια</t>
  </si>
  <si>
    <t>Δάνεια βραχυπρόθεσμα</t>
  </si>
  <si>
    <t>Δάνεια μακροπρόθεσμα</t>
  </si>
  <si>
    <t>(Πωλήσεις/Ενεργητικό)χ(ΚΜΦ/πωλήσεις)</t>
  </si>
  <si>
    <t>ΥΠΟΛΟΓΙΣΜΟΣ ΧΡΗΜΑΤΟΟΙΚΟΝΟΜΙΚΩΝ ΔΕΚΤΩΝ</t>
  </si>
  <si>
    <t>Κόστος πωληθέντων</t>
  </si>
  <si>
    <t>Χρηματοοικονομικά έξοδα (Τόκοι)</t>
  </si>
  <si>
    <t>Καθαρά κέρδη μετά από φόρους (ΚΜΦ)</t>
  </si>
  <si>
    <t>Κύκλος εργασιών (Πωλήσεις)</t>
  </si>
  <si>
    <t>ΔΕΙΚΤΕΣ ΡΕΥΣΤΟΤΗΤΑΣ</t>
  </si>
  <si>
    <t>ΔΕΙΚΤΕΣ ΔΡΑΣΤΗΡΙΟΤΗΤΑΣ</t>
  </si>
  <si>
    <t>Χρηματοικονομική μόχλευση (πολλαπλασιαστής)</t>
  </si>
  <si>
    <t>(Πωλήσεις-Κόστος πωληθέντων)/Πωλήσεις</t>
  </si>
  <si>
    <t>Δείκτης κεφαλαιακής μόχλευσης</t>
  </si>
  <si>
    <t>Κέρδη προ τοκων, φόρων &amp; αποσβέσεων (EBITDA) ΚΠΤΦΑ</t>
  </si>
  <si>
    <t>Κέρδη προ τόκων &amp; φόρων (EBΙT), ΚΠΤΦ</t>
  </si>
  <si>
    <t>Προμηθευτές και λοιποί πιστωτές (Πληρ. Λογαρ.)</t>
  </si>
  <si>
    <t>Καθαρά κέρδη χρήσης προ φόρων (EBT) ΚΠΦ</t>
  </si>
  <si>
    <t>Απόδοση ιδίων κεφαλαίων (ROE)</t>
  </si>
  <si>
    <t>Απόδοση ενεργητικού (ROA)</t>
  </si>
  <si>
    <t>ΚΠΤΦ/τόκοι</t>
  </si>
  <si>
    <t>//για να είναι καλό θα πρέπει να είναι πανω από 1</t>
  </si>
  <si>
    <t>//μπορεί να αποπληρώσει μόνο το 91,2% από τα έξοδα</t>
  </si>
  <si>
    <t>//Το πιο δύσκολο να ρευστοποιήσουμε</t>
  </si>
  <si>
    <t>//13,4 φορές τα αποθέματα ανακυκλώνονται, λιγότερο από ένα μήνα κάθονται τα αποθέματα στην αποθήκη</t>
  </si>
  <si>
    <t>//27 μέρες κάθονται τα αποθέματα στην αποθήκη</t>
  </si>
  <si>
    <t>//πόσες μέρες χωρηγούμαι πίστωση</t>
  </si>
  <si>
    <t>//πόσες μέρες μας χωρηγούνε πίστωση</t>
  </si>
  <si>
    <t>//ΠΠΣ=Πάγιο Περιουσιακό Στοιχείο, πόσο έχω επενδύσει στα πάγεια</t>
  </si>
  <si>
    <t>//Το 79% του ενεργητικού χρηματοδοτήθηκε με δανεικά  (Έχουμε υπερδανεισμό γιατί είναι πάνω από 50%)</t>
  </si>
  <si>
    <t>//3,68 είναι οι υποχρεώσεις από τα ίδια κεφάλεια</t>
  </si>
  <si>
    <t>//Βλέπω πόσο είναι τα δανεικα ως προς το σύνολο των κεφαλαίων</t>
  </si>
  <si>
    <t>//το ενεργητικό είναι 4,5 φορές τα ίδια κεφάλαια</t>
  </si>
  <si>
    <t>//Θελω να δω από την αγοραπωλησία πόσο κερδίζει η επιχείρηση</t>
  </si>
  <si>
    <t>//μόνο 1,6% "μπαίνει στην τσέπη", για απαντήσω αν είναι καλό θα πρέπει να ξέρω τομέσο όρο για τις υπόλοιπες επιχειρήσεις</t>
  </si>
  <si>
    <t>//για κάθε 1€ που έχω βάλει στην επιχείρηση, 26 λεπτά έχω κέρδος</t>
  </si>
  <si>
    <t>//για κάθε 1€ που έχω βάλει σε ενεργητικό, 56 λεπτά έχω κέρδος</t>
  </si>
</sst>
</file>

<file path=xl/styles.xml><?xml version="1.0" encoding="utf-8"?>
<styleSheet xmlns="http://schemas.openxmlformats.org/spreadsheetml/2006/main">
  <numFmts count="3">
    <numFmt numFmtId="41" formatCode="_-* #,##0\ _€_-;\-* #,##0\ _€_-;_-* &quot;-&quot;\ _€_-;_-@_-"/>
    <numFmt numFmtId="164" formatCode="0.000"/>
    <numFmt numFmtId="165" formatCode="_-* #,##0.00\ _€_-;\-* #,##0.00\ _€_-;_-* &quot;-&quot;\ _€_-;_-@_-"/>
  </numFmts>
  <fonts count="8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color rgb="FFFF0000"/>
      <name val="Arial"/>
      <family val="2"/>
      <charset val="161"/>
    </font>
    <font>
      <sz val="10"/>
      <name val="Arial"/>
      <family val="2"/>
      <charset val="161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0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0">
    <xf numFmtId="0" fontId="0" fillId="0" borderId="0" xfId="0"/>
    <xf numFmtId="0" fontId="2" fillId="0" borderId="0" xfId="0" applyFont="1"/>
    <xf numFmtId="14" fontId="0" fillId="0" borderId="0" xfId="0" applyNumberFormat="1"/>
    <xf numFmtId="41" fontId="0" fillId="0" borderId="0" xfId="0" applyNumberFormat="1"/>
    <xf numFmtId="3" fontId="0" fillId="0" borderId="0" xfId="0" applyNumberFormat="1"/>
    <xf numFmtId="0" fontId="0" fillId="0" borderId="0" xfId="0" applyFill="1"/>
    <xf numFmtId="0" fontId="0" fillId="3" borderId="0" xfId="0" applyFill="1"/>
    <xf numFmtId="0" fontId="3" fillId="0" borderId="0" xfId="0" applyFont="1"/>
    <xf numFmtId="164" fontId="0" fillId="0" borderId="0" xfId="0" applyNumberFormat="1"/>
    <xf numFmtId="0" fontId="0" fillId="2" borderId="1" xfId="1" applyFont="1"/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0" fontId="3" fillId="0" borderId="0" xfId="0" applyFont="1" applyFill="1"/>
    <xf numFmtId="0" fontId="0" fillId="4" borderId="0" xfId="0" applyFill="1"/>
    <xf numFmtId="0" fontId="5" fillId="0" borderId="0" xfId="0" applyFont="1"/>
    <xf numFmtId="0" fontId="6" fillId="0" borderId="0" xfId="0" applyFont="1"/>
    <xf numFmtId="0" fontId="5" fillId="0" borderId="0" xfId="0" applyFont="1" applyFill="1"/>
    <xf numFmtId="3" fontId="5" fillId="0" borderId="0" xfId="0" applyNumberFormat="1" applyFont="1"/>
    <xf numFmtId="0" fontId="7" fillId="0" borderId="0" xfId="0" applyFont="1" applyFill="1"/>
  </cellXfs>
  <cellStyles count="2">
    <cellStyle name="Κανονικό" xfId="0" builtinId="0"/>
    <cellStyle name="Σημείωση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77"/>
  <sheetViews>
    <sheetView tabSelected="1" topLeftCell="A39" workbookViewId="0">
      <selection activeCell="E76" sqref="E76"/>
    </sheetView>
  </sheetViews>
  <sheetFormatPr defaultRowHeight="15"/>
  <cols>
    <col min="1" max="1" width="50.85546875" bestFit="1" customWidth="1"/>
    <col min="2" max="2" width="12" customWidth="1"/>
    <col min="4" max="4" width="10.28515625" customWidth="1"/>
  </cols>
  <sheetData>
    <row r="3" spans="1:3">
      <c r="A3" s="1" t="s">
        <v>0</v>
      </c>
      <c r="B3" s="2"/>
    </row>
    <row r="4" spans="1:3">
      <c r="A4" s="5" t="s">
        <v>1</v>
      </c>
      <c r="B4" s="3">
        <v>1283160</v>
      </c>
    </row>
    <row r="6" spans="1:3">
      <c r="A6" t="s">
        <v>2</v>
      </c>
      <c r="B6" s="4">
        <v>652230</v>
      </c>
      <c r="C6" t="s">
        <v>69</v>
      </c>
    </row>
    <row r="7" spans="1:3">
      <c r="A7" t="s">
        <v>3</v>
      </c>
      <c r="B7" s="4">
        <v>504618</v>
      </c>
    </row>
    <row r="8" spans="1:3">
      <c r="A8" t="s">
        <v>4</v>
      </c>
      <c r="B8" s="4">
        <v>126091</v>
      </c>
    </row>
    <row r="9" spans="1:3">
      <c r="A9" s="5" t="s">
        <v>5</v>
      </c>
      <c r="B9" s="4">
        <f>SUM(B6:B8)</f>
        <v>1282939</v>
      </c>
    </row>
    <row r="10" spans="1:3">
      <c r="A10" s="19" t="s">
        <v>6</v>
      </c>
      <c r="B10" s="18">
        <f>B4+B9</f>
        <v>2566099</v>
      </c>
    </row>
    <row r="11" spans="1:3">
      <c r="A11" s="14"/>
    </row>
    <row r="12" spans="1:3">
      <c r="A12" t="s">
        <v>48</v>
      </c>
      <c r="B12" s="4">
        <v>611695</v>
      </c>
    </row>
    <row r="13" spans="1:3">
      <c r="A13" s="5" t="s">
        <v>7</v>
      </c>
      <c r="B13" s="4">
        <f>B12</f>
        <v>611695</v>
      </c>
    </row>
    <row r="14" spans="1:3">
      <c r="A14" s="14"/>
    </row>
    <row r="15" spans="1:3">
      <c r="A15" t="s">
        <v>62</v>
      </c>
      <c r="B15" s="4">
        <v>603899</v>
      </c>
      <c r="C15" s="4"/>
    </row>
    <row r="16" spans="1:3">
      <c r="A16" t="s">
        <v>47</v>
      </c>
      <c r="B16" s="4">
        <v>802229</v>
      </c>
    </row>
    <row r="18" spans="1:4">
      <c r="A18" s="5" t="s">
        <v>8</v>
      </c>
      <c r="B18" s="4">
        <f>B15+B16</f>
        <v>1406128</v>
      </c>
      <c r="C18" s="4"/>
      <c r="D18" s="4"/>
    </row>
    <row r="19" spans="1:4">
      <c r="A19" s="17" t="s">
        <v>9</v>
      </c>
      <c r="B19" s="18">
        <f>B13+B18</f>
        <v>2017823</v>
      </c>
      <c r="C19" s="4"/>
    </row>
    <row r="20" spans="1:4">
      <c r="A20" t="s">
        <v>10</v>
      </c>
      <c r="B20" s="4">
        <v>548276</v>
      </c>
    </row>
    <row r="21" spans="1:4">
      <c r="A21" s="15" t="s">
        <v>11</v>
      </c>
      <c r="B21" s="18">
        <f>B19+B20</f>
        <v>2566099</v>
      </c>
      <c r="C21" s="4"/>
    </row>
    <row r="22" spans="1:4">
      <c r="A22" s="6"/>
      <c r="B22" s="6"/>
    </row>
    <row r="23" spans="1:4">
      <c r="A23" t="s">
        <v>54</v>
      </c>
      <c r="B23" s="4">
        <v>8739275</v>
      </c>
    </row>
    <row r="24" spans="1:4">
      <c r="A24" t="s">
        <v>51</v>
      </c>
      <c r="B24" s="4">
        <v>8230139</v>
      </c>
    </row>
    <row r="25" spans="1:4">
      <c r="A25" s="13"/>
      <c r="B25" s="4"/>
    </row>
    <row r="26" spans="1:4">
      <c r="A26" s="13" t="s">
        <v>60</v>
      </c>
      <c r="B26" s="4">
        <v>339736</v>
      </c>
      <c r="C26" s="4"/>
    </row>
    <row r="27" spans="1:4">
      <c r="A27" s="13" t="s">
        <v>61</v>
      </c>
      <c r="B27" s="4">
        <v>255248</v>
      </c>
    </row>
    <row r="28" spans="1:4">
      <c r="A28" s="7" t="s">
        <v>52</v>
      </c>
      <c r="B28" s="4">
        <v>72930</v>
      </c>
    </row>
    <row r="29" spans="1:4">
      <c r="A29" s="13" t="s">
        <v>63</v>
      </c>
      <c r="B29" s="4">
        <f>B27-B28</f>
        <v>182318</v>
      </c>
      <c r="C29" s="4"/>
    </row>
    <row r="30" spans="1:4">
      <c r="B30" s="4"/>
    </row>
    <row r="31" spans="1:4">
      <c r="A31" s="13" t="s">
        <v>53</v>
      </c>
      <c r="B31" s="4">
        <v>142988</v>
      </c>
    </row>
    <row r="32" spans="1:4">
      <c r="A32" s="15" t="s">
        <v>50</v>
      </c>
    </row>
    <row r="33" spans="1:14">
      <c r="A33" s="16" t="s">
        <v>55</v>
      </c>
    </row>
    <row r="34" spans="1:14">
      <c r="A34" t="s">
        <v>12</v>
      </c>
      <c r="B34" s="8">
        <f>B9/B18</f>
        <v>0.9123913327947385</v>
      </c>
      <c r="C34" s="9" t="s">
        <v>14</v>
      </c>
      <c r="D34" s="9"/>
      <c r="E34" s="9"/>
      <c r="F34" s="9"/>
      <c r="G34" s="9"/>
      <c r="H34" s="9"/>
      <c r="I34" t="s">
        <v>67</v>
      </c>
      <c r="N34" t="s">
        <v>68</v>
      </c>
    </row>
    <row r="36" spans="1:14">
      <c r="A36" t="s">
        <v>13</v>
      </c>
      <c r="B36" s="8">
        <f>(B9-B6)/B18</f>
        <v>0.4485430913828613</v>
      </c>
      <c r="C36" s="9" t="s">
        <v>15</v>
      </c>
      <c r="D36" s="9"/>
      <c r="E36" s="9"/>
      <c r="F36" s="9"/>
      <c r="G36" s="9"/>
      <c r="H36" s="9"/>
      <c r="I36" s="9"/>
    </row>
    <row r="38" spans="1:14">
      <c r="A38" s="16" t="s">
        <v>56</v>
      </c>
    </row>
    <row r="40" spans="1:14">
      <c r="A40" t="s">
        <v>17</v>
      </c>
      <c r="B40" s="11">
        <f>B23/B6</f>
        <v>13.39906934670285</v>
      </c>
      <c r="C40" s="9" t="s">
        <v>16</v>
      </c>
      <c r="D40" s="9"/>
      <c r="E40" s="9"/>
      <c r="F40" t="s">
        <v>70</v>
      </c>
    </row>
    <row r="41" spans="1:14">
      <c r="B41" s="11"/>
    </row>
    <row r="42" spans="1:14">
      <c r="A42" t="s">
        <v>18</v>
      </c>
      <c r="B42" s="11">
        <f>360/B40</f>
        <v>26.867537638991791</v>
      </c>
      <c r="C42" s="9" t="s">
        <v>19</v>
      </c>
      <c r="D42" s="9"/>
      <c r="E42" s="9"/>
      <c r="F42" s="9"/>
      <c r="G42" s="9"/>
      <c r="H42" t="s">
        <v>71</v>
      </c>
    </row>
    <row r="43" spans="1:14">
      <c r="B43" s="11"/>
    </row>
    <row r="44" spans="1:14">
      <c r="A44" t="s">
        <v>20</v>
      </c>
      <c r="B44" s="11">
        <f>(B7/B23)*360</f>
        <v>20.786905092241636</v>
      </c>
      <c r="C44" s="9" t="s">
        <v>21</v>
      </c>
      <c r="D44" s="9"/>
      <c r="E44" s="9"/>
      <c r="F44" t="s">
        <v>72</v>
      </c>
    </row>
    <row r="45" spans="1:14">
      <c r="B45" s="11"/>
    </row>
    <row r="46" spans="1:14">
      <c r="A46" t="s">
        <v>22</v>
      </c>
      <c r="B46" s="11">
        <f>(B15/B23)*360</f>
        <v>24.876621916577751</v>
      </c>
      <c r="C46" s="9" t="s">
        <v>23</v>
      </c>
      <c r="D46" s="9"/>
      <c r="E46" s="9"/>
      <c r="F46" s="9"/>
      <c r="G46" t="s">
        <v>73</v>
      </c>
    </row>
    <row r="48" spans="1:14">
      <c r="A48" t="s">
        <v>24</v>
      </c>
      <c r="B48" s="12">
        <f>B23/B4</f>
        <v>6.8107445680975092</v>
      </c>
      <c r="C48" s="9" t="s">
        <v>25</v>
      </c>
      <c r="D48" s="9"/>
      <c r="E48" t="s">
        <v>74</v>
      </c>
    </row>
    <row r="50" spans="1:9">
      <c r="A50" t="s">
        <v>26</v>
      </c>
      <c r="B50" s="11">
        <f>B23/B10</f>
        <v>3.4056655647346421</v>
      </c>
      <c r="C50" s="9" t="s">
        <v>27</v>
      </c>
      <c r="D50" s="9"/>
    </row>
    <row r="52" spans="1:9">
      <c r="A52" s="16" t="s">
        <v>28</v>
      </c>
    </row>
    <row r="54" spans="1:9">
      <c r="A54" t="s">
        <v>30</v>
      </c>
      <c r="B54" s="12">
        <f>B19/B10</f>
        <v>0.78633871881014727</v>
      </c>
      <c r="C54" s="9" t="s">
        <v>29</v>
      </c>
      <c r="D54" s="9"/>
      <c r="E54" s="9"/>
      <c r="F54" s="9"/>
      <c r="G54" t="s">
        <v>75</v>
      </c>
    </row>
    <row r="56" spans="1:9">
      <c r="A56" t="s">
        <v>31</v>
      </c>
      <c r="B56" s="11">
        <f>B19/B20</f>
        <v>3.6803051747659938</v>
      </c>
      <c r="C56" s="9" t="s">
        <v>32</v>
      </c>
      <c r="D56" s="9"/>
      <c r="E56" s="9"/>
      <c r="F56" s="9"/>
      <c r="G56" t="s">
        <v>76</v>
      </c>
    </row>
    <row r="58" spans="1:9">
      <c r="A58" t="s">
        <v>59</v>
      </c>
      <c r="B58" s="8">
        <f>B19/(B19+B20)</f>
        <v>0.78633871881014727</v>
      </c>
      <c r="C58" s="9" t="s">
        <v>33</v>
      </c>
      <c r="D58" s="9"/>
      <c r="E58" s="9"/>
      <c r="F58" s="9"/>
      <c r="G58" s="9"/>
      <c r="H58" s="9"/>
      <c r="I58" t="s">
        <v>77</v>
      </c>
    </row>
    <row r="60" spans="1:9">
      <c r="A60" t="s">
        <v>57</v>
      </c>
      <c r="B60" s="11">
        <f>B10/B20</f>
        <v>4.6803051747659934</v>
      </c>
      <c r="C60" s="9" t="s">
        <v>46</v>
      </c>
      <c r="D60" s="9"/>
      <c r="E60" s="9"/>
      <c r="F60" t="s">
        <v>78</v>
      </c>
    </row>
    <row r="62" spans="1:9">
      <c r="A62" t="s">
        <v>34</v>
      </c>
      <c r="B62" s="8">
        <f>B27/B28</f>
        <v>3.4999040175510765</v>
      </c>
      <c r="C62" s="9" t="s">
        <v>66</v>
      </c>
      <c r="D62" s="9"/>
    </row>
    <row r="63" spans="1:9">
      <c r="B63" s="8"/>
    </row>
    <row r="64" spans="1:9">
      <c r="A64" s="10" t="s">
        <v>35</v>
      </c>
      <c r="B64" s="8"/>
    </row>
    <row r="65" spans="1:9">
      <c r="B65" s="8"/>
    </row>
    <row r="66" spans="1:9">
      <c r="A66" t="s">
        <v>36</v>
      </c>
      <c r="B66" s="8">
        <f>(B23-B24)/B23</f>
        <v>5.8258379556656588E-2</v>
      </c>
      <c r="C66" s="9" t="s">
        <v>58</v>
      </c>
      <c r="D66" s="9"/>
      <c r="E66" s="9"/>
      <c r="F66" s="9"/>
      <c r="G66" t="s">
        <v>79</v>
      </c>
    </row>
    <row r="67" spans="1:9">
      <c r="B67" s="8"/>
    </row>
    <row r="68" spans="1:9">
      <c r="A68" t="s">
        <v>38</v>
      </c>
      <c r="B68" s="8">
        <f>B27/B23</f>
        <v>2.9206999436452108E-2</v>
      </c>
      <c r="C68" s="9" t="s">
        <v>37</v>
      </c>
      <c r="D68" s="9"/>
    </row>
    <row r="69" spans="1:9">
      <c r="B69" s="8"/>
    </row>
    <row r="70" spans="1:9">
      <c r="A70" t="s">
        <v>39</v>
      </c>
      <c r="B70" s="8">
        <f>B31/B23</f>
        <v>1.6361540287952947E-2</v>
      </c>
      <c r="C70" s="9" t="s">
        <v>40</v>
      </c>
      <c r="D70" s="9"/>
      <c r="E70" t="s">
        <v>80</v>
      </c>
    </row>
    <row r="71" spans="1:9">
      <c r="B71" s="8"/>
    </row>
    <row r="72" spans="1:9">
      <c r="A72" t="s">
        <v>64</v>
      </c>
      <c r="B72" s="8">
        <f>B31/B20</f>
        <v>0.26079565766146978</v>
      </c>
      <c r="C72" s="9" t="s">
        <v>42</v>
      </c>
      <c r="D72" s="9"/>
      <c r="E72" t="s">
        <v>81</v>
      </c>
    </row>
    <row r="73" spans="1:9">
      <c r="A73" t="s">
        <v>41</v>
      </c>
      <c r="B73" s="8">
        <f>(B31/B23)*(B23/B10)*(B10/B20)</f>
        <v>0.26079565766146973</v>
      </c>
      <c r="C73" s="9" t="s">
        <v>45</v>
      </c>
      <c r="D73" s="9"/>
      <c r="E73" s="9"/>
      <c r="F73" s="9"/>
      <c r="G73" s="9"/>
      <c r="H73" s="9"/>
      <c r="I73" s="9"/>
    </row>
    <row r="74" spans="1:9">
      <c r="B74" s="8"/>
    </row>
    <row r="75" spans="1:9">
      <c r="A75" t="s">
        <v>65</v>
      </c>
      <c r="B75" s="8">
        <f>B31/B10</f>
        <v>5.5721934344699874E-2</v>
      </c>
      <c r="C75" s="9" t="s">
        <v>44</v>
      </c>
      <c r="D75" s="9"/>
      <c r="E75" t="s">
        <v>82</v>
      </c>
    </row>
    <row r="76" spans="1:9">
      <c r="A76" t="s">
        <v>43</v>
      </c>
      <c r="B76" s="8">
        <f>B50*B70</f>
        <v>5.5721934344699874E-2</v>
      </c>
      <c r="C76" s="9" t="s">
        <v>49</v>
      </c>
      <c r="D76" s="9"/>
      <c r="E76" s="9"/>
      <c r="F76" s="9"/>
    </row>
    <row r="77" spans="1:9">
      <c r="B77" s="8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"/>
  <sheetViews>
    <sheetView workbookViewId="0">
      <selection activeCell="B4" sqref="B4"/>
    </sheetView>
  </sheetViews>
  <sheetFormatPr defaultRowHeight="15"/>
  <sheetData>
    <row r="4" spans="2:2">
      <c r="B4" s="9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2022-03-22T14:53:53Z</dcterms:modified>
</cp:coreProperties>
</file>