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eorgebirla.b\Downloads\FUNNEL AUGUST\"/>
    </mc:Choice>
  </mc:AlternateContent>
  <bookViews>
    <workbookView xWindow="0" yWindow="0" windowWidth="20490" windowHeight="7650"/>
  </bookViews>
  <sheets>
    <sheet name="NEWLH (2)" sheetId="6" r:id="rId1"/>
    <sheet name="Sheet1" sheetId="7" r:id="rId2"/>
    <sheet name="NEWTIPPER (2)" sheetId="5" r:id="rId3"/>
  </sheets>
  <definedNames>
    <definedName name="_xlnm._FilterDatabase" localSheetId="0" hidden="1">'NEWLH (2)'!$A$2:$AS$30</definedName>
    <definedName name="_xlnm._FilterDatabase" localSheetId="2" hidden="1">'NEWTIPPER (2)'!$A$2:$AS$16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30" i="6" l="1"/>
  <c r="AK29" i="6"/>
  <c r="AK28" i="6"/>
  <c r="AK27" i="6"/>
  <c r="AK26" i="6"/>
  <c r="AK25" i="6"/>
  <c r="AK24" i="6"/>
  <c r="AK23" i="6"/>
  <c r="AK22" i="6"/>
  <c r="AK21" i="6"/>
  <c r="AK20" i="6"/>
  <c r="AK19" i="6"/>
  <c r="AK18" i="6"/>
  <c r="AK17" i="6"/>
  <c r="AK16" i="6"/>
  <c r="AK15" i="6"/>
  <c r="AK14" i="6"/>
  <c r="AK13" i="6"/>
  <c r="AK12" i="6"/>
  <c r="AK11" i="6"/>
  <c r="AK10" i="6"/>
  <c r="AK9" i="6"/>
  <c r="AK8" i="6"/>
  <c r="AK7" i="6"/>
  <c r="AK6" i="6"/>
  <c r="AK5" i="6"/>
  <c r="AK4" i="6"/>
  <c r="AK3" i="6"/>
  <c r="AJ28" i="6"/>
  <c r="AJ26" i="6"/>
  <c r="AJ21" i="6"/>
  <c r="AJ20" i="6"/>
  <c r="AJ19" i="6"/>
  <c r="AJ16" i="6"/>
  <c r="AJ13" i="6"/>
  <c r="AJ3" i="6"/>
  <c r="AJ29" i="6"/>
  <c r="AJ15" i="6"/>
  <c r="AJ6" i="6"/>
  <c r="AJ11" i="6"/>
  <c r="AJ30" i="6"/>
  <c r="AJ27" i="6"/>
  <c r="AJ25" i="6"/>
  <c r="AJ24" i="6"/>
  <c r="AJ23" i="6"/>
  <c r="AJ18" i="6"/>
  <c r="AJ22" i="6"/>
  <c r="AJ17" i="6"/>
  <c r="AJ8" i="6"/>
  <c r="AJ5" i="6"/>
  <c r="AJ4" i="6"/>
  <c r="AJ10" i="6"/>
  <c r="AJ7" i="6"/>
  <c r="AJ12" i="6"/>
  <c r="AJ9" i="6"/>
  <c r="AJ14" i="6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AH19" i="6" l="1"/>
  <c r="AI19" i="6" s="1"/>
  <c r="AN19" i="6" s="1"/>
  <c r="AH7" i="6"/>
  <c r="AI7" i="6" s="1"/>
  <c r="AN7" i="6" s="1"/>
  <c r="AH23" i="6"/>
  <c r="AI23" i="6" s="1"/>
  <c r="AN23" i="6" s="1"/>
  <c r="AH27" i="6"/>
  <c r="AI27" i="6" s="1"/>
  <c r="AN27" i="6" s="1"/>
  <c r="AH15" i="6"/>
  <c r="AI15" i="6" s="1"/>
  <c r="AN15" i="6" s="1"/>
  <c r="AH11" i="6"/>
  <c r="AI11" i="6" s="1"/>
  <c r="AN11" i="6" s="1"/>
  <c r="AH30" i="6"/>
  <c r="AI30" i="6" s="1"/>
  <c r="AN30" i="6" s="1"/>
  <c r="AH14" i="6"/>
  <c r="AI14" i="6" s="1"/>
  <c r="AN14" i="6" s="1"/>
  <c r="AH26" i="6"/>
  <c r="AI26" i="6" s="1"/>
  <c r="AN26" i="6" s="1"/>
  <c r="AH18" i="6"/>
  <c r="AI18" i="6" s="1"/>
  <c r="AN18" i="6" s="1"/>
  <c r="AH29" i="6"/>
  <c r="AI29" i="6" s="1"/>
  <c r="AN29" i="6" s="1"/>
  <c r="AH21" i="6"/>
  <c r="AI21" i="6" s="1"/>
  <c r="AN21" i="6" s="1"/>
  <c r="AH13" i="6"/>
  <c r="AI13" i="6" s="1"/>
  <c r="AN13" i="6" s="1"/>
  <c r="AH5" i="6"/>
  <c r="AI5" i="6" s="1"/>
  <c r="AN5" i="6" s="1"/>
  <c r="AH25" i="6"/>
  <c r="AI25" i="6" s="1"/>
  <c r="AN25" i="6" s="1"/>
  <c r="AH17" i="6"/>
  <c r="AI17" i="6" s="1"/>
  <c r="AN17" i="6" s="1"/>
  <c r="AH9" i="6"/>
  <c r="AI9" i="6" s="1"/>
  <c r="AN9" i="6" s="1"/>
  <c r="AH3" i="6"/>
  <c r="AI3" i="6" s="1"/>
  <c r="AN3" i="6" s="1"/>
  <c r="AH22" i="6"/>
  <c r="AI22" i="6" s="1"/>
  <c r="AN22" i="6" s="1"/>
  <c r="AH6" i="6"/>
  <c r="AI6" i="6" s="1"/>
  <c r="AN6" i="6" s="1"/>
  <c r="AH10" i="6"/>
  <c r="AI10" i="6" s="1"/>
  <c r="AN10" i="6" s="1"/>
  <c r="AH28" i="6"/>
  <c r="AI28" i="6" s="1"/>
  <c r="AN28" i="6" s="1"/>
  <c r="AH20" i="6"/>
  <c r="AI20" i="6" s="1"/>
  <c r="AN20" i="6" s="1"/>
  <c r="AH12" i="6"/>
  <c r="AI12" i="6" s="1"/>
  <c r="AN12" i="6" s="1"/>
  <c r="AH4" i="6"/>
  <c r="AI4" i="6" s="1"/>
  <c r="AN4" i="6" s="1"/>
  <c r="AH24" i="6"/>
  <c r="AI24" i="6" s="1"/>
  <c r="AN24" i="6" s="1"/>
  <c r="AH16" i="6"/>
  <c r="AI16" i="6" s="1"/>
  <c r="AN16" i="6" s="1"/>
  <c r="AH8" i="6"/>
  <c r="AI8" i="6" s="1"/>
  <c r="AN8" i="6" s="1"/>
  <c r="AK14" i="5"/>
  <c r="AJ14" i="5"/>
  <c r="AK13" i="5"/>
  <c r="AJ13" i="5"/>
  <c r="AK12" i="5"/>
  <c r="AJ12" i="5"/>
  <c r="AK11" i="5"/>
  <c r="AJ11" i="5"/>
  <c r="AK10" i="5"/>
  <c r="AJ10" i="5"/>
  <c r="AK9" i="5"/>
  <c r="AJ9" i="5"/>
  <c r="AK7" i="5"/>
  <c r="AJ7" i="5"/>
  <c r="AK6" i="5"/>
  <c r="AJ6" i="5"/>
  <c r="AK5" i="5"/>
  <c r="AJ5" i="5"/>
  <c r="AK8" i="5"/>
  <c r="AJ8" i="5"/>
  <c r="AK16" i="5"/>
  <c r="AJ16" i="5"/>
  <c r="AK15" i="5"/>
  <c r="AJ15" i="5"/>
  <c r="W16" i="5"/>
  <c r="AH16" i="5" s="1"/>
  <c r="V16" i="5"/>
  <c r="W15" i="5"/>
  <c r="AH15" i="5" s="1"/>
  <c r="V15" i="5"/>
  <c r="W14" i="5"/>
  <c r="AH14" i="5" s="1"/>
  <c r="V14" i="5"/>
  <c r="W13" i="5"/>
  <c r="AH13" i="5" s="1"/>
  <c r="V13" i="5"/>
  <c r="W12" i="5"/>
  <c r="AH12" i="5" s="1"/>
  <c r="V12" i="5"/>
  <c r="W11" i="5"/>
  <c r="AH11" i="5" s="1"/>
  <c r="V11" i="5"/>
  <c r="W10" i="5"/>
  <c r="AH10" i="5" s="1"/>
  <c r="V10" i="5"/>
  <c r="W9" i="5"/>
  <c r="AH9" i="5" s="1"/>
  <c r="AI9" i="5" s="1"/>
  <c r="AN9" i="5" s="1"/>
  <c r="V9" i="5"/>
  <c r="AK4" i="5"/>
  <c r="AJ4" i="5"/>
  <c r="AI12" i="5" l="1"/>
  <c r="AN12" i="5" s="1"/>
  <c r="AI15" i="5"/>
  <c r="AN15" i="5" s="1"/>
  <c r="AI11" i="5"/>
  <c r="AN11" i="5" s="1"/>
  <c r="AI10" i="5"/>
  <c r="AN10" i="5" s="1"/>
  <c r="AI14" i="5"/>
  <c r="AN14" i="5" s="1"/>
  <c r="AI13" i="5"/>
  <c r="AN13" i="5" s="1"/>
  <c r="AI16" i="5"/>
  <c r="AN16" i="5" s="1"/>
  <c r="Y8" i="5" l="1"/>
  <c r="W8" i="5"/>
  <c r="V8" i="5"/>
  <c r="Y7" i="5"/>
  <c r="W7" i="5"/>
  <c r="V7" i="5"/>
  <c r="AH7" i="5" l="1"/>
  <c r="AI7" i="5" s="1"/>
  <c r="AN7" i="5" s="1"/>
  <c r="AH8" i="5"/>
  <c r="AI8" i="5" s="1"/>
  <c r="AN8" i="5" s="1"/>
  <c r="AK3" i="5"/>
  <c r="W5" i="5"/>
  <c r="AH5" i="5" s="1"/>
  <c r="W6" i="5"/>
  <c r="AH6" i="5" s="1"/>
  <c r="V5" i="5"/>
  <c r="V6" i="5"/>
  <c r="AJ3" i="5"/>
  <c r="Y3" i="5"/>
  <c r="W3" i="5"/>
  <c r="V3" i="5"/>
  <c r="AI5" i="5" l="1"/>
  <c r="AN5" i="5" s="1"/>
  <c r="AI6" i="5"/>
  <c r="AN6" i="5" s="1"/>
  <c r="AH3" i="5"/>
  <c r="AI3" i="5" s="1"/>
  <c r="AN3" i="5" s="1"/>
  <c r="Y4" i="5" l="1"/>
  <c r="W4" i="5"/>
  <c r="V4" i="5"/>
  <c r="AH4" i="5" l="1"/>
  <c r="AI4" i="5" s="1"/>
  <c r="AN4" i="5" s="1"/>
</calcChain>
</file>

<file path=xl/sharedStrings.xml><?xml version="1.0" encoding="utf-8"?>
<sst xmlns="http://schemas.openxmlformats.org/spreadsheetml/2006/main" count="513" uniqueCount="219">
  <si>
    <t>Vehicle offtake details - fill  from Opneing stock &amp; offtake sheets</t>
  </si>
  <si>
    <t>Retail details provide by Each ALSE</t>
  </si>
  <si>
    <t>Offtake details from other 2 sheets</t>
  </si>
  <si>
    <t>Retail inv &amp; offer details by ALSE</t>
  </si>
  <si>
    <t>For ASM Consolidation</t>
  </si>
  <si>
    <t xml:space="preserve">Outlet Name </t>
  </si>
  <si>
    <t xml:space="preserve">Vertical LH/ Tipper </t>
  </si>
  <si>
    <t xml:space="preserve">Sub-Seg </t>
  </si>
  <si>
    <t xml:space="preserve">Model </t>
  </si>
  <si>
    <t xml:space="preserve">Supp Inv Number </t>
  </si>
  <si>
    <t xml:space="preserve">Supp Inv Date </t>
  </si>
  <si>
    <t xml:space="preserve">Retail Inv Date </t>
  </si>
  <si>
    <t>DIN NO</t>
  </si>
  <si>
    <t>Sales person</t>
  </si>
  <si>
    <t>Customer</t>
  </si>
  <si>
    <t>Chassis No</t>
  </si>
  <si>
    <t>Vpart No</t>
  </si>
  <si>
    <t>Supp Inv Amt</t>
  </si>
  <si>
    <t>Tyre change ( Michelin add)</t>
  </si>
  <si>
    <t>Tyre change ( Michelin Removal)</t>
  </si>
  <si>
    <t xml:space="preserve">Additional DIN Passed on in this invoice if any </t>
  </si>
  <si>
    <t xml:space="preserve">Effective Landing cost </t>
  </si>
  <si>
    <t xml:space="preserve">Retail Invoice Price </t>
  </si>
  <si>
    <t xml:space="preserve">Customer payment </t>
  </si>
  <si>
    <t xml:space="preserve">End agreed  price customer </t>
  </si>
  <si>
    <t xml:space="preserve">Total Gross margin </t>
  </si>
  <si>
    <t xml:space="preserve">CN-  for excess Invoice </t>
  </si>
  <si>
    <t xml:space="preserve">CN TCS </t>
  </si>
  <si>
    <t>Refund</t>
  </si>
  <si>
    <t>CN -Temp</t>
  </si>
  <si>
    <t xml:space="preserve">CN _Insurance </t>
  </si>
  <si>
    <t>Diesel</t>
  </si>
  <si>
    <t>Transportation</t>
  </si>
  <si>
    <t>Service Products by TVS</t>
  </si>
  <si>
    <t>AMC</t>
  </si>
  <si>
    <t>EWP</t>
  </si>
  <si>
    <t xml:space="preserve">Tyre interchange </t>
  </si>
  <si>
    <t xml:space="preserve">Total Add on Cost </t>
  </si>
  <si>
    <t xml:space="preserve">Net Amount Realised by Dealer </t>
  </si>
  <si>
    <t>Dealer Full Margin</t>
  </si>
  <si>
    <t>Agreed Delaer margin for this deal</t>
  </si>
  <si>
    <t>Addl support for dealer offtake</t>
  </si>
  <si>
    <t>Price Increase  support to dealer</t>
  </si>
  <si>
    <t xml:space="preserve">Excess Amount available in Deal </t>
  </si>
  <si>
    <t xml:space="preserve">Remarks for Compensation deal details  </t>
  </si>
  <si>
    <t xml:space="preserve"> supports ( Apart from deals) amount</t>
  </si>
  <si>
    <t>Apart from deals support description</t>
  </si>
  <si>
    <t>Subvention for financier</t>
  </si>
  <si>
    <t>financier</t>
  </si>
  <si>
    <t>Additional support</t>
  </si>
  <si>
    <t>TVS Mob.-Villupuram</t>
  </si>
  <si>
    <t>SRINIVASAN V.</t>
  </si>
  <si>
    <t>SEENUVASAN B</t>
  </si>
  <si>
    <t>TVS Mob.-Pondicherry</t>
  </si>
  <si>
    <t>S THANIGAIVELAN</t>
  </si>
  <si>
    <t>C&amp;M</t>
  </si>
  <si>
    <t>UJ3525/52 T TIP</t>
  </si>
  <si>
    <t>CTU352522B0007</t>
  </si>
  <si>
    <t>MA1920/36 T TIP</t>
  </si>
  <si>
    <t>CTG19208HB0004</t>
  </si>
  <si>
    <t>MURALIKRISHNAN S</t>
  </si>
  <si>
    <t>Long Haulage</t>
  </si>
  <si>
    <t>4X2 FF HAULAGE</t>
  </si>
  <si>
    <t>10X2 MAV</t>
  </si>
  <si>
    <t>V WELD</t>
  </si>
  <si>
    <t>CTU352523B0003</t>
  </si>
  <si>
    <t>GA1920/36 T CO</t>
  </si>
  <si>
    <t>GB2820/66 H CO</t>
  </si>
  <si>
    <t>GP4825/66 H CO</t>
  </si>
  <si>
    <t>0018219549</t>
  </si>
  <si>
    <t>0018220350</t>
  </si>
  <si>
    <t>0018219992</t>
  </si>
  <si>
    <t>0018219990</t>
  </si>
  <si>
    <t>0018219982</t>
  </si>
  <si>
    <t>0018219406</t>
  </si>
  <si>
    <t>0018220542</t>
  </si>
  <si>
    <t>0018220178</t>
  </si>
  <si>
    <t>0011913984</t>
  </si>
  <si>
    <t>0018220184</t>
  </si>
  <si>
    <t>0011913989</t>
  </si>
  <si>
    <t>0018220183</t>
  </si>
  <si>
    <t>0018219378</t>
  </si>
  <si>
    <t>0018220250</t>
  </si>
  <si>
    <t>VISALATCHI AGENCIES</t>
  </si>
  <si>
    <t>BALAMURUGAN</t>
  </si>
  <si>
    <t>S VASUDEVAN</t>
  </si>
  <si>
    <t>P.ARIVAZHAGAN</t>
  </si>
  <si>
    <t>JEYASANKAR K</t>
  </si>
  <si>
    <t>M.SIVASANKARAN</t>
  </si>
  <si>
    <t>TRIANGLE ROOFING SYSTEM AND ENGINEERING</t>
  </si>
  <si>
    <t>N. RAMKUMAR RAMKUMAR TRADER &amp; WORK CONTRACTORS</t>
  </si>
  <si>
    <t>SHANTHI BUILDERS</t>
  </si>
  <si>
    <t>MUTHUKRISHNAN KANNAN</t>
  </si>
  <si>
    <t>AKS LOGISTICS</t>
  </si>
  <si>
    <t>G.SELVAM</t>
  </si>
  <si>
    <t>MB1JJLHD1PRKJ3404</t>
  </si>
  <si>
    <t>MB1A9CHDXPRJJ5920</t>
  </si>
  <si>
    <t>MB1JJLHD8PRKJ3805</t>
  </si>
  <si>
    <t>MB1JJLHDXPRKJ3806</t>
  </si>
  <si>
    <t>MB1JJLHD8PRKJ2573</t>
  </si>
  <si>
    <t>MB1G8DHD1PRKJ3804</t>
  </si>
  <si>
    <t>MB1JJLHDXPRHK9635</t>
  </si>
  <si>
    <t>MB1JJLHD9PRJK2106</t>
  </si>
  <si>
    <t>MB1JJLHDXPRJJ7464</t>
  </si>
  <si>
    <t>MB1JJLHD6PRJK2628</t>
  </si>
  <si>
    <t>MB1JJLHD9PRJJ8346</t>
  </si>
  <si>
    <t>MB1JJLHD2PRJK2108</t>
  </si>
  <si>
    <t>MB1CWCHD5PRKH9153</t>
  </si>
  <si>
    <t>MB1NECHD2PRJK2597</t>
  </si>
  <si>
    <t>CTC19208HC0001</t>
  </si>
  <si>
    <t>CHC282032C0002</t>
  </si>
  <si>
    <t>CHC482530C0002</t>
  </si>
  <si>
    <t>8X4 TIPPER</t>
  </si>
  <si>
    <t>4X2 FF TIPPER</t>
  </si>
  <si>
    <t>6X4 TIPPER</t>
  </si>
  <si>
    <t>8X2 MAV</t>
  </si>
  <si>
    <t>10X4 TIPPER</t>
  </si>
  <si>
    <t>UE2825/39 T TIP</t>
  </si>
  <si>
    <t>NP4825N/66 H CC</t>
  </si>
  <si>
    <t>GF3520/63 H CO</t>
  </si>
  <si>
    <t>UE2820/39 T TIP</t>
  </si>
  <si>
    <t>EA1920/55 H CO</t>
  </si>
  <si>
    <t>NJ3525N/52 T TIP</t>
  </si>
  <si>
    <t>NR4825/66 T TIP</t>
  </si>
  <si>
    <t>KALIYAMOORTHY EZHILARASAN</t>
  </si>
  <si>
    <t>SRI DURGAIAMMAN CONSTRUCTIONS</t>
  </si>
  <si>
    <t>K.KARUNANITHI</t>
  </si>
  <si>
    <t>CHAKRAPANI PRABU</t>
  </si>
  <si>
    <t>PALANIAPPA TRANSPORT</t>
  </si>
  <si>
    <t>M.DHANANCHEZHIYAN</t>
  </si>
  <si>
    <t>SHARMILLI NISHA</t>
  </si>
  <si>
    <t>DHAKSHNAMOORTHY</t>
  </si>
  <si>
    <t>M.SUDHAHARAN</t>
  </si>
  <si>
    <t>P PARANTHAMAN</t>
  </si>
  <si>
    <t>G.THRUSANGU</t>
  </si>
  <si>
    <t>DEENADAYALAN</t>
  </si>
  <si>
    <t>S SURYA</t>
  </si>
  <si>
    <t>RAJAPERUMAL JAYARAMAN</t>
  </si>
  <si>
    <t>THULUKKANAGOUNDER KANNIYAPPAN KUMAR</t>
  </si>
  <si>
    <t>R.VIMALRAJ</t>
  </si>
  <si>
    <t>MANI AND CO AND CO</t>
  </si>
  <si>
    <t>HAMRESH INFRA</t>
  </si>
  <si>
    <t>DHANUSU</t>
  </si>
  <si>
    <t>MB1JJLHD0PRJK2107</t>
  </si>
  <si>
    <t>MB1G8DHD1PRKJ3799</t>
  </si>
  <si>
    <t>MB1G8DHD7PRJK1189</t>
  </si>
  <si>
    <t>MB1H3LHD9PRJK4088</t>
  </si>
  <si>
    <t>MB1NEVLD1PRHL1590</t>
  </si>
  <si>
    <t>MB1G8DHD2PRGL2358</t>
  </si>
  <si>
    <t>MB1KJCHD1PRKH8107</t>
  </si>
  <si>
    <t>MB1NEVLD3PRHL1591</t>
  </si>
  <si>
    <t>MB1H3LHD3PRJK0795</t>
  </si>
  <si>
    <t>MB1NECHDXPRJK4677</t>
  </si>
  <si>
    <t>MB1JJLHD8PRJJ7866</t>
  </si>
  <si>
    <t>MB1A5EHD1PENH9382</t>
  </si>
  <si>
    <t>MB1H3LHD8PRHK8055</t>
  </si>
  <si>
    <t>MB1JJLHDXPRHK7299</t>
  </si>
  <si>
    <t>MB1G8DHD8PRHK8656</t>
  </si>
  <si>
    <t>MB1JJVLD6PRMF9573</t>
  </si>
  <si>
    <t>MB1JJLHDXPRHK7349</t>
  </si>
  <si>
    <t>MB1JJLHD8PRHK7351</t>
  </si>
  <si>
    <t>MB1JJLHD2PRHK7538</t>
  </si>
  <si>
    <t>MB1G8DHD6PRHK8655</t>
  </si>
  <si>
    <t>MB1XEVHD2PRGL5937</t>
  </si>
  <si>
    <t>MB1XEVHD8PRGL6722</t>
  </si>
  <si>
    <t>MB1XEVHD9PRGL5935</t>
  </si>
  <si>
    <t>MB1JJLHDXPRHK7352</t>
  </si>
  <si>
    <t>MB1XEVHD3PPGX2653</t>
  </si>
  <si>
    <t>MB1JJLHD4PRHK7539</t>
  </si>
  <si>
    <t>MB1H3LHD1PRHK8074</t>
  </si>
  <si>
    <t>MB1XEVHD0PRGL5936</t>
  </si>
  <si>
    <t>CTU282516B0002</t>
  </si>
  <si>
    <t>CHN482530C0007</t>
  </si>
  <si>
    <t>CHC352026C0010</t>
  </si>
  <si>
    <t>CTU282016B0008</t>
  </si>
  <si>
    <t>CDH192024C0002</t>
  </si>
  <si>
    <t>CTN352522B0005</t>
  </si>
  <si>
    <t>CTN482529B0009</t>
  </si>
  <si>
    <t>HDFC BANK LIMITED</t>
  </si>
  <si>
    <t>SUNDARAM FINANCE LTD.</t>
  </si>
  <si>
    <t>INDIAN BANK</t>
  </si>
  <si>
    <t>CANARA BANK</t>
  </si>
  <si>
    <t>INDUSIND BANK LIMITED</t>
  </si>
  <si>
    <t>KOTAK MAHINDRA BANK LTD</t>
  </si>
  <si>
    <t>ICICI BANK LIMITED</t>
  </si>
  <si>
    <t>Sl.No</t>
  </si>
  <si>
    <t>Outlet Name</t>
  </si>
  <si>
    <t>Hub</t>
  </si>
  <si>
    <t xml:space="preserve">Application </t>
  </si>
  <si>
    <t xml:space="preserve">PRISM segment </t>
  </si>
  <si>
    <t>Proposed Action</t>
  </si>
  <si>
    <t xml:space="preserve">Responsible </t>
  </si>
  <si>
    <t>Date</t>
  </si>
  <si>
    <t>Target P1</t>
  </si>
  <si>
    <t>Total Budget</t>
  </si>
  <si>
    <t>AL Share</t>
  </si>
  <si>
    <t>TVS Share</t>
  </si>
  <si>
    <t>Campiagn id</t>
  </si>
  <si>
    <t>TVS Villupuram</t>
  </si>
  <si>
    <t>Virudachalam</t>
  </si>
  <si>
    <t>Lignite</t>
  </si>
  <si>
    <t>Neyveli Tipper Mini Customer Meet</t>
  </si>
  <si>
    <t>J George</t>
  </si>
  <si>
    <t>C-00076022</t>
  </si>
  <si>
    <t>TVS Pondicherry</t>
  </si>
  <si>
    <t>Pondicherry</t>
  </si>
  <si>
    <t>Market Load</t>
  </si>
  <si>
    <t>Pondy LH Customer Meet</t>
  </si>
  <si>
    <t>C-00076007</t>
  </si>
  <si>
    <t>Tindivanam</t>
  </si>
  <si>
    <t>Blue Metal</t>
  </si>
  <si>
    <t>Tindivanam Mini Customer Meet</t>
  </si>
  <si>
    <t>C-00076023</t>
  </si>
  <si>
    <t>Villupuram</t>
  </si>
  <si>
    <t>Ulundurpet-Mini Customer Meet</t>
  </si>
  <si>
    <t>C-00076024</t>
  </si>
  <si>
    <t xml:space="preserve">Financier Engagement-SFL </t>
  </si>
  <si>
    <t>14/8/2023</t>
  </si>
  <si>
    <t>C-00076021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</si>
</sst>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25"/>
      <color indexed="8"/>
      <name val="Tahoma"/>
      <family val="2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</cellStyleXfs>
  <cellXfs count="48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4" fontId="4" fillId="2" borderId="1" xfId="1" applyNumberFormat="1" applyFont="1" applyFill="1" applyBorder="1" applyAlignment="1">
      <alignment horizontal="center" vertical="center" wrapText="1"/>
    </xf>
    <xf numFmtId="0" fontId="3" fillId="2" borderId="1" xfId="2" applyNumberFormat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top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" fontId="0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0" fillId="4" borderId="0" xfId="0" applyFill="1" applyAlignment="1">
      <alignment horizontal="center" vertical="top"/>
    </xf>
    <xf numFmtId="14" fontId="0" fillId="4" borderId="0" xfId="0" applyNumberFormat="1" applyFill="1" applyAlignment="1">
      <alignment horizontal="center" vertical="top"/>
    </xf>
    <xf numFmtId="4" fontId="0" fillId="4" borderId="0" xfId="0" applyNumberFormat="1" applyFill="1" applyAlignment="1">
      <alignment horizontal="center" vertical="top"/>
    </xf>
    <xf numFmtId="1" fontId="6" fillId="4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/>
    </xf>
    <xf numFmtId="14" fontId="8" fillId="5" borderId="6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14" fontId="8" fillId="5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6">
    <cellStyle name="Comma 2" xfId="2"/>
    <cellStyle name="Normal" xfId="0" builtinId="0"/>
    <cellStyle name="Normal 2" xfId="4"/>
    <cellStyle name="Normal 3" xfId="1"/>
    <cellStyle name="Normal 4" xfId="3"/>
    <cellStyle name="Normal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0"/>
  <sheetViews>
    <sheetView tabSelected="1" topLeftCell="D16" zoomScale="102" workbookViewId="0">
      <selection activeCell="E2" sqref="E2"/>
    </sheetView>
  </sheetViews>
  <sheetFormatPr defaultRowHeight="14.5" x14ac:dyDescent="0.35"/>
  <cols>
    <col min="1" max="1" width="11.90625" customWidth="1"/>
    <col min="2" max="2" width="11.90625" bestFit="1" customWidth="1"/>
    <col min="3" max="3" width="5.54296875" customWidth="1"/>
    <col min="4" max="4" width="9.6328125" customWidth="1"/>
    <col min="5" max="5" width="13.26953125" customWidth="1"/>
    <col min="6" max="6" width="10.81640625" customWidth="1"/>
    <col min="7" max="7" width="8.54296875" customWidth="1"/>
    <col min="8" max="8" width="7" bestFit="1" customWidth="1"/>
    <col min="9" max="9" width="11.54296875" customWidth="1"/>
    <col min="10" max="10" width="34.453125" bestFit="1" customWidth="1"/>
    <col min="11" max="11" width="20.36328125" customWidth="1"/>
    <col min="12" max="12" width="16" bestFit="1" customWidth="1"/>
    <col min="13" max="13" width="30.26953125" bestFit="1" customWidth="1"/>
    <col min="14" max="14" width="8.08984375" bestFit="1" customWidth="1"/>
    <col min="15" max="15" width="27.90625" bestFit="1" customWidth="1"/>
    <col min="16" max="16" width="8.7265625" bestFit="1" customWidth="1"/>
    <col min="17" max="17" width="8.6328125" bestFit="1" customWidth="1"/>
    <col min="18" max="18" width="12" customWidth="1"/>
    <col min="19" max="19" width="13.81640625" customWidth="1"/>
    <col min="20" max="20" width="8.36328125" bestFit="1" customWidth="1"/>
    <col min="21" max="21" width="8.81640625" bestFit="1" customWidth="1"/>
    <col min="22" max="22" width="10.08984375" customWidth="1"/>
    <col min="23" max="23" width="8.453125" bestFit="1" customWidth="1"/>
    <col min="24" max="24" width="9.81640625" customWidth="1"/>
    <col min="25" max="25" width="6.81640625" bestFit="1" customWidth="1"/>
    <col min="26" max="26" width="8.7265625" customWidth="1"/>
    <col min="27" max="27" width="10.453125" customWidth="1"/>
    <col min="28" max="28" width="5.81640625" bestFit="1" customWidth="1"/>
    <col min="29" max="29" width="8.36328125" bestFit="1" customWidth="1"/>
    <col min="30" max="30" width="8.26953125" bestFit="1" customWidth="1"/>
    <col min="31" max="31" width="4.81640625" bestFit="1" customWidth="1"/>
    <col min="32" max="32" width="4.7265625" bestFit="1" customWidth="1"/>
    <col min="33" max="33" width="7.7265625" bestFit="1" customWidth="1"/>
    <col min="34" max="34" width="19.90625" bestFit="1" customWidth="1"/>
    <col min="36" max="37" width="9.26953125" customWidth="1"/>
    <col min="38" max="38" width="7.453125" bestFit="1" customWidth="1"/>
    <col min="39" max="39" width="8.36328125" bestFit="1" customWidth="1"/>
    <col min="40" max="40" width="9.36328125" customWidth="1"/>
    <col min="41" max="41" width="8.6328125" bestFit="1" customWidth="1"/>
    <col min="43" max="43" width="8" bestFit="1" customWidth="1"/>
    <col min="44" max="44" width="8.08984375" bestFit="1" customWidth="1"/>
    <col min="45" max="45" width="24" bestFit="1" customWidth="1"/>
  </cols>
  <sheetData>
    <row r="1" spans="1:45" s="17" customFormat="1" x14ac:dyDescent="0.35">
      <c r="A1" s="47" t="s">
        <v>0</v>
      </c>
      <c r="B1" s="47"/>
      <c r="C1" s="47"/>
      <c r="D1" s="47"/>
      <c r="E1" s="47"/>
      <c r="F1" s="47"/>
      <c r="G1" s="47"/>
      <c r="H1" s="21"/>
      <c r="I1" s="21" t="s">
        <v>1</v>
      </c>
      <c r="J1" s="21"/>
      <c r="K1" s="21"/>
      <c r="L1" s="21"/>
      <c r="M1" s="21" t="s">
        <v>2</v>
      </c>
      <c r="N1" s="21"/>
      <c r="O1" s="21" t="s">
        <v>3</v>
      </c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 t="s">
        <v>4</v>
      </c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</row>
    <row r="2" spans="1:45" s="17" customFormat="1" ht="87" x14ac:dyDescent="0.3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2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3" t="s">
        <v>17</v>
      </c>
      <c r="N2" s="3" t="s">
        <v>49</v>
      </c>
      <c r="O2" s="3" t="s">
        <v>18</v>
      </c>
      <c r="P2" s="3" t="s">
        <v>19</v>
      </c>
      <c r="Q2" s="3" t="s">
        <v>20</v>
      </c>
      <c r="R2" s="3" t="s">
        <v>21</v>
      </c>
      <c r="S2" s="4" t="s">
        <v>22</v>
      </c>
      <c r="T2" s="5" t="s">
        <v>23</v>
      </c>
      <c r="U2" s="5" t="s">
        <v>24</v>
      </c>
      <c r="V2" s="4" t="s">
        <v>25</v>
      </c>
      <c r="W2" s="6" t="s">
        <v>26</v>
      </c>
      <c r="X2" s="4" t="s">
        <v>27</v>
      </c>
      <c r="Y2" s="4" t="s">
        <v>28</v>
      </c>
      <c r="Z2" s="5" t="s">
        <v>29</v>
      </c>
      <c r="AA2" s="4" t="s">
        <v>30</v>
      </c>
      <c r="AB2" s="4" t="s">
        <v>31</v>
      </c>
      <c r="AC2" s="5" t="s">
        <v>32</v>
      </c>
      <c r="AD2" s="4" t="s">
        <v>33</v>
      </c>
      <c r="AE2" s="4" t="s">
        <v>34</v>
      </c>
      <c r="AF2" s="4" t="s">
        <v>35</v>
      </c>
      <c r="AG2" s="4" t="s">
        <v>36</v>
      </c>
      <c r="AH2" s="4" t="s">
        <v>37</v>
      </c>
      <c r="AI2" s="4" t="s">
        <v>38</v>
      </c>
      <c r="AJ2" s="14" t="s">
        <v>39</v>
      </c>
      <c r="AK2" s="6" t="s">
        <v>40</v>
      </c>
      <c r="AL2" s="6" t="s">
        <v>41</v>
      </c>
      <c r="AM2" s="6" t="s">
        <v>42</v>
      </c>
      <c r="AN2" s="4" t="s">
        <v>43</v>
      </c>
      <c r="AO2" s="4" t="s">
        <v>44</v>
      </c>
      <c r="AP2" s="6" t="s">
        <v>45</v>
      </c>
      <c r="AQ2" s="6" t="s">
        <v>46</v>
      </c>
      <c r="AR2" s="6" t="s">
        <v>47</v>
      </c>
      <c r="AS2" s="7" t="s">
        <v>48</v>
      </c>
    </row>
    <row r="3" spans="1:45" x14ac:dyDescent="0.35">
      <c r="A3" s="11" t="s">
        <v>50</v>
      </c>
      <c r="B3" s="11" t="s">
        <v>55</v>
      </c>
      <c r="C3" s="11" t="s">
        <v>112</v>
      </c>
      <c r="D3" s="11" t="s">
        <v>56</v>
      </c>
      <c r="E3" s="33">
        <v>18220188</v>
      </c>
      <c r="F3" s="13">
        <v>45077</v>
      </c>
      <c r="G3" s="11"/>
      <c r="H3" s="11"/>
      <c r="I3" s="11" t="s">
        <v>51</v>
      </c>
      <c r="J3" s="11" t="s">
        <v>124</v>
      </c>
      <c r="K3" s="11" t="s">
        <v>143</v>
      </c>
      <c r="L3" s="11" t="s">
        <v>57</v>
      </c>
      <c r="M3" s="16">
        <v>4610002</v>
      </c>
      <c r="N3" s="23">
        <v>0</v>
      </c>
      <c r="O3" s="24">
        <v>0</v>
      </c>
      <c r="P3" s="24">
        <v>0</v>
      </c>
      <c r="Q3" s="24">
        <v>0</v>
      </c>
      <c r="R3" s="16">
        <v>4610002</v>
      </c>
      <c r="S3" s="16">
        <v>5100000</v>
      </c>
      <c r="T3" s="11">
        <v>4900000</v>
      </c>
      <c r="U3" s="11">
        <v>4900000</v>
      </c>
      <c r="V3" s="25">
        <f t="shared" ref="V3:V30" si="0">S3-R3</f>
        <v>489998</v>
      </c>
      <c r="W3" s="25">
        <f t="shared" ref="W3:W30" si="1">S3-T3</f>
        <v>200000</v>
      </c>
      <c r="X3" s="32">
        <f t="shared" ref="X3:X30" si="2">S3*1%</f>
        <v>51000</v>
      </c>
      <c r="Y3" s="25">
        <f t="shared" ref="Y3:Y30" si="3">T3-U3</f>
        <v>0</v>
      </c>
      <c r="Z3" s="11">
        <v>26850</v>
      </c>
      <c r="AA3" s="16">
        <v>93000</v>
      </c>
      <c r="AB3" s="11"/>
      <c r="AC3" s="11">
        <v>15000</v>
      </c>
      <c r="AD3" s="11"/>
      <c r="AE3" s="11"/>
      <c r="AF3" s="11"/>
      <c r="AG3" s="11"/>
      <c r="AH3" s="25">
        <f t="shared" ref="AH3:AH30" si="4">SUM(W3:AG3)</f>
        <v>385850</v>
      </c>
      <c r="AI3" s="25">
        <f t="shared" ref="AI3:AI30" si="5">V3-AH3</f>
        <v>104148</v>
      </c>
      <c r="AJ3" s="11">
        <f>80000*1.28</f>
        <v>102400</v>
      </c>
      <c r="AK3" s="11">
        <f>80000*1.28</f>
        <v>102400</v>
      </c>
      <c r="AL3" s="25">
        <v>0</v>
      </c>
      <c r="AM3" s="25">
        <v>0</v>
      </c>
      <c r="AN3" s="25">
        <f t="shared" ref="AN3:AN30" si="6">AI3-AK3-AL3-AM3</f>
        <v>1748</v>
      </c>
      <c r="AO3" s="24">
        <v>0</v>
      </c>
      <c r="AP3" s="24">
        <v>0</v>
      </c>
      <c r="AQ3" s="24">
        <v>0</v>
      </c>
      <c r="AR3" s="24">
        <v>0</v>
      </c>
      <c r="AS3" s="27" t="s">
        <v>178</v>
      </c>
    </row>
    <row r="4" spans="1:45" x14ac:dyDescent="0.35">
      <c r="A4" s="11" t="s">
        <v>50</v>
      </c>
      <c r="B4" s="11" t="s">
        <v>55</v>
      </c>
      <c r="C4" s="11" t="s">
        <v>113</v>
      </c>
      <c r="D4" s="11" t="s">
        <v>58</v>
      </c>
      <c r="E4" s="33">
        <v>18219405</v>
      </c>
      <c r="F4" s="13">
        <v>45046</v>
      </c>
      <c r="G4" s="11"/>
      <c r="H4" s="11"/>
      <c r="I4" s="11" t="s">
        <v>60</v>
      </c>
      <c r="J4" s="11" t="s">
        <v>125</v>
      </c>
      <c r="K4" s="11" t="s">
        <v>144</v>
      </c>
      <c r="L4" s="11" t="s">
        <v>59</v>
      </c>
      <c r="M4" s="16">
        <v>3020002</v>
      </c>
      <c r="N4" s="23">
        <v>0</v>
      </c>
      <c r="O4" s="24">
        <v>0</v>
      </c>
      <c r="P4" s="24">
        <v>0</v>
      </c>
      <c r="Q4" s="24">
        <v>0</v>
      </c>
      <c r="R4" s="16">
        <v>3020002</v>
      </c>
      <c r="S4" s="16">
        <v>3350000</v>
      </c>
      <c r="T4" s="11"/>
      <c r="U4" s="11"/>
      <c r="V4" s="25">
        <f t="shared" si="0"/>
        <v>329998</v>
      </c>
      <c r="W4" s="25">
        <f t="shared" si="1"/>
        <v>3350000</v>
      </c>
      <c r="X4" s="32">
        <f t="shared" si="2"/>
        <v>33500</v>
      </c>
      <c r="Y4" s="25">
        <f t="shared" si="3"/>
        <v>0</v>
      </c>
      <c r="Z4" s="11"/>
      <c r="AA4" s="16">
        <v>65000</v>
      </c>
      <c r="AB4" s="11"/>
      <c r="AC4" s="11">
        <v>15000</v>
      </c>
      <c r="AD4" s="11"/>
      <c r="AE4" s="11"/>
      <c r="AF4" s="11"/>
      <c r="AG4" s="11"/>
      <c r="AH4" s="25">
        <f t="shared" si="4"/>
        <v>3463500</v>
      </c>
      <c r="AI4" s="25">
        <f t="shared" si="5"/>
        <v>-3133502</v>
      </c>
      <c r="AJ4" s="11">
        <f>56000*1.28</f>
        <v>71680</v>
      </c>
      <c r="AK4" s="11">
        <f>56000*1.28</f>
        <v>71680</v>
      </c>
      <c r="AL4" s="25">
        <v>0</v>
      </c>
      <c r="AM4" s="25">
        <v>0</v>
      </c>
      <c r="AN4" s="25">
        <f t="shared" si="6"/>
        <v>-3205182</v>
      </c>
      <c r="AO4" s="24">
        <v>0</v>
      </c>
      <c r="AP4" s="24">
        <v>0</v>
      </c>
      <c r="AQ4" s="24">
        <v>0</v>
      </c>
      <c r="AR4" s="24">
        <v>0</v>
      </c>
      <c r="AS4" s="27" t="s">
        <v>179</v>
      </c>
    </row>
    <row r="5" spans="1:45" x14ac:dyDescent="0.35">
      <c r="A5" s="11" t="s">
        <v>50</v>
      </c>
      <c r="B5" s="11" t="s">
        <v>55</v>
      </c>
      <c r="C5" s="11" t="s">
        <v>113</v>
      </c>
      <c r="D5" s="11" t="s">
        <v>58</v>
      </c>
      <c r="E5" s="33">
        <v>18220548</v>
      </c>
      <c r="F5" s="13">
        <v>45106</v>
      </c>
      <c r="G5" s="11"/>
      <c r="H5" s="11"/>
      <c r="I5" s="11" t="s">
        <v>52</v>
      </c>
      <c r="J5" s="11" t="s">
        <v>126</v>
      </c>
      <c r="K5" s="11" t="s">
        <v>145</v>
      </c>
      <c r="L5" s="11" t="s">
        <v>59</v>
      </c>
      <c r="M5" s="16">
        <v>3020002</v>
      </c>
      <c r="N5" s="23">
        <v>0</v>
      </c>
      <c r="O5" s="24">
        <v>0</v>
      </c>
      <c r="P5" s="24">
        <v>0</v>
      </c>
      <c r="Q5" s="24">
        <v>0</v>
      </c>
      <c r="R5" s="16">
        <v>3020002</v>
      </c>
      <c r="S5" s="16">
        <v>3350000</v>
      </c>
      <c r="T5" s="11"/>
      <c r="U5" s="11"/>
      <c r="V5" s="25">
        <f t="shared" si="0"/>
        <v>329998</v>
      </c>
      <c r="W5" s="25">
        <f t="shared" si="1"/>
        <v>3350000</v>
      </c>
      <c r="X5" s="32">
        <f t="shared" si="2"/>
        <v>33500</v>
      </c>
      <c r="Y5" s="25">
        <f t="shared" si="3"/>
        <v>0</v>
      </c>
      <c r="Z5" s="11"/>
      <c r="AA5" s="16">
        <v>65000</v>
      </c>
      <c r="AB5" s="11"/>
      <c r="AC5" s="11">
        <v>15000</v>
      </c>
      <c r="AD5" s="11"/>
      <c r="AE5" s="11"/>
      <c r="AF5" s="11"/>
      <c r="AG5" s="11"/>
      <c r="AH5" s="25">
        <f t="shared" si="4"/>
        <v>3463500</v>
      </c>
      <c r="AI5" s="25">
        <f t="shared" si="5"/>
        <v>-3133502</v>
      </c>
      <c r="AJ5" s="11">
        <f>56000*1.28</f>
        <v>71680</v>
      </c>
      <c r="AK5" s="11">
        <f>56000*1.28</f>
        <v>71680</v>
      </c>
      <c r="AL5" s="25">
        <v>0</v>
      </c>
      <c r="AM5" s="25">
        <v>0</v>
      </c>
      <c r="AN5" s="25">
        <f t="shared" si="6"/>
        <v>-3205182</v>
      </c>
      <c r="AO5" s="24">
        <v>0</v>
      </c>
      <c r="AP5" s="24">
        <v>0</v>
      </c>
      <c r="AQ5" s="24">
        <v>0</v>
      </c>
      <c r="AR5" s="24">
        <v>0</v>
      </c>
      <c r="AS5" s="27" t="s">
        <v>179</v>
      </c>
    </row>
    <row r="6" spans="1:45" x14ac:dyDescent="0.35">
      <c r="A6" s="11" t="s">
        <v>50</v>
      </c>
      <c r="B6" s="11" t="s">
        <v>55</v>
      </c>
      <c r="C6" s="11" t="s">
        <v>114</v>
      </c>
      <c r="D6" s="11" t="s">
        <v>117</v>
      </c>
      <c r="E6" s="33">
        <v>18220341</v>
      </c>
      <c r="F6" s="13">
        <v>45077</v>
      </c>
      <c r="G6" s="11"/>
      <c r="H6" s="11"/>
      <c r="I6" s="11" t="s">
        <v>52</v>
      </c>
      <c r="J6" s="11" t="s">
        <v>127</v>
      </c>
      <c r="K6" s="11" t="s">
        <v>146</v>
      </c>
      <c r="L6" s="11" t="s">
        <v>171</v>
      </c>
      <c r="M6" s="16">
        <v>4020001</v>
      </c>
      <c r="N6" s="23">
        <v>0</v>
      </c>
      <c r="O6" s="24">
        <v>0</v>
      </c>
      <c r="P6" s="24">
        <v>0</v>
      </c>
      <c r="Q6" s="24">
        <v>0</v>
      </c>
      <c r="R6" s="16">
        <v>4020001</v>
      </c>
      <c r="S6" s="16">
        <v>4550000</v>
      </c>
      <c r="T6" s="11"/>
      <c r="U6" s="11"/>
      <c r="V6" s="25">
        <f t="shared" si="0"/>
        <v>529999</v>
      </c>
      <c r="W6" s="25">
        <f t="shared" si="1"/>
        <v>4550000</v>
      </c>
      <c r="X6" s="32">
        <f t="shared" si="2"/>
        <v>45500</v>
      </c>
      <c r="Y6" s="25">
        <f t="shared" si="3"/>
        <v>0</v>
      </c>
      <c r="Z6" s="11"/>
      <c r="AA6" s="16">
        <v>90000</v>
      </c>
      <c r="AB6" s="11"/>
      <c r="AC6" s="11">
        <v>15000</v>
      </c>
      <c r="AD6" s="11"/>
      <c r="AE6" s="11"/>
      <c r="AF6" s="11"/>
      <c r="AG6" s="11"/>
      <c r="AH6" s="25">
        <f t="shared" si="4"/>
        <v>4700500</v>
      </c>
      <c r="AI6" s="25">
        <f t="shared" si="5"/>
        <v>-4170501</v>
      </c>
      <c r="AJ6" s="11">
        <f>75000*1.28</f>
        <v>96000</v>
      </c>
      <c r="AK6" s="11">
        <f>75000*1.28</f>
        <v>96000</v>
      </c>
      <c r="AL6" s="25">
        <v>0</v>
      </c>
      <c r="AM6" s="25">
        <v>0</v>
      </c>
      <c r="AN6" s="25">
        <f t="shared" si="6"/>
        <v>-4266501</v>
      </c>
      <c r="AO6" s="24">
        <v>0</v>
      </c>
      <c r="AP6" s="24">
        <v>0</v>
      </c>
      <c r="AQ6" s="24">
        <v>0</v>
      </c>
      <c r="AR6" s="24">
        <v>0</v>
      </c>
      <c r="AS6" s="27" t="s">
        <v>180</v>
      </c>
    </row>
    <row r="7" spans="1:45" x14ac:dyDescent="0.35">
      <c r="A7" s="11" t="s">
        <v>53</v>
      </c>
      <c r="B7" s="11" t="s">
        <v>61</v>
      </c>
      <c r="C7" s="11" t="s">
        <v>63</v>
      </c>
      <c r="D7" s="11" t="s">
        <v>118</v>
      </c>
      <c r="E7" s="33">
        <v>18221039</v>
      </c>
      <c r="F7" s="13">
        <v>45120</v>
      </c>
      <c r="G7" s="11"/>
      <c r="H7" s="11"/>
      <c r="I7" s="11" t="s">
        <v>54</v>
      </c>
      <c r="J7" s="11" t="s">
        <v>128</v>
      </c>
      <c r="K7" s="11" t="s">
        <v>147</v>
      </c>
      <c r="L7" s="11" t="s">
        <v>172</v>
      </c>
      <c r="M7" s="16">
        <v>4224999</v>
      </c>
      <c r="N7" s="23">
        <v>0</v>
      </c>
      <c r="O7" s="24">
        <v>0</v>
      </c>
      <c r="P7" s="24">
        <v>0</v>
      </c>
      <c r="Q7" s="24">
        <v>0</v>
      </c>
      <c r="R7" s="16">
        <v>4224999</v>
      </c>
      <c r="S7" s="16">
        <v>4700000</v>
      </c>
      <c r="T7" s="11"/>
      <c r="U7" s="11"/>
      <c r="V7" s="25">
        <f t="shared" si="0"/>
        <v>475001</v>
      </c>
      <c r="W7" s="25">
        <f t="shared" si="1"/>
        <v>4700000</v>
      </c>
      <c r="X7" s="32">
        <f t="shared" si="2"/>
        <v>47000</v>
      </c>
      <c r="Y7" s="25">
        <f t="shared" si="3"/>
        <v>0</v>
      </c>
      <c r="Z7" s="11"/>
      <c r="AA7" s="16">
        <v>97000</v>
      </c>
      <c r="AB7" s="11"/>
      <c r="AC7" s="11">
        <v>15000</v>
      </c>
      <c r="AD7" s="11"/>
      <c r="AE7" s="11"/>
      <c r="AF7" s="11"/>
      <c r="AG7" s="11"/>
      <c r="AH7" s="25">
        <f t="shared" si="4"/>
        <v>4859000</v>
      </c>
      <c r="AI7" s="25">
        <f t="shared" si="5"/>
        <v>-4383999</v>
      </c>
      <c r="AJ7" s="11">
        <f>70000*1.28</f>
        <v>89600</v>
      </c>
      <c r="AK7" s="11">
        <f>70000*1.28</f>
        <v>89600</v>
      </c>
      <c r="AL7" s="25">
        <v>0</v>
      </c>
      <c r="AM7" s="25">
        <v>0</v>
      </c>
      <c r="AN7" s="25">
        <f t="shared" si="6"/>
        <v>-4473599</v>
      </c>
      <c r="AO7" s="24">
        <v>0</v>
      </c>
      <c r="AP7" s="24">
        <v>0</v>
      </c>
      <c r="AQ7" s="24">
        <v>0</v>
      </c>
      <c r="AR7" s="24">
        <v>0</v>
      </c>
      <c r="AS7" s="27" t="s">
        <v>179</v>
      </c>
    </row>
    <row r="8" spans="1:45" x14ac:dyDescent="0.35">
      <c r="A8" s="11" t="s">
        <v>50</v>
      </c>
      <c r="B8" s="11" t="s">
        <v>55</v>
      </c>
      <c r="C8" s="11" t="s">
        <v>113</v>
      </c>
      <c r="D8" s="11" t="s">
        <v>58</v>
      </c>
      <c r="E8" s="33">
        <v>18221042</v>
      </c>
      <c r="F8" s="13">
        <v>45121</v>
      </c>
      <c r="G8" s="11"/>
      <c r="H8" s="11"/>
      <c r="I8" s="11" t="s">
        <v>52</v>
      </c>
      <c r="J8" s="11" t="s">
        <v>129</v>
      </c>
      <c r="K8" s="11" t="s">
        <v>148</v>
      </c>
      <c r="L8" s="11" t="s">
        <v>59</v>
      </c>
      <c r="M8" s="16">
        <v>3030000</v>
      </c>
      <c r="N8" s="23">
        <v>0</v>
      </c>
      <c r="O8" s="24">
        <v>0</v>
      </c>
      <c r="P8" s="24">
        <v>0</v>
      </c>
      <c r="Q8" s="24">
        <v>0</v>
      </c>
      <c r="R8" s="16">
        <v>3030000</v>
      </c>
      <c r="S8" s="16">
        <v>3350000</v>
      </c>
      <c r="T8" s="11"/>
      <c r="U8" s="11"/>
      <c r="V8" s="25">
        <f t="shared" si="0"/>
        <v>320000</v>
      </c>
      <c r="W8" s="25">
        <f t="shared" si="1"/>
        <v>3350000</v>
      </c>
      <c r="X8" s="32">
        <f t="shared" si="2"/>
        <v>33500</v>
      </c>
      <c r="Y8" s="25">
        <f t="shared" si="3"/>
        <v>0</v>
      </c>
      <c r="Z8" s="11"/>
      <c r="AA8" s="16">
        <v>65000</v>
      </c>
      <c r="AB8" s="11"/>
      <c r="AC8" s="11">
        <v>15000</v>
      </c>
      <c r="AD8" s="11"/>
      <c r="AE8" s="11"/>
      <c r="AF8" s="11"/>
      <c r="AG8" s="11"/>
      <c r="AH8" s="25">
        <f t="shared" si="4"/>
        <v>3463500</v>
      </c>
      <c r="AI8" s="25">
        <f t="shared" si="5"/>
        <v>-3143500</v>
      </c>
      <c r="AJ8" s="11">
        <f>56000*1.28</f>
        <v>71680</v>
      </c>
      <c r="AK8" s="11">
        <f>56000*1.28</f>
        <v>71680</v>
      </c>
      <c r="AL8" s="25">
        <v>0</v>
      </c>
      <c r="AM8" s="25">
        <v>0</v>
      </c>
      <c r="AN8" s="25">
        <f t="shared" si="6"/>
        <v>-3215180</v>
      </c>
      <c r="AO8" s="24">
        <v>0</v>
      </c>
      <c r="AP8" s="24">
        <v>0</v>
      </c>
      <c r="AQ8" s="24">
        <v>0</v>
      </c>
      <c r="AR8" s="24">
        <v>0</v>
      </c>
      <c r="AS8" s="27" t="s">
        <v>181</v>
      </c>
    </row>
    <row r="9" spans="1:45" x14ac:dyDescent="0.35">
      <c r="A9" s="11" t="s">
        <v>50</v>
      </c>
      <c r="B9" s="11" t="s">
        <v>61</v>
      </c>
      <c r="C9" s="11" t="s">
        <v>115</v>
      </c>
      <c r="D9" s="11" t="s">
        <v>119</v>
      </c>
      <c r="E9" s="33">
        <v>18220738</v>
      </c>
      <c r="F9" s="13">
        <v>45107</v>
      </c>
      <c r="G9" s="11"/>
      <c r="H9" s="11"/>
      <c r="I9" s="11" t="s">
        <v>51</v>
      </c>
      <c r="J9" s="11" t="s">
        <v>130</v>
      </c>
      <c r="K9" s="11" t="s">
        <v>149</v>
      </c>
      <c r="L9" s="11" t="s">
        <v>173</v>
      </c>
      <c r="M9" s="16">
        <v>3400000</v>
      </c>
      <c r="N9" s="23">
        <v>0</v>
      </c>
      <c r="O9" s="24">
        <v>0</v>
      </c>
      <c r="P9" s="24">
        <v>0</v>
      </c>
      <c r="Q9" s="24">
        <v>0</v>
      </c>
      <c r="R9" s="16">
        <v>3400000</v>
      </c>
      <c r="S9" s="16">
        <v>3800000</v>
      </c>
      <c r="T9" s="11">
        <v>3700000</v>
      </c>
      <c r="U9" s="11">
        <v>3700000</v>
      </c>
      <c r="V9" s="25">
        <f t="shared" si="0"/>
        <v>400000</v>
      </c>
      <c r="W9" s="25">
        <f t="shared" si="1"/>
        <v>100000</v>
      </c>
      <c r="X9" s="32">
        <f t="shared" si="2"/>
        <v>38000</v>
      </c>
      <c r="Y9" s="25">
        <f t="shared" si="3"/>
        <v>0</v>
      </c>
      <c r="Z9" s="11">
        <v>27000</v>
      </c>
      <c r="AA9" s="16">
        <v>97762</v>
      </c>
      <c r="AB9" s="11"/>
      <c r="AC9" s="11">
        <v>15000</v>
      </c>
      <c r="AD9" s="11"/>
      <c r="AE9" s="11"/>
      <c r="AF9" s="11"/>
      <c r="AG9" s="11"/>
      <c r="AH9" s="25">
        <f t="shared" si="4"/>
        <v>277762</v>
      </c>
      <c r="AI9" s="25">
        <f t="shared" si="5"/>
        <v>122238</v>
      </c>
      <c r="AJ9" s="11">
        <f>65000*1.28</f>
        <v>83200</v>
      </c>
      <c r="AK9" s="11">
        <f>65000*1.28</f>
        <v>83200</v>
      </c>
      <c r="AL9" s="25">
        <v>0</v>
      </c>
      <c r="AM9" s="25">
        <v>0</v>
      </c>
      <c r="AN9" s="25">
        <f t="shared" si="6"/>
        <v>39038</v>
      </c>
      <c r="AO9" s="24">
        <v>0</v>
      </c>
      <c r="AP9" s="24">
        <v>0</v>
      </c>
      <c r="AQ9" s="24">
        <v>0</v>
      </c>
      <c r="AR9" s="24">
        <v>0</v>
      </c>
      <c r="AS9" s="27" t="s">
        <v>182</v>
      </c>
    </row>
    <row r="10" spans="1:45" x14ac:dyDescent="0.35">
      <c r="A10" s="11" t="s">
        <v>53</v>
      </c>
      <c r="B10" s="11" t="s">
        <v>61</v>
      </c>
      <c r="C10" s="11" t="s">
        <v>63</v>
      </c>
      <c r="D10" s="11" t="s">
        <v>118</v>
      </c>
      <c r="E10" s="33">
        <v>18221049</v>
      </c>
      <c r="F10" s="13">
        <v>45124</v>
      </c>
      <c r="G10" s="11"/>
      <c r="H10" s="11"/>
      <c r="I10" s="11" t="s">
        <v>54</v>
      </c>
      <c r="J10" s="11" t="s">
        <v>131</v>
      </c>
      <c r="K10" s="11" t="s">
        <v>150</v>
      </c>
      <c r="L10" s="11" t="s">
        <v>172</v>
      </c>
      <c r="M10" s="16">
        <v>4224999</v>
      </c>
      <c r="N10" s="23">
        <v>0</v>
      </c>
      <c r="O10" s="24">
        <v>0</v>
      </c>
      <c r="P10" s="24">
        <v>0</v>
      </c>
      <c r="Q10" s="24">
        <v>0</v>
      </c>
      <c r="R10" s="16">
        <v>4224999</v>
      </c>
      <c r="S10" s="16">
        <v>4650000</v>
      </c>
      <c r="T10" s="11"/>
      <c r="U10" s="11"/>
      <c r="V10" s="25">
        <f t="shared" si="0"/>
        <v>425001</v>
      </c>
      <c r="W10" s="25">
        <f t="shared" si="1"/>
        <v>4650000</v>
      </c>
      <c r="X10" s="32">
        <f t="shared" si="2"/>
        <v>46500</v>
      </c>
      <c r="Y10" s="25">
        <f t="shared" si="3"/>
        <v>0</v>
      </c>
      <c r="Z10" s="11"/>
      <c r="AA10" s="16">
        <v>92000</v>
      </c>
      <c r="AB10" s="11"/>
      <c r="AC10" s="11">
        <v>15000</v>
      </c>
      <c r="AD10" s="11"/>
      <c r="AE10" s="11"/>
      <c r="AF10" s="11"/>
      <c r="AG10" s="11"/>
      <c r="AH10" s="25">
        <f t="shared" si="4"/>
        <v>4803500</v>
      </c>
      <c r="AI10" s="25">
        <f t="shared" si="5"/>
        <v>-4378499</v>
      </c>
      <c r="AJ10" s="11">
        <f t="shared" ref="AJ10:AK12" si="7">70000*1.28</f>
        <v>89600</v>
      </c>
      <c r="AK10" s="11">
        <f t="shared" si="7"/>
        <v>89600</v>
      </c>
      <c r="AL10" s="25">
        <v>0</v>
      </c>
      <c r="AM10" s="25">
        <v>0</v>
      </c>
      <c r="AN10" s="25">
        <f t="shared" si="6"/>
        <v>-4468099</v>
      </c>
      <c r="AO10" s="24">
        <v>0</v>
      </c>
      <c r="AP10" s="24">
        <v>0</v>
      </c>
      <c r="AQ10" s="24">
        <v>0</v>
      </c>
      <c r="AR10" s="24">
        <v>0</v>
      </c>
      <c r="AS10" s="27" t="s">
        <v>183</v>
      </c>
    </row>
    <row r="11" spans="1:45" x14ac:dyDescent="0.35">
      <c r="A11" s="11" t="s">
        <v>50</v>
      </c>
      <c r="B11" s="11" t="s">
        <v>55</v>
      </c>
      <c r="C11" s="11" t="s">
        <v>114</v>
      </c>
      <c r="D11" s="11" t="s">
        <v>120</v>
      </c>
      <c r="E11" s="33">
        <v>18220701</v>
      </c>
      <c r="F11" s="13">
        <v>45107</v>
      </c>
      <c r="G11" s="11"/>
      <c r="H11" s="11"/>
      <c r="I11" s="11" t="s">
        <v>51</v>
      </c>
      <c r="J11" s="11" t="s">
        <v>132</v>
      </c>
      <c r="K11" s="11" t="s">
        <v>151</v>
      </c>
      <c r="L11" s="11" t="s">
        <v>174</v>
      </c>
      <c r="M11" s="16">
        <v>3925002</v>
      </c>
      <c r="N11" s="23">
        <v>0</v>
      </c>
      <c r="O11" s="24">
        <v>0</v>
      </c>
      <c r="P11" s="24">
        <v>0</v>
      </c>
      <c r="Q11" s="24">
        <v>0</v>
      </c>
      <c r="R11" s="16">
        <v>3925002</v>
      </c>
      <c r="S11" s="16">
        <v>4350000</v>
      </c>
      <c r="T11" s="11">
        <v>4425000</v>
      </c>
      <c r="U11" s="11">
        <v>4425000</v>
      </c>
      <c r="V11" s="25">
        <f t="shared" si="0"/>
        <v>424998</v>
      </c>
      <c r="W11" s="25">
        <f t="shared" si="1"/>
        <v>-75000</v>
      </c>
      <c r="X11" s="32">
        <f t="shared" si="2"/>
        <v>43500</v>
      </c>
      <c r="Y11" s="25">
        <f t="shared" si="3"/>
        <v>0</v>
      </c>
      <c r="Z11" s="11">
        <v>25000</v>
      </c>
      <c r="AA11" s="16">
        <v>90000</v>
      </c>
      <c r="AB11" s="11"/>
      <c r="AC11" s="11">
        <v>15000</v>
      </c>
      <c r="AD11" s="11"/>
      <c r="AE11" s="11"/>
      <c r="AF11" s="11"/>
      <c r="AG11" s="11"/>
      <c r="AH11" s="25">
        <f t="shared" si="4"/>
        <v>98500</v>
      </c>
      <c r="AI11" s="25">
        <f t="shared" si="5"/>
        <v>326498</v>
      </c>
      <c r="AJ11" s="11">
        <f t="shared" si="7"/>
        <v>89600</v>
      </c>
      <c r="AK11" s="11">
        <f t="shared" si="7"/>
        <v>89600</v>
      </c>
      <c r="AL11" s="25">
        <v>0</v>
      </c>
      <c r="AM11" s="25">
        <v>0</v>
      </c>
      <c r="AN11" s="25">
        <f t="shared" si="6"/>
        <v>236898</v>
      </c>
      <c r="AO11" s="24">
        <v>0</v>
      </c>
      <c r="AP11" s="24">
        <v>0</v>
      </c>
      <c r="AQ11" s="24">
        <v>0</v>
      </c>
      <c r="AR11" s="24">
        <v>0</v>
      </c>
      <c r="AS11" s="27" t="s">
        <v>179</v>
      </c>
    </row>
    <row r="12" spans="1:45" x14ac:dyDescent="0.35">
      <c r="A12" s="11" t="s">
        <v>53</v>
      </c>
      <c r="B12" s="11" t="s">
        <v>61</v>
      </c>
      <c r="C12" s="11" t="s">
        <v>63</v>
      </c>
      <c r="D12" s="11" t="s">
        <v>68</v>
      </c>
      <c r="E12" s="33">
        <v>11914345</v>
      </c>
      <c r="F12" s="13">
        <v>45107</v>
      </c>
      <c r="G12" s="11"/>
      <c r="H12" s="11"/>
      <c r="I12" s="11" t="s">
        <v>54</v>
      </c>
      <c r="J12" s="11" t="s">
        <v>133</v>
      </c>
      <c r="K12" s="11" t="s">
        <v>152</v>
      </c>
      <c r="L12" s="11" t="s">
        <v>111</v>
      </c>
      <c r="M12" s="16">
        <v>4050001</v>
      </c>
      <c r="N12" s="23">
        <v>0</v>
      </c>
      <c r="O12" s="24">
        <v>0</v>
      </c>
      <c r="P12" s="24">
        <v>0</v>
      </c>
      <c r="Q12" s="24">
        <v>0</v>
      </c>
      <c r="R12" s="16">
        <v>4050001</v>
      </c>
      <c r="S12" s="16">
        <v>4350000</v>
      </c>
      <c r="T12" s="11"/>
      <c r="U12" s="11"/>
      <c r="V12" s="25">
        <f t="shared" si="0"/>
        <v>299999</v>
      </c>
      <c r="W12" s="25">
        <f t="shared" si="1"/>
        <v>4350000</v>
      </c>
      <c r="X12" s="32">
        <f t="shared" si="2"/>
        <v>43500</v>
      </c>
      <c r="Y12" s="25">
        <f t="shared" si="3"/>
        <v>0</v>
      </c>
      <c r="Z12" s="11"/>
      <c r="AA12" s="16">
        <v>92000</v>
      </c>
      <c r="AB12" s="11"/>
      <c r="AC12" s="11">
        <v>15000</v>
      </c>
      <c r="AD12" s="11"/>
      <c r="AE12" s="11"/>
      <c r="AF12" s="11"/>
      <c r="AG12" s="11"/>
      <c r="AH12" s="25">
        <f t="shared" si="4"/>
        <v>4500500</v>
      </c>
      <c r="AI12" s="25">
        <f t="shared" si="5"/>
        <v>-4200501</v>
      </c>
      <c r="AJ12" s="11">
        <f t="shared" si="7"/>
        <v>89600</v>
      </c>
      <c r="AK12" s="11">
        <f t="shared" si="7"/>
        <v>89600</v>
      </c>
      <c r="AL12" s="25">
        <v>0</v>
      </c>
      <c r="AM12" s="25">
        <v>0</v>
      </c>
      <c r="AN12" s="25">
        <f t="shared" si="6"/>
        <v>-4290101</v>
      </c>
      <c r="AO12" s="24">
        <v>0</v>
      </c>
      <c r="AP12" s="24">
        <v>0</v>
      </c>
      <c r="AQ12" s="24">
        <v>0</v>
      </c>
      <c r="AR12" s="24">
        <v>0</v>
      </c>
      <c r="AS12" s="27" t="s">
        <v>182</v>
      </c>
    </row>
    <row r="13" spans="1:45" x14ac:dyDescent="0.35">
      <c r="A13" s="11" t="s">
        <v>50</v>
      </c>
      <c r="B13" s="11" t="s">
        <v>55</v>
      </c>
      <c r="C13" s="11" t="s">
        <v>112</v>
      </c>
      <c r="D13" s="11" t="s">
        <v>56</v>
      </c>
      <c r="E13" s="33">
        <v>11913987</v>
      </c>
      <c r="F13" s="13">
        <v>45077</v>
      </c>
      <c r="G13" s="11"/>
      <c r="H13" s="11"/>
      <c r="I13" s="11" t="s">
        <v>51</v>
      </c>
      <c r="J13" s="11" t="s">
        <v>134</v>
      </c>
      <c r="K13" s="11" t="s">
        <v>153</v>
      </c>
      <c r="L13" s="11" t="s">
        <v>57</v>
      </c>
      <c r="M13" s="16">
        <v>4600000</v>
      </c>
      <c r="N13" s="23">
        <v>0</v>
      </c>
      <c r="O13" s="24">
        <v>0</v>
      </c>
      <c r="P13" s="24">
        <v>0</v>
      </c>
      <c r="Q13" s="24">
        <v>0</v>
      </c>
      <c r="R13" s="16">
        <v>4600000</v>
      </c>
      <c r="S13" s="16">
        <v>5000000</v>
      </c>
      <c r="T13" s="11"/>
      <c r="U13" s="11"/>
      <c r="V13" s="25">
        <f t="shared" si="0"/>
        <v>400000</v>
      </c>
      <c r="W13" s="25">
        <f t="shared" si="1"/>
        <v>5000000</v>
      </c>
      <c r="X13" s="32">
        <f t="shared" si="2"/>
        <v>50000</v>
      </c>
      <c r="Y13" s="25">
        <f t="shared" si="3"/>
        <v>0</v>
      </c>
      <c r="Z13" s="11"/>
      <c r="AA13" s="16">
        <v>93000</v>
      </c>
      <c r="AB13" s="11"/>
      <c r="AC13" s="11">
        <v>15000</v>
      </c>
      <c r="AD13" s="11"/>
      <c r="AE13" s="11"/>
      <c r="AF13" s="11"/>
      <c r="AG13" s="11"/>
      <c r="AH13" s="25">
        <f t="shared" si="4"/>
        <v>5158000</v>
      </c>
      <c r="AI13" s="25">
        <f t="shared" si="5"/>
        <v>-4758000</v>
      </c>
      <c r="AJ13" s="11">
        <f>80000*1.28</f>
        <v>102400</v>
      </c>
      <c r="AK13" s="11">
        <f>80000*1.28</f>
        <v>102400</v>
      </c>
      <c r="AL13" s="25">
        <v>0</v>
      </c>
      <c r="AM13" s="25">
        <v>0</v>
      </c>
      <c r="AN13" s="25">
        <f t="shared" si="6"/>
        <v>-4860400</v>
      </c>
      <c r="AO13" s="24">
        <v>0</v>
      </c>
      <c r="AP13" s="24">
        <v>0</v>
      </c>
      <c r="AQ13" s="24">
        <v>0</v>
      </c>
      <c r="AR13" s="24">
        <v>0</v>
      </c>
      <c r="AS13" s="27" t="s">
        <v>182</v>
      </c>
    </row>
    <row r="14" spans="1:45" x14ac:dyDescent="0.35">
      <c r="A14" s="11" t="s">
        <v>50</v>
      </c>
      <c r="B14" s="11" t="s">
        <v>61</v>
      </c>
      <c r="C14" s="11" t="s">
        <v>62</v>
      </c>
      <c r="D14" s="11" t="s">
        <v>121</v>
      </c>
      <c r="E14" s="33">
        <v>18721798</v>
      </c>
      <c r="F14" s="13">
        <v>45107</v>
      </c>
      <c r="G14" s="11"/>
      <c r="H14" s="11"/>
      <c r="I14" s="11" t="s">
        <v>52</v>
      </c>
      <c r="J14" s="11" t="s">
        <v>135</v>
      </c>
      <c r="K14" s="11" t="s">
        <v>154</v>
      </c>
      <c r="L14" s="11" t="s">
        <v>175</v>
      </c>
      <c r="M14" s="16">
        <v>2050001</v>
      </c>
      <c r="N14" s="23">
        <v>0</v>
      </c>
      <c r="O14" s="24">
        <v>0</v>
      </c>
      <c r="P14" s="24">
        <v>0</v>
      </c>
      <c r="Q14" s="24">
        <v>0</v>
      </c>
      <c r="R14" s="16">
        <v>2050001</v>
      </c>
      <c r="S14" s="16">
        <v>2500000</v>
      </c>
      <c r="T14" s="11"/>
      <c r="U14" s="11"/>
      <c r="V14" s="25">
        <f t="shared" si="0"/>
        <v>449999</v>
      </c>
      <c r="W14" s="25">
        <f t="shared" si="1"/>
        <v>2500000</v>
      </c>
      <c r="X14" s="32">
        <f t="shared" si="2"/>
        <v>25000</v>
      </c>
      <c r="Y14" s="25">
        <f t="shared" si="3"/>
        <v>0</v>
      </c>
      <c r="Z14" s="11"/>
      <c r="AA14" s="16">
        <v>65000</v>
      </c>
      <c r="AB14" s="11"/>
      <c r="AC14" s="11">
        <v>15000</v>
      </c>
      <c r="AD14" s="11"/>
      <c r="AE14" s="11"/>
      <c r="AF14" s="11"/>
      <c r="AG14" s="11"/>
      <c r="AH14" s="25">
        <f t="shared" si="4"/>
        <v>2605000</v>
      </c>
      <c r="AI14" s="25">
        <f t="shared" si="5"/>
        <v>-2155001</v>
      </c>
      <c r="AJ14" s="11">
        <f>46000*1.28</f>
        <v>58880</v>
      </c>
      <c r="AK14" s="11">
        <f>46000*1.28</f>
        <v>58880</v>
      </c>
      <c r="AL14" s="25">
        <v>0</v>
      </c>
      <c r="AM14" s="25">
        <v>0</v>
      </c>
      <c r="AN14" s="25">
        <f t="shared" si="6"/>
        <v>-2213881</v>
      </c>
      <c r="AO14" s="24">
        <v>0</v>
      </c>
      <c r="AP14" s="24">
        <v>0</v>
      </c>
      <c r="AQ14" s="24">
        <v>0</v>
      </c>
      <c r="AR14" s="24">
        <v>0</v>
      </c>
      <c r="AS14" s="27" t="s">
        <v>179</v>
      </c>
    </row>
    <row r="15" spans="1:45" x14ac:dyDescent="0.35">
      <c r="A15" s="11" t="s">
        <v>50</v>
      </c>
      <c r="B15" s="11" t="s">
        <v>55</v>
      </c>
      <c r="C15" s="11" t="s">
        <v>114</v>
      </c>
      <c r="D15" s="11" t="s">
        <v>117</v>
      </c>
      <c r="E15" s="33">
        <v>18220547</v>
      </c>
      <c r="F15" s="13">
        <v>45106</v>
      </c>
      <c r="G15" s="11"/>
      <c r="H15" s="11"/>
      <c r="I15" s="11" t="s">
        <v>52</v>
      </c>
      <c r="J15" s="11" t="s">
        <v>136</v>
      </c>
      <c r="K15" s="11" t="s">
        <v>155</v>
      </c>
      <c r="L15" s="11" t="s">
        <v>171</v>
      </c>
      <c r="M15" s="16">
        <v>4020002</v>
      </c>
      <c r="N15" s="23">
        <v>0</v>
      </c>
      <c r="O15" s="24">
        <v>0</v>
      </c>
      <c r="P15" s="24">
        <v>0</v>
      </c>
      <c r="Q15" s="24">
        <v>0</v>
      </c>
      <c r="R15" s="16">
        <v>4020002</v>
      </c>
      <c r="S15" s="16">
        <v>4450000</v>
      </c>
      <c r="T15" s="11"/>
      <c r="U15" s="11"/>
      <c r="V15" s="25">
        <f t="shared" si="0"/>
        <v>429998</v>
      </c>
      <c r="W15" s="25">
        <f t="shared" si="1"/>
        <v>4450000</v>
      </c>
      <c r="X15" s="32">
        <f t="shared" si="2"/>
        <v>44500</v>
      </c>
      <c r="Y15" s="25">
        <f t="shared" si="3"/>
        <v>0</v>
      </c>
      <c r="Z15" s="11"/>
      <c r="AA15" s="16">
        <v>90000</v>
      </c>
      <c r="AB15" s="11"/>
      <c r="AC15" s="11">
        <v>15000</v>
      </c>
      <c r="AD15" s="11"/>
      <c r="AE15" s="11"/>
      <c r="AF15" s="11"/>
      <c r="AG15" s="11"/>
      <c r="AH15" s="25">
        <f t="shared" si="4"/>
        <v>4599500</v>
      </c>
      <c r="AI15" s="25">
        <f t="shared" si="5"/>
        <v>-4169502</v>
      </c>
      <c r="AJ15" s="11">
        <f>75000*1.28</f>
        <v>96000</v>
      </c>
      <c r="AK15" s="11">
        <f>75000*1.28</f>
        <v>96000</v>
      </c>
      <c r="AL15" s="25">
        <v>0</v>
      </c>
      <c r="AM15" s="25">
        <v>0</v>
      </c>
      <c r="AN15" s="25">
        <f t="shared" si="6"/>
        <v>-4265502</v>
      </c>
      <c r="AO15" s="24">
        <v>0</v>
      </c>
      <c r="AP15" s="24">
        <v>0</v>
      </c>
      <c r="AQ15" s="24">
        <v>0</v>
      </c>
      <c r="AR15" s="24">
        <v>0</v>
      </c>
      <c r="AS15" s="27" t="s">
        <v>179</v>
      </c>
    </row>
    <row r="16" spans="1:45" x14ac:dyDescent="0.35">
      <c r="A16" s="11" t="s">
        <v>53</v>
      </c>
      <c r="B16" s="11" t="s">
        <v>55</v>
      </c>
      <c r="C16" s="11" t="s">
        <v>112</v>
      </c>
      <c r="D16" s="11" t="s">
        <v>56</v>
      </c>
      <c r="E16" s="33">
        <v>11914042</v>
      </c>
      <c r="F16" s="13">
        <v>45107</v>
      </c>
      <c r="G16" s="11"/>
      <c r="H16" s="11"/>
      <c r="I16" s="11" t="s">
        <v>54</v>
      </c>
      <c r="J16" s="11" t="s">
        <v>137</v>
      </c>
      <c r="K16" s="11" t="s">
        <v>156</v>
      </c>
      <c r="L16" s="11" t="s">
        <v>57</v>
      </c>
      <c r="M16" s="16">
        <v>4605001</v>
      </c>
      <c r="N16" s="23">
        <v>0</v>
      </c>
      <c r="O16" s="24">
        <v>0</v>
      </c>
      <c r="P16" s="24">
        <v>0</v>
      </c>
      <c r="Q16" s="24">
        <v>0</v>
      </c>
      <c r="R16" s="16">
        <v>4605001</v>
      </c>
      <c r="S16" s="16">
        <v>4965000</v>
      </c>
      <c r="T16" s="11"/>
      <c r="U16" s="11"/>
      <c r="V16" s="25">
        <f t="shared" si="0"/>
        <v>359999</v>
      </c>
      <c r="W16" s="25">
        <f t="shared" si="1"/>
        <v>4965000</v>
      </c>
      <c r="X16" s="32">
        <f t="shared" si="2"/>
        <v>49650</v>
      </c>
      <c r="Y16" s="25">
        <f t="shared" si="3"/>
        <v>0</v>
      </c>
      <c r="Z16" s="11"/>
      <c r="AA16" s="16">
        <v>0</v>
      </c>
      <c r="AB16" s="11"/>
      <c r="AC16" s="11">
        <v>15000</v>
      </c>
      <c r="AD16" s="11"/>
      <c r="AE16" s="11"/>
      <c r="AF16" s="11"/>
      <c r="AG16" s="11"/>
      <c r="AH16" s="25">
        <f t="shared" si="4"/>
        <v>5029650</v>
      </c>
      <c r="AI16" s="25">
        <f t="shared" si="5"/>
        <v>-4669651</v>
      </c>
      <c r="AJ16" s="11">
        <f>80000*1.28</f>
        <v>102400</v>
      </c>
      <c r="AK16" s="11">
        <f>80000*1.28</f>
        <v>102400</v>
      </c>
      <c r="AL16" s="25">
        <v>0</v>
      </c>
      <c r="AM16" s="25">
        <v>0</v>
      </c>
      <c r="AN16" s="25">
        <f t="shared" si="6"/>
        <v>-4772051</v>
      </c>
      <c r="AO16" s="24">
        <v>0</v>
      </c>
      <c r="AP16" s="24">
        <v>0</v>
      </c>
      <c r="AQ16" s="24">
        <v>0</v>
      </c>
      <c r="AR16" s="24">
        <v>0</v>
      </c>
      <c r="AS16" s="27" t="s">
        <v>179</v>
      </c>
    </row>
    <row r="17" spans="1:45" x14ac:dyDescent="0.35">
      <c r="A17" s="11" t="s">
        <v>50</v>
      </c>
      <c r="B17" s="11" t="s">
        <v>55</v>
      </c>
      <c r="C17" s="11" t="s">
        <v>113</v>
      </c>
      <c r="D17" s="11" t="s">
        <v>58</v>
      </c>
      <c r="E17" s="33">
        <v>18220623</v>
      </c>
      <c r="F17" s="13">
        <v>45107</v>
      </c>
      <c r="G17" s="11"/>
      <c r="H17" s="11"/>
      <c r="I17" s="11" t="s">
        <v>52</v>
      </c>
      <c r="J17" s="11" t="s">
        <v>138</v>
      </c>
      <c r="K17" s="11" t="s">
        <v>157</v>
      </c>
      <c r="L17" s="11" t="s">
        <v>59</v>
      </c>
      <c r="M17" s="16">
        <v>3000001</v>
      </c>
      <c r="N17" s="23">
        <v>0</v>
      </c>
      <c r="O17" s="24">
        <v>0</v>
      </c>
      <c r="P17" s="24">
        <v>0</v>
      </c>
      <c r="Q17" s="24">
        <v>0</v>
      </c>
      <c r="R17" s="16">
        <v>3000001</v>
      </c>
      <c r="S17" s="16">
        <v>3350000</v>
      </c>
      <c r="T17" s="11"/>
      <c r="U17" s="11"/>
      <c r="V17" s="25">
        <f t="shared" si="0"/>
        <v>349999</v>
      </c>
      <c r="W17" s="25">
        <f t="shared" si="1"/>
        <v>3350000</v>
      </c>
      <c r="X17" s="32">
        <f t="shared" si="2"/>
        <v>33500</v>
      </c>
      <c r="Y17" s="25">
        <f t="shared" si="3"/>
        <v>0</v>
      </c>
      <c r="Z17" s="11"/>
      <c r="AA17" s="16">
        <v>65000</v>
      </c>
      <c r="AB17" s="11"/>
      <c r="AC17" s="11">
        <v>15000</v>
      </c>
      <c r="AD17" s="11"/>
      <c r="AE17" s="11"/>
      <c r="AF17" s="11"/>
      <c r="AG17" s="11"/>
      <c r="AH17" s="25">
        <f t="shared" si="4"/>
        <v>3463500</v>
      </c>
      <c r="AI17" s="25">
        <f t="shared" si="5"/>
        <v>-3113501</v>
      </c>
      <c r="AJ17" s="11">
        <f>56000*1.28</f>
        <v>71680</v>
      </c>
      <c r="AK17" s="11">
        <f>56000*1.28</f>
        <v>71680</v>
      </c>
      <c r="AL17" s="25">
        <v>0</v>
      </c>
      <c r="AM17" s="25">
        <v>0</v>
      </c>
      <c r="AN17" s="25">
        <f t="shared" si="6"/>
        <v>-3185181</v>
      </c>
      <c r="AO17" s="24">
        <v>0</v>
      </c>
      <c r="AP17" s="24">
        <v>0</v>
      </c>
      <c r="AQ17" s="24">
        <v>0</v>
      </c>
      <c r="AR17" s="24">
        <v>0</v>
      </c>
      <c r="AS17" s="27" t="s">
        <v>179</v>
      </c>
    </row>
    <row r="18" spans="1:45" x14ac:dyDescent="0.35">
      <c r="A18" s="11" t="s">
        <v>50</v>
      </c>
      <c r="B18" s="11" t="s">
        <v>55</v>
      </c>
      <c r="C18" s="11" t="s">
        <v>112</v>
      </c>
      <c r="D18" s="11" t="s">
        <v>122</v>
      </c>
      <c r="E18" s="33">
        <v>18218112</v>
      </c>
      <c r="F18" s="13">
        <v>44984</v>
      </c>
      <c r="G18" s="11"/>
      <c r="H18" s="11"/>
      <c r="I18" s="11" t="s">
        <v>51</v>
      </c>
      <c r="J18" s="11" t="s">
        <v>139</v>
      </c>
      <c r="K18" s="11" t="s">
        <v>158</v>
      </c>
      <c r="L18" s="11" t="s">
        <v>176</v>
      </c>
      <c r="M18" s="16">
        <v>4600001</v>
      </c>
      <c r="N18" s="23">
        <v>0</v>
      </c>
      <c r="O18" s="24">
        <v>0</v>
      </c>
      <c r="P18" s="24">
        <v>0</v>
      </c>
      <c r="Q18" s="24">
        <v>0</v>
      </c>
      <c r="R18" s="16">
        <v>4600001</v>
      </c>
      <c r="S18" s="16">
        <v>5300000</v>
      </c>
      <c r="T18" s="11"/>
      <c r="U18" s="11"/>
      <c r="V18" s="25">
        <f t="shared" si="0"/>
        <v>699999</v>
      </c>
      <c r="W18" s="25">
        <f t="shared" si="1"/>
        <v>5300000</v>
      </c>
      <c r="X18" s="32">
        <f t="shared" si="2"/>
        <v>53000</v>
      </c>
      <c r="Y18" s="25">
        <f t="shared" si="3"/>
        <v>0</v>
      </c>
      <c r="Z18" s="11"/>
      <c r="AA18" s="16">
        <v>93000</v>
      </c>
      <c r="AB18" s="11"/>
      <c r="AC18" s="11">
        <v>15000</v>
      </c>
      <c r="AD18" s="11"/>
      <c r="AE18" s="11"/>
      <c r="AF18" s="11"/>
      <c r="AG18" s="11"/>
      <c r="AH18" s="25">
        <f t="shared" si="4"/>
        <v>5461000</v>
      </c>
      <c r="AI18" s="25">
        <f t="shared" si="5"/>
        <v>-4761001</v>
      </c>
      <c r="AJ18" s="11">
        <f>80000*1.28</f>
        <v>102400</v>
      </c>
      <c r="AK18" s="11">
        <f>80000*1.28</f>
        <v>102400</v>
      </c>
      <c r="AL18" s="25">
        <v>0</v>
      </c>
      <c r="AM18" s="25">
        <v>0</v>
      </c>
      <c r="AN18" s="25">
        <f t="shared" si="6"/>
        <v>-4863401</v>
      </c>
      <c r="AO18" s="24">
        <v>0</v>
      </c>
      <c r="AP18" s="24">
        <v>0</v>
      </c>
      <c r="AQ18" s="24">
        <v>0</v>
      </c>
      <c r="AR18" s="24">
        <v>0</v>
      </c>
      <c r="AS18" s="27" t="s">
        <v>179</v>
      </c>
    </row>
    <row r="19" spans="1:45" x14ac:dyDescent="0.35">
      <c r="A19" s="11" t="s">
        <v>50</v>
      </c>
      <c r="B19" s="11" t="s">
        <v>55</v>
      </c>
      <c r="C19" s="11" t="s">
        <v>112</v>
      </c>
      <c r="D19" s="11" t="s">
        <v>56</v>
      </c>
      <c r="E19" s="33">
        <v>11914044</v>
      </c>
      <c r="F19" s="13">
        <v>45107</v>
      </c>
      <c r="G19" s="11"/>
      <c r="H19" s="11"/>
      <c r="I19" s="11" t="s">
        <v>51</v>
      </c>
      <c r="J19" s="11" t="s">
        <v>140</v>
      </c>
      <c r="K19" s="11" t="s">
        <v>159</v>
      </c>
      <c r="L19" s="11" t="s">
        <v>57</v>
      </c>
      <c r="M19" s="16">
        <v>4605001</v>
      </c>
      <c r="N19" s="23">
        <v>0</v>
      </c>
      <c r="O19" s="24">
        <v>0</v>
      </c>
      <c r="P19" s="24">
        <v>0</v>
      </c>
      <c r="Q19" s="24">
        <v>0</v>
      </c>
      <c r="R19" s="16">
        <v>4605001</v>
      </c>
      <c r="S19" s="16">
        <v>5000000</v>
      </c>
      <c r="T19" s="11"/>
      <c r="U19" s="11"/>
      <c r="V19" s="25">
        <f t="shared" si="0"/>
        <v>394999</v>
      </c>
      <c r="W19" s="25">
        <f t="shared" si="1"/>
        <v>5000000</v>
      </c>
      <c r="X19" s="32">
        <f t="shared" si="2"/>
        <v>50000</v>
      </c>
      <c r="Y19" s="25">
        <f t="shared" si="3"/>
        <v>0</v>
      </c>
      <c r="Z19" s="11"/>
      <c r="AA19" s="16">
        <v>93000</v>
      </c>
      <c r="AB19" s="11"/>
      <c r="AC19" s="11">
        <v>15000</v>
      </c>
      <c r="AD19" s="11"/>
      <c r="AE19" s="11"/>
      <c r="AF19" s="11"/>
      <c r="AG19" s="11"/>
      <c r="AH19" s="25">
        <f t="shared" si="4"/>
        <v>5158000</v>
      </c>
      <c r="AI19" s="25">
        <f t="shared" si="5"/>
        <v>-4763001</v>
      </c>
      <c r="AJ19" s="11">
        <f t="shared" ref="AJ19:AK21" si="8">80000*1.28</f>
        <v>102400</v>
      </c>
      <c r="AK19" s="11">
        <f t="shared" si="8"/>
        <v>102400</v>
      </c>
      <c r="AL19" s="25">
        <v>0</v>
      </c>
      <c r="AM19" s="25">
        <v>0</v>
      </c>
      <c r="AN19" s="25">
        <f t="shared" si="6"/>
        <v>-4865401</v>
      </c>
      <c r="AO19" s="24">
        <v>0</v>
      </c>
      <c r="AP19" s="24">
        <v>0</v>
      </c>
      <c r="AQ19" s="24">
        <v>0</v>
      </c>
      <c r="AR19" s="24">
        <v>0</v>
      </c>
      <c r="AS19" s="27" t="s">
        <v>179</v>
      </c>
    </row>
    <row r="20" spans="1:45" x14ac:dyDescent="0.35">
      <c r="A20" s="11" t="s">
        <v>50</v>
      </c>
      <c r="B20" s="11" t="s">
        <v>55</v>
      </c>
      <c r="C20" s="11" t="s">
        <v>112</v>
      </c>
      <c r="D20" s="11" t="s">
        <v>56</v>
      </c>
      <c r="E20" s="33">
        <v>11914054</v>
      </c>
      <c r="F20" s="13">
        <v>45107</v>
      </c>
      <c r="G20" s="11"/>
      <c r="H20" s="11"/>
      <c r="I20" s="11" t="s">
        <v>51</v>
      </c>
      <c r="J20" s="11" t="s">
        <v>141</v>
      </c>
      <c r="K20" s="11" t="s">
        <v>160</v>
      </c>
      <c r="L20" s="11" t="s">
        <v>57</v>
      </c>
      <c r="M20" s="16">
        <v>4605001</v>
      </c>
      <c r="N20" s="23">
        <v>0</v>
      </c>
      <c r="O20" s="24">
        <v>0</v>
      </c>
      <c r="P20" s="24">
        <v>0</v>
      </c>
      <c r="Q20" s="24">
        <v>0</v>
      </c>
      <c r="R20" s="16">
        <v>4605001</v>
      </c>
      <c r="S20" s="16">
        <v>5150000</v>
      </c>
      <c r="T20" s="11"/>
      <c r="U20" s="11"/>
      <c r="V20" s="25">
        <f t="shared" si="0"/>
        <v>544999</v>
      </c>
      <c r="W20" s="25">
        <f t="shared" si="1"/>
        <v>5150000</v>
      </c>
      <c r="X20" s="32">
        <f t="shared" si="2"/>
        <v>51500</v>
      </c>
      <c r="Y20" s="25">
        <f t="shared" si="3"/>
        <v>0</v>
      </c>
      <c r="Z20" s="11"/>
      <c r="AA20" s="16">
        <v>93000</v>
      </c>
      <c r="AB20" s="11"/>
      <c r="AC20" s="11">
        <v>15000</v>
      </c>
      <c r="AD20" s="11"/>
      <c r="AE20" s="11"/>
      <c r="AF20" s="11"/>
      <c r="AG20" s="11"/>
      <c r="AH20" s="25">
        <f t="shared" si="4"/>
        <v>5309500</v>
      </c>
      <c r="AI20" s="25">
        <f t="shared" si="5"/>
        <v>-4764501</v>
      </c>
      <c r="AJ20" s="11">
        <f t="shared" si="8"/>
        <v>102400</v>
      </c>
      <c r="AK20" s="11">
        <f t="shared" si="8"/>
        <v>102400</v>
      </c>
      <c r="AL20" s="25">
        <v>0</v>
      </c>
      <c r="AM20" s="25">
        <v>0</v>
      </c>
      <c r="AN20" s="25">
        <f t="shared" si="6"/>
        <v>-4866901</v>
      </c>
      <c r="AO20" s="24">
        <v>0</v>
      </c>
      <c r="AP20" s="24">
        <v>0</v>
      </c>
      <c r="AQ20" s="24">
        <v>0</v>
      </c>
      <c r="AR20" s="24">
        <v>0</v>
      </c>
      <c r="AS20" s="27" t="s">
        <v>179</v>
      </c>
    </row>
    <row r="21" spans="1:45" x14ac:dyDescent="0.35">
      <c r="A21" s="11" t="s">
        <v>50</v>
      </c>
      <c r="B21" s="11" t="s">
        <v>55</v>
      </c>
      <c r="C21" s="11" t="s">
        <v>112</v>
      </c>
      <c r="D21" s="11" t="s">
        <v>56</v>
      </c>
      <c r="E21" s="33">
        <v>11914059</v>
      </c>
      <c r="F21" s="13">
        <v>45107</v>
      </c>
      <c r="G21" s="11"/>
      <c r="H21" s="11"/>
      <c r="I21" s="11" t="s">
        <v>51</v>
      </c>
      <c r="J21" s="11" t="s">
        <v>140</v>
      </c>
      <c r="K21" s="11" t="s">
        <v>161</v>
      </c>
      <c r="L21" s="11" t="s">
        <v>57</v>
      </c>
      <c r="M21" s="16">
        <v>4605001</v>
      </c>
      <c r="N21" s="23">
        <v>0</v>
      </c>
      <c r="O21" s="24">
        <v>0</v>
      </c>
      <c r="P21" s="24">
        <v>0</v>
      </c>
      <c r="Q21" s="24">
        <v>0</v>
      </c>
      <c r="R21" s="16">
        <v>4605001</v>
      </c>
      <c r="S21" s="16">
        <v>5000000</v>
      </c>
      <c r="T21" s="11"/>
      <c r="U21" s="11"/>
      <c r="V21" s="25">
        <f t="shared" si="0"/>
        <v>394999</v>
      </c>
      <c r="W21" s="25">
        <f t="shared" si="1"/>
        <v>5000000</v>
      </c>
      <c r="X21" s="32">
        <f t="shared" si="2"/>
        <v>50000</v>
      </c>
      <c r="Y21" s="25">
        <f t="shared" si="3"/>
        <v>0</v>
      </c>
      <c r="Z21" s="11"/>
      <c r="AA21" s="16">
        <v>93000</v>
      </c>
      <c r="AB21" s="11"/>
      <c r="AC21" s="11">
        <v>15000</v>
      </c>
      <c r="AD21" s="11"/>
      <c r="AE21" s="11"/>
      <c r="AF21" s="11"/>
      <c r="AG21" s="11"/>
      <c r="AH21" s="25">
        <f t="shared" si="4"/>
        <v>5158000</v>
      </c>
      <c r="AI21" s="25">
        <f t="shared" si="5"/>
        <v>-4763001</v>
      </c>
      <c r="AJ21" s="11">
        <f t="shared" si="8"/>
        <v>102400</v>
      </c>
      <c r="AK21" s="11">
        <f t="shared" si="8"/>
        <v>102400</v>
      </c>
      <c r="AL21" s="25">
        <v>0</v>
      </c>
      <c r="AM21" s="25">
        <v>0</v>
      </c>
      <c r="AN21" s="25">
        <f t="shared" si="6"/>
        <v>-4865401</v>
      </c>
      <c r="AO21" s="24">
        <v>0</v>
      </c>
      <c r="AP21" s="24">
        <v>0</v>
      </c>
      <c r="AQ21" s="24">
        <v>0</v>
      </c>
      <c r="AR21" s="24">
        <v>0</v>
      </c>
      <c r="AS21" s="27" t="s">
        <v>179</v>
      </c>
    </row>
    <row r="22" spans="1:45" x14ac:dyDescent="0.35">
      <c r="A22" s="11" t="s">
        <v>50</v>
      </c>
      <c r="B22" s="11" t="s">
        <v>55</v>
      </c>
      <c r="C22" s="11" t="s">
        <v>113</v>
      </c>
      <c r="D22" s="11" t="s">
        <v>58</v>
      </c>
      <c r="E22" s="33">
        <v>18220655</v>
      </c>
      <c r="F22" s="13">
        <v>45107</v>
      </c>
      <c r="G22" s="11"/>
      <c r="H22" s="11"/>
      <c r="I22" s="11" t="s">
        <v>52</v>
      </c>
      <c r="J22" s="11" t="s">
        <v>138</v>
      </c>
      <c r="K22" s="11" t="s">
        <v>162</v>
      </c>
      <c r="L22" s="11" t="s">
        <v>59</v>
      </c>
      <c r="M22" s="16">
        <v>3000001</v>
      </c>
      <c r="N22" s="23">
        <v>0</v>
      </c>
      <c r="O22" s="24">
        <v>0</v>
      </c>
      <c r="P22" s="24">
        <v>0</v>
      </c>
      <c r="Q22" s="24">
        <v>0</v>
      </c>
      <c r="R22" s="16">
        <v>3000001</v>
      </c>
      <c r="S22" s="16">
        <v>3350000</v>
      </c>
      <c r="T22" s="11"/>
      <c r="U22" s="11"/>
      <c r="V22" s="25">
        <f t="shared" si="0"/>
        <v>349999</v>
      </c>
      <c r="W22" s="25">
        <f t="shared" si="1"/>
        <v>3350000</v>
      </c>
      <c r="X22" s="32">
        <f t="shared" si="2"/>
        <v>33500</v>
      </c>
      <c r="Y22" s="25">
        <f t="shared" si="3"/>
        <v>0</v>
      </c>
      <c r="Z22" s="11"/>
      <c r="AA22" s="16">
        <v>65000</v>
      </c>
      <c r="AB22" s="11"/>
      <c r="AC22" s="11">
        <v>15000</v>
      </c>
      <c r="AD22" s="11"/>
      <c r="AE22" s="11"/>
      <c r="AF22" s="11"/>
      <c r="AG22" s="11"/>
      <c r="AH22" s="25">
        <f t="shared" si="4"/>
        <v>3463500</v>
      </c>
      <c r="AI22" s="25">
        <f t="shared" si="5"/>
        <v>-3113501</v>
      </c>
      <c r="AJ22" s="11">
        <f>56000*1.28</f>
        <v>71680</v>
      </c>
      <c r="AK22" s="11">
        <f>56000*1.28</f>
        <v>71680</v>
      </c>
      <c r="AL22" s="25">
        <v>0</v>
      </c>
      <c r="AM22" s="25">
        <v>0</v>
      </c>
      <c r="AN22" s="25">
        <f t="shared" si="6"/>
        <v>-3185181</v>
      </c>
      <c r="AO22" s="24">
        <v>0</v>
      </c>
      <c r="AP22" s="24">
        <v>0</v>
      </c>
      <c r="AQ22" s="24">
        <v>0</v>
      </c>
      <c r="AR22" s="24">
        <v>0</v>
      </c>
      <c r="AS22" s="27" t="s">
        <v>179</v>
      </c>
    </row>
    <row r="23" spans="1:45" x14ac:dyDescent="0.35">
      <c r="A23" s="11" t="s">
        <v>53</v>
      </c>
      <c r="B23" s="11" t="s">
        <v>55</v>
      </c>
      <c r="C23" s="11" t="s">
        <v>116</v>
      </c>
      <c r="D23" s="11" t="s">
        <v>123</v>
      </c>
      <c r="E23" s="33">
        <v>18221140</v>
      </c>
      <c r="F23" s="13">
        <v>45134</v>
      </c>
      <c r="G23" s="11"/>
      <c r="H23" s="11"/>
      <c r="I23" s="11" t="s">
        <v>54</v>
      </c>
      <c r="J23" s="11" t="s">
        <v>142</v>
      </c>
      <c r="K23" s="11" t="s">
        <v>163</v>
      </c>
      <c r="L23" s="11" t="s">
        <v>177</v>
      </c>
      <c r="M23" s="16">
        <v>5450001</v>
      </c>
      <c r="N23" s="23">
        <v>0</v>
      </c>
      <c r="O23" s="24">
        <v>0</v>
      </c>
      <c r="P23" s="24">
        <v>0</v>
      </c>
      <c r="Q23" s="24">
        <v>0</v>
      </c>
      <c r="R23" s="16">
        <v>5450001</v>
      </c>
      <c r="S23" s="16">
        <v>6300000</v>
      </c>
      <c r="T23" s="11"/>
      <c r="U23" s="11"/>
      <c r="V23" s="25">
        <f t="shared" si="0"/>
        <v>849999</v>
      </c>
      <c r="W23" s="25">
        <f t="shared" si="1"/>
        <v>6300000</v>
      </c>
      <c r="X23" s="32">
        <f t="shared" si="2"/>
        <v>63000</v>
      </c>
      <c r="Y23" s="25">
        <f t="shared" si="3"/>
        <v>0</v>
      </c>
      <c r="Z23" s="11"/>
      <c r="AA23" s="16">
        <v>110000</v>
      </c>
      <c r="AB23" s="11"/>
      <c r="AC23" s="11">
        <v>15000</v>
      </c>
      <c r="AD23" s="11"/>
      <c r="AE23" s="11"/>
      <c r="AF23" s="11"/>
      <c r="AG23" s="11"/>
      <c r="AH23" s="25">
        <f t="shared" si="4"/>
        <v>6488000</v>
      </c>
      <c r="AI23" s="25">
        <f t="shared" si="5"/>
        <v>-5638001</v>
      </c>
      <c r="AJ23" s="11">
        <f>94000*1.28</f>
        <v>120320</v>
      </c>
      <c r="AK23" s="11">
        <f>94000*1.28</f>
        <v>120320</v>
      </c>
      <c r="AL23" s="25">
        <v>0</v>
      </c>
      <c r="AM23" s="25">
        <v>0</v>
      </c>
      <c r="AN23" s="25">
        <f t="shared" si="6"/>
        <v>-5758321</v>
      </c>
      <c r="AO23" s="24">
        <v>0</v>
      </c>
      <c r="AP23" s="24">
        <v>0</v>
      </c>
      <c r="AQ23" s="24">
        <v>0</v>
      </c>
      <c r="AR23" s="24">
        <v>0</v>
      </c>
      <c r="AS23" s="27" t="s">
        <v>184</v>
      </c>
    </row>
    <row r="24" spans="1:45" x14ac:dyDescent="0.35">
      <c r="A24" s="11" t="s">
        <v>53</v>
      </c>
      <c r="B24" s="11" t="s">
        <v>55</v>
      </c>
      <c r="C24" s="11" t="s">
        <v>116</v>
      </c>
      <c r="D24" s="11" t="s">
        <v>123</v>
      </c>
      <c r="E24" s="33">
        <v>18221141</v>
      </c>
      <c r="F24" s="13">
        <v>45134</v>
      </c>
      <c r="G24" s="11"/>
      <c r="H24" s="11"/>
      <c r="I24" s="11" t="s">
        <v>54</v>
      </c>
      <c r="J24" s="11" t="s">
        <v>142</v>
      </c>
      <c r="K24" s="11" t="s">
        <v>164</v>
      </c>
      <c r="L24" s="11" t="s">
        <v>177</v>
      </c>
      <c r="M24" s="16">
        <v>5450001</v>
      </c>
      <c r="N24" s="23">
        <v>0</v>
      </c>
      <c r="O24" s="24">
        <v>0</v>
      </c>
      <c r="P24" s="24">
        <v>0</v>
      </c>
      <c r="Q24" s="24">
        <v>0</v>
      </c>
      <c r="R24" s="16">
        <v>5450001</v>
      </c>
      <c r="S24" s="16">
        <v>6300000</v>
      </c>
      <c r="T24" s="11"/>
      <c r="U24" s="11"/>
      <c r="V24" s="25">
        <f t="shared" si="0"/>
        <v>849999</v>
      </c>
      <c r="W24" s="25">
        <f t="shared" si="1"/>
        <v>6300000</v>
      </c>
      <c r="X24" s="32">
        <f t="shared" si="2"/>
        <v>63000</v>
      </c>
      <c r="Y24" s="25">
        <f t="shared" si="3"/>
        <v>0</v>
      </c>
      <c r="Z24" s="11"/>
      <c r="AA24" s="16">
        <v>110000</v>
      </c>
      <c r="AB24" s="11"/>
      <c r="AC24" s="11">
        <v>15000</v>
      </c>
      <c r="AD24" s="11"/>
      <c r="AE24" s="11"/>
      <c r="AF24" s="11"/>
      <c r="AG24" s="11"/>
      <c r="AH24" s="25">
        <f t="shared" si="4"/>
        <v>6488000</v>
      </c>
      <c r="AI24" s="25">
        <f t="shared" si="5"/>
        <v>-5638001</v>
      </c>
      <c r="AJ24" s="11">
        <f t="shared" ref="AJ24:AK25" si="9">94000*1.28</f>
        <v>120320</v>
      </c>
      <c r="AK24" s="11">
        <f t="shared" si="9"/>
        <v>120320</v>
      </c>
      <c r="AL24" s="25">
        <v>0</v>
      </c>
      <c r="AM24" s="25">
        <v>0</v>
      </c>
      <c r="AN24" s="25">
        <f t="shared" si="6"/>
        <v>-5758321</v>
      </c>
      <c r="AO24" s="24">
        <v>0</v>
      </c>
      <c r="AP24" s="24">
        <v>0</v>
      </c>
      <c r="AQ24" s="24">
        <v>0</v>
      </c>
      <c r="AR24" s="24">
        <v>0</v>
      </c>
      <c r="AS24" s="27" t="s">
        <v>184</v>
      </c>
    </row>
    <row r="25" spans="1:45" x14ac:dyDescent="0.35">
      <c r="A25" s="11" t="s">
        <v>53</v>
      </c>
      <c r="B25" s="11" t="s">
        <v>55</v>
      </c>
      <c r="C25" s="11" t="s">
        <v>116</v>
      </c>
      <c r="D25" s="11" t="s">
        <v>123</v>
      </c>
      <c r="E25" s="33">
        <v>18221139</v>
      </c>
      <c r="F25" s="13">
        <v>45134</v>
      </c>
      <c r="G25" s="11"/>
      <c r="H25" s="11"/>
      <c r="I25" s="11" t="s">
        <v>54</v>
      </c>
      <c r="J25" s="11" t="s">
        <v>142</v>
      </c>
      <c r="K25" s="11" t="s">
        <v>165</v>
      </c>
      <c r="L25" s="11" t="s">
        <v>177</v>
      </c>
      <c r="M25" s="16">
        <v>5450001</v>
      </c>
      <c r="N25" s="23">
        <v>0</v>
      </c>
      <c r="O25" s="24">
        <v>0</v>
      </c>
      <c r="P25" s="24">
        <v>0</v>
      </c>
      <c r="Q25" s="24">
        <v>0</v>
      </c>
      <c r="R25" s="16">
        <v>5450001</v>
      </c>
      <c r="S25" s="16">
        <v>6300000</v>
      </c>
      <c r="T25" s="11"/>
      <c r="U25" s="11"/>
      <c r="V25" s="25">
        <f t="shared" si="0"/>
        <v>849999</v>
      </c>
      <c r="W25" s="25">
        <f t="shared" si="1"/>
        <v>6300000</v>
      </c>
      <c r="X25" s="32">
        <f t="shared" si="2"/>
        <v>63000</v>
      </c>
      <c r="Y25" s="25">
        <f t="shared" si="3"/>
        <v>0</v>
      </c>
      <c r="Z25" s="11"/>
      <c r="AA25" s="16">
        <v>110000</v>
      </c>
      <c r="AB25" s="11"/>
      <c r="AC25" s="11">
        <v>15000</v>
      </c>
      <c r="AD25" s="11"/>
      <c r="AE25" s="11"/>
      <c r="AF25" s="11"/>
      <c r="AG25" s="11"/>
      <c r="AH25" s="25">
        <f t="shared" si="4"/>
        <v>6488000</v>
      </c>
      <c r="AI25" s="25">
        <f t="shared" si="5"/>
        <v>-5638001</v>
      </c>
      <c r="AJ25" s="11">
        <f t="shared" si="9"/>
        <v>120320</v>
      </c>
      <c r="AK25" s="11">
        <f t="shared" si="9"/>
        <v>120320</v>
      </c>
      <c r="AL25" s="25">
        <v>0</v>
      </c>
      <c r="AM25" s="25">
        <v>0</v>
      </c>
      <c r="AN25" s="25">
        <f t="shared" si="6"/>
        <v>-5758321</v>
      </c>
      <c r="AO25" s="24">
        <v>0</v>
      </c>
      <c r="AP25" s="24">
        <v>0</v>
      </c>
      <c r="AQ25" s="24">
        <v>0</v>
      </c>
      <c r="AR25" s="24">
        <v>0</v>
      </c>
      <c r="AS25" s="27" t="s">
        <v>184</v>
      </c>
    </row>
    <row r="26" spans="1:45" x14ac:dyDescent="0.35">
      <c r="A26" s="11" t="s">
        <v>50</v>
      </c>
      <c r="B26" s="11" t="s">
        <v>55</v>
      </c>
      <c r="C26" s="11" t="s">
        <v>112</v>
      </c>
      <c r="D26" s="11" t="s">
        <v>56</v>
      </c>
      <c r="E26" s="33">
        <v>11914051</v>
      </c>
      <c r="F26" s="13">
        <v>45107</v>
      </c>
      <c r="G26" s="11"/>
      <c r="H26" s="11"/>
      <c r="I26" s="11" t="s">
        <v>51</v>
      </c>
      <c r="J26" s="11" t="s">
        <v>141</v>
      </c>
      <c r="K26" s="11" t="s">
        <v>166</v>
      </c>
      <c r="L26" s="11" t="s">
        <v>57</v>
      </c>
      <c r="M26" s="16">
        <v>4605001</v>
      </c>
      <c r="N26" s="23">
        <v>0</v>
      </c>
      <c r="O26" s="24">
        <v>0</v>
      </c>
      <c r="P26" s="24">
        <v>0</v>
      </c>
      <c r="Q26" s="24">
        <v>0</v>
      </c>
      <c r="R26" s="16">
        <v>4605001</v>
      </c>
      <c r="S26" s="16">
        <v>5150000</v>
      </c>
      <c r="T26" s="11"/>
      <c r="U26" s="11"/>
      <c r="V26" s="25">
        <f t="shared" si="0"/>
        <v>544999</v>
      </c>
      <c r="W26" s="25">
        <f t="shared" si="1"/>
        <v>5150000</v>
      </c>
      <c r="X26" s="32">
        <f t="shared" si="2"/>
        <v>51500</v>
      </c>
      <c r="Y26" s="25">
        <f t="shared" si="3"/>
        <v>0</v>
      </c>
      <c r="Z26" s="11"/>
      <c r="AA26" s="16">
        <v>93000</v>
      </c>
      <c r="AB26" s="11"/>
      <c r="AC26" s="11">
        <v>15000</v>
      </c>
      <c r="AD26" s="11"/>
      <c r="AE26" s="11"/>
      <c r="AF26" s="11"/>
      <c r="AG26" s="11"/>
      <c r="AH26" s="25">
        <f t="shared" si="4"/>
        <v>5309500</v>
      </c>
      <c r="AI26" s="25">
        <f t="shared" si="5"/>
        <v>-4764501</v>
      </c>
      <c r="AJ26" s="11">
        <f>80000*1.28</f>
        <v>102400</v>
      </c>
      <c r="AK26" s="11">
        <f>80000*1.28</f>
        <v>102400</v>
      </c>
      <c r="AL26" s="25">
        <v>0</v>
      </c>
      <c r="AM26" s="25">
        <v>0</v>
      </c>
      <c r="AN26" s="25">
        <f t="shared" si="6"/>
        <v>-4866901</v>
      </c>
      <c r="AO26" s="24">
        <v>0</v>
      </c>
      <c r="AP26" s="24">
        <v>0</v>
      </c>
      <c r="AQ26" s="24">
        <v>0</v>
      </c>
      <c r="AR26" s="24">
        <v>0</v>
      </c>
      <c r="AS26" s="27" t="s">
        <v>179</v>
      </c>
    </row>
    <row r="27" spans="1:45" x14ac:dyDescent="0.35">
      <c r="A27" s="11" t="s">
        <v>53</v>
      </c>
      <c r="B27" s="11" t="s">
        <v>55</v>
      </c>
      <c r="C27" s="11" t="s">
        <v>116</v>
      </c>
      <c r="D27" s="11" t="s">
        <v>123</v>
      </c>
      <c r="E27" s="33">
        <v>2863521</v>
      </c>
      <c r="F27" s="13">
        <v>45134</v>
      </c>
      <c r="G27" s="11"/>
      <c r="H27" s="11"/>
      <c r="I27" s="11" t="s">
        <v>54</v>
      </c>
      <c r="J27" s="11" t="s">
        <v>142</v>
      </c>
      <c r="K27" s="11" t="s">
        <v>167</v>
      </c>
      <c r="L27" s="11" t="s">
        <v>177</v>
      </c>
      <c r="M27" s="16">
        <v>5450001</v>
      </c>
      <c r="N27" s="23">
        <v>0</v>
      </c>
      <c r="O27" s="24">
        <v>0</v>
      </c>
      <c r="P27" s="24">
        <v>0</v>
      </c>
      <c r="Q27" s="24">
        <v>0</v>
      </c>
      <c r="R27" s="16">
        <v>5450001</v>
      </c>
      <c r="S27" s="16">
        <v>6300000</v>
      </c>
      <c r="T27" s="11"/>
      <c r="U27" s="11"/>
      <c r="V27" s="25">
        <f t="shared" si="0"/>
        <v>849999</v>
      </c>
      <c r="W27" s="25">
        <f t="shared" si="1"/>
        <v>6300000</v>
      </c>
      <c r="X27" s="32">
        <f t="shared" si="2"/>
        <v>63000</v>
      </c>
      <c r="Y27" s="25">
        <f t="shared" si="3"/>
        <v>0</v>
      </c>
      <c r="Z27" s="11"/>
      <c r="AA27" s="16">
        <v>110000</v>
      </c>
      <c r="AB27" s="11"/>
      <c r="AC27" s="11">
        <v>15000</v>
      </c>
      <c r="AD27" s="11"/>
      <c r="AE27" s="11"/>
      <c r="AF27" s="11"/>
      <c r="AG27" s="11"/>
      <c r="AH27" s="25">
        <f t="shared" si="4"/>
        <v>6488000</v>
      </c>
      <c r="AI27" s="25">
        <f t="shared" si="5"/>
        <v>-5638001</v>
      </c>
      <c r="AJ27" s="11">
        <f>94000*1.28</f>
        <v>120320</v>
      </c>
      <c r="AK27" s="11">
        <f>94000*1.28</f>
        <v>120320</v>
      </c>
      <c r="AL27" s="25">
        <v>0</v>
      </c>
      <c r="AM27" s="25">
        <v>0</v>
      </c>
      <c r="AN27" s="25">
        <f t="shared" si="6"/>
        <v>-5758321</v>
      </c>
      <c r="AO27" s="24">
        <v>0</v>
      </c>
      <c r="AP27" s="24">
        <v>0</v>
      </c>
      <c r="AQ27" s="24">
        <v>0</v>
      </c>
      <c r="AR27" s="24">
        <v>0</v>
      </c>
      <c r="AS27" s="27" t="s">
        <v>184</v>
      </c>
    </row>
    <row r="28" spans="1:45" x14ac:dyDescent="0.35">
      <c r="A28" s="11" t="s">
        <v>50</v>
      </c>
      <c r="B28" s="11" t="s">
        <v>55</v>
      </c>
      <c r="C28" s="11" t="s">
        <v>112</v>
      </c>
      <c r="D28" s="11" t="s">
        <v>56</v>
      </c>
      <c r="E28" s="33">
        <v>11914043</v>
      </c>
      <c r="F28" s="13">
        <v>45107</v>
      </c>
      <c r="G28" s="11"/>
      <c r="H28" s="11"/>
      <c r="I28" s="11" t="s">
        <v>51</v>
      </c>
      <c r="J28" s="11" t="s">
        <v>140</v>
      </c>
      <c r="K28" s="11" t="s">
        <v>168</v>
      </c>
      <c r="L28" s="11" t="s">
        <v>57</v>
      </c>
      <c r="M28" s="16">
        <v>4605001</v>
      </c>
      <c r="N28" s="23">
        <v>0</v>
      </c>
      <c r="O28" s="24">
        <v>0</v>
      </c>
      <c r="P28" s="24">
        <v>0</v>
      </c>
      <c r="Q28" s="24">
        <v>0</v>
      </c>
      <c r="R28" s="16">
        <v>4605001</v>
      </c>
      <c r="S28" s="16">
        <v>5000000</v>
      </c>
      <c r="T28" s="11"/>
      <c r="U28" s="11"/>
      <c r="V28" s="25">
        <f t="shared" si="0"/>
        <v>394999</v>
      </c>
      <c r="W28" s="25">
        <f t="shared" si="1"/>
        <v>5000000</v>
      </c>
      <c r="X28" s="32">
        <f t="shared" si="2"/>
        <v>50000</v>
      </c>
      <c r="Y28" s="25">
        <f t="shared" si="3"/>
        <v>0</v>
      </c>
      <c r="Z28" s="11"/>
      <c r="AA28" s="16">
        <v>93000</v>
      </c>
      <c r="AB28" s="11"/>
      <c r="AC28" s="11">
        <v>15000</v>
      </c>
      <c r="AD28" s="11"/>
      <c r="AE28" s="11"/>
      <c r="AF28" s="11"/>
      <c r="AG28" s="11"/>
      <c r="AH28" s="25">
        <f t="shared" si="4"/>
        <v>5158000</v>
      </c>
      <c r="AI28" s="25">
        <f t="shared" si="5"/>
        <v>-4763001</v>
      </c>
      <c r="AJ28" s="11">
        <f>80000*1.28</f>
        <v>102400</v>
      </c>
      <c r="AK28" s="11">
        <f>80000*1.28</f>
        <v>102400</v>
      </c>
      <c r="AL28" s="25">
        <v>0</v>
      </c>
      <c r="AM28" s="25">
        <v>0</v>
      </c>
      <c r="AN28" s="25">
        <f t="shared" si="6"/>
        <v>-4865401</v>
      </c>
      <c r="AO28" s="24">
        <v>0</v>
      </c>
      <c r="AP28" s="24">
        <v>0</v>
      </c>
      <c r="AQ28" s="24">
        <v>0</v>
      </c>
      <c r="AR28" s="24">
        <v>0</v>
      </c>
      <c r="AS28" s="27" t="s">
        <v>179</v>
      </c>
    </row>
    <row r="29" spans="1:45" x14ac:dyDescent="0.35">
      <c r="A29" s="11" t="s">
        <v>50</v>
      </c>
      <c r="B29" s="11" t="s">
        <v>55</v>
      </c>
      <c r="C29" s="11" t="s">
        <v>114</v>
      </c>
      <c r="D29" s="11" t="s">
        <v>117</v>
      </c>
      <c r="E29" s="33">
        <v>18220698</v>
      </c>
      <c r="F29" s="13">
        <v>45107</v>
      </c>
      <c r="G29" s="11"/>
      <c r="H29" s="11"/>
      <c r="I29" s="11" t="s">
        <v>51</v>
      </c>
      <c r="J29" s="11" t="s">
        <v>140</v>
      </c>
      <c r="K29" s="11" t="s">
        <v>169</v>
      </c>
      <c r="L29" s="11" t="s">
        <v>171</v>
      </c>
      <c r="M29" s="16">
        <v>4020002</v>
      </c>
      <c r="N29" s="23">
        <v>0</v>
      </c>
      <c r="O29" s="24">
        <v>0</v>
      </c>
      <c r="P29" s="24">
        <v>0</v>
      </c>
      <c r="Q29" s="24">
        <v>0</v>
      </c>
      <c r="R29" s="16">
        <v>4020002</v>
      </c>
      <c r="S29" s="16">
        <v>4450000</v>
      </c>
      <c r="T29" s="11"/>
      <c r="U29" s="11"/>
      <c r="V29" s="25">
        <f t="shared" si="0"/>
        <v>429998</v>
      </c>
      <c r="W29" s="25">
        <f t="shared" si="1"/>
        <v>4450000</v>
      </c>
      <c r="X29" s="32">
        <f t="shared" si="2"/>
        <v>44500</v>
      </c>
      <c r="Y29" s="25">
        <f t="shared" si="3"/>
        <v>0</v>
      </c>
      <c r="Z29" s="11"/>
      <c r="AA29" s="16">
        <v>90000</v>
      </c>
      <c r="AB29" s="11"/>
      <c r="AC29" s="11">
        <v>15000</v>
      </c>
      <c r="AD29" s="11"/>
      <c r="AE29" s="11"/>
      <c r="AF29" s="11"/>
      <c r="AG29" s="11"/>
      <c r="AH29" s="25">
        <f t="shared" si="4"/>
        <v>4599500</v>
      </c>
      <c r="AI29" s="25">
        <f t="shared" si="5"/>
        <v>-4169502</v>
      </c>
      <c r="AJ29" s="11">
        <f>75000*1.28</f>
        <v>96000</v>
      </c>
      <c r="AK29" s="11">
        <f>75000*1.28</f>
        <v>96000</v>
      </c>
      <c r="AL29" s="25">
        <v>0</v>
      </c>
      <c r="AM29" s="25">
        <v>0</v>
      </c>
      <c r="AN29" s="25">
        <f t="shared" si="6"/>
        <v>-4265502</v>
      </c>
      <c r="AO29" s="24">
        <v>0</v>
      </c>
      <c r="AP29" s="24">
        <v>0</v>
      </c>
      <c r="AQ29" s="24">
        <v>0</v>
      </c>
      <c r="AR29" s="24">
        <v>0</v>
      </c>
      <c r="AS29" s="27" t="s">
        <v>179</v>
      </c>
    </row>
    <row r="30" spans="1:45" x14ac:dyDescent="0.35">
      <c r="A30" s="11" t="s">
        <v>53</v>
      </c>
      <c r="B30" s="11" t="s">
        <v>55</v>
      </c>
      <c r="C30" s="11" t="s">
        <v>116</v>
      </c>
      <c r="D30" s="11" t="s">
        <v>123</v>
      </c>
      <c r="E30" s="33">
        <v>18221142</v>
      </c>
      <c r="F30" s="13">
        <v>45134</v>
      </c>
      <c r="G30" s="11"/>
      <c r="H30" s="11"/>
      <c r="I30" s="11" t="s">
        <v>54</v>
      </c>
      <c r="J30" s="11" t="s">
        <v>142</v>
      </c>
      <c r="K30" s="11" t="s">
        <v>170</v>
      </c>
      <c r="L30" s="11" t="s">
        <v>177</v>
      </c>
      <c r="M30" s="16">
        <v>5450001</v>
      </c>
      <c r="N30" s="23">
        <v>0</v>
      </c>
      <c r="O30" s="24">
        <v>0</v>
      </c>
      <c r="P30" s="24">
        <v>0</v>
      </c>
      <c r="Q30" s="24">
        <v>0</v>
      </c>
      <c r="R30" s="16">
        <v>5450001</v>
      </c>
      <c r="S30" s="16">
        <v>6300000</v>
      </c>
      <c r="T30" s="11"/>
      <c r="U30" s="11"/>
      <c r="V30" s="25">
        <f t="shared" si="0"/>
        <v>849999</v>
      </c>
      <c r="W30" s="25">
        <f t="shared" si="1"/>
        <v>6300000</v>
      </c>
      <c r="X30" s="32">
        <f t="shared" si="2"/>
        <v>63000</v>
      </c>
      <c r="Y30" s="25">
        <f t="shared" si="3"/>
        <v>0</v>
      </c>
      <c r="Z30" s="11"/>
      <c r="AA30" s="16">
        <v>110000</v>
      </c>
      <c r="AB30" s="11"/>
      <c r="AC30" s="11">
        <v>15000</v>
      </c>
      <c r="AD30" s="11"/>
      <c r="AE30" s="11"/>
      <c r="AF30" s="11"/>
      <c r="AG30" s="11"/>
      <c r="AH30" s="25">
        <f t="shared" si="4"/>
        <v>6488000</v>
      </c>
      <c r="AI30" s="25">
        <f t="shared" si="5"/>
        <v>-5638001</v>
      </c>
      <c r="AJ30" s="11">
        <f>94000*1.28</f>
        <v>120320</v>
      </c>
      <c r="AK30" s="11">
        <f>94000*1.28</f>
        <v>120320</v>
      </c>
      <c r="AL30" s="25">
        <v>0</v>
      </c>
      <c r="AM30" s="25">
        <v>0</v>
      </c>
      <c r="AN30" s="25">
        <f t="shared" si="6"/>
        <v>-5758321</v>
      </c>
      <c r="AO30" s="24">
        <v>0</v>
      </c>
      <c r="AP30" s="24">
        <v>0</v>
      </c>
      <c r="AQ30" s="24">
        <v>0</v>
      </c>
      <c r="AR30" s="24">
        <v>0</v>
      </c>
      <c r="AS30" s="27" t="s">
        <v>184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8"/>
  <sheetViews>
    <sheetView topLeftCell="D1" workbookViewId="0">
      <selection activeCell="H10" sqref="H10"/>
    </sheetView>
  </sheetViews>
  <sheetFormatPr defaultRowHeight="14.5" x14ac:dyDescent="0.35"/>
  <cols>
    <col min="3" max="3" width="5.08984375" customWidth="1"/>
    <col min="4" max="4" width="11.54296875" bestFit="1" customWidth="1"/>
    <col min="5" max="5" width="17.54296875" customWidth="1"/>
    <col min="6" max="6" width="11.26953125" bestFit="1" customWidth="1"/>
    <col min="7" max="7" width="14.36328125" bestFit="1" customWidth="1"/>
    <col min="8" max="8" width="30.6328125" bestFit="1" customWidth="1"/>
    <col min="9" max="9" width="11.26953125" bestFit="1" customWidth="1"/>
    <col min="10" max="10" width="9.453125" bestFit="1" customWidth="1"/>
    <col min="12" max="12" width="11.453125" bestFit="1" customWidth="1"/>
    <col min="13" max="13" width="8" customWidth="1"/>
    <col min="14" max="14" width="9.08984375" bestFit="1" customWidth="1"/>
    <col min="15" max="15" width="11.08984375" bestFit="1" customWidth="1"/>
  </cols>
  <sheetData>
    <row r="2" spans="3:15" ht="15" thickBot="1" x14ac:dyDescent="0.4"/>
    <row r="3" spans="3:15" ht="15" thickBot="1" x14ac:dyDescent="0.4">
      <c r="C3" s="34" t="s">
        <v>185</v>
      </c>
      <c r="D3" s="35" t="s">
        <v>186</v>
      </c>
      <c r="E3" s="35" t="s">
        <v>187</v>
      </c>
      <c r="F3" s="36" t="s">
        <v>188</v>
      </c>
      <c r="G3" s="36" t="s">
        <v>189</v>
      </c>
      <c r="H3" s="35" t="s">
        <v>190</v>
      </c>
      <c r="I3" s="35" t="s">
        <v>191</v>
      </c>
      <c r="J3" s="35" t="s">
        <v>192</v>
      </c>
      <c r="K3" s="35" t="s">
        <v>193</v>
      </c>
      <c r="L3" s="35" t="s">
        <v>194</v>
      </c>
      <c r="M3" s="35" t="s">
        <v>195</v>
      </c>
      <c r="N3" s="35" t="s">
        <v>196</v>
      </c>
      <c r="O3" s="35" t="s">
        <v>197</v>
      </c>
    </row>
    <row r="4" spans="3:15" ht="29.5" thickBot="1" x14ac:dyDescent="0.4">
      <c r="C4" s="37">
        <v>1</v>
      </c>
      <c r="D4" s="38" t="s">
        <v>198</v>
      </c>
      <c r="E4" s="39" t="s">
        <v>199</v>
      </c>
      <c r="F4" s="40" t="s">
        <v>200</v>
      </c>
      <c r="G4" s="41" t="s">
        <v>112</v>
      </c>
      <c r="H4" s="42" t="s">
        <v>201</v>
      </c>
      <c r="I4" s="42" t="s">
        <v>202</v>
      </c>
      <c r="J4" s="43">
        <v>45024</v>
      </c>
      <c r="K4" s="42">
        <v>10</v>
      </c>
      <c r="L4" s="38">
        <v>20000</v>
      </c>
      <c r="M4" s="38">
        <v>10000</v>
      </c>
      <c r="N4" s="38">
        <v>10000</v>
      </c>
      <c r="O4" s="38" t="s">
        <v>203</v>
      </c>
    </row>
    <row r="5" spans="3:15" ht="29.5" thickBot="1" x14ac:dyDescent="0.4">
      <c r="C5" s="37">
        <v>2</v>
      </c>
      <c r="D5" s="38" t="s">
        <v>198</v>
      </c>
      <c r="E5" s="39" t="s">
        <v>209</v>
      </c>
      <c r="F5" s="37" t="s">
        <v>210</v>
      </c>
      <c r="G5" s="38" t="s">
        <v>112</v>
      </c>
      <c r="H5" s="42" t="s">
        <v>211</v>
      </c>
      <c r="I5" s="42" t="s">
        <v>202</v>
      </c>
      <c r="J5" s="43">
        <v>45207</v>
      </c>
      <c r="K5" s="42">
        <v>10</v>
      </c>
      <c r="L5" s="38">
        <v>20000</v>
      </c>
      <c r="M5" s="38">
        <v>10000</v>
      </c>
      <c r="N5" s="38">
        <v>10000</v>
      </c>
      <c r="O5" s="38" t="s">
        <v>212</v>
      </c>
    </row>
    <row r="6" spans="3:15" ht="29.5" thickBot="1" x14ac:dyDescent="0.4">
      <c r="C6" s="37">
        <v>3</v>
      </c>
      <c r="D6" s="38" t="s">
        <v>198</v>
      </c>
      <c r="E6" s="39" t="s">
        <v>213</v>
      </c>
      <c r="F6" s="37" t="s">
        <v>210</v>
      </c>
      <c r="G6" s="38" t="s">
        <v>112</v>
      </c>
      <c r="H6" s="38" t="s">
        <v>214</v>
      </c>
      <c r="I6" s="42" t="s">
        <v>202</v>
      </c>
      <c r="J6" s="43">
        <v>45238</v>
      </c>
      <c r="K6" s="42">
        <v>10</v>
      </c>
      <c r="L6" s="38">
        <v>20000</v>
      </c>
      <c r="M6" s="38">
        <v>10000</v>
      </c>
      <c r="N6" s="38">
        <v>10000</v>
      </c>
      <c r="O6" s="38" t="s">
        <v>215</v>
      </c>
    </row>
    <row r="7" spans="3:15" ht="29" x14ac:dyDescent="0.35">
      <c r="C7" s="44">
        <v>4</v>
      </c>
      <c r="D7" s="45" t="s">
        <v>204</v>
      </c>
      <c r="E7" s="45" t="s">
        <v>205</v>
      </c>
      <c r="F7" s="44" t="s">
        <v>206</v>
      </c>
      <c r="G7" s="45" t="s">
        <v>63</v>
      </c>
      <c r="H7" s="44" t="s">
        <v>207</v>
      </c>
      <c r="I7" s="44" t="s">
        <v>202</v>
      </c>
      <c r="J7" s="46">
        <v>45146</v>
      </c>
      <c r="K7" s="44">
        <v>10</v>
      </c>
      <c r="L7" s="45">
        <v>45000</v>
      </c>
      <c r="M7" s="45">
        <v>22500</v>
      </c>
      <c r="N7" s="45">
        <v>22500</v>
      </c>
      <c r="O7" s="45" t="s">
        <v>208</v>
      </c>
    </row>
    <row r="8" spans="3:15" ht="29.5" thickBot="1" x14ac:dyDescent="0.4">
      <c r="C8" s="37">
        <v>5</v>
      </c>
      <c r="D8" s="38" t="s">
        <v>204</v>
      </c>
      <c r="E8" s="39" t="s">
        <v>205</v>
      </c>
      <c r="F8" s="37" t="s">
        <v>206</v>
      </c>
      <c r="G8" s="38" t="s">
        <v>63</v>
      </c>
      <c r="H8" s="42" t="s">
        <v>216</v>
      </c>
      <c r="I8" s="42" t="s">
        <v>202</v>
      </c>
      <c r="J8" s="42" t="s">
        <v>217</v>
      </c>
      <c r="K8" s="42">
        <v>10</v>
      </c>
      <c r="L8" s="38">
        <v>10000</v>
      </c>
      <c r="M8" s="38">
        <v>5000</v>
      </c>
      <c r="N8" s="38">
        <v>5000</v>
      </c>
      <c r="O8" s="38" t="s">
        <v>218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S16"/>
  <sheetViews>
    <sheetView topLeftCell="B1" zoomScale="153" workbookViewId="0">
      <selection activeCell="Y18" sqref="Y18"/>
    </sheetView>
  </sheetViews>
  <sheetFormatPr defaultRowHeight="14.5" x14ac:dyDescent="0.35"/>
  <cols>
    <col min="1" max="1" width="19.54296875" style="12" bestFit="1" customWidth="1"/>
    <col min="2" max="2" width="11.90625" style="12" bestFit="1" customWidth="1"/>
    <col min="3" max="3" width="9.26953125" style="12" bestFit="1" customWidth="1"/>
    <col min="4" max="4" width="15.36328125" style="12" bestFit="1" customWidth="1"/>
    <col min="5" max="5" width="10.81640625" style="12" bestFit="1" customWidth="1"/>
    <col min="6" max="7" width="10.453125" style="12" bestFit="1" customWidth="1"/>
    <col min="8" max="8" width="8.7265625" style="12"/>
    <col min="9" max="9" width="29.81640625" style="12" bestFit="1" customWidth="1"/>
    <col min="10" max="10" width="47.7265625" style="12" bestFit="1" customWidth="1"/>
    <col min="11" max="11" width="8.7265625" style="12"/>
    <col min="12" max="12" width="16.36328125" style="12" customWidth="1"/>
    <col min="13" max="13" width="11.26953125" style="12" bestFit="1" customWidth="1"/>
    <col min="14" max="17" width="8.7265625" style="12"/>
    <col min="18" max="19" width="11.26953125" style="12" bestFit="1" customWidth="1"/>
    <col min="20" max="44" width="8.7265625" style="12"/>
    <col min="45" max="45" width="33.90625" style="12" bestFit="1" customWidth="1"/>
    <col min="46" max="16384" width="8.7265625" style="12"/>
  </cols>
  <sheetData>
    <row r="1" spans="1:45" x14ac:dyDescent="0.35">
      <c r="A1" s="47" t="s">
        <v>0</v>
      </c>
      <c r="B1" s="47"/>
      <c r="C1" s="47"/>
      <c r="D1" s="47"/>
      <c r="E1" s="47"/>
      <c r="F1" s="47"/>
      <c r="G1" s="47"/>
      <c r="H1" s="20"/>
      <c r="I1" s="20" t="s">
        <v>1</v>
      </c>
      <c r="J1" s="20"/>
      <c r="K1" s="20"/>
      <c r="L1" s="20"/>
      <c r="M1" s="20" t="s">
        <v>2</v>
      </c>
      <c r="N1" s="20"/>
      <c r="O1" s="20" t="s">
        <v>3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 t="s">
        <v>4</v>
      </c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</row>
    <row r="2" spans="1:45" ht="87" x14ac:dyDescent="0.3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2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3" t="s">
        <v>17</v>
      </c>
      <c r="N2" s="3" t="s">
        <v>49</v>
      </c>
      <c r="O2" s="3" t="s">
        <v>18</v>
      </c>
      <c r="P2" s="3" t="s">
        <v>19</v>
      </c>
      <c r="Q2" s="3" t="s">
        <v>20</v>
      </c>
      <c r="R2" s="3" t="s">
        <v>21</v>
      </c>
      <c r="S2" s="4" t="s">
        <v>22</v>
      </c>
      <c r="T2" s="5" t="s">
        <v>23</v>
      </c>
      <c r="U2" s="5" t="s">
        <v>24</v>
      </c>
      <c r="V2" s="4" t="s">
        <v>25</v>
      </c>
      <c r="W2" s="6" t="s">
        <v>26</v>
      </c>
      <c r="X2" s="4" t="s">
        <v>27</v>
      </c>
      <c r="Y2" s="4" t="s">
        <v>28</v>
      </c>
      <c r="Z2" s="5" t="s">
        <v>29</v>
      </c>
      <c r="AA2" s="4" t="s">
        <v>30</v>
      </c>
      <c r="AB2" s="4" t="s">
        <v>31</v>
      </c>
      <c r="AC2" s="5" t="s">
        <v>32</v>
      </c>
      <c r="AD2" s="4" t="s">
        <v>33</v>
      </c>
      <c r="AE2" s="4" t="s">
        <v>34</v>
      </c>
      <c r="AF2" s="4" t="s">
        <v>35</v>
      </c>
      <c r="AG2" s="4" t="s">
        <v>36</v>
      </c>
      <c r="AH2" s="4" t="s">
        <v>37</v>
      </c>
      <c r="AI2" s="4" t="s">
        <v>38</v>
      </c>
      <c r="AJ2" s="14" t="s">
        <v>39</v>
      </c>
      <c r="AK2" s="6" t="s">
        <v>40</v>
      </c>
      <c r="AL2" s="6" t="s">
        <v>41</v>
      </c>
      <c r="AM2" s="6" t="s">
        <v>42</v>
      </c>
      <c r="AN2" s="4" t="s">
        <v>43</v>
      </c>
      <c r="AO2" s="4" t="s">
        <v>44</v>
      </c>
      <c r="AP2" s="6" t="s">
        <v>45</v>
      </c>
      <c r="AQ2" s="6" t="s">
        <v>46</v>
      </c>
      <c r="AR2" s="6" t="s">
        <v>47</v>
      </c>
      <c r="AS2" s="7" t="s">
        <v>48</v>
      </c>
    </row>
    <row r="3" spans="1:45" hidden="1" x14ac:dyDescent="0.35">
      <c r="A3" s="27" t="s">
        <v>50</v>
      </c>
      <c r="B3" s="27" t="s">
        <v>55</v>
      </c>
      <c r="C3" s="11"/>
      <c r="D3" s="27" t="s">
        <v>56</v>
      </c>
      <c r="E3" s="27" t="s">
        <v>69</v>
      </c>
      <c r="F3" s="28">
        <v>45046</v>
      </c>
      <c r="G3" s="19"/>
      <c r="H3" s="8"/>
      <c r="I3" s="27" t="s">
        <v>52</v>
      </c>
      <c r="J3" s="27" t="s">
        <v>83</v>
      </c>
      <c r="K3" s="27" t="s">
        <v>95</v>
      </c>
      <c r="L3" s="27" t="s">
        <v>57</v>
      </c>
      <c r="M3" s="19">
        <v>4595001</v>
      </c>
      <c r="N3" s="9">
        <v>0</v>
      </c>
      <c r="O3" s="18">
        <v>0</v>
      </c>
      <c r="P3" s="18">
        <v>0</v>
      </c>
      <c r="Q3" s="18">
        <v>0</v>
      </c>
      <c r="R3" s="19">
        <v>4595001</v>
      </c>
      <c r="S3" s="19">
        <v>5030000</v>
      </c>
      <c r="T3" s="10">
        <v>4965000</v>
      </c>
      <c r="U3" s="10">
        <v>4965000</v>
      </c>
      <c r="V3" s="10">
        <f t="shared" ref="V3" si="0">S3-R3</f>
        <v>434999</v>
      </c>
      <c r="W3" s="10">
        <f t="shared" ref="W3" si="1">S3-T3</f>
        <v>65000</v>
      </c>
      <c r="X3" s="19">
        <v>49801.98</v>
      </c>
      <c r="Y3" s="10">
        <f t="shared" ref="Y3" si="2">T3-U3</f>
        <v>0</v>
      </c>
      <c r="Z3" s="15">
        <v>27550</v>
      </c>
      <c r="AA3" s="19">
        <v>93000</v>
      </c>
      <c r="AB3" s="10">
        <v>0</v>
      </c>
      <c r="AC3" s="10">
        <v>16000</v>
      </c>
      <c r="AD3" s="10">
        <v>0</v>
      </c>
      <c r="AE3" s="10">
        <v>0</v>
      </c>
      <c r="AF3" s="10">
        <v>0</v>
      </c>
      <c r="AG3" s="10">
        <v>0</v>
      </c>
      <c r="AH3" s="10">
        <f t="shared" ref="AH3" si="3">SUM(W3:AG3)</f>
        <v>251351.98</v>
      </c>
      <c r="AI3" s="10">
        <f t="shared" ref="AI3" si="4">V3-AH3</f>
        <v>183647.02</v>
      </c>
      <c r="AJ3" s="11">
        <f>80000*1.28</f>
        <v>102400</v>
      </c>
      <c r="AK3" s="11">
        <f>80000*1.28</f>
        <v>102400</v>
      </c>
      <c r="AL3" s="10">
        <v>0</v>
      </c>
      <c r="AM3" s="10">
        <v>0</v>
      </c>
      <c r="AN3" s="10">
        <f t="shared" ref="AN3" si="5">AI3-AK3-AL3-AM3</f>
        <v>81247.01999999999</v>
      </c>
      <c r="AO3" s="18">
        <v>0</v>
      </c>
      <c r="AP3" s="18">
        <v>0</v>
      </c>
      <c r="AQ3" s="18">
        <v>0</v>
      </c>
      <c r="AR3" s="18">
        <v>0</v>
      </c>
      <c r="AS3" s="11"/>
    </row>
    <row r="4" spans="1:45" hidden="1" x14ac:dyDescent="0.35">
      <c r="A4" s="27" t="s">
        <v>50</v>
      </c>
      <c r="B4" s="27" t="s">
        <v>55</v>
      </c>
      <c r="C4" s="11"/>
      <c r="D4" s="27" t="s">
        <v>66</v>
      </c>
      <c r="E4" s="27" t="s">
        <v>70</v>
      </c>
      <c r="F4" s="28">
        <v>45077</v>
      </c>
      <c r="G4" s="19"/>
      <c r="H4" s="8"/>
      <c r="I4" s="27" t="s">
        <v>52</v>
      </c>
      <c r="J4" s="27" t="s">
        <v>84</v>
      </c>
      <c r="K4" s="27" t="s">
        <v>96</v>
      </c>
      <c r="L4" s="27" t="s">
        <v>109</v>
      </c>
      <c r="M4" s="19">
        <v>2760000</v>
      </c>
      <c r="N4" s="9">
        <v>0</v>
      </c>
      <c r="O4" s="18">
        <v>0</v>
      </c>
      <c r="P4" s="18">
        <v>0</v>
      </c>
      <c r="Q4" s="18">
        <v>0</v>
      </c>
      <c r="R4" s="19">
        <v>2760000</v>
      </c>
      <c r="S4" s="19">
        <v>3050000</v>
      </c>
      <c r="T4" s="10">
        <v>4060000</v>
      </c>
      <c r="U4" s="10">
        <v>4060000</v>
      </c>
      <c r="V4" s="10">
        <f t="shared" ref="V4:V7" si="6">S4-R4</f>
        <v>290000</v>
      </c>
      <c r="W4" s="10">
        <f t="shared" ref="W4:W7" si="7">S4-T4</f>
        <v>-1010000</v>
      </c>
      <c r="X4" s="19">
        <v>30198.02</v>
      </c>
      <c r="Y4" s="10">
        <f t="shared" ref="Y4" si="8">T4-U4</f>
        <v>0</v>
      </c>
      <c r="Z4" s="15">
        <v>26000</v>
      </c>
      <c r="AA4" s="19">
        <v>65000</v>
      </c>
      <c r="AB4" s="10">
        <v>0</v>
      </c>
      <c r="AC4" s="10">
        <v>16000</v>
      </c>
      <c r="AD4" s="10">
        <v>0</v>
      </c>
      <c r="AE4" s="10">
        <v>0</v>
      </c>
      <c r="AF4" s="10">
        <v>0</v>
      </c>
      <c r="AG4" s="10">
        <v>0</v>
      </c>
      <c r="AH4" s="10">
        <f t="shared" ref="AH4:AH6" si="9">SUM(W4:AG4)</f>
        <v>-872801.98</v>
      </c>
      <c r="AI4" s="10">
        <f t="shared" ref="AI4:AI7" si="10">V4-AH4</f>
        <v>1162801.98</v>
      </c>
      <c r="AJ4" s="11">
        <f>48000*1.28</f>
        <v>61440</v>
      </c>
      <c r="AK4" s="11">
        <f>48000*1.28</f>
        <v>61440</v>
      </c>
      <c r="AL4" s="10">
        <v>0</v>
      </c>
      <c r="AM4" s="10">
        <v>0</v>
      </c>
      <c r="AN4" s="10">
        <f t="shared" ref="AN4:AN7" si="11">AI4-AK4-AL4-AM4</f>
        <v>1101361.98</v>
      </c>
      <c r="AO4" s="18">
        <v>0</v>
      </c>
      <c r="AP4" s="18">
        <v>0</v>
      </c>
      <c r="AQ4" s="18">
        <v>0</v>
      </c>
      <c r="AR4" s="18">
        <v>0</v>
      </c>
      <c r="AS4" s="11"/>
    </row>
    <row r="5" spans="1:45" hidden="1" x14ac:dyDescent="0.35">
      <c r="A5" s="27" t="s">
        <v>53</v>
      </c>
      <c r="B5" s="27" t="s">
        <v>55</v>
      </c>
      <c r="C5" s="11"/>
      <c r="D5" s="27" t="s">
        <v>56</v>
      </c>
      <c r="E5" s="27" t="s">
        <v>71</v>
      </c>
      <c r="F5" s="28">
        <v>45077</v>
      </c>
      <c r="G5" s="19"/>
      <c r="H5" s="11"/>
      <c r="I5" s="27" t="s">
        <v>54</v>
      </c>
      <c r="J5" s="27" t="s">
        <v>85</v>
      </c>
      <c r="K5" s="27" t="s">
        <v>97</v>
      </c>
      <c r="L5" s="27" t="s">
        <v>57</v>
      </c>
      <c r="M5" s="19">
        <v>4600001</v>
      </c>
      <c r="N5" s="9">
        <v>0</v>
      </c>
      <c r="O5" s="18">
        <v>0</v>
      </c>
      <c r="P5" s="18">
        <v>0</v>
      </c>
      <c r="Q5" s="18">
        <v>0</v>
      </c>
      <c r="R5" s="19">
        <v>4600001</v>
      </c>
      <c r="S5" s="19">
        <v>5030000</v>
      </c>
      <c r="T5" s="10">
        <v>4060000</v>
      </c>
      <c r="U5" s="10">
        <v>4060000</v>
      </c>
      <c r="V5" s="10">
        <f t="shared" si="6"/>
        <v>429999</v>
      </c>
      <c r="W5" s="10">
        <f t="shared" si="7"/>
        <v>970000</v>
      </c>
      <c r="X5" s="19">
        <v>49801.98</v>
      </c>
      <c r="Y5" s="11">
        <v>0</v>
      </c>
      <c r="Z5" s="15">
        <v>26000</v>
      </c>
      <c r="AA5" s="19">
        <v>93000</v>
      </c>
      <c r="AB5" s="11">
        <v>0</v>
      </c>
      <c r="AC5" s="10">
        <v>16000</v>
      </c>
      <c r="AD5" s="11">
        <v>0</v>
      </c>
      <c r="AE5" s="11">
        <v>0</v>
      </c>
      <c r="AF5" s="11">
        <v>0</v>
      </c>
      <c r="AG5" s="11">
        <v>0</v>
      </c>
      <c r="AH5" s="10">
        <f t="shared" si="9"/>
        <v>1154801.98</v>
      </c>
      <c r="AI5" s="10">
        <f t="shared" si="10"/>
        <v>-724802.98</v>
      </c>
      <c r="AJ5" s="11">
        <f t="shared" ref="AJ5:AK7" si="12">80000*1.28</f>
        <v>102400</v>
      </c>
      <c r="AK5" s="11">
        <f t="shared" si="12"/>
        <v>102400</v>
      </c>
      <c r="AL5" s="10">
        <v>0</v>
      </c>
      <c r="AM5" s="10">
        <v>0</v>
      </c>
      <c r="AN5" s="10">
        <f t="shared" si="11"/>
        <v>-827202.98</v>
      </c>
      <c r="AO5" s="18">
        <v>0</v>
      </c>
      <c r="AP5" s="18">
        <v>0</v>
      </c>
      <c r="AQ5" s="18">
        <v>0</v>
      </c>
      <c r="AR5" s="18">
        <v>0</v>
      </c>
      <c r="AS5" s="11"/>
    </row>
    <row r="6" spans="1:45" hidden="1" x14ac:dyDescent="0.35">
      <c r="A6" s="27" t="s">
        <v>50</v>
      </c>
      <c r="B6" s="27" t="s">
        <v>55</v>
      </c>
      <c r="C6" s="11"/>
      <c r="D6" s="27" t="s">
        <v>56</v>
      </c>
      <c r="E6" s="27" t="s">
        <v>72</v>
      </c>
      <c r="F6" s="28">
        <v>45077</v>
      </c>
      <c r="G6" s="19"/>
      <c r="H6" s="11"/>
      <c r="I6" s="27" t="s">
        <v>51</v>
      </c>
      <c r="J6" s="27" t="s">
        <v>86</v>
      </c>
      <c r="K6" s="27" t="s">
        <v>98</v>
      </c>
      <c r="L6" s="27" t="s">
        <v>57</v>
      </c>
      <c r="M6" s="19">
        <v>4600001</v>
      </c>
      <c r="N6" s="9">
        <v>0</v>
      </c>
      <c r="O6" s="18">
        <v>0</v>
      </c>
      <c r="P6" s="18">
        <v>0</v>
      </c>
      <c r="Q6" s="18">
        <v>0</v>
      </c>
      <c r="R6" s="19">
        <v>4600001</v>
      </c>
      <c r="S6" s="19">
        <v>5150000</v>
      </c>
      <c r="T6" s="10">
        <v>4060000</v>
      </c>
      <c r="U6" s="10">
        <v>4060000</v>
      </c>
      <c r="V6" s="10">
        <f t="shared" si="6"/>
        <v>549999</v>
      </c>
      <c r="W6" s="10">
        <f t="shared" si="7"/>
        <v>1090000</v>
      </c>
      <c r="X6" s="19">
        <v>50990.1</v>
      </c>
      <c r="Y6" s="11">
        <v>0</v>
      </c>
      <c r="Z6" s="15">
        <v>26000</v>
      </c>
      <c r="AA6" s="19">
        <v>93000</v>
      </c>
      <c r="AB6" s="11">
        <v>0</v>
      </c>
      <c r="AC6" s="10">
        <v>16000</v>
      </c>
      <c r="AD6" s="11">
        <v>0</v>
      </c>
      <c r="AE6" s="11">
        <v>0</v>
      </c>
      <c r="AF6" s="11">
        <v>0</v>
      </c>
      <c r="AG6" s="11">
        <v>0</v>
      </c>
      <c r="AH6" s="10">
        <f t="shared" si="9"/>
        <v>1275990.1000000001</v>
      </c>
      <c r="AI6" s="10">
        <f t="shared" si="10"/>
        <v>-725991.10000000009</v>
      </c>
      <c r="AJ6" s="11">
        <f t="shared" si="12"/>
        <v>102400</v>
      </c>
      <c r="AK6" s="11">
        <f t="shared" si="12"/>
        <v>102400</v>
      </c>
      <c r="AL6" s="10">
        <v>0</v>
      </c>
      <c r="AM6" s="10">
        <v>0</v>
      </c>
      <c r="AN6" s="10">
        <f t="shared" si="11"/>
        <v>-828391.10000000009</v>
      </c>
      <c r="AO6" s="18">
        <v>0</v>
      </c>
      <c r="AP6" s="18">
        <v>0</v>
      </c>
      <c r="AQ6" s="18">
        <v>0</v>
      </c>
      <c r="AR6" s="18">
        <v>0</v>
      </c>
      <c r="AS6" s="11"/>
    </row>
    <row r="7" spans="1:45" hidden="1" x14ac:dyDescent="0.35">
      <c r="A7" s="27" t="s">
        <v>50</v>
      </c>
      <c r="B7" s="27" t="s">
        <v>55</v>
      </c>
      <c r="C7" s="11"/>
      <c r="D7" s="27" t="s">
        <v>56</v>
      </c>
      <c r="E7" s="27" t="s">
        <v>73</v>
      </c>
      <c r="F7" s="28">
        <v>45077</v>
      </c>
      <c r="G7" s="19"/>
      <c r="H7" s="8"/>
      <c r="I7" s="27" t="s">
        <v>51</v>
      </c>
      <c r="J7" s="27" t="s">
        <v>87</v>
      </c>
      <c r="K7" s="27" t="s">
        <v>99</v>
      </c>
      <c r="L7" s="27" t="s">
        <v>57</v>
      </c>
      <c r="M7" s="19">
        <v>4600001</v>
      </c>
      <c r="N7" s="9">
        <v>0</v>
      </c>
      <c r="O7" s="18">
        <v>0</v>
      </c>
      <c r="P7" s="18">
        <v>0</v>
      </c>
      <c r="Q7" s="18">
        <v>0</v>
      </c>
      <c r="R7" s="19">
        <v>4600001</v>
      </c>
      <c r="S7" s="19">
        <v>5100000</v>
      </c>
      <c r="T7" s="10">
        <v>4950000</v>
      </c>
      <c r="U7" s="10">
        <v>4950000</v>
      </c>
      <c r="V7" s="10">
        <f t="shared" si="6"/>
        <v>499999</v>
      </c>
      <c r="W7" s="10">
        <f t="shared" si="7"/>
        <v>150000</v>
      </c>
      <c r="X7" s="19">
        <v>50495.05</v>
      </c>
      <c r="Y7" s="10">
        <f t="shared" ref="Y7" si="13">T7-U7</f>
        <v>0</v>
      </c>
      <c r="Z7" s="15">
        <v>27550</v>
      </c>
      <c r="AA7" s="19">
        <v>93000</v>
      </c>
      <c r="AB7" s="10">
        <v>0</v>
      </c>
      <c r="AC7" s="10">
        <v>16000</v>
      </c>
      <c r="AD7" s="10">
        <v>0</v>
      </c>
      <c r="AE7" s="10">
        <v>0</v>
      </c>
      <c r="AF7" s="10">
        <v>0</v>
      </c>
      <c r="AG7" s="10">
        <v>0</v>
      </c>
      <c r="AH7" s="10">
        <f t="shared" ref="AH7" si="14">SUM(W7:AG7)</f>
        <v>337045.05</v>
      </c>
      <c r="AI7" s="10">
        <f t="shared" si="10"/>
        <v>162953.95000000001</v>
      </c>
      <c r="AJ7" s="11">
        <f t="shared" si="12"/>
        <v>102400</v>
      </c>
      <c r="AK7" s="11">
        <f t="shared" si="12"/>
        <v>102400</v>
      </c>
      <c r="AL7" s="10">
        <v>0</v>
      </c>
      <c r="AM7" s="10">
        <v>0</v>
      </c>
      <c r="AN7" s="10">
        <f t="shared" si="11"/>
        <v>60553.950000000012</v>
      </c>
      <c r="AO7" s="18">
        <v>0</v>
      </c>
      <c r="AP7" s="18">
        <v>0</v>
      </c>
      <c r="AQ7" s="18">
        <v>0</v>
      </c>
      <c r="AR7" s="18">
        <v>0</v>
      </c>
      <c r="AS7" s="11"/>
    </row>
    <row r="8" spans="1:45" hidden="1" x14ac:dyDescent="0.35">
      <c r="A8" s="27" t="s">
        <v>53</v>
      </c>
      <c r="B8" s="27" t="s">
        <v>55</v>
      </c>
      <c r="C8" s="11"/>
      <c r="D8" s="27" t="s">
        <v>58</v>
      </c>
      <c r="E8" s="27" t="s">
        <v>74</v>
      </c>
      <c r="F8" s="28">
        <v>45046</v>
      </c>
      <c r="G8" s="19"/>
      <c r="H8" s="8"/>
      <c r="I8" s="27" t="s">
        <v>54</v>
      </c>
      <c r="J8" s="27" t="s">
        <v>88</v>
      </c>
      <c r="K8" s="27" t="s">
        <v>100</v>
      </c>
      <c r="L8" s="27" t="s">
        <v>59</v>
      </c>
      <c r="M8" s="19">
        <v>3020002</v>
      </c>
      <c r="N8" s="9">
        <v>0</v>
      </c>
      <c r="O8" s="18">
        <v>0</v>
      </c>
      <c r="P8" s="18">
        <v>0</v>
      </c>
      <c r="Q8" s="18">
        <v>0</v>
      </c>
      <c r="R8" s="19">
        <v>3020002</v>
      </c>
      <c r="S8" s="19">
        <v>3350000</v>
      </c>
      <c r="T8" s="10">
        <v>4450000</v>
      </c>
      <c r="U8" s="10">
        <v>4450000</v>
      </c>
      <c r="V8" s="10">
        <f t="shared" ref="V8" si="15">S8-R8</f>
        <v>329998</v>
      </c>
      <c r="W8" s="10">
        <f t="shared" ref="W8" si="16">S8-T8</f>
        <v>-1100000</v>
      </c>
      <c r="X8" s="19">
        <v>33168.32</v>
      </c>
      <c r="Y8" s="10">
        <f t="shared" ref="Y8" si="17">T8-U8</f>
        <v>0</v>
      </c>
      <c r="Z8" s="15">
        <v>24500</v>
      </c>
      <c r="AA8" s="19">
        <v>65000</v>
      </c>
      <c r="AB8" s="10">
        <v>0</v>
      </c>
      <c r="AC8" s="10">
        <v>16000</v>
      </c>
      <c r="AD8" s="10">
        <v>0</v>
      </c>
      <c r="AE8" s="10">
        <v>0</v>
      </c>
      <c r="AF8" s="10">
        <v>0</v>
      </c>
      <c r="AG8" s="10">
        <v>0</v>
      </c>
      <c r="AH8" s="10">
        <f t="shared" ref="AH8" si="18">SUM(W8:AG8)</f>
        <v>-961331.67999999993</v>
      </c>
      <c r="AI8" s="10">
        <f t="shared" ref="AI8" si="19">V8-AH8</f>
        <v>1291329.68</v>
      </c>
      <c r="AJ8" s="11">
        <f>56000*1.28</f>
        <v>71680</v>
      </c>
      <c r="AK8" s="11">
        <f>56000*1.28</f>
        <v>71680</v>
      </c>
      <c r="AL8" s="10">
        <v>0</v>
      </c>
      <c r="AM8" s="10">
        <v>0</v>
      </c>
      <c r="AN8" s="10">
        <f t="shared" ref="AN8" si="20">AI8-AK8-AL8-AM8</f>
        <v>1219649.68</v>
      </c>
      <c r="AO8" s="18">
        <v>0</v>
      </c>
      <c r="AP8" s="18">
        <v>0</v>
      </c>
      <c r="AQ8" s="18">
        <v>0</v>
      </c>
      <c r="AR8" s="18">
        <v>0</v>
      </c>
      <c r="AS8" s="11"/>
    </row>
    <row r="9" spans="1:45" s="22" customFormat="1" hidden="1" x14ac:dyDescent="0.35">
      <c r="A9" s="29" t="s">
        <v>50</v>
      </c>
      <c r="B9" s="29" t="s">
        <v>55</v>
      </c>
      <c r="D9" s="29" t="s">
        <v>56</v>
      </c>
      <c r="E9" s="29" t="s">
        <v>75</v>
      </c>
      <c r="F9" s="30">
        <v>45106</v>
      </c>
      <c r="G9" s="31"/>
      <c r="I9" s="29" t="s">
        <v>51</v>
      </c>
      <c r="J9" s="29" t="s">
        <v>89</v>
      </c>
      <c r="K9" s="29" t="s">
        <v>101</v>
      </c>
      <c r="L9" s="29" t="s">
        <v>65</v>
      </c>
      <c r="M9" s="31">
        <v>4624999</v>
      </c>
      <c r="N9" s="23">
        <v>0</v>
      </c>
      <c r="O9" s="24">
        <v>0</v>
      </c>
      <c r="P9" s="24">
        <v>0</v>
      </c>
      <c r="Q9" s="24">
        <v>0</v>
      </c>
      <c r="R9" s="31">
        <v>4624999</v>
      </c>
      <c r="S9" s="31">
        <v>5000000</v>
      </c>
      <c r="T9" s="25">
        <v>4450000</v>
      </c>
      <c r="U9" s="25">
        <v>4450000</v>
      </c>
      <c r="V9" s="25">
        <f t="shared" ref="V9:V16" si="21">S9-R9</f>
        <v>375001</v>
      </c>
      <c r="W9" s="25">
        <f t="shared" ref="W9:W16" si="22">S9-T9</f>
        <v>550000</v>
      </c>
      <c r="X9" s="31">
        <v>49504.95</v>
      </c>
      <c r="AA9" s="31">
        <v>93000</v>
      </c>
      <c r="AB9" s="25">
        <v>0</v>
      </c>
      <c r="AC9" s="25">
        <v>16000</v>
      </c>
      <c r="AD9" s="25">
        <v>0</v>
      </c>
      <c r="AE9" s="25">
        <v>0</v>
      </c>
      <c r="AF9" s="25">
        <v>0</v>
      </c>
      <c r="AG9" s="25">
        <v>0</v>
      </c>
      <c r="AH9" s="25">
        <f t="shared" ref="AH9:AH16" si="23">SUM(W9:AG9)</f>
        <v>708504.95</v>
      </c>
      <c r="AI9" s="25">
        <f t="shared" ref="AI9:AI16" si="24">V9-AH9</f>
        <v>-333503.94999999995</v>
      </c>
      <c r="AJ9" s="11">
        <f t="shared" ref="AJ9:AK14" si="25">80000*1.28</f>
        <v>102400</v>
      </c>
      <c r="AK9" s="11">
        <f t="shared" si="25"/>
        <v>102400</v>
      </c>
      <c r="AL9" s="25">
        <v>0</v>
      </c>
      <c r="AM9" s="25">
        <v>0</v>
      </c>
      <c r="AN9" s="25">
        <f t="shared" ref="AN9:AN16" si="26">AI9-AK9-AL9-AM9</f>
        <v>-435903.94999999995</v>
      </c>
      <c r="AO9" s="24">
        <v>0</v>
      </c>
      <c r="AP9" s="24">
        <v>0</v>
      </c>
      <c r="AQ9" s="24">
        <v>0</v>
      </c>
      <c r="AR9" s="24">
        <v>0</v>
      </c>
      <c r="AS9" s="26"/>
    </row>
    <row r="10" spans="1:45" s="22" customFormat="1" hidden="1" x14ac:dyDescent="0.35">
      <c r="A10" s="29" t="s">
        <v>50</v>
      </c>
      <c r="B10" s="29" t="s">
        <v>55</v>
      </c>
      <c r="D10" s="29" t="s">
        <v>56</v>
      </c>
      <c r="E10" s="29" t="s">
        <v>76</v>
      </c>
      <c r="F10" s="30">
        <v>45077</v>
      </c>
      <c r="G10" s="31"/>
      <c r="I10" s="29" t="s">
        <v>51</v>
      </c>
      <c r="J10" s="29" t="s">
        <v>90</v>
      </c>
      <c r="K10" s="29" t="s">
        <v>102</v>
      </c>
      <c r="L10" s="29" t="s">
        <v>57</v>
      </c>
      <c r="M10" s="31">
        <v>4610002</v>
      </c>
      <c r="N10" s="23">
        <v>0</v>
      </c>
      <c r="O10" s="24">
        <v>0</v>
      </c>
      <c r="P10" s="24">
        <v>0</v>
      </c>
      <c r="Q10" s="24">
        <v>0</v>
      </c>
      <c r="R10" s="31">
        <v>4610002</v>
      </c>
      <c r="S10" s="31">
        <v>5000000</v>
      </c>
      <c r="T10" s="25">
        <v>4450000</v>
      </c>
      <c r="U10" s="25">
        <v>4450000</v>
      </c>
      <c r="V10" s="25">
        <f t="shared" si="21"/>
        <v>389998</v>
      </c>
      <c r="W10" s="25">
        <f t="shared" si="22"/>
        <v>550000</v>
      </c>
      <c r="X10" s="31">
        <v>49504.95</v>
      </c>
      <c r="AA10" s="31">
        <v>93000</v>
      </c>
      <c r="AB10" s="25">
        <v>0</v>
      </c>
      <c r="AC10" s="25">
        <v>16000</v>
      </c>
      <c r="AD10" s="25">
        <v>0</v>
      </c>
      <c r="AE10" s="25">
        <v>0</v>
      </c>
      <c r="AF10" s="25">
        <v>0</v>
      </c>
      <c r="AG10" s="25">
        <v>0</v>
      </c>
      <c r="AH10" s="25">
        <f t="shared" si="23"/>
        <v>708504.95</v>
      </c>
      <c r="AI10" s="25">
        <f t="shared" si="24"/>
        <v>-318506.94999999995</v>
      </c>
      <c r="AJ10" s="11">
        <f t="shared" si="25"/>
        <v>102400</v>
      </c>
      <c r="AK10" s="11">
        <f t="shared" si="25"/>
        <v>102400</v>
      </c>
      <c r="AL10" s="25">
        <v>0</v>
      </c>
      <c r="AM10" s="25">
        <v>0</v>
      </c>
      <c r="AN10" s="25">
        <f t="shared" si="26"/>
        <v>-420906.94999999995</v>
      </c>
      <c r="AO10" s="24">
        <v>0</v>
      </c>
      <c r="AP10" s="24">
        <v>0</v>
      </c>
      <c r="AQ10" s="24">
        <v>0</v>
      </c>
      <c r="AR10" s="24">
        <v>0</v>
      </c>
      <c r="AS10" s="26"/>
    </row>
    <row r="11" spans="1:45" s="22" customFormat="1" hidden="1" x14ac:dyDescent="0.35">
      <c r="A11" s="29" t="s">
        <v>50</v>
      </c>
      <c r="B11" s="29" t="s">
        <v>55</v>
      </c>
      <c r="D11" s="29" t="s">
        <v>56</v>
      </c>
      <c r="E11" s="29" t="s">
        <v>77</v>
      </c>
      <c r="F11" s="30">
        <v>45077</v>
      </c>
      <c r="G11" s="31"/>
      <c r="I11" s="29" t="s">
        <v>51</v>
      </c>
      <c r="J11" s="29" t="s">
        <v>91</v>
      </c>
      <c r="K11" s="29" t="s">
        <v>103</v>
      </c>
      <c r="L11" s="29" t="s">
        <v>57</v>
      </c>
      <c r="M11" s="31">
        <v>4610000</v>
      </c>
      <c r="N11" s="23">
        <v>0</v>
      </c>
      <c r="O11" s="24">
        <v>0</v>
      </c>
      <c r="P11" s="24">
        <v>0</v>
      </c>
      <c r="Q11" s="24">
        <v>0</v>
      </c>
      <c r="R11" s="31">
        <v>4610000</v>
      </c>
      <c r="S11" s="31">
        <v>5000000</v>
      </c>
      <c r="T11" s="25">
        <v>4450000</v>
      </c>
      <c r="U11" s="25">
        <v>4450000</v>
      </c>
      <c r="V11" s="25">
        <f t="shared" si="21"/>
        <v>390000</v>
      </c>
      <c r="W11" s="25">
        <f t="shared" si="22"/>
        <v>550000</v>
      </c>
      <c r="X11" s="31">
        <v>49504.95</v>
      </c>
      <c r="AA11" s="31">
        <v>93000</v>
      </c>
      <c r="AB11" s="25">
        <v>0</v>
      </c>
      <c r="AC11" s="25">
        <v>16000</v>
      </c>
      <c r="AD11" s="25">
        <v>0</v>
      </c>
      <c r="AE11" s="25">
        <v>0</v>
      </c>
      <c r="AF11" s="25">
        <v>0</v>
      </c>
      <c r="AG11" s="25">
        <v>0</v>
      </c>
      <c r="AH11" s="25">
        <f t="shared" si="23"/>
        <v>708504.95</v>
      </c>
      <c r="AI11" s="25">
        <f t="shared" si="24"/>
        <v>-318504.94999999995</v>
      </c>
      <c r="AJ11" s="11">
        <f t="shared" si="25"/>
        <v>102400</v>
      </c>
      <c r="AK11" s="11">
        <f t="shared" si="25"/>
        <v>102400</v>
      </c>
      <c r="AL11" s="25">
        <v>0</v>
      </c>
      <c r="AM11" s="25">
        <v>0</v>
      </c>
      <c r="AN11" s="25">
        <f t="shared" si="26"/>
        <v>-420904.94999999995</v>
      </c>
      <c r="AO11" s="24">
        <v>0</v>
      </c>
      <c r="AP11" s="24">
        <v>0</v>
      </c>
      <c r="AQ11" s="24">
        <v>0</v>
      </c>
      <c r="AR11" s="24">
        <v>0</v>
      </c>
      <c r="AS11" s="26"/>
    </row>
    <row r="12" spans="1:45" s="22" customFormat="1" hidden="1" x14ac:dyDescent="0.35">
      <c r="A12" s="29" t="s">
        <v>50</v>
      </c>
      <c r="B12" s="29" t="s">
        <v>55</v>
      </c>
      <c r="D12" s="29" t="s">
        <v>56</v>
      </c>
      <c r="E12" s="29" t="s">
        <v>78</v>
      </c>
      <c r="F12" s="30">
        <v>45077</v>
      </c>
      <c r="G12" s="31"/>
      <c r="I12" s="29" t="s">
        <v>51</v>
      </c>
      <c r="J12" s="29" t="s">
        <v>64</v>
      </c>
      <c r="K12" s="29" t="s">
        <v>104</v>
      </c>
      <c r="L12" s="29" t="s">
        <v>57</v>
      </c>
      <c r="M12" s="31">
        <v>4600001</v>
      </c>
      <c r="N12" s="23">
        <v>0</v>
      </c>
      <c r="O12" s="24">
        <v>0</v>
      </c>
      <c r="P12" s="24">
        <v>0</v>
      </c>
      <c r="Q12" s="24">
        <v>0</v>
      </c>
      <c r="R12" s="31">
        <v>4600001</v>
      </c>
      <c r="S12" s="31">
        <v>4965000</v>
      </c>
      <c r="T12" s="25">
        <v>4450000</v>
      </c>
      <c r="U12" s="25">
        <v>4450000</v>
      </c>
      <c r="V12" s="25">
        <f t="shared" si="21"/>
        <v>364999</v>
      </c>
      <c r="W12" s="25">
        <f t="shared" si="22"/>
        <v>515000</v>
      </c>
      <c r="X12" s="31">
        <v>49158.42</v>
      </c>
      <c r="AA12" s="31">
        <v>93000</v>
      </c>
      <c r="AB12" s="25">
        <v>0</v>
      </c>
      <c r="AC12" s="25">
        <v>16000</v>
      </c>
      <c r="AD12" s="25">
        <v>0</v>
      </c>
      <c r="AE12" s="25">
        <v>0</v>
      </c>
      <c r="AF12" s="25">
        <v>0</v>
      </c>
      <c r="AG12" s="25">
        <v>0</v>
      </c>
      <c r="AH12" s="25">
        <f t="shared" si="23"/>
        <v>673158.42</v>
      </c>
      <c r="AI12" s="25">
        <f t="shared" si="24"/>
        <v>-308159.42000000004</v>
      </c>
      <c r="AJ12" s="11">
        <f t="shared" si="25"/>
        <v>102400</v>
      </c>
      <c r="AK12" s="11">
        <f t="shared" si="25"/>
        <v>102400</v>
      </c>
      <c r="AL12" s="25">
        <v>0</v>
      </c>
      <c r="AM12" s="25">
        <v>0</v>
      </c>
      <c r="AN12" s="25">
        <f t="shared" si="26"/>
        <v>-410559.42000000004</v>
      </c>
      <c r="AO12" s="24">
        <v>0</v>
      </c>
      <c r="AP12" s="24">
        <v>0</v>
      </c>
      <c r="AQ12" s="24">
        <v>0</v>
      </c>
      <c r="AR12" s="24">
        <v>0</v>
      </c>
      <c r="AS12" s="26"/>
    </row>
    <row r="13" spans="1:45" s="22" customFormat="1" hidden="1" x14ac:dyDescent="0.35">
      <c r="A13" s="29" t="s">
        <v>50</v>
      </c>
      <c r="B13" s="29" t="s">
        <v>55</v>
      </c>
      <c r="D13" s="29" t="s">
        <v>56</v>
      </c>
      <c r="E13" s="29" t="s">
        <v>79</v>
      </c>
      <c r="F13" s="30">
        <v>45077</v>
      </c>
      <c r="G13" s="31"/>
      <c r="I13" s="29" t="s">
        <v>51</v>
      </c>
      <c r="J13" s="29" t="s">
        <v>64</v>
      </c>
      <c r="K13" s="29" t="s">
        <v>105</v>
      </c>
      <c r="L13" s="29" t="s">
        <v>57</v>
      </c>
      <c r="M13" s="31">
        <v>4600000</v>
      </c>
      <c r="N13" s="23">
        <v>0</v>
      </c>
      <c r="O13" s="24">
        <v>0</v>
      </c>
      <c r="P13" s="24">
        <v>0</v>
      </c>
      <c r="Q13" s="24">
        <v>0</v>
      </c>
      <c r="R13" s="31">
        <v>4600000</v>
      </c>
      <c r="S13" s="31">
        <v>4965000</v>
      </c>
      <c r="T13" s="25">
        <v>4450000</v>
      </c>
      <c r="U13" s="25">
        <v>4450000</v>
      </c>
      <c r="V13" s="25">
        <f t="shared" si="21"/>
        <v>365000</v>
      </c>
      <c r="W13" s="25">
        <f t="shared" si="22"/>
        <v>515000</v>
      </c>
      <c r="X13" s="31">
        <v>49158.42</v>
      </c>
      <c r="AA13" s="31">
        <v>93000</v>
      </c>
      <c r="AB13" s="25">
        <v>0</v>
      </c>
      <c r="AC13" s="25">
        <v>16000</v>
      </c>
      <c r="AD13" s="25">
        <v>0</v>
      </c>
      <c r="AE13" s="25">
        <v>0</v>
      </c>
      <c r="AF13" s="25">
        <v>0</v>
      </c>
      <c r="AG13" s="25">
        <v>0</v>
      </c>
      <c r="AH13" s="25">
        <f t="shared" si="23"/>
        <v>673158.42</v>
      </c>
      <c r="AI13" s="25">
        <f t="shared" si="24"/>
        <v>-308158.42000000004</v>
      </c>
      <c r="AJ13" s="11">
        <f t="shared" si="25"/>
        <v>102400</v>
      </c>
      <c r="AK13" s="11">
        <f t="shared" si="25"/>
        <v>102400</v>
      </c>
      <c r="AL13" s="25">
        <v>0</v>
      </c>
      <c r="AM13" s="25">
        <v>0</v>
      </c>
      <c r="AN13" s="25">
        <f t="shared" si="26"/>
        <v>-410558.42000000004</v>
      </c>
      <c r="AO13" s="24">
        <v>0</v>
      </c>
      <c r="AP13" s="24">
        <v>0</v>
      </c>
      <c r="AQ13" s="24">
        <v>0</v>
      </c>
      <c r="AR13" s="24">
        <v>0</v>
      </c>
      <c r="AS13" s="26"/>
    </row>
    <row r="14" spans="1:45" s="22" customFormat="1" hidden="1" x14ac:dyDescent="0.35">
      <c r="A14" s="29" t="s">
        <v>50</v>
      </c>
      <c r="B14" s="29" t="s">
        <v>55</v>
      </c>
      <c r="D14" s="29" t="s">
        <v>56</v>
      </c>
      <c r="E14" s="29" t="s">
        <v>80</v>
      </c>
      <c r="F14" s="30">
        <v>45077</v>
      </c>
      <c r="G14" s="31"/>
      <c r="I14" s="29" t="s">
        <v>60</v>
      </c>
      <c r="J14" s="29" t="s">
        <v>92</v>
      </c>
      <c r="K14" s="29" t="s">
        <v>106</v>
      </c>
      <c r="L14" s="29" t="s">
        <v>57</v>
      </c>
      <c r="M14" s="31">
        <v>4610002</v>
      </c>
      <c r="N14" s="23">
        <v>0</v>
      </c>
      <c r="O14" s="24">
        <v>0</v>
      </c>
      <c r="P14" s="24">
        <v>0</v>
      </c>
      <c r="Q14" s="24">
        <v>0</v>
      </c>
      <c r="R14" s="31">
        <v>4610002</v>
      </c>
      <c r="S14" s="31">
        <v>5100000</v>
      </c>
      <c r="T14" s="25">
        <v>4450000</v>
      </c>
      <c r="U14" s="25">
        <v>4450000</v>
      </c>
      <c r="V14" s="25">
        <f t="shared" si="21"/>
        <v>489998</v>
      </c>
      <c r="W14" s="25">
        <f t="shared" si="22"/>
        <v>650000</v>
      </c>
      <c r="X14" s="31">
        <v>50495.05</v>
      </c>
      <c r="AA14" s="31">
        <v>93000</v>
      </c>
      <c r="AB14" s="25">
        <v>0</v>
      </c>
      <c r="AC14" s="25">
        <v>16000</v>
      </c>
      <c r="AD14" s="25">
        <v>0</v>
      </c>
      <c r="AE14" s="25">
        <v>0</v>
      </c>
      <c r="AF14" s="25">
        <v>0</v>
      </c>
      <c r="AG14" s="25">
        <v>0</v>
      </c>
      <c r="AH14" s="25">
        <f t="shared" si="23"/>
        <v>809495.05</v>
      </c>
      <c r="AI14" s="25">
        <f t="shared" si="24"/>
        <v>-319497.05000000005</v>
      </c>
      <c r="AJ14" s="11">
        <f t="shared" si="25"/>
        <v>102400</v>
      </c>
      <c r="AK14" s="11">
        <f t="shared" si="25"/>
        <v>102400</v>
      </c>
      <c r="AL14" s="25">
        <v>0</v>
      </c>
      <c r="AM14" s="25">
        <v>0</v>
      </c>
      <c r="AN14" s="25">
        <f t="shared" si="26"/>
        <v>-421897.05000000005</v>
      </c>
      <c r="AO14" s="24">
        <v>0</v>
      </c>
      <c r="AP14" s="24">
        <v>0</v>
      </c>
      <c r="AQ14" s="24">
        <v>0</v>
      </c>
      <c r="AR14" s="24">
        <v>0</v>
      </c>
      <c r="AS14" s="26"/>
    </row>
    <row r="15" spans="1:45" s="22" customFormat="1" x14ac:dyDescent="0.35">
      <c r="A15" s="29" t="s">
        <v>50</v>
      </c>
      <c r="B15" s="29" t="s">
        <v>61</v>
      </c>
      <c r="D15" s="29" t="s">
        <v>67</v>
      </c>
      <c r="E15" s="29" t="s">
        <v>81</v>
      </c>
      <c r="F15" s="30">
        <v>45046</v>
      </c>
      <c r="G15" s="31"/>
      <c r="I15" s="29" t="s">
        <v>51</v>
      </c>
      <c r="J15" s="29" t="s">
        <v>93</v>
      </c>
      <c r="K15" s="29" t="s">
        <v>107</v>
      </c>
      <c r="L15" s="29" t="s">
        <v>110</v>
      </c>
      <c r="M15" s="31">
        <v>2575001</v>
      </c>
      <c r="N15" s="23">
        <v>0</v>
      </c>
      <c r="O15" s="24">
        <v>0</v>
      </c>
      <c r="P15" s="24">
        <v>0</v>
      </c>
      <c r="Q15" s="24">
        <v>0</v>
      </c>
      <c r="R15" s="31">
        <v>2575001</v>
      </c>
      <c r="S15" s="31">
        <v>3000000</v>
      </c>
      <c r="T15" s="25">
        <v>2825000</v>
      </c>
      <c r="U15" s="25">
        <v>2825000</v>
      </c>
      <c r="V15" s="25">
        <f t="shared" si="21"/>
        <v>424999</v>
      </c>
      <c r="W15" s="25">
        <f t="shared" si="22"/>
        <v>175000</v>
      </c>
      <c r="X15" s="31">
        <v>29702.97</v>
      </c>
      <c r="Z15" s="22">
        <v>27000</v>
      </c>
      <c r="AA15" s="31">
        <v>92000</v>
      </c>
      <c r="AB15" s="25">
        <v>0</v>
      </c>
      <c r="AC15" s="25">
        <v>16000</v>
      </c>
      <c r="AD15" s="25">
        <v>0</v>
      </c>
      <c r="AE15" s="25">
        <v>0</v>
      </c>
      <c r="AF15" s="25">
        <v>0</v>
      </c>
      <c r="AG15" s="25">
        <v>0</v>
      </c>
      <c r="AH15" s="25">
        <f t="shared" si="23"/>
        <v>339702.97</v>
      </c>
      <c r="AI15" s="25">
        <f t="shared" si="24"/>
        <v>85296.030000000028</v>
      </c>
      <c r="AJ15" s="26">
        <f>55000*1.28</f>
        <v>70400</v>
      </c>
      <c r="AK15" s="26">
        <f>55000*1.28</f>
        <v>70400</v>
      </c>
      <c r="AL15" s="25">
        <v>0</v>
      </c>
      <c r="AM15" s="25">
        <v>0</v>
      </c>
      <c r="AN15" s="25">
        <f t="shared" si="26"/>
        <v>14896.030000000028</v>
      </c>
      <c r="AO15" s="24">
        <v>0</v>
      </c>
      <c r="AP15" s="24">
        <v>0</v>
      </c>
      <c r="AQ15" s="24">
        <v>0</v>
      </c>
      <c r="AR15" s="24">
        <v>0</v>
      </c>
      <c r="AS15" s="26"/>
    </row>
    <row r="16" spans="1:45" s="22" customFormat="1" hidden="1" x14ac:dyDescent="0.35">
      <c r="A16" s="29" t="s">
        <v>50</v>
      </c>
      <c r="B16" s="29" t="s">
        <v>61</v>
      </c>
      <c r="D16" s="29" t="s">
        <v>68</v>
      </c>
      <c r="E16" s="29" t="s">
        <v>82</v>
      </c>
      <c r="F16" s="30">
        <v>45077</v>
      </c>
      <c r="G16" s="31"/>
      <c r="I16" s="29" t="s">
        <v>51</v>
      </c>
      <c r="J16" s="29" t="s">
        <v>94</v>
      </c>
      <c r="K16" s="29" t="s">
        <v>108</v>
      </c>
      <c r="L16" s="29" t="s">
        <v>111</v>
      </c>
      <c r="M16" s="31">
        <v>4050001</v>
      </c>
      <c r="N16" s="23">
        <v>0</v>
      </c>
      <c r="O16" s="24">
        <v>0</v>
      </c>
      <c r="P16" s="24">
        <v>0</v>
      </c>
      <c r="Q16" s="24">
        <v>0</v>
      </c>
      <c r="R16" s="31">
        <v>4050001</v>
      </c>
      <c r="S16" s="31">
        <v>4350000</v>
      </c>
      <c r="T16" s="25">
        <v>4450000</v>
      </c>
      <c r="U16" s="25">
        <v>4450000</v>
      </c>
      <c r="V16" s="25">
        <f t="shared" si="21"/>
        <v>299999</v>
      </c>
      <c r="W16" s="25">
        <f t="shared" si="22"/>
        <v>-100000</v>
      </c>
      <c r="X16" s="31">
        <v>43069.31</v>
      </c>
      <c r="AA16" s="31">
        <v>79000</v>
      </c>
      <c r="AB16" s="25">
        <v>0</v>
      </c>
      <c r="AC16" s="25">
        <v>16000</v>
      </c>
      <c r="AD16" s="25">
        <v>0</v>
      </c>
      <c r="AE16" s="25">
        <v>0</v>
      </c>
      <c r="AF16" s="25">
        <v>0</v>
      </c>
      <c r="AG16" s="25">
        <v>0</v>
      </c>
      <c r="AH16" s="25">
        <f t="shared" si="23"/>
        <v>38069.31</v>
      </c>
      <c r="AI16" s="25">
        <f t="shared" si="24"/>
        <v>261929.69</v>
      </c>
      <c r="AJ16" s="26">
        <f>70000*1.28</f>
        <v>89600</v>
      </c>
      <c r="AK16" s="26">
        <f>70000*1.28</f>
        <v>89600</v>
      </c>
      <c r="AL16" s="25">
        <v>0</v>
      </c>
      <c r="AM16" s="25">
        <v>0</v>
      </c>
      <c r="AN16" s="25">
        <f t="shared" si="26"/>
        <v>172329.69</v>
      </c>
      <c r="AO16" s="24">
        <v>0</v>
      </c>
      <c r="AP16" s="24">
        <v>0</v>
      </c>
      <c r="AQ16" s="24">
        <v>0</v>
      </c>
      <c r="AR16" s="24">
        <v>0</v>
      </c>
      <c r="AS16" s="26"/>
    </row>
  </sheetData>
  <autoFilter ref="A2:AS16">
    <filterColumn colId="3">
      <filters>
        <filter val="GB2820/66 H CO"/>
      </filters>
    </filterColumn>
  </autoFilter>
  <mergeCells count="1"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NEWLH (2)</vt:lpstr>
      <vt:lpstr>Sheet1</vt:lpstr>
      <vt:lpstr>NEWTIPPER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Vijayakanth K (MDV Trucks - Sankagiri Field)</dc:creator>
  <cp:lastModifiedBy>George Birla  Bose (Sales)</cp:lastModifiedBy>
  <dcterms:created xsi:type="dcterms:W3CDTF">2019-08-20T14:10:08Z</dcterms:created>
  <dcterms:modified xsi:type="dcterms:W3CDTF">2023-08-14T07:09:20Z</dcterms:modified>
</cp:coreProperties>
</file>