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birla.b\Downloads\FUNNEL JULY\"/>
    </mc:Choice>
  </mc:AlternateContent>
  <bookViews>
    <workbookView xWindow="0" yWindow="0" windowWidth="20490" windowHeight="7650" activeTab="1"/>
  </bookViews>
  <sheets>
    <sheet name="NEWLH (2)" sheetId="6" r:id="rId1"/>
    <sheet name="NEWTIPPER (2)" sheetId="5" r:id="rId2"/>
  </sheets>
  <definedNames>
    <definedName name="_xlnm._FilterDatabase" localSheetId="1" hidden="1">'NEWTIPPER (2)'!$A$2:$AS$16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4" i="5" l="1"/>
  <c r="AJ14" i="5"/>
  <c r="AK13" i="5"/>
  <c r="AJ13" i="5"/>
  <c r="AK12" i="5"/>
  <c r="AJ12" i="5"/>
  <c r="AK11" i="5"/>
  <c r="AJ11" i="5"/>
  <c r="AK10" i="5"/>
  <c r="AJ10" i="5"/>
  <c r="AK9" i="5"/>
  <c r="AJ9" i="5"/>
  <c r="AK7" i="5"/>
  <c r="AJ7" i="5"/>
  <c r="AK6" i="5"/>
  <c r="AJ6" i="5"/>
  <c r="AK5" i="5"/>
  <c r="AJ5" i="5"/>
  <c r="AK8" i="5"/>
  <c r="AJ8" i="5"/>
  <c r="AK16" i="5"/>
  <c r="AJ16" i="5"/>
  <c r="AK15" i="5"/>
  <c r="AJ15" i="5"/>
  <c r="W16" i="5"/>
  <c r="AH16" i="5" s="1"/>
  <c r="V16" i="5"/>
  <c r="W15" i="5"/>
  <c r="AH15" i="5" s="1"/>
  <c r="V15" i="5"/>
  <c r="W14" i="5"/>
  <c r="AH14" i="5" s="1"/>
  <c r="V14" i="5"/>
  <c r="W13" i="5"/>
  <c r="AH13" i="5" s="1"/>
  <c r="V13" i="5"/>
  <c r="W12" i="5"/>
  <c r="AH12" i="5" s="1"/>
  <c r="V12" i="5"/>
  <c r="W11" i="5"/>
  <c r="AH11" i="5" s="1"/>
  <c r="V11" i="5"/>
  <c r="W10" i="5"/>
  <c r="AH10" i="5" s="1"/>
  <c r="V10" i="5"/>
  <c r="W9" i="5"/>
  <c r="AH9" i="5" s="1"/>
  <c r="AI9" i="5" s="1"/>
  <c r="AN9" i="5" s="1"/>
  <c r="V9" i="5"/>
  <c r="AK4" i="5"/>
  <c r="AJ4" i="5"/>
  <c r="AI12" i="5" l="1"/>
  <c r="AN12" i="5" s="1"/>
  <c r="AI15" i="5"/>
  <c r="AN15" i="5" s="1"/>
  <c r="AI11" i="5"/>
  <c r="AN11" i="5" s="1"/>
  <c r="AI10" i="5"/>
  <c r="AN10" i="5" s="1"/>
  <c r="AI14" i="5"/>
  <c r="AN14" i="5" s="1"/>
  <c r="AI13" i="5"/>
  <c r="AN13" i="5" s="1"/>
  <c r="AI16" i="5"/>
  <c r="AN16" i="5" s="1"/>
  <c r="AK8" i="6"/>
  <c r="AJ8" i="6"/>
  <c r="AH8" i="6"/>
  <c r="AI8" i="6" s="1"/>
  <c r="AN8" i="6" s="1"/>
  <c r="Y8" i="6"/>
  <c r="X8" i="6"/>
  <c r="W8" i="6"/>
  <c r="V8" i="6"/>
  <c r="Y8" i="5" l="1"/>
  <c r="W8" i="5"/>
  <c r="V8" i="5"/>
  <c r="Y7" i="5"/>
  <c r="W7" i="5"/>
  <c r="V7" i="5"/>
  <c r="AK7" i="6"/>
  <c r="AJ7" i="6"/>
  <c r="Y7" i="6"/>
  <c r="X7" i="6"/>
  <c r="W7" i="6"/>
  <c r="AH7" i="6" s="1"/>
  <c r="V7" i="6"/>
  <c r="AK6" i="6"/>
  <c r="AJ6" i="6"/>
  <c r="Y6" i="6"/>
  <c r="X6" i="6"/>
  <c r="W6" i="6"/>
  <c r="AH6" i="6" s="1"/>
  <c r="V6" i="6"/>
  <c r="AI6" i="6" s="1"/>
  <c r="AN6" i="6" s="1"/>
  <c r="AH7" i="5" l="1"/>
  <c r="AI7" i="5" s="1"/>
  <c r="AN7" i="5" s="1"/>
  <c r="AH8" i="5"/>
  <c r="AI8" i="5" s="1"/>
  <c r="AN8" i="5" s="1"/>
  <c r="AI7" i="6"/>
  <c r="AN7" i="6" s="1"/>
  <c r="X3" i="6"/>
  <c r="AK3" i="5"/>
  <c r="W5" i="5"/>
  <c r="AH5" i="5" s="1"/>
  <c r="W6" i="5"/>
  <c r="AH6" i="5" s="1"/>
  <c r="V5" i="5"/>
  <c r="V6" i="5"/>
  <c r="AJ3" i="5"/>
  <c r="Y3" i="5"/>
  <c r="W3" i="5"/>
  <c r="V3" i="5"/>
  <c r="AI5" i="5" l="1"/>
  <c r="AN5" i="5" s="1"/>
  <c r="AI6" i="5"/>
  <c r="AN6" i="5" s="1"/>
  <c r="AH3" i="5"/>
  <c r="AI3" i="5" s="1"/>
  <c r="AN3" i="5" s="1"/>
  <c r="AK5" i="6"/>
  <c r="AJ5" i="6"/>
  <c r="Y5" i="6"/>
  <c r="X5" i="6"/>
  <c r="W5" i="6"/>
  <c r="AH5" i="6" s="1"/>
  <c r="V5" i="6"/>
  <c r="AK4" i="6"/>
  <c r="AJ4" i="6"/>
  <c r="Y4" i="6"/>
  <c r="X4" i="6"/>
  <c r="W4" i="6"/>
  <c r="V4" i="6"/>
  <c r="AI5" i="6" l="1"/>
  <c r="AN5" i="6" s="1"/>
  <c r="AH4" i="6"/>
  <c r="AI4" i="6" s="1"/>
  <c r="AN4" i="6" s="1"/>
  <c r="AK3" i="6"/>
  <c r="AJ3" i="6"/>
  <c r="Y3" i="6"/>
  <c r="W3" i="6"/>
  <c r="V3" i="6"/>
  <c r="Y4" i="5"/>
  <c r="W4" i="5"/>
  <c r="V4" i="5"/>
  <c r="AH4" i="5" l="1"/>
  <c r="AI4" i="5" s="1"/>
  <c r="AN4" i="5" s="1"/>
  <c r="AH3" i="6"/>
  <c r="AI3" i="6" s="1"/>
  <c r="AN3" i="6" s="1"/>
</calcChain>
</file>

<file path=xl/sharedStrings.xml><?xml version="1.0" encoding="utf-8"?>
<sst xmlns="http://schemas.openxmlformats.org/spreadsheetml/2006/main" count="260" uniqueCount="125">
  <si>
    <t>Vehicle offtake details - fill  from Opneing stock &amp; offtake sheets</t>
  </si>
  <si>
    <t>Retail details provide by Each ALSE</t>
  </si>
  <si>
    <t>Offtake details from other 2 sheets</t>
  </si>
  <si>
    <t>Retail inv &amp; offer details by ALSE</t>
  </si>
  <si>
    <t>For ASM Consolidation</t>
  </si>
  <si>
    <t xml:space="preserve">Outlet Name </t>
  </si>
  <si>
    <t xml:space="preserve">Vertical LH/ Tipper </t>
  </si>
  <si>
    <t xml:space="preserve">Sub-Seg </t>
  </si>
  <si>
    <t xml:space="preserve">Model </t>
  </si>
  <si>
    <t xml:space="preserve">Supp Inv Number </t>
  </si>
  <si>
    <t xml:space="preserve">Supp Inv Date </t>
  </si>
  <si>
    <t xml:space="preserve">Retail Inv Date </t>
  </si>
  <si>
    <t>DIN NO</t>
  </si>
  <si>
    <t>Sales person</t>
  </si>
  <si>
    <t>Customer</t>
  </si>
  <si>
    <t>Chassis No</t>
  </si>
  <si>
    <t>Vpart No</t>
  </si>
  <si>
    <t>Supp Inv Amt</t>
  </si>
  <si>
    <t>Tyre change ( Michelin add)</t>
  </si>
  <si>
    <t>Tyre change ( Michelin Removal)</t>
  </si>
  <si>
    <t xml:space="preserve">Additional DIN Passed on in this invoice if any </t>
  </si>
  <si>
    <t xml:space="preserve">Effective Landing cost </t>
  </si>
  <si>
    <t xml:space="preserve">Retail Invoice Price </t>
  </si>
  <si>
    <t xml:space="preserve">Customer payment </t>
  </si>
  <si>
    <t xml:space="preserve">End agreed  price customer </t>
  </si>
  <si>
    <t xml:space="preserve">Total Gross margin </t>
  </si>
  <si>
    <t xml:space="preserve">CN-  for excess Invoice </t>
  </si>
  <si>
    <t xml:space="preserve">CN TCS </t>
  </si>
  <si>
    <t>Refund</t>
  </si>
  <si>
    <t>CN -Temp</t>
  </si>
  <si>
    <t xml:space="preserve">CN _Insurance </t>
  </si>
  <si>
    <t>Diesel</t>
  </si>
  <si>
    <t>Transportation</t>
  </si>
  <si>
    <t>Service Products by TVS</t>
  </si>
  <si>
    <t>AMC</t>
  </si>
  <si>
    <t>EWP</t>
  </si>
  <si>
    <t xml:space="preserve">Tyre interchange </t>
  </si>
  <si>
    <t xml:space="preserve">Total Add on Cost </t>
  </si>
  <si>
    <t xml:space="preserve">Net Amount Realised by Dealer </t>
  </si>
  <si>
    <t>Dealer Full Margin</t>
  </si>
  <si>
    <t>Agreed Delaer margin for this deal</t>
  </si>
  <si>
    <t>Addl support for dealer offtake</t>
  </si>
  <si>
    <t>Price Increase  support to dealer</t>
  </si>
  <si>
    <t xml:space="preserve">Excess Amount available in Deal </t>
  </si>
  <si>
    <t xml:space="preserve">Remarks for Compensation deal details  </t>
  </si>
  <si>
    <t xml:space="preserve"> supports ( Apart from deals) amount</t>
  </si>
  <si>
    <t>Apart from deals support description</t>
  </si>
  <si>
    <t>Subvention for financier</t>
  </si>
  <si>
    <t>financier</t>
  </si>
  <si>
    <t>Additional support</t>
  </si>
  <si>
    <t>TVS Mob.-Villupuram</t>
  </si>
  <si>
    <t>SRINIVASAN V.</t>
  </si>
  <si>
    <t>SEENUVASAN B</t>
  </si>
  <si>
    <t>TVS Mob.-Pondicherry</t>
  </si>
  <si>
    <t>S THANIGAIVELAN</t>
  </si>
  <si>
    <t>C&amp;M</t>
  </si>
  <si>
    <t>UJ3525/52 T TIP</t>
  </si>
  <si>
    <t>CTU352522B0007</t>
  </si>
  <si>
    <t>MA1920/36 T TIP</t>
  </si>
  <si>
    <t>CTG19208HB0004</t>
  </si>
  <si>
    <t>TVS Mobility-Villupuram</t>
  </si>
  <si>
    <t>MURALIKRISHNAN S</t>
  </si>
  <si>
    <t>EA1920/43 H CO</t>
  </si>
  <si>
    <t>GM4220/66 H CO</t>
  </si>
  <si>
    <t>Long Haulage</t>
  </si>
  <si>
    <t>4X2 FF HAULAGE</t>
  </si>
  <si>
    <t>10X2 MAV</t>
  </si>
  <si>
    <t>CHC422030C0008</t>
  </si>
  <si>
    <t>K.RAJIV GANDHI</t>
  </si>
  <si>
    <t>S . RANGARAJAN</t>
  </si>
  <si>
    <t>MB1NGCHD1PRKH8121</t>
  </si>
  <si>
    <t>MB1NGCHDXPPLV7156</t>
  </si>
  <si>
    <t>C.M.S AGENCIES</t>
  </si>
  <si>
    <t>MB1A5CHD0PEKK7595</t>
  </si>
  <si>
    <t>CDF1920POC0001</t>
  </si>
  <si>
    <t>V WELD</t>
  </si>
  <si>
    <t>MANOJ KUMAR</t>
  </si>
  <si>
    <t>SWAMINATHAN</t>
  </si>
  <si>
    <t>CTU352523B0003</t>
  </si>
  <si>
    <t>GA1920/36 T CO</t>
  </si>
  <si>
    <t>GB2820/66 H CO</t>
  </si>
  <si>
    <t>GP4825/66 H CO</t>
  </si>
  <si>
    <t>0018219549</t>
  </si>
  <si>
    <t>0018220350</t>
  </si>
  <si>
    <t>0018219992</t>
  </si>
  <si>
    <t>0018219990</t>
  </si>
  <si>
    <t>0018219982</t>
  </si>
  <si>
    <t>0018219406</t>
  </si>
  <si>
    <t>0018220542</t>
  </si>
  <si>
    <t>0018220178</t>
  </si>
  <si>
    <t>0011913984</t>
  </si>
  <si>
    <t>0018220184</t>
  </si>
  <si>
    <t>0011913989</t>
  </si>
  <si>
    <t>0018220183</t>
  </si>
  <si>
    <t>0018219378</t>
  </si>
  <si>
    <t>0018220250</t>
  </si>
  <si>
    <t>VISALATCHI AGENCIES</t>
  </si>
  <si>
    <t>BALAMURUGAN</t>
  </si>
  <si>
    <t>S VASUDEVAN</t>
  </si>
  <si>
    <t>P.ARIVAZHAGAN</t>
  </si>
  <si>
    <t>JEYASANKAR K</t>
  </si>
  <si>
    <t>M.SIVASANKARAN</t>
  </si>
  <si>
    <t>TRIANGLE ROOFING SYSTEM AND ENGINEERING</t>
  </si>
  <si>
    <t>N. RAMKUMAR RAMKUMAR TRADER &amp; WORK CONTRACTORS</t>
  </si>
  <si>
    <t>SHANTHI BUILDERS</t>
  </si>
  <si>
    <t>MUTHUKRISHNAN KANNAN</t>
  </si>
  <si>
    <t>AKS LOGISTICS</t>
  </si>
  <si>
    <t>G.SELVAM</t>
  </si>
  <si>
    <t>MB1JJLHD1PRKJ3404</t>
  </si>
  <si>
    <t>MB1A9CHDXPRJJ5920</t>
  </si>
  <si>
    <t>MB1JJLHD8PRKJ3805</t>
  </si>
  <si>
    <t>MB1JJLHDXPRKJ3806</t>
  </si>
  <si>
    <t>MB1JJLHD8PRKJ2573</t>
  </si>
  <si>
    <t>MB1G8DHD1PRKJ3804</t>
  </si>
  <si>
    <t>MB1JJLHDXPRHK9635</t>
  </si>
  <si>
    <t>MB1JJLHD9PRJK2106</t>
  </si>
  <si>
    <t>MB1JJLHDXPRJJ7464</t>
  </si>
  <si>
    <t>MB1JJLHD6PRJK2628</t>
  </si>
  <si>
    <t>MB1JJLHD9PRJJ8346</t>
  </si>
  <si>
    <t>MB1JJLHD2PRJK2108</t>
  </si>
  <si>
    <t>MB1CWCHD5PRKH9153</t>
  </si>
  <si>
    <t>MB1NECHD2PRJK2597</t>
  </si>
  <si>
    <t>CTC19208HC0001</t>
  </si>
  <si>
    <t>CHC282032C0002</t>
  </si>
  <si>
    <t>CHC482530C0002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</si>
</sst>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indexed="8"/>
      <name val="Tahoma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4" fontId="4" fillId="2" borderId="1" xfId="1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4" borderId="0" xfId="0" applyFill="1" applyAlignment="1">
      <alignment horizontal="center" vertical="top"/>
    </xf>
    <xf numFmtId="14" fontId="0" fillId="4" borderId="0" xfId="0" applyNumberFormat="1" applyFill="1" applyAlignment="1">
      <alignment horizontal="center" vertical="top"/>
    </xf>
    <xf numFmtId="4" fontId="0" fillId="4" borderId="0" xfId="0" applyNumberFormat="1" applyFill="1" applyAlignment="1">
      <alignment horizontal="center" vertical="top"/>
    </xf>
  </cellXfs>
  <cellStyles count="6">
    <cellStyle name="Comma 2" xfId="2"/>
    <cellStyle name="Normal" xfId="0" builtinId="0"/>
    <cellStyle name="Normal 2" xfId="4"/>
    <cellStyle name="Normal 3" xfId="1"/>
    <cellStyle name="Normal 4" xfId="3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A2" zoomScale="139" workbookViewId="0">
      <selection activeCell="AH8" sqref="AH8"/>
    </sheetView>
  </sheetViews>
  <sheetFormatPr defaultRowHeight="14.5" x14ac:dyDescent="0.35"/>
  <cols>
    <col min="1" max="1" width="22" bestFit="1" customWidth="1"/>
    <col min="2" max="2" width="11.90625" bestFit="1" customWidth="1"/>
    <col min="3" max="3" width="14.6328125" bestFit="1" customWidth="1"/>
    <col min="4" max="4" width="15.36328125" bestFit="1" customWidth="1"/>
    <col min="5" max="6" width="8" customWidth="1"/>
    <col min="7" max="7" width="8.54296875" customWidth="1"/>
    <col min="8" max="8" width="7" bestFit="1" customWidth="1"/>
    <col min="9" max="9" width="29.81640625" bestFit="1" customWidth="1"/>
    <col min="10" max="10" width="34.453125" bestFit="1" customWidth="1"/>
    <col min="11" max="11" width="20.36328125" customWidth="1"/>
    <col min="12" max="12" width="16" bestFit="1" customWidth="1"/>
    <col min="13" max="13" width="30.26953125" bestFit="1" customWidth="1"/>
    <col min="14" max="14" width="8.08984375" bestFit="1" customWidth="1"/>
    <col min="15" max="15" width="27.90625" bestFit="1" customWidth="1"/>
    <col min="16" max="16" width="8.7265625" bestFit="1" customWidth="1"/>
    <col min="17" max="17" width="8.6328125" bestFit="1" customWidth="1"/>
    <col min="18" max="18" width="12" customWidth="1"/>
    <col min="19" max="19" width="13.81640625" customWidth="1"/>
    <col min="20" max="20" width="8.36328125" bestFit="1" customWidth="1"/>
    <col min="21" max="21" width="8.81640625" bestFit="1" customWidth="1"/>
    <col min="22" max="22" width="10.08984375" customWidth="1"/>
    <col min="23" max="23" width="8.453125" bestFit="1" customWidth="1"/>
    <col min="24" max="24" width="9.81640625" customWidth="1"/>
    <col min="25" max="25" width="6.81640625" bestFit="1" customWidth="1"/>
    <col min="26" max="26" width="8.7265625" customWidth="1"/>
    <col min="27" max="27" width="10.453125" customWidth="1"/>
    <col min="28" max="28" width="5.81640625" bestFit="1" customWidth="1"/>
    <col min="29" max="29" width="8.36328125" bestFit="1" customWidth="1"/>
    <col min="30" max="30" width="8.26953125" bestFit="1" customWidth="1"/>
    <col min="31" max="31" width="4.81640625" bestFit="1" customWidth="1"/>
    <col min="32" max="32" width="4.7265625" bestFit="1" customWidth="1"/>
    <col min="33" max="33" width="7.7265625" bestFit="1" customWidth="1"/>
    <col min="34" max="34" width="19.90625" bestFit="1" customWidth="1"/>
    <col min="36" max="37" width="6.81640625" bestFit="1" customWidth="1"/>
    <col min="38" max="38" width="7.453125" bestFit="1" customWidth="1"/>
    <col min="39" max="39" width="8.36328125" bestFit="1" customWidth="1"/>
    <col min="40" max="40" width="9.36328125" customWidth="1"/>
    <col min="41" max="41" width="8.6328125" bestFit="1" customWidth="1"/>
    <col min="43" max="43" width="8" bestFit="1" customWidth="1"/>
    <col min="44" max="44" width="8.08984375" bestFit="1" customWidth="1"/>
    <col min="45" max="45" width="24" bestFit="1" customWidth="1"/>
  </cols>
  <sheetData>
    <row r="1" spans="1:45" s="17" customFormat="1" x14ac:dyDescent="0.35">
      <c r="A1" s="28" t="s">
        <v>0</v>
      </c>
      <c r="B1" s="28"/>
      <c r="C1" s="28"/>
      <c r="D1" s="28"/>
      <c r="E1" s="28"/>
      <c r="F1" s="28"/>
      <c r="G1" s="28"/>
      <c r="H1" s="22"/>
      <c r="I1" s="22" t="s">
        <v>1</v>
      </c>
      <c r="J1" s="22"/>
      <c r="K1" s="22"/>
      <c r="L1" s="22"/>
      <c r="M1" s="22" t="s">
        <v>2</v>
      </c>
      <c r="N1" s="22"/>
      <c r="O1" s="22" t="s">
        <v>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 t="s">
        <v>4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</row>
    <row r="2" spans="1:45" s="17" customFormat="1" ht="87.5" thickBot="1" x14ac:dyDescent="0.4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2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3" t="s">
        <v>17</v>
      </c>
      <c r="N2" s="3" t="s">
        <v>49</v>
      </c>
      <c r="O2" s="3" t="s">
        <v>18</v>
      </c>
      <c r="P2" s="3" t="s">
        <v>19</v>
      </c>
      <c r="Q2" s="3" t="s">
        <v>20</v>
      </c>
      <c r="R2" s="3" t="s">
        <v>21</v>
      </c>
      <c r="S2" s="4" t="s">
        <v>22</v>
      </c>
      <c r="T2" s="5" t="s">
        <v>23</v>
      </c>
      <c r="U2" s="5" t="s">
        <v>24</v>
      </c>
      <c r="V2" s="4" t="s">
        <v>25</v>
      </c>
      <c r="W2" s="6" t="s">
        <v>26</v>
      </c>
      <c r="X2" s="4" t="s">
        <v>27</v>
      </c>
      <c r="Y2" s="4" t="s">
        <v>28</v>
      </c>
      <c r="Z2" s="5" t="s">
        <v>29</v>
      </c>
      <c r="AA2" s="4" t="s">
        <v>30</v>
      </c>
      <c r="AB2" s="4" t="s">
        <v>31</v>
      </c>
      <c r="AC2" s="5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  <c r="AI2" s="4" t="s">
        <v>38</v>
      </c>
      <c r="AJ2" s="14" t="s">
        <v>39</v>
      </c>
      <c r="AK2" s="6" t="s">
        <v>40</v>
      </c>
      <c r="AL2" s="6" t="s">
        <v>41</v>
      </c>
      <c r="AM2" s="6" t="s">
        <v>42</v>
      </c>
      <c r="AN2" s="4" t="s">
        <v>43</v>
      </c>
      <c r="AO2" s="4" t="s">
        <v>44</v>
      </c>
      <c r="AP2" s="6" t="s">
        <v>45</v>
      </c>
      <c r="AQ2" s="6" t="s">
        <v>46</v>
      </c>
      <c r="AR2" s="6" t="s">
        <v>47</v>
      </c>
      <c r="AS2" s="7" t="s">
        <v>48</v>
      </c>
    </row>
    <row r="3" spans="1:45" s="17" customFormat="1" ht="15.5" thickTop="1" thickBot="1" x14ac:dyDescent="0.4">
      <c r="A3" s="23" t="s">
        <v>60</v>
      </c>
      <c r="B3" s="11" t="s">
        <v>64</v>
      </c>
      <c r="C3" s="11" t="s">
        <v>65</v>
      </c>
      <c r="D3" s="11" t="s">
        <v>62</v>
      </c>
      <c r="E3" s="11"/>
      <c r="F3" s="13"/>
      <c r="G3" s="13"/>
      <c r="H3" s="8"/>
      <c r="I3" s="23" t="s">
        <v>51</v>
      </c>
      <c r="J3" s="23" t="s">
        <v>72</v>
      </c>
      <c r="K3" s="23" t="s">
        <v>73</v>
      </c>
      <c r="L3" s="23" t="s">
        <v>74</v>
      </c>
      <c r="M3" s="24">
        <v>2170000</v>
      </c>
      <c r="N3" s="9">
        <v>0</v>
      </c>
      <c r="O3" s="20">
        <v>0</v>
      </c>
      <c r="P3" s="20">
        <v>0</v>
      </c>
      <c r="Q3" s="20">
        <v>0</v>
      </c>
      <c r="R3" s="24">
        <v>2170000</v>
      </c>
      <c r="S3" s="18">
        <v>2550000</v>
      </c>
      <c r="T3" s="20">
        <v>2400000</v>
      </c>
      <c r="U3" s="20">
        <v>2400000</v>
      </c>
      <c r="V3" s="10">
        <f t="shared" ref="V3" si="0">S3-R3</f>
        <v>380000</v>
      </c>
      <c r="W3" s="10">
        <f t="shared" ref="W3" si="1">S3-T3</f>
        <v>150000</v>
      </c>
      <c r="X3" s="19">
        <f>S3*1%</f>
        <v>25500</v>
      </c>
      <c r="Y3" s="10">
        <f t="shared" ref="Y3" si="2">T3-U3</f>
        <v>0</v>
      </c>
      <c r="Z3" s="20">
        <v>24000</v>
      </c>
      <c r="AA3" s="21">
        <v>65000</v>
      </c>
      <c r="AB3" s="10"/>
      <c r="AC3" s="10">
        <v>16000</v>
      </c>
      <c r="AD3" s="10"/>
      <c r="AE3" s="10"/>
      <c r="AF3" s="10"/>
      <c r="AG3" s="10"/>
      <c r="AH3" s="10">
        <f t="shared" ref="AH3" si="3">SUM(W3:AG3)</f>
        <v>280500</v>
      </c>
      <c r="AI3" s="10">
        <f t="shared" ref="AI3" si="4">V3-AH3</f>
        <v>99500</v>
      </c>
      <c r="AJ3" s="11">
        <f>46000*1.28</f>
        <v>58880</v>
      </c>
      <c r="AK3" s="11">
        <f>46000*1.28</f>
        <v>58880</v>
      </c>
      <c r="AL3" s="10">
        <v>0</v>
      </c>
      <c r="AM3" s="10">
        <v>0</v>
      </c>
      <c r="AN3" s="10">
        <f t="shared" ref="AN3" si="5">AI3-AK3-AL3-AM3</f>
        <v>40620</v>
      </c>
      <c r="AO3" s="20">
        <v>0</v>
      </c>
      <c r="AP3" s="20">
        <v>0</v>
      </c>
      <c r="AQ3" s="20">
        <v>0</v>
      </c>
      <c r="AR3" s="20">
        <v>0</v>
      </c>
      <c r="AS3" s="11"/>
    </row>
    <row r="4" spans="1:45" s="17" customFormat="1" ht="15" thickTop="1" x14ac:dyDescent="0.35">
      <c r="A4" s="23" t="s">
        <v>60</v>
      </c>
      <c r="B4" s="11" t="s">
        <v>64</v>
      </c>
      <c r="C4" s="11" t="s">
        <v>66</v>
      </c>
      <c r="D4" s="11" t="s">
        <v>63</v>
      </c>
      <c r="E4" s="11"/>
      <c r="F4" s="13"/>
      <c r="G4" s="13"/>
      <c r="H4" s="8"/>
      <c r="I4" s="23" t="s">
        <v>52</v>
      </c>
      <c r="J4" s="23" t="s">
        <v>68</v>
      </c>
      <c r="K4" s="23" t="s">
        <v>70</v>
      </c>
      <c r="L4" s="11" t="s">
        <v>67</v>
      </c>
      <c r="M4" s="21">
        <v>3625000</v>
      </c>
      <c r="N4" s="9">
        <v>0</v>
      </c>
      <c r="O4" s="20">
        <v>0</v>
      </c>
      <c r="P4" s="20">
        <v>0</v>
      </c>
      <c r="Q4" s="20">
        <v>0</v>
      </c>
      <c r="R4" s="21">
        <v>3625000</v>
      </c>
      <c r="S4" s="10">
        <v>4060000</v>
      </c>
      <c r="T4" s="10">
        <v>4060000</v>
      </c>
      <c r="U4" s="10">
        <v>4060000</v>
      </c>
      <c r="V4" s="10">
        <f t="shared" ref="V4:V5" si="6">S4-R4</f>
        <v>435000</v>
      </c>
      <c r="W4" s="10">
        <f t="shared" ref="W4:W5" si="7">S4-T4</f>
        <v>0</v>
      </c>
      <c r="X4" s="16">
        <f t="shared" ref="X4:X5" si="8">S4*1%</f>
        <v>40600</v>
      </c>
      <c r="Y4" s="10">
        <f t="shared" ref="Y4:Y5" si="9">T4-U4</f>
        <v>0</v>
      </c>
      <c r="Z4" s="15">
        <v>27000</v>
      </c>
      <c r="AA4" s="16">
        <v>78000</v>
      </c>
      <c r="AB4" s="10"/>
      <c r="AC4" s="10">
        <v>16000</v>
      </c>
      <c r="AD4" s="10"/>
      <c r="AE4" s="10"/>
      <c r="AF4" s="10"/>
      <c r="AG4" s="10"/>
      <c r="AH4" s="10">
        <f t="shared" ref="AH4:AH5" si="10">SUM(W4:AG4)</f>
        <v>161600</v>
      </c>
      <c r="AI4" s="10">
        <f t="shared" ref="AI4:AI5" si="11">V4-AH4</f>
        <v>273400</v>
      </c>
      <c r="AJ4" s="11">
        <f t="shared" ref="AJ4:AK7" si="12">67000*1.28</f>
        <v>85760</v>
      </c>
      <c r="AK4" s="11">
        <f t="shared" si="12"/>
        <v>85760</v>
      </c>
      <c r="AL4" s="10">
        <v>0</v>
      </c>
      <c r="AM4" s="10">
        <v>0</v>
      </c>
      <c r="AN4" s="10">
        <f t="shared" ref="AN4:AN5" si="13">AI4-AK4-AL4-AM4</f>
        <v>187640</v>
      </c>
      <c r="AO4" s="20">
        <v>0</v>
      </c>
      <c r="AP4" s="20">
        <v>0</v>
      </c>
      <c r="AQ4" s="20">
        <v>0</v>
      </c>
      <c r="AR4" s="20">
        <v>0</v>
      </c>
      <c r="AS4" s="11"/>
    </row>
    <row r="5" spans="1:45" s="17" customFormat="1" ht="15" thickBot="1" x14ac:dyDescent="0.4">
      <c r="A5" s="23" t="s">
        <v>60</v>
      </c>
      <c r="B5" s="11" t="s">
        <v>64</v>
      </c>
      <c r="C5" s="11" t="s">
        <v>66</v>
      </c>
      <c r="D5" s="11" t="s">
        <v>63</v>
      </c>
      <c r="E5" s="11"/>
      <c r="F5" s="13"/>
      <c r="G5" s="13"/>
      <c r="H5" s="8"/>
      <c r="I5" s="23" t="s">
        <v>51</v>
      </c>
      <c r="J5" s="23" t="s">
        <v>69</v>
      </c>
      <c r="K5" s="23" t="s">
        <v>71</v>
      </c>
      <c r="L5" s="11" t="s">
        <v>67</v>
      </c>
      <c r="M5" s="26">
        <v>3520000</v>
      </c>
      <c r="N5" s="9">
        <v>0</v>
      </c>
      <c r="O5" s="20">
        <v>0</v>
      </c>
      <c r="P5" s="20">
        <v>0</v>
      </c>
      <c r="Q5" s="20">
        <v>0</v>
      </c>
      <c r="R5" s="25">
        <v>3520000</v>
      </c>
      <c r="S5" s="16">
        <v>4100000</v>
      </c>
      <c r="T5" s="10">
        <v>4060000</v>
      </c>
      <c r="U5" s="10">
        <v>4060000</v>
      </c>
      <c r="V5" s="10">
        <f t="shared" si="6"/>
        <v>580000</v>
      </c>
      <c r="W5" s="10">
        <f t="shared" si="7"/>
        <v>40000</v>
      </c>
      <c r="X5" s="16">
        <f t="shared" si="8"/>
        <v>41000</v>
      </c>
      <c r="Y5" s="10">
        <f t="shared" si="9"/>
        <v>0</v>
      </c>
      <c r="Z5" s="15">
        <v>27000</v>
      </c>
      <c r="AA5" s="16">
        <v>78000</v>
      </c>
      <c r="AB5" s="10"/>
      <c r="AC5" s="10">
        <v>16000</v>
      </c>
      <c r="AD5" s="10"/>
      <c r="AE5" s="10"/>
      <c r="AF5" s="10"/>
      <c r="AG5" s="10"/>
      <c r="AH5" s="10">
        <f t="shared" si="10"/>
        <v>202000</v>
      </c>
      <c r="AI5" s="10">
        <f t="shared" si="11"/>
        <v>378000</v>
      </c>
      <c r="AJ5" s="11">
        <f t="shared" si="12"/>
        <v>85760</v>
      </c>
      <c r="AK5" s="11">
        <f t="shared" si="12"/>
        <v>85760</v>
      </c>
      <c r="AL5" s="10">
        <v>0</v>
      </c>
      <c r="AM5" s="10">
        <v>0</v>
      </c>
      <c r="AN5" s="10">
        <f t="shared" si="13"/>
        <v>292240</v>
      </c>
      <c r="AO5" s="20">
        <v>0</v>
      </c>
      <c r="AP5" s="20">
        <v>0</v>
      </c>
      <c r="AQ5" s="20">
        <v>0</v>
      </c>
      <c r="AR5" s="20">
        <v>0</v>
      </c>
      <c r="AS5" s="11"/>
    </row>
    <row r="6" spans="1:45" ht="15.5" thickTop="1" thickBot="1" x14ac:dyDescent="0.4">
      <c r="A6" s="23" t="s">
        <v>60</v>
      </c>
      <c r="B6" s="11" t="s">
        <v>64</v>
      </c>
      <c r="C6" s="11" t="s">
        <v>66</v>
      </c>
      <c r="D6" s="11" t="s">
        <v>63</v>
      </c>
      <c r="E6" s="11"/>
      <c r="F6" s="13"/>
      <c r="G6" s="13"/>
      <c r="H6" s="8"/>
      <c r="I6" s="23" t="s">
        <v>51</v>
      </c>
      <c r="J6" s="24" t="s">
        <v>76</v>
      </c>
      <c r="K6" s="23" t="s">
        <v>71</v>
      </c>
      <c r="L6" s="11" t="s">
        <v>67</v>
      </c>
      <c r="M6" s="21">
        <v>3625000</v>
      </c>
      <c r="N6" s="9">
        <v>0</v>
      </c>
      <c r="O6" s="20">
        <v>0</v>
      </c>
      <c r="P6" s="20">
        <v>0</v>
      </c>
      <c r="Q6" s="20">
        <v>0</v>
      </c>
      <c r="R6" s="21">
        <v>3625000</v>
      </c>
      <c r="S6" s="10">
        <v>4060000</v>
      </c>
      <c r="T6" s="10">
        <v>4060000</v>
      </c>
      <c r="U6" s="10">
        <v>4060000</v>
      </c>
      <c r="V6" s="10">
        <f t="shared" ref="V6:V8" si="14">S6-R6</f>
        <v>435000</v>
      </c>
      <c r="W6" s="10">
        <f t="shared" ref="W6:W8" si="15">S6-T6</f>
        <v>0</v>
      </c>
      <c r="X6" s="16">
        <f t="shared" ref="X6:X7" si="16">S6*1%</f>
        <v>40600</v>
      </c>
      <c r="Y6" s="10">
        <f t="shared" ref="Y6:Y8" si="17">T6-U6</f>
        <v>0</v>
      </c>
      <c r="Z6" s="15">
        <v>27000</v>
      </c>
      <c r="AA6" s="16">
        <v>78000</v>
      </c>
      <c r="AB6" s="10"/>
      <c r="AC6" s="10">
        <v>16000</v>
      </c>
      <c r="AD6" s="10"/>
      <c r="AE6" s="10"/>
      <c r="AF6" s="10"/>
      <c r="AG6" s="10"/>
      <c r="AH6" s="10">
        <f t="shared" ref="AH6:AH8" si="18">SUM(W6:AG6)</f>
        <v>161600</v>
      </c>
      <c r="AI6" s="10">
        <f t="shared" ref="AI6:AI8" si="19">V6-AH6</f>
        <v>273400</v>
      </c>
      <c r="AJ6" s="11">
        <f t="shared" si="12"/>
        <v>85760</v>
      </c>
      <c r="AK6" s="11">
        <f t="shared" si="12"/>
        <v>85760</v>
      </c>
      <c r="AL6" s="10">
        <v>0</v>
      </c>
      <c r="AM6" s="10">
        <v>0</v>
      </c>
      <c r="AN6" s="10">
        <f t="shared" ref="AN6:AN8" si="20">AI6-AK6-AL6-AM6</f>
        <v>187640</v>
      </c>
      <c r="AO6" s="20">
        <v>0</v>
      </c>
      <c r="AP6" s="20">
        <v>0</v>
      </c>
      <c r="AQ6" s="20">
        <v>0</v>
      </c>
      <c r="AR6" s="20">
        <v>0</v>
      </c>
      <c r="AS6" s="11"/>
    </row>
    <row r="7" spans="1:45" ht="15.5" thickTop="1" thickBot="1" x14ac:dyDescent="0.4">
      <c r="A7" s="23" t="s">
        <v>60</v>
      </c>
      <c r="B7" s="11" t="s">
        <v>64</v>
      </c>
      <c r="C7" s="11" t="s">
        <v>66</v>
      </c>
      <c r="D7" s="11" t="s">
        <v>63</v>
      </c>
      <c r="E7" s="11"/>
      <c r="F7" s="13"/>
      <c r="G7" s="13"/>
      <c r="H7" s="8"/>
      <c r="I7" s="23" t="s">
        <v>51</v>
      </c>
      <c r="J7" s="11" t="s">
        <v>77</v>
      </c>
      <c r="K7" s="23" t="s">
        <v>71</v>
      </c>
      <c r="L7" s="11" t="s">
        <v>67</v>
      </c>
      <c r="M7" s="26">
        <v>3520000</v>
      </c>
      <c r="N7" s="9">
        <v>0</v>
      </c>
      <c r="O7" s="20">
        <v>0</v>
      </c>
      <c r="P7" s="20">
        <v>0</v>
      </c>
      <c r="Q7" s="20">
        <v>0</v>
      </c>
      <c r="R7" s="25">
        <v>3520000</v>
      </c>
      <c r="S7" s="16">
        <v>4100000</v>
      </c>
      <c r="T7" s="10">
        <v>4060000</v>
      </c>
      <c r="U7" s="10">
        <v>4060000</v>
      </c>
      <c r="V7" s="10">
        <f t="shared" si="14"/>
        <v>580000</v>
      </c>
      <c r="W7" s="10">
        <f t="shared" si="15"/>
        <v>40000</v>
      </c>
      <c r="X7" s="16">
        <f t="shared" si="16"/>
        <v>41000</v>
      </c>
      <c r="Y7" s="10">
        <f t="shared" si="17"/>
        <v>0</v>
      </c>
      <c r="Z7" s="15">
        <v>27000</v>
      </c>
      <c r="AA7" s="16">
        <v>78000</v>
      </c>
      <c r="AB7" s="10"/>
      <c r="AC7" s="10">
        <v>16000</v>
      </c>
      <c r="AD7" s="10"/>
      <c r="AE7" s="10"/>
      <c r="AF7" s="10"/>
      <c r="AG7" s="10"/>
      <c r="AH7" s="10">
        <f t="shared" si="18"/>
        <v>202000</v>
      </c>
      <c r="AI7" s="10">
        <f t="shared" si="19"/>
        <v>378000</v>
      </c>
      <c r="AJ7" s="11">
        <f t="shared" si="12"/>
        <v>85760</v>
      </c>
      <c r="AK7" s="11">
        <f t="shared" si="12"/>
        <v>85760</v>
      </c>
      <c r="AL7" s="10">
        <v>0</v>
      </c>
      <c r="AM7" s="10">
        <v>0</v>
      </c>
      <c r="AN7" s="10">
        <f t="shared" si="20"/>
        <v>292240</v>
      </c>
      <c r="AO7" s="20">
        <v>0</v>
      </c>
      <c r="AP7" s="20">
        <v>0</v>
      </c>
      <c r="AQ7" s="20">
        <v>0</v>
      </c>
      <c r="AR7" s="20">
        <v>0</v>
      </c>
      <c r="AS7" s="11"/>
    </row>
    <row r="8" spans="1:45" s="17" customFormat="1" ht="15.5" thickTop="1" thickBot="1" x14ac:dyDescent="0.4">
      <c r="A8" s="23" t="s">
        <v>60</v>
      </c>
      <c r="B8" s="11" t="s">
        <v>64</v>
      </c>
      <c r="C8" s="11" t="s">
        <v>65</v>
      </c>
      <c r="D8" s="11" t="s">
        <v>62</v>
      </c>
      <c r="E8" s="11"/>
      <c r="F8" s="13"/>
      <c r="G8" s="13"/>
      <c r="H8" s="8"/>
      <c r="I8" s="23" t="s">
        <v>51</v>
      </c>
      <c r="J8" s="23" t="s">
        <v>72</v>
      </c>
      <c r="K8" s="23" t="s">
        <v>73</v>
      </c>
      <c r="L8" s="23" t="s">
        <v>74</v>
      </c>
      <c r="M8" s="24">
        <v>2170000</v>
      </c>
      <c r="N8" s="9">
        <v>0</v>
      </c>
      <c r="O8" s="20">
        <v>0</v>
      </c>
      <c r="P8" s="20">
        <v>0</v>
      </c>
      <c r="Q8" s="20">
        <v>0</v>
      </c>
      <c r="R8" s="24">
        <v>2170000</v>
      </c>
      <c r="S8" s="18">
        <v>2550000</v>
      </c>
      <c r="T8" s="20">
        <v>2350000</v>
      </c>
      <c r="U8" s="20">
        <v>2350000</v>
      </c>
      <c r="V8" s="10">
        <f t="shared" si="14"/>
        <v>380000</v>
      </c>
      <c r="W8" s="10">
        <f t="shared" si="15"/>
        <v>200000</v>
      </c>
      <c r="X8" s="19">
        <f>S8*1%</f>
        <v>25500</v>
      </c>
      <c r="Y8" s="10">
        <f t="shared" si="17"/>
        <v>0</v>
      </c>
      <c r="Z8" s="20">
        <v>24000</v>
      </c>
      <c r="AA8" s="21">
        <v>65000</v>
      </c>
      <c r="AB8" s="10"/>
      <c r="AC8" s="10">
        <v>0</v>
      </c>
      <c r="AD8" s="10"/>
      <c r="AE8" s="10"/>
      <c r="AF8" s="10"/>
      <c r="AG8" s="10"/>
      <c r="AH8" s="10">
        <f t="shared" si="18"/>
        <v>314500</v>
      </c>
      <c r="AI8" s="10">
        <f t="shared" si="19"/>
        <v>65500</v>
      </c>
      <c r="AJ8" s="11">
        <f>46000*1.28</f>
        <v>58880</v>
      </c>
      <c r="AK8" s="11">
        <f>46000*1.28</f>
        <v>58880</v>
      </c>
      <c r="AL8" s="10">
        <v>0</v>
      </c>
      <c r="AM8" s="10">
        <v>0</v>
      </c>
      <c r="AN8" s="10">
        <f t="shared" si="20"/>
        <v>6620</v>
      </c>
      <c r="AO8" s="20">
        <v>0</v>
      </c>
      <c r="AP8" s="20">
        <v>0</v>
      </c>
      <c r="AQ8" s="20">
        <v>0</v>
      </c>
      <c r="AR8" s="20">
        <v>0</v>
      </c>
      <c r="AS8" s="11"/>
    </row>
    <row r="9" spans="1:45" ht="15" thickTop="1" x14ac:dyDescent="0.35">
      <c r="A9" s="12"/>
      <c r="B9" s="12"/>
      <c r="C9" s="12"/>
      <c r="D9" s="12"/>
      <c r="E9" s="12"/>
      <c r="F9" s="12"/>
      <c r="G9" s="12"/>
      <c r="H9" s="12"/>
      <c r="I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spans="1:45" x14ac:dyDescent="0.35">
      <c r="A10" s="12"/>
      <c r="B10" s="12"/>
      <c r="C10" s="12"/>
      <c r="D10" s="12"/>
      <c r="E10" s="12"/>
      <c r="F10" s="12"/>
      <c r="G10" s="12"/>
      <c r="H10" s="12"/>
      <c r="I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1:45" x14ac:dyDescent="0.35">
      <c r="A11" s="12"/>
      <c r="B11" s="12"/>
      <c r="C11" s="12"/>
      <c r="D11" s="12"/>
      <c r="E11" s="12"/>
      <c r="F11" s="12"/>
      <c r="G11" s="12"/>
      <c r="H11" s="12"/>
      <c r="I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spans="1:45" x14ac:dyDescent="0.35">
      <c r="A12" s="12"/>
      <c r="B12" s="12"/>
      <c r="C12" s="12"/>
      <c r="D12" s="12"/>
      <c r="E12" s="12"/>
      <c r="F12" s="12"/>
      <c r="G12" s="12"/>
      <c r="H12" s="12"/>
      <c r="I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16"/>
  <sheetViews>
    <sheetView tabSelected="1" topLeftCell="B1" zoomScale="153" workbookViewId="0">
      <selection activeCell="Y18" sqref="Y18"/>
    </sheetView>
  </sheetViews>
  <sheetFormatPr defaultRowHeight="14.5" x14ac:dyDescent="0.35"/>
  <cols>
    <col min="1" max="1" width="19.54296875" style="12" bestFit="1" customWidth="1"/>
    <col min="2" max="2" width="11.90625" style="12" bestFit="1" customWidth="1"/>
    <col min="3" max="3" width="9.26953125" style="12" bestFit="1" customWidth="1"/>
    <col min="4" max="4" width="15.36328125" style="12" bestFit="1" customWidth="1"/>
    <col min="5" max="5" width="10.81640625" style="12" bestFit="1" customWidth="1"/>
    <col min="6" max="7" width="10.453125" style="12" bestFit="1" customWidth="1"/>
    <col min="8" max="8" width="8.7265625" style="12"/>
    <col min="9" max="9" width="29.81640625" style="12" bestFit="1" customWidth="1"/>
    <col min="10" max="10" width="47.7265625" style="12" bestFit="1" customWidth="1"/>
    <col min="11" max="11" width="8.7265625" style="12"/>
    <col min="12" max="12" width="16.36328125" style="12" customWidth="1"/>
    <col min="13" max="13" width="11.26953125" style="12" bestFit="1" customWidth="1"/>
    <col min="14" max="17" width="8.7265625" style="12"/>
    <col min="18" max="19" width="11.26953125" style="12" bestFit="1" customWidth="1"/>
    <col min="20" max="44" width="8.7265625" style="12"/>
    <col min="45" max="45" width="33.90625" style="12" bestFit="1" customWidth="1"/>
    <col min="46" max="16384" width="8.7265625" style="12"/>
  </cols>
  <sheetData>
    <row r="1" spans="1:45" x14ac:dyDescent="0.35">
      <c r="A1" s="28" t="s">
        <v>0</v>
      </c>
      <c r="B1" s="28"/>
      <c r="C1" s="28"/>
      <c r="D1" s="28"/>
      <c r="E1" s="28"/>
      <c r="F1" s="28"/>
      <c r="G1" s="28"/>
      <c r="H1" s="27"/>
      <c r="I1" s="27" t="s">
        <v>1</v>
      </c>
      <c r="J1" s="27"/>
      <c r="K1" s="27"/>
      <c r="L1" s="27"/>
      <c r="M1" s="27" t="s">
        <v>2</v>
      </c>
      <c r="N1" s="27"/>
      <c r="O1" s="27" t="s">
        <v>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 t="s">
        <v>4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</row>
    <row r="2" spans="1:45" ht="87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2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3" t="s">
        <v>17</v>
      </c>
      <c r="N2" s="3" t="s">
        <v>49</v>
      </c>
      <c r="O2" s="3" t="s">
        <v>18</v>
      </c>
      <c r="P2" s="3" t="s">
        <v>19</v>
      </c>
      <c r="Q2" s="3" t="s">
        <v>20</v>
      </c>
      <c r="R2" s="3" t="s">
        <v>21</v>
      </c>
      <c r="S2" s="4" t="s">
        <v>22</v>
      </c>
      <c r="T2" s="5" t="s">
        <v>23</v>
      </c>
      <c r="U2" s="5" t="s">
        <v>24</v>
      </c>
      <c r="V2" s="4" t="s">
        <v>25</v>
      </c>
      <c r="W2" s="6" t="s">
        <v>26</v>
      </c>
      <c r="X2" s="4" t="s">
        <v>27</v>
      </c>
      <c r="Y2" s="4" t="s">
        <v>28</v>
      </c>
      <c r="Z2" s="5" t="s">
        <v>29</v>
      </c>
      <c r="AA2" s="4" t="s">
        <v>30</v>
      </c>
      <c r="AB2" s="4" t="s">
        <v>31</v>
      </c>
      <c r="AC2" s="5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  <c r="AI2" s="4" t="s">
        <v>38</v>
      </c>
      <c r="AJ2" s="14" t="s">
        <v>39</v>
      </c>
      <c r="AK2" s="6" t="s">
        <v>40</v>
      </c>
      <c r="AL2" s="6" t="s">
        <v>41</v>
      </c>
      <c r="AM2" s="6" t="s">
        <v>42</v>
      </c>
      <c r="AN2" s="4" t="s">
        <v>43</v>
      </c>
      <c r="AO2" s="4" t="s">
        <v>44</v>
      </c>
      <c r="AP2" s="6" t="s">
        <v>45</v>
      </c>
      <c r="AQ2" s="6" t="s">
        <v>46</v>
      </c>
      <c r="AR2" s="6" t="s">
        <v>47</v>
      </c>
      <c r="AS2" s="7" t="s">
        <v>48</v>
      </c>
    </row>
    <row r="3" spans="1:45" hidden="1" x14ac:dyDescent="0.35">
      <c r="A3" s="34" t="s">
        <v>50</v>
      </c>
      <c r="B3" s="34" t="s">
        <v>55</v>
      </c>
      <c r="C3" s="11"/>
      <c r="D3" s="34" t="s">
        <v>56</v>
      </c>
      <c r="E3" s="34" t="s">
        <v>82</v>
      </c>
      <c r="F3" s="35">
        <v>45046</v>
      </c>
      <c r="G3" s="26"/>
      <c r="H3" s="8"/>
      <c r="I3" s="34" t="s">
        <v>52</v>
      </c>
      <c r="J3" s="34" t="s">
        <v>96</v>
      </c>
      <c r="K3" s="34" t="s">
        <v>108</v>
      </c>
      <c r="L3" s="34" t="s">
        <v>57</v>
      </c>
      <c r="M3" s="26">
        <v>4595001</v>
      </c>
      <c r="N3" s="9">
        <v>0</v>
      </c>
      <c r="O3" s="20">
        <v>0</v>
      </c>
      <c r="P3" s="20">
        <v>0</v>
      </c>
      <c r="Q3" s="20">
        <v>0</v>
      </c>
      <c r="R3" s="26">
        <v>4595001</v>
      </c>
      <c r="S3" s="26">
        <v>5030000</v>
      </c>
      <c r="T3" s="10">
        <v>4965000</v>
      </c>
      <c r="U3" s="10">
        <v>4965000</v>
      </c>
      <c r="V3" s="10">
        <f t="shared" ref="V3" si="0">S3-R3</f>
        <v>434999</v>
      </c>
      <c r="W3" s="10">
        <f t="shared" ref="W3" si="1">S3-T3</f>
        <v>65000</v>
      </c>
      <c r="X3" s="26">
        <v>49801.98</v>
      </c>
      <c r="Y3" s="10">
        <f t="shared" ref="Y3" si="2">T3-U3</f>
        <v>0</v>
      </c>
      <c r="Z3" s="15">
        <v>27550</v>
      </c>
      <c r="AA3" s="26">
        <v>93000</v>
      </c>
      <c r="AB3" s="10">
        <v>0</v>
      </c>
      <c r="AC3" s="10">
        <v>16000</v>
      </c>
      <c r="AD3" s="10">
        <v>0</v>
      </c>
      <c r="AE3" s="10">
        <v>0</v>
      </c>
      <c r="AF3" s="10">
        <v>0</v>
      </c>
      <c r="AG3" s="10">
        <v>0</v>
      </c>
      <c r="AH3" s="10">
        <f t="shared" ref="AH3" si="3">SUM(W3:AG3)</f>
        <v>251351.98</v>
      </c>
      <c r="AI3" s="10">
        <f t="shared" ref="AI3" si="4">V3-AH3</f>
        <v>183647.02</v>
      </c>
      <c r="AJ3" s="11">
        <f>80000*1.28</f>
        <v>102400</v>
      </c>
      <c r="AK3" s="11">
        <f>80000*1.28</f>
        <v>102400</v>
      </c>
      <c r="AL3" s="10">
        <v>0</v>
      </c>
      <c r="AM3" s="10">
        <v>0</v>
      </c>
      <c r="AN3" s="10">
        <f t="shared" ref="AN3" si="5">AI3-AK3-AL3-AM3</f>
        <v>81247.01999999999</v>
      </c>
      <c r="AO3" s="20">
        <v>0</v>
      </c>
      <c r="AP3" s="20">
        <v>0</v>
      </c>
      <c r="AQ3" s="20">
        <v>0</v>
      </c>
      <c r="AR3" s="20">
        <v>0</v>
      </c>
      <c r="AS3" s="11"/>
    </row>
    <row r="4" spans="1:45" hidden="1" x14ac:dyDescent="0.35">
      <c r="A4" s="34" t="s">
        <v>50</v>
      </c>
      <c r="B4" s="34" t="s">
        <v>55</v>
      </c>
      <c r="C4" s="11"/>
      <c r="D4" s="34" t="s">
        <v>79</v>
      </c>
      <c r="E4" s="34" t="s">
        <v>83</v>
      </c>
      <c r="F4" s="35">
        <v>45077</v>
      </c>
      <c r="G4" s="26"/>
      <c r="H4" s="8"/>
      <c r="I4" s="34" t="s">
        <v>52</v>
      </c>
      <c r="J4" s="34" t="s">
        <v>97</v>
      </c>
      <c r="K4" s="34" t="s">
        <v>109</v>
      </c>
      <c r="L4" s="34" t="s">
        <v>122</v>
      </c>
      <c r="M4" s="26">
        <v>2760000</v>
      </c>
      <c r="N4" s="9">
        <v>0</v>
      </c>
      <c r="O4" s="20">
        <v>0</v>
      </c>
      <c r="P4" s="20">
        <v>0</v>
      </c>
      <c r="Q4" s="20">
        <v>0</v>
      </c>
      <c r="R4" s="26">
        <v>2760000</v>
      </c>
      <c r="S4" s="26">
        <v>3050000</v>
      </c>
      <c r="T4" s="10">
        <v>4060000</v>
      </c>
      <c r="U4" s="10">
        <v>4060000</v>
      </c>
      <c r="V4" s="10">
        <f t="shared" ref="V4:V7" si="6">S4-R4</f>
        <v>290000</v>
      </c>
      <c r="W4" s="10">
        <f t="shared" ref="W4:W7" si="7">S4-T4</f>
        <v>-1010000</v>
      </c>
      <c r="X4" s="26">
        <v>30198.02</v>
      </c>
      <c r="Y4" s="10">
        <f t="shared" ref="Y4" si="8">T4-U4</f>
        <v>0</v>
      </c>
      <c r="Z4" s="15">
        <v>26000</v>
      </c>
      <c r="AA4" s="26">
        <v>65000</v>
      </c>
      <c r="AB4" s="10">
        <v>0</v>
      </c>
      <c r="AC4" s="10">
        <v>16000</v>
      </c>
      <c r="AD4" s="10">
        <v>0</v>
      </c>
      <c r="AE4" s="10">
        <v>0</v>
      </c>
      <c r="AF4" s="10">
        <v>0</v>
      </c>
      <c r="AG4" s="10">
        <v>0</v>
      </c>
      <c r="AH4" s="10">
        <f t="shared" ref="AH4:AH6" si="9">SUM(W4:AG4)</f>
        <v>-872801.98</v>
      </c>
      <c r="AI4" s="10">
        <f t="shared" ref="AI4:AI7" si="10">V4-AH4</f>
        <v>1162801.98</v>
      </c>
      <c r="AJ4" s="11">
        <f>48000*1.28</f>
        <v>61440</v>
      </c>
      <c r="AK4" s="11">
        <f>48000*1.28</f>
        <v>61440</v>
      </c>
      <c r="AL4" s="10">
        <v>0</v>
      </c>
      <c r="AM4" s="10">
        <v>0</v>
      </c>
      <c r="AN4" s="10">
        <f t="shared" ref="AN4:AN7" si="11">AI4-AK4-AL4-AM4</f>
        <v>1101361.98</v>
      </c>
      <c r="AO4" s="20">
        <v>0</v>
      </c>
      <c r="AP4" s="20">
        <v>0</v>
      </c>
      <c r="AQ4" s="20">
        <v>0</v>
      </c>
      <c r="AR4" s="20">
        <v>0</v>
      </c>
      <c r="AS4" s="11"/>
    </row>
    <row r="5" spans="1:45" hidden="1" x14ac:dyDescent="0.35">
      <c r="A5" s="34" t="s">
        <v>53</v>
      </c>
      <c r="B5" s="34" t="s">
        <v>55</v>
      </c>
      <c r="C5" s="11"/>
      <c r="D5" s="34" t="s">
        <v>56</v>
      </c>
      <c r="E5" s="34" t="s">
        <v>84</v>
      </c>
      <c r="F5" s="35">
        <v>45077</v>
      </c>
      <c r="G5" s="26"/>
      <c r="H5" s="11"/>
      <c r="I5" s="34" t="s">
        <v>54</v>
      </c>
      <c r="J5" s="34" t="s">
        <v>98</v>
      </c>
      <c r="K5" s="34" t="s">
        <v>110</v>
      </c>
      <c r="L5" s="34" t="s">
        <v>57</v>
      </c>
      <c r="M5" s="26">
        <v>4600001</v>
      </c>
      <c r="N5" s="9">
        <v>0</v>
      </c>
      <c r="O5" s="20">
        <v>0</v>
      </c>
      <c r="P5" s="20">
        <v>0</v>
      </c>
      <c r="Q5" s="20">
        <v>0</v>
      </c>
      <c r="R5" s="26">
        <v>4600001</v>
      </c>
      <c r="S5" s="26">
        <v>5030000</v>
      </c>
      <c r="T5" s="10">
        <v>4060000</v>
      </c>
      <c r="U5" s="10">
        <v>4060000</v>
      </c>
      <c r="V5" s="10">
        <f t="shared" si="6"/>
        <v>429999</v>
      </c>
      <c r="W5" s="10">
        <f t="shared" si="7"/>
        <v>970000</v>
      </c>
      <c r="X5" s="26">
        <v>49801.98</v>
      </c>
      <c r="Y5" s="11">
        <v>0</v>
      </c>
      <c r="Z5" s="15">
        <v>26000</v>
      </c>
      <c r="AA5" s="26">
        <v>93000</v>
      </c>
      <c r="AB5" s="11">
        <v>0</v>
      </c>
      <c r="AC5" s="10">
        <v>16000</v>
      </c>
      <c r="AD5" s="11">
        <v>0</v>
      </c>
      <c r="AE5" s="11">
        <v>0</v>
      </c>
      <c r="AF5" s="11">
        <v>0</v>
      </c>
      <c r="AG5" s="11">
        <v>0</v>
      </c>
      <c r="AH5" s="10">
        <f t="shared" si="9"/>
        <v>1154801.98</v>
      </c>
      <c r="AI5" s="10">
        <f t="shared" si="10"/>
        <v>-724802.98</v>
      </c>
      <c r="AJ5" s="11">
        <f t="shared" ref="AJ5:AK7" si="12">80000*1.28</f>
        <v>102400</v>
      </c>
      <c r="AK5" s="11">
        <f t="shared" si="12"/>
        <v>102400</v>
      </c>
      <c r="AL5" s="10">
        <v>0</v>
      </c>
      <c r="AM5" s="10">
        <v>0</v>
      </c>
      <c r="AN5" s="10">
        <f t="shared" si="11"/>
        <v>-827202.98</v>
      </c>
      <c r="AO5" s="20">
        <v>0</v>
      </c>
      <c r="AP5" s="20">
        <v>0</v>
      </c>
      <c r="AQ5" s="20">
        <v>0</v>
      </c>
      <c r="AR5" s="20">
        <v>0</v>
      </c>
      <c r="AS5" s="11"/>
    </row>
    <row r="6" spans="1:45" hidden="1" x14ac:dyDescent="0.35">
      <c r="A6" s="34" t="s">
        <v>50</v>
      </c>
      <c r="B6" s="34" t="s">
        <v>55</v>
      </c>
      <c r="C6" s="11"/>
      <c r="D6" s="34" t="s">
        <v>56</v>
      </c>
      <c r="E6" s="34" t="s">
        <v>85</v>
      </c>
      <c r="F6" s="35">
        <v>45077</v>
      </c>
      <c r="G6" s="26"/>
      <c r="H6" s="11"/>
      <c r="I6" s="34" t="s">
        <v>51</v>
      </c>
      <c r="J6" s="34" t="s">
        <v>99</v>
      </c>
      <c r="K6" s="34" t="s">
        <v>111</v>
      </c>
      <c r="L6" s="34" t="s">
        <v>57</v>
      </c>
      <c r="M6" s="26">
        <v>4600001</v>
      </c>
      <c r="N6" s="9">
        <v>0</v>
      </c>
      <c r="O6" s="20">
        <v>0</v>
      </c>
      <c r="P6" s="20">
        <v>0</v>
      </c>
      <c r="Q6" s="20">
        <v>0</v>
      </c>
      <c r="R6" s="26">
        <v>4600001</v>
      </c>
      <c r="S6" s="26">
        <v>5150000</v>
      </c>
      <c r="T6" s="10">
        <v>4060000</v>
      </c>
      <c r="U6" s="10">
        <v>4060000</v>
      </c>
      <c r="V6" s="10">
        <f t="shared" si="6"/>
        <v>549999</v>
      </c>
      <c r="W6" s="10">
        <f t="shared" si="7"/>
        <v>1090000</v>
      </c>
      <c r="X6" s="26">
        <v>50990.1</v>
      </c>
      <c r="Y6" s="11">
        <v>0</v>
      </c>
      <c r="Z6" s="15">
        <v>26000</v>
      </c>
      <c r="AA6" s="26">
        <v>93000</v>
      </c>
      <c r="AB6" s="11">
        <v>0</v>
      </c>
      <c r="AC6" s="10">
        <v>16000</v>
      </c>
      <c r="AD6" s="11">
        <v>0</v>
      </c>
      <c r="AE6" s="11">
        <v>0</v>
      </c>
      <c r="AF6" s="11">
        <v>0</v>
      </c>
      <c r="AG6" s="11">
        <v>0</v>
      </c>
      <c r="AH6" s="10">
        <f t="shared" si="9"/>
        <v>1275990.1000000001</v>
      </c>
      <c r="AI6" s="10">
        <f t="shared" si="10"/>
        <v>-725991.10000000009</v>
      </c>
      <c r="AJ6" s="11">
        <f t="shared" si="12"/>
        <v>102400</v>
      </c>
      <c r="AK6" s="11">
        <f t="shared" si="12"/>
        <v>102400</v>
      </c>
      <c r="AL6" s="10">
        <v>0</v>
      </c>
      <c r="AM6" s="10">
        <v>0</v>
      </c>
      <c r="AN6" s="10">
        <f t="shared" si="11"/>
        <v>-828391.10000000009</v>
      </c>
      <c r="AO6" s="20">
        <v>0</v>
      </c>
      <c r="AP6" s="20">
        <v>0</v>
      </c>
      <c r="AQ6" s="20">
        <v>0</v>
      </c>
      <c r="AR6" s="20">
        <v>0</v>
      </c>
      <c r="AS6" s="11"/>
    </row>
    <row r="7" spans="1:45" hidden="1" x14ac:dyDescent="0.35">
      <c r="A7" s="34" t="s">
        <v>50</v>
      </c>
      <c r="B7" s="34" t="s">
        <v>55</v>
      </c>
      <c r="C7" s="11"/>
      <c r="D7" s="34" t="s">
        <v>56</v>
      </c>
      <c r="E7" s="34" t="s">
        <v>86</v>
      </c>
      <c r="F7" s="35">
        <v>45077</v>
      </c>
      <c r="G7" s="26"/>
      <c r="H7" s="8"/>
      <c r="I7" s="34" t="s">
        <v>51</v>
      </c>
      <c r="J7" s="34" t="s">
        <v>100</v>
      </c>
      <c r="K7" s="34" t="s">
        <v>112</v>
      </c>
      <c r="L7" s="34" t="s">
        <v>57</v>
      </c>
      <c r="M7" s="26">
        <v>4600001</v>
      </c>
      <c r="N7" s="9">
        <v>0</v>
      </c>
      <c r="O7" s="20">
        <v>0</v>
      </c>
      <c r="P7" s="20">
        <v>0</v>
      </c>
      <c r="Q7" s="20">
        <v>0</v>
      </c>
      <c r="R7" s="26">
        <v>4600001</v>
      </c>
      <c r="S7" s="26">
        <v>5100000</v>
      </c>
      <c r="T7" s="10">
        <v>4950000</v>
      </c>
      <c r="U7" s="10">
        <v>4950000</v>
      </c>
      <c r="V7" s="10">
        <f t="shared" si="6"/>
        <v>499999</v>
      </c>
      <c r="W7" s="10">
        <f t="shared" si="7"/>
        <v>150000</v>
      </c>
      <c r="X7" s="26">
        <v>50495.05</v>
      </c>
      <c r="Y7" s="10">
        <f t="shared" ref="Y7" si="13">T7-U7</f>
        <v>0</v>
      </c>
      <c r="Z7" s="15">
        <v>27550</v>
      </c>
      <c r="AA7" s="26">
        <v>93000</v>
      </c>
      <c r="AB7" s="10">
        <v>0</v>
      </c>
      <c r="AC7" s="10">
        <v>16000</v>
      </c>
      <c r="AD7" s="10">
        <v>0</v>
      </c>
      <c r="AE7" s="10">
        <v>0</v>
      </c>
      <c r="AF7" s="10">
        <v>0</v>
      </c>
      <c r="AG7" s="10">
        <v>0</v>
      </c>
      <c r="AH7" s="10">
        <f t="shared" ref="AH7" si="14">SUM(W7:AG7)</f>
        <v>337045.05</v>
      </c>
      <c r="AI7" s="10">
        <f t="shared" si="10"/>
        <v>162953.95000000001</v>
      </c>
      <c r="AJ7" s="11">
        <f t="shared" si="12"/>
        <v>102400</v>
      </c>
      <c r="AK7" s="11">
        <f t="shared" si="12"/>
        <v>102400</v>
      </c>
      <c r="AL7" s="10">
        <v>0</v>
      </c>
      <c r="AM7" s="10">
        <v>0</v>
      </c>
      <c r="AN7" s="10">
        <f t="shared" si="11"/>
        <v>60553.950000000012</v>
      </c>
      <c r="AO7" s="20">
        <v>0</v>
      </c>
      <c r="AP7" s="20">
        <v>0</v>
      </c>
      <c r="AQ7" s="20">
        <v>0</v>
      </c>
      <c r="AR7" s="20">
        <v>0</v>
      </c>
      <c r="AS7" s="11"/>
    </row>
    <row r="8" spans="1:45" hidden="1" x14ac:dyDescent="0.35">
      <c r="A8" s="34" t="s">
        <v>53</v>
      </c>
      <c r="B8" s="34" t="s">
        <v>55</v>
      </c>
      <c r="C8" s="11"/>
      <c r="D8" s="34" t="s">
        <v>58</v>
      </c>
      <c r="E8" s="34" t="s">
        <v>87</v>
      </c>
      <c r="F8" s="35">
        <v>45046</v>
      </c>
      <c r="G8" s="26"/>
      <c r="H8" s="8"/>
      <c r="I8" s="34" t="s">
        <v>54</v>
      </c>
      <c r="J8" s="34" t="s">
        <v>101</v>
      </c>
      <c r="K8" s="34" t="s">
        <v>113</v>
      </c>
      <c r="L8" s="34" t="s">
        <v>59</v>
      </c>
      <c r="M8" s="26">
        <v>3020002</v>
      </c>
      <c r="N8" s="9">
        <v>0</v>
      </c>
      <c r="O8" s="20">
        <v>0</v>
      </c>
      <c r="P8" s="20">
        <v>0</v>
      </c>
      <c r="Q8" s="20">
        <v>0</v>
      </c>
      <c r="R8" s="26">
        <v>3020002</v>
      </c>
      <c r="S8" s="26">
        <v>3350000</v>
      </c>
      <c r="T8" s="10">
        <v>4450000</v>
      </c>
      <c r="U8" s="10">
        <v>4450000</v>
      </c>
      <c r="V8" s="10">
        <f t="shared" ref="V8" si="15">S8-R8</f>
        <v>329998</v>
      </c>
      <c r="W8" s="10">
        <f t="shared" ref="W8" si="16">S8-T8</f>
        <v>-1100000</v>
      </c>
      <c r="X8" s="26">
        <v>33168.32</v>
      </c>
      <c r="Y8" s="10">
        <f t="shared" ref="Y8" si="17">T8-U8</f>
        <v>0</v>
      </c>
      <c r="Z8" s="15">
        <v>24500</v>
      </c>
      <c r="AA8" s="26">
        <v>65000</v>
      </c>
      <c r="AB8" s="10">
        <v>0</v>
      </c>
      <c r="AC8" s="10">
        <v>16000</v>
      </c>
      <c r="AD8" s="10">
        <v>0</v>
      </c>
      <c r="AE8" s="10">
        <v>0</v>
      </c>
      <c r="AF8" s="10">
        <v>0</v>
      </c>
      <c r="AG8" s="10">
        <v>0</v>
      </c>
      <c r="AH8" s="10">
        <f t="shared" ref="AH8" si="18">SUM(W8:AG8)</f>
        <v>-961331.67999999993</v>
      </c>
      <c r="AI8" s="10">
        <f t="shared" ref="AI8" si="19">V8-AH8</f>
        <v>1291329.68</v>
      </c>
      <c r="AJ8" s="11">
        <f>56000*1.28</f>
        <v>71680</v>
      </c>
      <c r="AK8" s="11">
        <f>56000*1.28</f>
        <v>71680</v>
      </c>
      <c r="AL8" s="10">
        <v>0</v>
      </c>
      <c r="AM8" s="10">
        <v>0</v>
      </c>
      <c r="AN8" s="10">
        <f t="shared" ref="AN8" si="20">AI8-AK8-AL8-AM8</f>
        <v>1219649.68</v>
      </c>
      <c r="AO8" s="20">
        <v>0</v>
      </c>
      <c r="AP8" s="20">
        <v>0</v>
      </c>
      <c r="AQ8" s="20">
        <v>0</v>
      </c>
      <c r="AR8" s="20">
        <v>0</v>
      </c>
      <c r="AS8" s="11"/>
    </row>
    <row r="9" spans="1:45" s="29" customFormat="1" hidden="1" x14ac:dyDescent="0.35">
      <c r="A9" s="36" t="s">
        <v>50</v>
      </c>
      <c r="B9" s="36" t="s">
        <v>55</v>
      </c>
      <c r="D9" s="36" t="s">
        <v>56</v>
      </c>
      <c r="E9" s="36" t="s">
        <v>88</v>
      </c>
      <c r="F9" s="37">
        <v>45106</v>
      </c>
      <c r="G9" s="38"/>
      <c r="I9" s="36" t="s">
        <v>51</v>
      </c>
      <c r="J9" s="36" t="s">
        <v>102</v>
      </c>
      <c r="K9" s="36" t="s">
        <v>114</v>
      </c>
      <c r="L9" s="36" t="s">
        <v>78</v>
      </c>
      <c r="M9" s="38">
        <v>4624999</v>
      </c>
      <c r="N9" s="30">
        <v>0</v>
      </c>
      <c r="O9" s="31">
        <v>0</v>
      </c>
      <c r="P9" s="31">
        <v>0</v>
      </c>
      <c r="Q9" s="31">
        <v>0</v>
      </c>
      <c r="R9" s="38">
        <v>4624999</v>
      </c>
      <c r="S9" s="38">
        <v>5000000</v>
      </c>
      <c r="T9" s="32">
        <v>4450000</v>
      </c>
      <c r="U9" s="32">
        <v>4450000</v>
      </c>
      <c r="V9" s="32">
        <f t="shared" ref="V9:V16" si="21">S9-R9</f>
        <v>375001</v>
      </c>
      <c r="W9" s="32">
        <f t="shared" ref="W9:W16" si="22">S9-T9</f>
        <v>550000</v>
      </c>
      <c r="X9" s="38">
        <v>49504.95</v>
      </c>
      <c r="AA9" s="38">
        <v>93000</v>
      </c>
      <c r="AB9" s="32">
        <v>0</v>
      </c>
      <c r="AC9" s="32">
        <v>16000</v>
      </c>
      <c r="AD9" s="32">
        <v>0</v>
      </c>
      <c r="AE9" s="32">
        <v>0</v>
      </c>
      <c r="AF9" s="32">
        <v>0</v>
      </c>
      <c r="AG9" s="32">
        <v>0</v>
      </c>
      <c r="AH9" s="32">
        <f t="shared" ref="AH9:AH16" si="23">SUM(W9:AG9)</f>
        <v>708504.95</v>
      </c>
      <c r="AI9" s="32">
        <f t="shared" ref="AI9:AI16" si="24">V9-AH9</f>
        <v>-333503.94999999995</v>
      </c>
      <c r="AJ9" s="11">
        <f t="shared" ref="AJ9:AK14" si="25">80000*1.28</f>
        <v>102400</v>
      </c>
      <c r="AK9" s="11">
        <f t="shared" si="25"/>
        <v>102400</v>
      </c>
      <c r="AL9" s="32">
        <v>0</v>
      </c>
      <c r="AM9" s="32">
        <v>0</v>
      </c>
      <c r="AN9" s="32">
        <f t="shared" ref="AN9:AN16" si="26">AI9-AK9-AL9-AM9</f>
        <v>-435903.94999999995</v>
      </c>
      <c r="AO9" s="31">
        <v>0</v>
      </c>
      <c r="AP9" s="31">
        <v>0</v>
      </c>
      <c r="AQ9" s="31">
        <v>0</v>
      </c>
      <c r="AR9" s="31">
        <v>0</v>
      </c>
      <c r="AS9" s="33"/>
    </row>
    <row r="10" spans="1:45" s="29" customFormat="1" hidden="1" x14ac:dyDescent="0.35">
      <c r="A10" s="36" t="s">
        <v>50</v>
      </c>
      <c r="B10" s="36" t="s">
        <v>55</v>
      </c>
      <c r="D10" s="36" t="s">
        <v>56</v>
      </c>
      <c r="E10" s="36" t="s">
        <v>89</v>
      </c>
      <c r="F10" s="37">
        <v>45077</v>
      </c>
      <c r="G10" s="38"/>
      <c r="I10" s="36" t="s">
        <v>51</v>
      </c>
      <c r="J10" s="36" t="s">
        <v>103</v>
      </c>
      <c r="K10" s="36" t="s">
        <v>115</v>
      </c>
      <c r="L10" s="36" t="s">
        <v>57</v>
      </c>
      <c r="M10" s="38">
        <v>4610002</v>
      </c>
      <c r="N10" s="30">
        <v>0</v>
      </c>
      <c r="O10" s="31">
        <v>0</v>
      </c>
      <c r="P10" s="31">
        <v>0</v>
      </c>
      <c r="Q10" s="31">
        <v>0</v>
      </c>
      <c r="R10" s="38">
        <v>4610002</v>
      </c>
      <c r="S10" s="38">
        <v>5000000</v>
      </c>
      <c r="T10" s="32">
        <v>4450000</v>
      </c>
      <c r="U10" s="32">
        <v>4450000</v>
      </c>
      <c r="V10" s="32">
        <f t="shared" si="21"/>
        <v>389998</v>
      </c>
      <c r="W10" s="32">
        <f t="shared" si="22"/>
        <v>550000</v>
      </c>
      <c r="X10" s="38">
        <v>49504.95</v>
      </c>
      <c r="AA10" s="38">
        <v>93000</v>
      </c>
      <c r="AB10" s="32">
        <v>0</v>
      </c>
      <c r="AC10" s="32">
        <v>16000</v>
      </c>
      <c r="AD10" s="32">
        <v>0</v>
      </c>
      <c r="AE10" s="32">
        <v>0</v>
      </c>
      <c r="AF10" s="32">
        <v>0</v>
      </c>
      <c r="AG10" s="32">
        <v>0</v>
      </c>
      <c r="AH10" s="32">
        <f t="shared" si="23"/>
        <v>708504.95</v>
      </c>
      <c r="AI10" s="32">
        <f t="shared" si="24"/>
        <v>-318506.94999999995</v>
      </c>
      <c r="AJ10" s="11">
        <f t="shared" si="25"/>
        <v>102400</v>
      </c>
      <c r="AK10" s="11">
        <f t="shared" si="25"/>
        <v>102400</v>
      </c>
      <c r="AL10" s="32">
        <v>0</v>
      </c>
      <c r="AM10" s="32">
        <v>0</v>
      </c>
      <c r="AN10" s="32">
        <f t="shared" si="26"/>
        <v>-420906.94999999995</v>
      </c>
      <c r="AO10" s="31">
        <v>0</v>
      </c>
      <c r="AP10" s="31">
        <v>0</v>
      </c>
      <c r="AQ10" s="31">
        <v>0</v>
      </c>
      <c r="AR10" s="31">
        <v>0</v>
      </c>
      <c r="AS10" s="33"/>
    </row>
    <row r="11" spans="1:45" s="29" customFormat="1" hidden="1" x14ac:dyDescent="0.35">
      <c r="A11" s="36" t="s">
        <v>50</v>
      </c>
      <c r="B11" s="36" t="s">
        <v>55</v>
      </c>
      <c r="D11" s="36" t="s">
        <v>56</v>
      </c>
      <c r="E11" s="36" t="s">
        <v>90</v>
      </c>
      <c r="F11" s="37">
        <v>45077</v>
      </c>
      <c r="G11" s="38"/>
      <c r="I11" s="36" t="s">
        <v>51</v>
      </c>
      <c r="J11" s="36" t="s">
        <v>104</v>
      </c>
      <c r="K11" s="36" t="s">
        <v>116</v>
      </c>
      <c r="L11" s="36" t="s">
        <v>57</v>
      </c>
      <c r="M11" s="38">
        <v>4610000</v>
      </c>
      <c r="N11" s="30">
        <v>0</v>
      </c>
      <c r="O11" s="31">
        <v>0</v>
      </c>
      <c r="P11" s="31">
        <v>0</v>
      </c>
      <c r="Q11" s="31">
        <v>0</v>
      </c>
      <c r="R11" s="38">
        <v>4610000</v>
      </c>
      <c r="S11" s="38">
        <v>5000000</v>
      </c>
      <c r="T11" s="32">
        <v>4450000</v>
      </c>
      <c r="U11" s="32">
        <v>4450000</v>
      </c>
      <c r="V11" s="32">
        <f t="shared" si="21"/>
        <v>390000</v>
      </c>
      <c r="W11" s="32">
        <f t="shared" si="22"/>
        <v>550000</v>
      </c>
      <c r="X11" s="38">
        <v>49504.95</v>
      </c>
      <c r="AA11" s="38">
        <v>93000</v>
      </c>
      <c r="AB11" s="32">
        <v>0</v>
      </c>
      <c r="AC11" s="32">
        <v>16000</v>
      </c>
      <c r="AD11" s="32">
        <v>0</v>
      </c>
      <c r="AE11" s="32">
        <v>0</v>
      </c>
      <c r="AF11" s="32">
        <v>0</v>
      </c>
      <c r="AG11" s="32">
        <v>0</v>
      </c>
      <c r="AH11" s="32">
        <f t="shared" si="23"/>
        <v>708504.95</v>
      </c>
      <c r="AI11" s="32">
        <f t="shared" si="24"/>
        <v>-318504.94999999995</v>
      </c>
      <c r="AJ11" s="11">
        <f t="shared" si="25"/>
        <v>102400</v>
      </c>
      <c r="AK11" s="11">
        <f t="shared" si="25"/>
        <v>102400</v>
      </c>
      <c r="AL11" s="32">
        <v>0</v>
      </c>
      <c r="AM11" s="32">
        <v>0</v>
      </c>
      <c r="AN11" s="32">
        <f t="shared" si="26"/>
        <v>-420904.94999999995</v>
      </c>
      <c r="AO11" s="31">
        <v>0</v>
      </c>
      <c r="AP11" s="31">
        <v>0</v>
      </c>
      <c r="AQ11" s="31">
        <v>0</v>
      </c>
      <c r="AR11" s="31">
        <v>0</v>
      </c>
      <c r="AS11" s="33"/>
    </row>
    <row r="12" spans="1:45" s="29" customFormat="1" hidden="1" x14ac:dyDescent="0.35">
      <c r="A12" s="36" t="s">
        <v>50</v>
      </c>
      <c r="B12" s="36" t="s">
        <v>55</v>
      </c>
      <c r="D12" s="36" t="s">
        <v>56</v>
      </c>
      <c r="E12" s="36" t="s">
        <v>91</v>
      </c>
      <c r="F12" s="37">
        <v>45077</v>
      </c>
      <c r="G12" s="38"/>
      <c r="I12" s="36" t="s">
        <v>51</v>
      </c>
      <c r="J12" s="36" t="s">
        <v>75</v>
      </c>
      <c r="K12" s="36" t="s">
        <v>117</v>
      </c>
      <c r="L12" s="36" t="s">
        <v>57</v>
      </c>
      <c r="M12" s="38">
        <v>4600001</v>
      </c>
      <c r="N12" s="30">
        <v>0</v>
      </c>
      <c r="O12" s="31">
        <v>0</v>
      </c>
      <c r="P12" s="31">
        <v>0</v>
      </c>
      <c r="Q12" s="31">
        <v>0</v>
      </c>
      <c r="R12" s="38">
        <v>4600001</v>
      </c>
      <c r="S12" s="38">
        <v>4965000</v>
      </c>
      <c r="T12" s="32">
        <v>4450000</v>
      </c>
      <c r="U12" s="32">
        <v>4450000</v>
      </c>
      <c r="V12" s="32">
        <f t="shared" si="21"/>
        <v>364999</v>
      </c>
      <c r="W12" s="32">
        <f t="shared" si="22"/>
        <v>515000</v>
      </c>
      <c r="X12" s="38">
        <v>49158.42</v>
      </c>
      <c r="AA12" s="38">
        <v>93000</v>
      </c>
      <c r="AB12" s="32">
        <v>0</v>
      </c>
      <c r="AC12" s="32">
        <v>16000</v>
      </c>
      <c r="AD12" s="32">
        <v>0</v>
      </c>
      <c r="AE12" s="32">
        <v>0</v>
      </c>
      <c r="AF12" s="32">
        <v>0</v>
      </c>
      <c r="AG12" s="32">
        <v>0</v>
      </c>
      <c r="AH12" s="32">
        <f t="shared" si="23"/>
        <v>673158.42</v>
      </c>
      <c r="AI12" s="32">
        <f t="shared" si="24"/>
        <v>-308159.42000000004</v>
      </c>
      <c r="AJ12" s="11">
        <f t="shared" si="25"/>
        <v>102400</v>
      </c>
      <c r="AK12" s="11">
        <f t="shared" si="25"/>
        <v>102400</v>
      </c>
      <c r="AL12" s="32">
        <v>0</v>
      </c>
      <c r="AM12" s="32">
        <v>0</v>
      </c>
      <c r="AN12" s="32">
        <f t="shared" si="26"/>
        <v>-410559.42000000004</v>
      </c>
      <c r="AO12" s="31">
        <v>0</v>
      </c>
      <c r="AP12" s="31">
        <v>0</v>
      </c>
      <c r="AQ12" s="31">
        <v>0</v>
      </c>
      <c r="AR12" s="31">
        <v>0</v>
      </c>
      <c r="AS12" s="33"/>
    </row>
    <row r="13" spans="1:45" s="29" customFormat="1" hidden="1" x14ac:dyDescent="0.35">
      <c r="A13" s="36" t="s">
        <v>50</v>
      </c>
      <c r="B13" s="36" t="s">
        <v>55</v>
      </c>
      <c r="D13" s="36" t="s">
        <v>56</v>
      </c>
      <c r="E13" s="36" t="s">
        <v>92</v>
      </c>
      <c r="F13" s="37">
        <v>45077</v>
      </c>
      <c r="G13" s="38"/>
      <c r="I13" s="36" t="s">
        <v>51</v>
      </c>
      <c r="J13" s="36" t="s">
        <v>75</v>
      </c>
      <c r="K13" s="36" t="s">
        <v>118</v>
      </c>
      <c r="L13" s="36" t="s">
        <v>57</v>
      </c>
      <c r="M13" s="38">
        <v>4600000</v>
      </c>
      <c r="N13" s="30">
        <v>0</v>
      </c>
      <c r="O13" s="31">
        <v>0</v>
      </c>
      <c r="P13" s="31">
        <v>0</v>
      </c>
      <c r="Q13" s="31">
        <v>0</v>
      </c>
      <c r="R13" s="38">
        <v>4600000</v>
      </c>
      <c r="S13" s="38">
        <v>4965000</v>
      </c>
      <c r="T13" s="32">
        <v>4450000</v>
      </c>
      <c r="U13" s="32">
        <v>4450000</v>
      </c>
      <c r="V13" s="32">
        <f t="shared" si="21"/>
        <v>365000</v>
      </c>
      <c r="W13" s="32">
        <f t="shared" si="22"/>
        <v>515000</v>
      </c>
      <c r="X13" s="38">
        <v>49158.42</v>
      </c>
      <c r="AA13" s="38">
        <v>93000</v>
      </c>
      <c r="AB13" s="32">
        <v>0</v>
      </c>
      <c r="AC13" s="32">
        <v>16000</v>
      </c>
      <c r="AD13" s="32">
        <v>0</v>
      </c>
      <c r="AE13" s="32">
        <v>0</v>
      </c>
      <c r="AF13" s="32">
        <v>0</v>
      </c>
      <c r="AG13" s="32">
        <v>0</v>
      </c>
      <c r="AH13" s="32">
        <f t="shared" si="23"/>
        <v>673158.42</v>
      </c>
      <c r="AI13" s="32">
        <f t="shared" si="24"/>
        <v>-308158.42000000004</v>
      </c>
      <c r="AJ13" s="11">
        <f t="shared" si="25"/>
        <v>102400</v>
      </c>
      <c r="AK13" s="11">
        <f t="shared" si="25"/>
        <v>102400</v>
      </c>
      <c r="AL13" s="32">
        <v>0</v>
      </c>
      <c r="AM13" s="32">
        <v>0</v>
      </c>
      <c r="AN13" s="32">
        <f t="shared" si="26"/>
        <v>-410558.42000000004</v>
      </c>
      <c r="AO13" s="31">
        <v>0</v>
      </c>
      <c r="AP13" s="31">
        <v>0</v>
      </c>
      <c r="AQ13" s="31">
        <v>0</v>
      </c>
      <c r="AR13" s="31">
        <v>0</v>
      </c>
      <c r="AS13" s="33"/>
    </row>
    <row r="14" spans="1:45" s="29" customFormat="1" hidden="1" x14ac:dyDescent="0.35">
      <c r="A14" s="36" t="s">
        <v>50</v>
      </c>
      <c r="B14" s="36" t="s">
        <v>55</v>
      </c>
      <c r="D14" s="36" t="s">
        <v>56</v>
      </c>
      <c r="E14" s="36" t="s">
        <v>93</v>
      </c>
      <c r="F14" s="37">
        <v>45077</v>
      </c>
      <c r="G14" s="38"/>
      <c r="I14" s="36" t="s">
        <v>61</v>
      </c>
      <c r="J14" s="36" t="s">
        <v>105</v>
      </c>
      <c r="K14" s="36" t="s">
        <v>119</v>
      </c>
      <c r="L14" s="36" t="s">
        <v>57</v>
      </c>
      <c r="M14" s="38">
        <v>4610002</v>
      </c>
      <c r="N14" s="30">
        <v>0</v>
      </c>
      <c r="O14" s="31">
        <v>0</v>
      </c>
      <c r="P14" s="31">
        <v>0</v>
      </c>
      <c r="Q14" s="31">
        <v>0</v>
      </c>
      <c r="R14" s="38">
        <v>4610002</v>
      </c>
      <c r="S14" s="38">
        <v>5100000</v>
      </c>
      <c r="T14" s="32">
        <v>4450000</v>
      </c>
      <c r="U14" s="32">
        <v>4450000</v>
      </c>
      <c r="V14" s="32">
        <f t="shared" si="21"/>
        <v>489998</v>
      </c>
      <c r="W14" s="32">
        <f t="shared" si="22"/>
        <v>650000</v>
      </c>
      <c r="X14" s="38">
        <v>50495.05</v>
      </c>
      <c r="AA14" s="38">
        <v>93000</v>
      </c>
      <c r="AB14" s="32">
        <v>0</v>
      </c>
      <c r="AC14" s="32">
        <v>16000</v>
      </c>
      <c r="AD14" s="32">
        <v>0</v>
      </c>
      <c r="AE14" s="32">
        <v>0</v>
      </c>
      <c r="AF14" s="32">
        <v>0</v>
      </c>
      <c r="AG14" s="32">
        <v>0</v>
      </c>
      <c r="AH14" s="32">
        <f t="shared" si="23"/>
        <v>809495.05</v>
      </c>
      <c r="AI14" s="32">
        <f t="shared" si="24"/>
        <v>-319497.05000000005</v>
      </c>
      <c r="AJ14" s="11">
        <f t="shared" si="25"/>
        <v>102400</v>
      </c>
      <c r="AK14" s="11">
        <f t="shared" si="25"/>
        <v>102400</v>
      </c>
      <c r="AL14" s="32">
        <v>0</v>
      </c>
      <c r="AM14" s="32">
        <v>0</v>
      </c>
      <c r="AN14" s="32">
        <f t="shared" si="26"/>
        <v>-421897.05000000005</v>
      </c>
      <c r="AO14" s="31">
        <v>0</v>
      </c>
      <c r="AP14" s="31">
        <v>0</v>
      </c>
      <c r="AQ14" s="31">
        <v>0</v>
      </c>
      <c r="AR14" s="31">
        <v>0</v>
      </c>
      <c r="AS14" s="33"/>
    </row>
    <row r="15" spans="1:45" s="29" customFormat="1" x14ac:dyDescent="0.35">
      <c r="A15" s="36" t="s">
        <v>50</v>
      </c>
      <c r="B15" s="36" t="s">
        <v>64</v>
      </c>
      <c r="D15" s="36" t="s">
        <v>80</v>
      </c>
      <c r="E15" s="36" t="s">
        <v>94</v>
      </c>
      <c r="F15" s="37">
        <v>45046</v>
      </c>
      <c r="G15" s="38"/>
      <c r="I15" s="36" t="s">
        <v>51</v>
      </c>
      <c r="J15" s="36" t="s">
        <v>106</v>
      </c>
      <c r="K15" s="36" t="s">
        <v>120</v>
      </c>
      <c r="L15" s="36" t="s">
        <v>123</v>
      </c>
      <c r="M15" s="38">
        <v>2575001</v>
      </c>
      <c r="N15" s="30">
        <v>0</v>
      </c>
      <c r="O15" s="31">
        <v>0</v>
      </c>
      <c r="P15" s="31">
        <v>0</v>
      </c>
      <c r="Q15" s="31">
        <v>0</v>
      </c>
      <c r="R15" s="38">
        <v>2575001</v>
      </c>
      <c r="S15" s="38">
        <v>3000000</v>
      </c>
      <c r="T15" s="32">
        <v>2825000</v>
      </c>
      <c r="U15" s="32">
        <v>2825000</v>
      </c>
      <c r="V15" s="32">
        <f t="shared" si="21"/>
        <v>424999</v>
      </c>
      <c r="W15" s="32">
        <f t="shared" si="22"/>
        <v>175000</v>
      </c>
      <c r="X15" s="38">
        <v>29702.97</v>
      </c>
      <c r="Z15" s="29">
        <v>27000</v>
      </c>
      <c r="AA15" s="38">
        <v>92000</v>
      </c>
      <c r="AB15" s="32">
        <v>0</v>
      </c>
      <c r="AC15" s="32">
        <v>16000</v>
      </c>
      <c r="AD15" s="32">
        <v>0</v>
      </c>
      <c r="AE15" s="32">
        <v>0</v>
      </c>
      <c r="AF15" s="32">
        <v>0</v>
      </c>
      <c r="AG15" s="32">
        <v>0</v>
      </c>
      <c r="AH15" s="32">
        <f t="shared" si="23"/>
        <v>339702.97</v>
      </c>
      <c r="AI15" s="32">
        <f t="shared" si="24"/>
        <v>85296.030000000028</v>
      </c>
      <c r="AJ15" s="33">
        <f>55000*1.28</f>
        <v>70400</v>
      </c>
      <c r="AK15" s="33">
        <f>55000*1.28</f>
        <v>70400</v>
      </c>
      <c r="AL15" s="32">
        <v>0</v>
      </c>
      <c r="AM15" s="32">
        <v>0</v>
      </c>
      <c r="AN15" s="32">
        <f t="shared" si="26"/>
        <v>14896.030000000028</v>
      </c>
      <c r="AO15" s="31">
        <v>0</v>
      </c>
      <c r="AP15" s="31">
        <v>0</v>
      </c>
      <c r="AQ15" s="31">
        <v>0</v>
      </c>
      <c r="AR15" s="31">
        <v>0</v>
      </c>
      <c r="AS15" s="33"/>
    </row>
    <row r="16" spans="1:45" s="29" customFormat="1" hidden="1" x14ac:dyDescent="0.35">
      <c r="A16" s="36" t="s">
        <v>50</v>
      </c>
      <c r="B16" s="36" t="s">
        <v>64</v>
      </c>
      <c r="D16" s="36" t="s">
        <v>81</v>
      </c>
      <c r="E16" s="36" t="s">
        <v>95</v>
      </c>
      <c r="F16" s="37">
        <v>45077</v>
      </c>
      <c r="G16" s="38"/>
      <c r="I16" s="36" t="s">
        <v>51</v>
      </c>
      <c r="J16" s="36" t="s">
        <v>107</v>
      </c>
      <c r="K16" s="36" t="s">
        <v>121</v>
      </c>
      <c r="L16" s="36" t="s">
        <v>124</v>
      </c>
      <c r="M16" s="38">
        <v>4050001</v>
      </c>
      <c r="N16" s="30">
        <v>0</v>
      </c>
      <c r="O16" s="31">
        <v>0</v>
      </c>
      <c r="P16" s="31">
        <v>0</v>
      </c>
      <c r="Q16" s="31">
        <v>0</v>
      </c>
      <c r="R16" s="38">
        <v>4050001</v>
      </c>
      <c r="S16" s="38">
        <v>4350000</v>
      </c>
      <c r="T16" s="32">
        <v>4450000</v>
      </c>
      <c r="U16" s="32">
        <v>4450000</v>
      </c>
      <c r="V16" s="32">
        <f t="shared" si="21"/>
        <v>299999</v>
      </c>
      <c r="W16" s="32">
        <f t="shared" si="22"/>
        <v>-100000</v>
      </c>
      <c r="X16" s="38">
        <v>43069.31</v>
      </c>
      <c r="AA16" s="38">
        <v>79000</v>
      </c>
      <c r="AB16" s="32">
        <v>0</v>
      </c>
      <c r="AC16" s="32">
        <v>16000</v>
      </c>
      <c r="AD16" s="32">
        <v>0</v>
      </c>
      <c r="AE16" s="32">
        <v>0</v>
      </c>
      <c r="AF16" s="32">
        <v>0</v>
      </c>
      <c r="AG16" s="32">
        <v>0</v>
      </c>
      <c r="AH16" s="32">
        <f t="shared" si="23"/>
        <v>38069.31</v>
      </c>
      <c r="AI16" s="32">
        <f t="shared" si="24"/>
        <v>261929.69</v>
      </c>
      <c r="AJ16" s="33">
        <f>70000*1.28</f>
        <v>89600</v>
      </c>
      <c r="AK16" s="33">
        <f>70000*1.28</f>
        <v>89600</v>
      </c>
      <c r="AL16" s="32">
        <v>0</v>
      </c>
      <c r="AM16" s="32">
        <v>0</v>
      </c>
      <c r="AN16" s="32">
        <f t="shared" si="26"/>
        <v>172329.69</v>
      </c>
      <c r="AO16" s="31">
        <v>0</v>
      </c>
      <c r="AP16" s="31">
        <v>0</v>
      </c>
      <c r="AQ16" s="31">
        <v>0</v>
      </c>
      <c r="AR16" s="31">
        <v>0</v>
      </c>
      <c r="AS16" s="33"/>
    </row>
  </sheetData>
  <autoFilter ref="A2:AS16">
    <filterColumn colId="3">
      <filters>
        <filter val="GB2820/66 H CO"/>
      </filters>
    </filterColumn>
  </autoFilter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NEWLH (2)</vt:lpstr>
      <vt:lpstr>NEWTIPPER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Vijayakanth K (MDV Trucks - Sankagiri Field)</dc:creator>
  <cp:lastModifiedBy>George Birla  Bose (Sales)</cp:lastModifiedBy>
  <dcterms:created xsi:type="dcterms:W3CDTF">2019-08-20T14:10:08Z</dcterms:created>
  <dcterms:modified xsi:type="dcterms:W3CDTF">2023-07-03T05:47:34Z</dcterms:modified>
</cp:coreProperties>
</file>