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lya\Documents\SharpDevelop Projects\"/>
    </mc:Choice>
  </mc:AlternateContent>
  <xr:revisionPtr revIDLastSave="0" documentId="13_ncr:1_{38C9988C-78CE-4E25-A670-033C9950920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Шаблоны соотвествие профилю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E17" i="3"/>
  <c r="F17" i="3" s="1"/>
  <c r="E18" i="3"/>
  <c r="F18" i="3" s="1"/>
  <c r="E19" i="3"/>
  <c r="F19" i="3" s="1"/>
  <c r="E22" i="3"/>
  <c r="F22" i="3" s="1"/>
  <c r="E29" i="3"/>
  <c r="F29" i="3" s="1"/>
  <c r="C54" i="3"/>
  <c r="C53" i="3"/>
  <c r="C52" i="3"/>
  <c r="C51" i="3"/>
  <c r="C50" i="3"/>
  <c r="I14" i="2"/>
  <c r="E26" i="3"/>
  <c r="F26" i="3" s="1"/>
  <c r="E27" i="3"/>
  <c r="F27" i="3" s="1"/>
  <c r="E28" i="3"/>
  <c r="F28" i="3" s="1"/>
  <c r="E2" i="3"/>
  <c r="C33" i="3"/>
  <c r="C34" i="3"/>
  <c r="H19" i="3" l="1"/>
  <c r="H18" i="3"/>
  <c r="H17" i="3"/>
  <c r="H22" i="3"/>
  <c r="H29" i="3"/>
  <c r="H26" i="3"/>
  <c r="H28" i="3"/>
  <c r="H27" i="3"/>
  <c r="W2" i="3"/>
  <c r="V3" i="3" s="1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C37" i="3"/>
  <c r="C35" i="3"/>
  <c r="C32" i="3"/>
  <c r="C36" i="3"/>
  <c r="C38" i="3"/>
  <c r="G32" i="3" l="1"/>
  <c r="I32" i="3" s="1"/>
  <c r="D32" i="3"/>
  <c r="U6" i="3"/>
  <c r="U5" i="3"/>
  <c r="G34" i="3"/>
  <c r="I34" i="3" s="1"/>
  <c r="G36" i="3"/>
  <c r="I36" i="3" s="1"/>
  <c r="G35" i="3"/>
  <c r="I35" i="3" s="1"/>
  <c r="G38" i="3"/>
  <c r="I38" i="3" s="1"/>
  <c r="G37" i="3"/>
  <c r="I37" i="3" s="1"/>
  <c r="G33" i="3"/>
  <c r="I33" i="3" s="1"/>
  <c r="E25" i="3"/>
  <c r="F25" i="3" s="1"/>
  <c r="E21" i="3"/>
  <c r="F21" i="3" s="1"/>
  <c r="E14" i="3"/>
  <c r="F14" i="3" s="1"/>
  <c r="E10" i="3"/>
  <c r="F10" i="3" s="1"/>
  <c r="E6" i="3"/>
  <c r="F6" i="3" s="1"/>
  <c r="E24" i="3"/>
  <c r="F24" i="3" s="1"/>
  <c r="E20" i="3"/>
  <c r="F20" i="3" s="1"/>
  <c r="E13" i="3"/>
  <c r="F13" i="3" s="1"/>
  <c r="E9" i="3"/>
  <c r="F9" i="3" s="1"/>
  <c r="E5" i="3"/>
  <c r="F5" i="3" s="1"/>
  <c r="E23" i="3"/>
  <c r="F23" i="3" s="1"/>
  <c r="H23" i="3" s="1"/>
  <c r="E16" i="3"/>
  <c r="F16" i="3" s="1"/>
  <c r="E12" i="3"/>
  <c r="F12" i="3" s="1"/>
  <c r="H12" i="3" s="1"/>
  <c r="E8" i="3"/>
  <c r="F8" i="3" s="1"/>
  <c r="H8" i="3" s="1"/>
  <c r="E4" i="3"/>
  <c r="F4" i="3" s="1"/>
  <c r="F2" i="3"/>
  <c r="H2" i="3" s="1"/>
  <c r="E15" i="3"/>
  <c r="F15" i="3" s="1"/>
  <c r="H15" i="3" s="1"/>
  <c r="E11" i="3"/>
  <c r="F11" i="3" s="1"/>
  <c r="E7" i="3"/>
  <c r="F7" i="3" s="1"/>
  <c r="E3" i="3"/>
  <c r="F3" i="3" s="1"/>
  <c r="D35" i="3"/>
  <c r="D36" i="3"/>
  <c r="D33" i="3"/>
  <c r="D38" i="3"/>
  <c r="D34" i="3"/>
  <c r="D3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6" i="3"/>
  <c r="H3" i="3"/>
  <c r="H4" i="3"/>
  <c r="H25" i="3"/>
  <c r="H10" i="3"/>
  <c r="H14" i="3"/>
  <c r="H21" i="3"/>
  <c r="H6" i="3"/>
  <c r="H24" i="3"/>
  <c r="H13" i="3"/>
  <c r="H9" i="3"/>
  <c r="H7" i="3"/>
  <c r="H5" i="3"/>
  <c r="H11" i="3"/>
  <c r="H20" i="3"/>
  <c r="V7" i="3"/>
  <c r="I40" i="2"/>
  <c r="I44" i="2"/>
  <c r="I41" i="2"/>
  <c r="I32" i="2"/>
  <c r="I31" i="2"/>
  <c r="I30" i="2"/>
  <c r="I29" i="2"/>
  <c r="I28" i="2"/>
  <c r="I27" i="2"/>
  <c r="I26" i="2"/>
  <c r="C39" i="3" l="1"/>
  <c r="D39" i="3" s="1"/>
</calcChain>
</file>

<file path=xl/sharedStrings.xml><?xml version="1.0" encoding="utf-8"?>
<sst xmlns="http://schemas.openxmlformats.org/spreadsheetml/2006/main" count="198" uniqueCount="75">
  <si>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</si>
  <si>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</si>
  <si>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</si>
  <si>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</si>
  <si>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</si>
  <si>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</si>
  <si>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</si>
  <si>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</si>
  <si>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</si>
  <si>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</si>
  <si>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</si>
  <si>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</si>
  <si>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</si>
  <si>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</si>
  <si>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</si>
  <si>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</si>
  <si>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</si>
  <si>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</si>
  <si>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</si>
  <si>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</si>
  <si>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</si>
  <si>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</si>
  <si>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</si>
  <si>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</si>
  <si>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</si>
  <si>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</si>
  <si>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</si>
  <si>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</si>
  <si>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</si>
  <si>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</si>
  <si>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</si>
  <si>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</si>
  <si>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</si>
  <si>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</si>
  <si>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</si>
  <si>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</si>
  <si>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</si>
  <si>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</si>
  <si>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</si>
  <si>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</si>
  <si>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</si>
  <si>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</si>
  <si>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</si>
  <si>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</si>
  <si>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</si>
  <si>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</si>
  <si>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</si>
  <si>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</si>
  <si>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</si>
  <si>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</si>
  <si>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</si>
  <si>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</si>
  <si>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</si>
  <si>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</si>
  <si>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</si>
  <si>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</si>
  <si>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</si>
  <si>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</si>
  <si>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</si>
  <si>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</si>
  <si>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</si>
  <si>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</si>
  <si>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</si>
  <si>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</si>
  <si>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</si>
  <si>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</si>
  <si>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</si>
  <si>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</si>
  <si>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Н</t>
  </si>
  <si>
    <t>Continue</t>
  </si>
  <si>
    <t>1_MAIN_BuyTicket</t>
  </si>
  <si>
    <t>2_MAIN_DeletingTickets</t>
  </si>
  <si>
    <t>3_MAIN_RegistrationUser</t>
  </si>
  <si>
    <t>4_MAIN_LoginAndFill_Flight</t>
  </si>
  <si>
    <t>5_MAIN_SelectingList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</si>
</sst>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986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58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1" borderId="3" xfId="0" applyFill="1" applyBorder="1"/>
    <xf numFmtId="0" fontId="0" fillId="43" borderId="3" xfId="0" applyFill="1" applyBorder="1"/>
    <xf numFmtId="0" fontId="0" fillId="44" borderId="3" xfId="0" applyFill="1" applyBorder="1"/>
    <xf numFmtId="0" fontId="0" fillId="45" borderId="3" xfId="0" applyFill="1" applyBorder="1"/>
    <xf numFmtId="0" fontId="0" fillId="35" borderId="0" xfId="0" applyFill="1"/>
    <xf numFmtId="0" fontId="0" fillId="40" borderId="0" xfId="0" applyFill="1"/>
    <xf numFmtId="0" fontId="0" fillId="47" borderId="0" xfId="0" applyFill="1"/>
    <xf numFmtId="0" fontId="0" fillId="42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8" fillId="3" borderId="0" xfId="2"/>
    <xf numFmtId="0" fontId="8" fillId="3" borderId="3" xfId="2" applyBorder="1"/>
    <xf numFmtId="0" fontId="0" fillId="46" borderId="3" xfId="0" applyFill="1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C986CC"/>
      <color rgb="FFFF3399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еоргий Каляев" refreshedDate="44275.677201851853" createdVersion="6" refreshedVersion="6" minRefreshableVersion="3" recordCount="28" xr:uid="{957A093A-81DA-4CAF-9EB9-863D7AF956EA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1" maxValue="365"/>
    </cacheField>
    <cacheField name="одним пользователем в минуту" numFmtId="2">
      <sharedItems containsSemiMixedTypes="0" containsString="0" containsNumber="1" minValue="0.16438356164383561" maxValue="1.4634146341463414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19.726027397260275" maxValue="175.6097560975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1_MAIN_BuyTicket"/>
    <x v="0"/>
    <n v="1"/>
    <n v="4"/>
    <n v="82"/>
    <n v="0.73170731707317072"/>
    <n v="60"/>
    <n v="175.60975609756096"/>
  </r>
  <r>
    <s v="1_MAIN_BuyTicket"/>
    <x v="1"/>
    <n v="1"/>
    <n v="4"/>
    <n v="82"/>
    <n v="0.73170731707317072"/>
    <n v="60"/>
    <n v="175.60975609756096"/>
  </r>
  <r>
    <s v="1_MAIN_BuyTicket"/>
    <x v="2"/>
    <n v="1"/>
    <n v="4"/>
    <n v="82"/>
    <n v="0.73170731707317072"/>
    <n v="60"/>
    <n v="175.60975609756096"/>
  </r>
  <r>
    <s v="1_MAIN_BuyTicket"/>
    <x v="3"/>
    <n v="1"/>
    <n v="4"/>
    <n v="82"/>
    <n v="0.73170731707317072"/>
    <n v="60"/>
    <n v="175.60975609756096"/>
  </r>
  <r>
    <s v="1_MAIN_BuyTicket"/>
    <x v="4"/>
    <n v="1"/>
    <n v="4"/>
    <n v="82"/>
    <n v="0.73170731707317072"/>
    <n v="60"/>
    <n v="175.60975609756096"/>
  </r>
  <r>
    <s v="1_MAIN_BuyTicket"/>
    <x v="5"/>
    <n v="1"/>
    <n v="4"/>
    <n v="82"/>
    <n v="0.73170731707317072"/>
    <n v="60"/>
    <n v="175.60975609756096"/>
  </r>
  <r>
    <s v="1_MAIN_BuyTicket"/>
    <x v="6"/>
    <n v="1"/>
    <n v="4"/>
    <n v="82"/>
    <n v="0.73170731707317072"/>
    <n v="60"/>
    <n v="175.60975609756096"/>
  </r>
  <r>
    <s v="2_MAIN_DeletingTickets"/>
    <x v="0"/>
    <n v="1"/>
    <n v="1"/>
    <n v="47"/>
    <n v="1.2765957446808511"/>
    <n v="60"/>
    <n v="76.59574468085107"/>
  </r>
  <r>
    <s v="2_MAIN_DeletingTickets"/>
    <x v="1"/>
    <n v="1"/>
    <n v="1"/>
    <n v="47"/>
    <n v="1.2765957446808511"/>
    <n v="60"/>
    <n v="76.59574468085107"/>
  </r>
  <r>
    <s v="2_MAIN_DeletingTickets"/>
    <x v="7"/>
    <n v="1"/>
    <n v="1"/>
    <n v="47"/>
    <n v="1.2765957446808511"/>
    <n v="60"/>
    <n v="76.59574468085107"/>
  </r>
  <r>
    <s v="2_MAIN_DeletingTickets"/>
    <x v="8"/>
    <n v="1"/>
    <n v="1"/>
    <n v="47"/>
    <n v="1.2765957446808511"/>
    <n v="60"/>
    <n v="76.59574468085107"/>
  </r>
  <r>
    <s v="2_MAIN_DeletingTickets"/>
    <x v="6"/>
    <n v="1"/>
    <n v="1"/>
    <n v="47"/>
    <n v="1.2765957446808511"/>
    <n v="60"/>
    <n v="76.59574468085107"/>
  </r>
  <r>
    <s v="3_MAIN_RegistrationUser"/>
    <x v="0"/>
    <n v="1"/>
    <n v="2"/>
    <n v="365"/>
    <n v="0.16438356164383561"/>
    <n v="60"/>
    <n v="19.726027397260275"/>
  </r>
  <r>
    <s v="3_MAIN_RegistrationUser"/>
    <x v="9"/>
    <n v="1"/>
    <n v="2"/>
    <n v="365"/>
    <n v="0.16438356164383561"/>
    <n v="60"/>
    <n v="19.726027397260275"/>
  </r>
  <r>
    <s v="3_MAIN_RegistrationUser"/>
    <x v="10"/>
    <n v="1"/>
    <n v="2"/>
    <n v="365"/>
    <n v="0.16438356164383561"/>
    <n v="60"/>
    <n v="19.726027397260275"/>
  </r>
  <r>
    <s v="3_MAIN_RegistrationUser"/>
    <x v="11"/>
    <n v="1"/>
    <n v="2"/>
    <n v="365"/>
    <n v="0.16438356164383561"/>
    <n v="60"/>
    <n v="19.726027397260275"/>
  </r>
  <r>
    <s v="3_MAIN_RegistrationUser"/>
    <x v="2"/>
    <n v="1"/>
    <n v="2"/>
    <n v="365"/>
    <n v="0.16438356164383561"/>
    <n v="60"/>
    <n v="19.726027397260275"/>
  </r>
  <r>
    <s v="3_MAIN_RegistrationUser"/>
    <x v="3"/>
    <n v="1"/>
    <n v="2"/>
    <n v="365"/>
    <n v="0.16438356164383561"/>
    <n v="60"/>
    <n v="19.726027397260275"/>
  </r>
  <r>
    <s v="4_MAIN_LoginAndFill_Flight"/>
    <x v="0"/>
    <n v="1"/>
    <n v="2"/>
    <n v="120"/>
    <n v="0.5"/>
    <n v="60"/>
    <n v="60"/>
  </r>
  <r>
    <s v="4_MAIN_LoginAndFill_Flight"/>
    <x v="1"/>
    <n v="1"/>
    <n v="2"/>
    <n v="120"/>
    <n v="0.5"/>
    <n v="60"/>
    <n v="60"/>
  </r>
  <r>
    <s v="4_MAIN_LoginAndFill_Flight"/>
    <x v="2"/>
    <n v="1"/>
    <n v="2"/>
    <n v="120"/>
    <n v="0.5"/>
    <n v="60"/>
    <n v="60"/>
  </r>
  <r>
    <s v="5_MAIN_SelectingList"/>
    <x v="0"/>
    <n v="1"/>
    <n v="1"/>
    <n v="41"/>
    <n v="1.4634146341463414"/>
    <n v="60"/>
    <n v="87.804878048780481"/>
  </r>
  <r>
    <s v="5_MAIN_SelectingList"/>
    <x v="1"/>
    <n v="1"/>
    <n v="1"/>
    <n v="41"/>
    <n v="1.4634146341463414"/>
    <n v="60"/>
    <n v="87.804878048780481"/>
  </r>
  <r>
    <s v="5_MAIN_SelectingList"/>
    <x v="2"/>
    <n v="1"/>
    <n v="1"/>
    <n v="41"/>
    <n v="1.4634146341463414"/>
    <n v="60"/>
    <n v="87.804878048780481"/>
  </r>
  <r>
    <s v="5_MAIN_SelectingList"/>
    <x v="3"/>
    <n v="1"/>
    <n v="1"/>
    <n v="41"/>
    <n v="1.4634146341463414"/>
    <n v="60"/>
    <n v="87.804878048780481"/>
  </r>
  <r>
    <s v="5_MAIN_SelectingList"/>
    <x v="4"/>
    <n v="1"/>
    <n v="1"/>
    <n v="41"/>
    <n v="1.4634146341463414"/>
    <n v="60"/>
    <n v="87.804878048780481"/>
  </r>
  <r>
    <s v="5_MAIN_SelectingList"/>
    <x v="7"/>
    <n v="1"/>
    <n v="1"/>
    <n v="41"/>
    <n v="1.4634146341463414"/>
    <n v="60"/>
    <n v="87.804878048780481"/>
  </r>
  <r>
    <s v="5_MAIN_SelectingList"/>
    <x v="6"/>
    <n v="1"/>
    <n v="1"/>
    <n v="41"/>
    <n v="1.4634146341463414"/>
    <n v="60"/>
    <n v="87.8048780487804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93AC22-6D51-4C96-8388-C9F6416D7A55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73"/>
  <sheetViews>
    <sheetView tabSelected="1" zoomScale="85" zoomScaleNormal="85" workbookViewId="0">
      <selection activeCell="K17" sqref="K17"/>
    </sheetView>
  </sheetViews>
  <sheetFormatPr defaultColWidth="11.42578125" defaultRowHeight="15" x14ac:dyDescent="0.25"/>
  <cols>
    <col min="1" max="1" width="29" customWidth="1"/>
    <col min="2" max="2" width="41.140625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24.1406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6" max="16" width="16.5703125" customWidth="1"/>
    <col min="19" max="19" width="44" bestFit="1" customWidth="1"/>
  </cols>
  <sheetData>
    <row r="1" spans="1:24" ht="15.75" thickBot="1" x14ac:dyDescent="0.3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1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4" t="s">
        <v>70</v>
      </c>
      <c r="B2" t="s">
        <v>65</v>
      </c>
      <c r="C2">
        <v>1</v>
      </c>
      <c r="D2" s="19">
        <f t="shared" ref="D2:D29" si="0">VLOOKUP(A2,$M$1:$W$8,6,FALSE)</f>
        <v>4</v>
      </c>
      <c r="E2">
        <f>VLOOKUP(A2,$M$1:$W$8,5,FALSE)</f>
        <v>82</v>
      </c>
      <c r="F2" s="18">
        <f>60/E2</f>
        <v>0.73170731707317072</v>
      </c>
      <c r="G2">
        <v>60</v>
      </c>
      <c r="H2" s="17">
        <f>D2*F2*G2</f>
        <v>175.60975609756096</v>
      </c>
      <c r="I2" s="42" t="s">
        <v>60</v>
      </c>
      <c r="J2" s="40">
        <v>263.41463414634143</v>
      </c>
      <c r="M2" s="44" t="s">
        <v>70</v>
      </c>
      <c r="N2" s="26">
        <v>1.0864</v>
      </c>
      <c r="O2" s="26">
        <v>17.892900000000001</v>
      </c>
      <c r="P2" s="39">
        <f>N2+O2</f>
        <v>18.979300000000002</v>
      </c>
      <c r="Q2" s="55">
        <v>82</v>
      </c>
      <c r="R2" s="55">
        <v>4</v>
      </c>
      <c r="S2" s="16">
        <f>60/(Q2)</f>
        <v>0.73170731707317072</v>
      </c>
      <c r="T2" s="22">
        <v>20</v>
      </c>
      <c r="U2" s="23">
        <f>ROUND(R2*S2*T2,0)</f>
        <v>59</v>
      </c>
      <c r="V2" s="24">
        <f>R2/W$2</f>
        <v>0.4</v>
      </c>
      <c r="W2">
        <f>SUM(R2:R6)</f>
        <v>10</v>
      </c>
    </row>
    <row r="3" spans="1:24" x14ac:dyDescent="0.25">
      <c r="A3" s="44" t="s">
        <v>70</v>
      </c>
      <c r="B3" s="47" t="s">
        <v>57</v>
      </c>
      <c r="C3">
        <v>1</v>
      </c>
      <c r="D3" s="20">
        <f t="shared" si="0"/>
        <v>4</v>
      </c>
      <c r="E3">
        <f t="shared" ref="E3:E28" si="1">VLOOKUP(A3,$M$1:$W$8,5,FALSE)</f>
        <v>82</v>
      </c>
      <c r="F3" s="18">
        <f t="shared" ref="F3:F28" si="2">60/E3</f>
        <v>0.73170731707317072</v>
      </c>
      <c r="G3">
        <v>60</v>
      </c>
      <c r="H3" s="17">
        <f t="shared" ref="H3:H28" si="3">D3*F3*G3</f>
        <v>175.60975609756096</v>
      </c>
      <c r="I3" s="42" t="s">
        <v>58</v>
      </c>
      <c r="J3" s="40">
        <v>343.14066154360171</v>
      </c>
      <c r="L3" t="s">
        <v>68</v>
      </c>
      <c r="M3" s="45" t="s">
        <v>71</v>
      </c>
      <c r="N3" s="26">
        <v>0.66459999999999997</v>
      </c>
      <c r="O3" s="26">
        <v>8.9633000000000003</v>
      </c>
      <c r="P3" s="39">
        <f t="shared" ref="P3:P6" si="4">N3+O3</f>
        <v>9.6279000000000003</v>
      </c>
      <c r="Q3" s="55">
        <v>47</v>
      </c>
      <c r="R3" s="55">
        <v>1</v>
      </c>
      <c r="S3" s="16">
        <f t="shared" ref="S3:S6" si="5">60/(Q3)</f>
        <v>1.2765957446808511</v>
      </c>
      <c r="T3" s="22">
        <v>20</v>
      </c>
      <c r="U3" s="23">
        <f t="shared" ref="U3:U6" si="6">ROUND(R3*S3*T3,0)</f>
        <v>26</v>
      </c>
      <c r="V3" s="24">
        <f>R3/W$2</f>
        <v>0.1</v>
      </c>
    </row>
    <row r="4" spans="1:24" x14ac:dyDescent="0.25">
      <c r="A4" s="44" t="s">
        <v>70</v>
      </c>
      <c r="B4" t="s">
        <v>58</v>
      </c>
      <c r="C4">
        <v>1</v>
      </c>
      <c r="D4" s="20">
        <f t="shared" si="0"/>
        <v>4</v>
      </c>
      <c r="E4">
        <f t="shared" si="1"/>
        <v>82</v>
      </c>
      <c r="F4" s="18">
        <f t="shared" si="2"/>
        <v>0.73170731707317072</v>
      </c>
      <c r="G4">
        <v>60</v>
      </c>
      <c r="H4" s="17">
        <f t="shared" si="3"/>
        <v>175.60975609756096</v>
      </c>
      <c r="I4" s="42" t="s">
        <v>63</v>
      </c>
      <c r="J4" s="40">
        <v>164.40062272963155</v>
      </c>
      <c r="M4" s="43" t="s">
        <v>72</v>
      </c>
      <c r="N4" s="26">
        <v>0.81220000000000003</v>
      </c>
      <c r="O4" s="26">
        <v>14.988099999999999</v>
      </c>
      <c r="P4" s="39">
        <f t="shared" si="4"/>
        <v>15.8003</v>
      </c>
      <c r="Q4" s="55">
        <v>365</v>
      </c>
      <c r="R4" s="55">
        <v>2</v>
      </c>
      <c r="S4" s="16">
        <f t="shared" si="5"/>
        <v>0.16438356164383561</v>
      </c>
      <c r="T4" s="22">
        <v>20</v>
      </c>
      <c r="U4" s="23">
        <f t="shared" si="6"/>
        <v>7</v>
      </c>
      <c r="V4" s="24">
        <f t="shared" ref="V4:V6" si="7">R4/W$2</f>
        <v>0.2</v>
      </c>
    </row>
    <row r="5" spans="1:24" x14ac:dyDescent="0.25">
      <c r="A5" s="44" t="s">
        <v>70</v>
      </c>
      <c r="B5" s="48" t="s">
        <v>59</v>
      </c>
      <c r="C5">
        <v>1</v>
      </c>
      <c r="D5" s="20">
        <f t="shared" si="0"/>
        <v>4</v>
      </c>
      <c r="E5">
        <f t="shared" si="1"/>
        <v>82</v>
      </c>
      <c r="F5" s="18">
        <f t="shared" si="2"/>
        <v>0.73170731707317072</v>
      </c>
      <c r="G5">
        <v>60</v>
      </c>
      <c r="H5" s="17">
        <f t="shared" si="3"/>
        <v>175.60975609756096</v>
      </c>
      <c r="I5" s="42" t="s">
        <v>66</v>
      </c>
      <c r="J5" s="40">
        <v>19.726027397260275</v>
      </c>
      <c r="M5" s="46" t="s">
        <v>73</v>
      </c>
      <c r="N5" s="26">
        <v>0.52569999999999995</v>
      </c>
      <c r="O5" s="26">
        <v>5.4718</v>
      </c>
      <c r="P5" s="39">
        <f t="shared" si="4"/>
        <v>5.9974999999999996</v>
      </c>
      <c r="Q5" s="55">
        <v>120</v>
      </c>
      <c r="R5" s="55">
        <v>2</v>
      </c>
      <c r="S5" s="16">
        <f t="shared" si="5"/>
        <v>0.5</v>
      </c>
      <c r="T5" s="22">
        <v>20</v>
      </c>
      <c r="U5" s="23">
        <f t="shared" si="6"/>
        <v>20</v>
      </c>
      <c r="V5" s="24">
        <f t="shared" si="7"/>
        <v>0.2</v>
      </c>
    </row>
    <row r="6" spans="1:24" x14ac:dyDescent="0.25">
      <c r="A6" s="44" t="s">
        <v>70</v>
      </c>
      <c r="B6" s="49" t="s">
        <v>60</v>
      </c>
      <c r="C6">
        <v>1</v>
      </c>
      <c r="D6" s="20">
        <f t="shared" si="0"/>
        <v>4</v>
      </c>
      <c r="E6">
        <f t="shared" si="1"/>
        <v>82</v>
      </c>
      <c r="F6" s="18">
        <f t="shared" si="2"/>
        <v>0.73170731707317072</v>
      </c>
      <c r="G6">
        <v>60</v>
      </c>
      <c r="H6" s="17">
        <f t="shared" si="3"/>
        <v>175.60975609756096</v>
      </c>
      <c r="I6" s="42" t="s">
        <v>69</v>
      </c>
      <c r="J6" s="40">
        <v>19.726027397260275</v>
      </c>
      <c r="M6" s="56" t="s">
        <v>74</v>
      </c>
      <c r="N6" s="26">
        <v>1.0510999999999999</v>
      </c>
      <c r="O6" s="26">
        <v>18.0183</v>
      </c>
      <c r="P6" s="39">
        <f t="shared" si="4"/>
        <v>19.069400000000002</v>
      </c>
      <c r="Q6" s="55">
        <v>41</v>
      </c>
      <c r="R6" s="55">
        <v>1</v>
      </c>
      <c r="S6" s="16">
        <f t="shared" si="5"/>
        <v>1.4634146341463414</v>
      </c>
      <c r="T6" s="22">
        <v>20</v>
      </c>
      <c r="U6" s="23">
        <f t="shared" si="6"/>
        <v>29</v>
      </c>
      <c r="V6" s="24">
        <f t="shared" si="7"/>
        <v>0.1</v>
      </c>
    </row>
    <row r="7" spans="1:24" x14ac:dyDescent="0.25">
      <c r="A7" s="44" t="s">
        <v>70</v>
      </c>
      <c r="B7" s="50" t="s">
        <v>61</v>
      </c>
      <c r="C7">
        <v>1</v>
      </c>
      <c r="D7" s="20">
        <f t="shared" si="0"/>
        <v>4</v>
      </c>
      <c r="E7">
        <f t="shared" si="1"/>
        <v>82</v>
      </c>
      <c r="F7" s="18">
        <f t="shared" si="2"/>
        <v>0.73170731707317072</v>
      </c>
      <c r="G7">
        <v>60</v>
      </c>
      <c r="H7" s="17">
        <f t="shared" si="3"/>
        <v>175.60975609756096</v>
      </c>
      <c r="I7" s="42" t="s">
        <v>59</v>
      </c>
      <c r="J7" s="40">
        <v>283.14066154360171</v>
      </c>
      <c r="T7" s="22"/>
      <c r="U7" s="23">
        <f>SUM(U2:U6)</f>
        <v>141</v>
      </c>
      <c r="V7" s="24">
        <f>SUM(V2:V6)</f>
        <v>0.99999999999999989</v>
      </c>
    </row>
    <row r="8" spans="1:24" ht="15.75" thickBot="1" x14ac:dyDescent="0.3">
      <c r="A8" s="44" t="s">
        <v>70</v>
      </c>
      <c r="B8" s="52" t="s">
        <v>62</v>
      </c>
      <c r="C8">
        <v>1</v>
      </c>
      <c r="D8" s="21">
        <f t="shared" si="0"/>
        <v>4</v>
      </c>
      <c r="E8">
        <f t="shared" si="1"/>
        <v>82</v>
      </c>
      <c r="F8" s="18">
        <f t="shared" si="2"/>
        <v>0.73170731707317072</v>
      </c>
      <c r="G8">
        <v>60</v>
      </c>
      <c r="H8" s="17">
        <f t="shared" si="3"/>
        <v>175.60975609756096</v>
      </c>
      <c r="I8" s="42" t="s">
        <v>61</v>
      </c>
      <c r="J8" s="40">
        <v>175.60975609756096</v>
      </c>
    </row>
    <row r="9" spans="1:24" x14ac:dyDescent="0.25">
      <c r="A9" s="45" t="s">
        <v>71</v>
      </c>
      <c r="B9" t="s">
        <v>65</v>
      </c>
      <c r="C9">
        <v>1</v>
      </c>
      <c r="D9" s="19">
        <f t="shared" si="0"/>
        <v>1</v>
      </c>
      <c r="E9">
        <f t="shared" si="1"/>
        <v>47</v>
      </c>
      <c r="F9" s="18">
        <f t="shared" si="2"/>
        <v>1.2765957446808511</v>
      </c>
      <c r="G9">
        <v>60</v>
      </c>
      <c r="H9" s="17">
        <f t="shared" si="3"/>
        <v>76.59574468085107</v>
      </c>
      <c r="I9" s="42" t="s">
        <v>67</v>
      </c>
      <c r="J9" s="40">
        <v>19.726027397260275</v>
      </c>
    </row>
    <row r="10" spans="1:24" x14ac:dyDescent="0.25">
      <c r="A10" s="45" t="s">
        <v>71</v>
      </c>
      <c r="B10" s="47" t="s">
        <v>57</v>
      </c>
      <c r="C10">
        <v>1</v>
      </c>
      <c r="D10" s="20">
        <f t="shared" si="0"/>
        <v>1</v>
      </c>
      <c r="E10">
        <f t="shared" si="1"/>
        <v>47</v>
      </c>
      <c r="F10" s="18">
        <f t="shared" si="2"/>
        <v>1.2765957446808511</v>
      </c>
      <c r="G10">
        <v>60</v>
      </c>
      <c r="H10" s="17">
        <f t="shared" si="3"/>
        <v>76.59574468085107</v>
      </c>
      <c r="I10" s="42" t="s">
        <v>57</v>
      </c>
      <c r="J10" s="40">
        <v>400.01037882719254</v>
      </c>
    </row>
    <row r="11" spans="1:24" x14ac:dyDescent="0.25">
      <c r="A11" s="45" t="s">
        <v>71</v>
      </c>
      <c r="B11" s="53" t="s">
        <v>63</v>
      </c>
      <c r="C11">
        <v>1</v>
      </c>
      <c r="D11" s="20">
        <f t="shared" si="0"/>
        <v>1</v>
      </c>
      <c r="E11">
        <f t="shared" si="1"/>
        <v>47</v>
      </c>
      <c r="F11" s="18">
        <f t="shared" si="2"/>
        <v>1.2765957446808511</v>
      </c>
      <c r="G11">
        <v>60</v>
      </c>
      <c r="H11" s="17">
        <f t="shared" si="3"/>
        <v>76.59574468085107</v>
      </c>
      <c r="I11" s="42" t="s">
        <v>62</v>
      </c>
      <c r="J11" s="40">
        <v>340.01037882719254</v>
      </c>
    </row>
    <row r="12" spans="1:24" x14ac:dyDescent="0.25">
      <c r="A12" s="45" t="s">
        <v>71</v>
      </c>
      <c r="B12" s="51" t="s">
        <v>64</v>
      </c>
      <c r="C12">
        <v>1</v>
      </c>
      <c r="D12" s="20">
        <f t="shared" si="0"/>
        <v>1</v>
      </c>
      <c r="E12">
        <f t="shared" si="1"/>
        <v>47</v>
      </c>
      <c r="F12" s="18">
        <f t="shared" si="2"/>
        <v>1.2765957446808511</v>
      </c>
      <c r="G12">
        <v>60</v>
      </c>
      <c r="H12" s="17">
        <f t="shared" si="3"/>
        <v>76.59574468085107</v>
      </c>
      <c r="I12" s="42" t="s">
        <v>65</v>
      </c>
      <c r="J12" s="40">
        <v>419.73640622445282</v>
      </c>
    </row>
    <row r="13" spans="1:24" ht="15.75" thickBot="1" x14ac:dyDescent="0.3">
      <c r="A13" s="45" t="s">
        <v>71</v>
      </c>
      <c r="B13" s="52" t="s">
        <v>62</v>
      </c>
      <c r="C13">
        <v>1</v>
      </c>
      <c r="D13" s="21">
        <f t="shared" si="0"/>
        <v>1</v>
      </c>
      <c r="E13">
        <f t="shared" si="1"/>
        <v>47</v>
      </c>
      <c r="F13" s="18">
        <f t="shared" si="2"/>
        <v>1.2765957446808511</v>
      </c>
      <c r="G13">
        <v>60</v>
      </c>
      <c r="H13" s="17">
        <f t="shared" si="3"/>
        <v>76.59574468085107</v>
      </c>
      <c r="I13" s="42" t="s">
        <v>64</v>
      </c>
      <c r="J13" s="40">
        <v>76.59574468085107</v>
      </c>
    </row>
    <row r="14" spans="1:24" x14ac:dyDescent="0.25">
      <c r="A14" s="43" t="s">
        <v>72</v>
      </c>
      <c r="B14" t="s">
        <v>65</v>
      </c>
      <c r="C14">
        <v>1</v>
      </c>
      <c r="D14" s="19">
        <f t="shared" si="0"/>
        <v>2</v>
      </c>
      <c r="E14">
        <f t="shared" si="1"/>
        <v>365</v>
      </c>
      <c r="F14" s="18">
        <f t="shared" si="2"/>
        <v>0.16438356164383561</v>
      </c>
      <c r="G14">
        <v>60</v>
      </c>
      <c r="H14" s="17">
        <f t="shared" si="3"/>
        <v>19.726027397260275</v>
      </c>
      <c r="I14" s="42" t="s">
        <v>34</v>
      </c>
      <c r="J14" s="40">
        <v>2525.2373268122074</v>
      </c>
    </row>
    <row r="15" spans="1:24" x14ac:dyDescent="0.25">
      <c r="A15" s="43" t="s">
        <v>72</v>
      </c>
      <c r="B15" t="s">
        <v>66</v>
      </c>
      <c r="C15">
        <v>1</v>
      </c>
      <c r="D15" s="20">
        <f t="shared" si="0"/>
        <v>2</v>
      </c>
      <c r="E15">
        <f t="shared" si="1"/>
        <v>365</v>
      </c>
      <c r="F15" s="18">
        <f t="shared" si="2"/>
        <v>0.16438356164383561</v>
      </c>
      <c r="G15">
        <v>60</v>
      </c>
      <c r="H15" s="17">
        <f t="shared" si="3"/>
        <v>19.726027397260275</v>
      </c>
    </row>
    <row r="16" spans="1:24" x14ac:dyDescent="0.25">
      <c r="A16" s="43" t="s">
        <v>72</v>
      </c>
      <c r="B16" t="s">
        <v>67</v>
      </c>
      <c r="C16">
        <v>1</v>
      </c>
      <c r="D16" s="20">
        <f t="shared" si="0"/>
        <v>2</v>
      </c>
      <c r="E16">
        <f t="shared" si="1"/>
        <v>365</v>
      </c>
      <c r="F16" s="18">
        <f t="shared" si="2"/>
        <v>0.16438356164383561</v>
      </c>
      <c r="G16">
        <v>60</v>
      </c>
      <c r="H16" s="17">
        <f t="shared" si="3"/>
        <v>19.726027397260275</v>
      </c>
    </row>
    <row r="17" spans="1:9" x14ac:dyDescent="0.25">
      <c r="A17" s="43" t="s">
        <v>72</v>
      </c>
      <c r="B17" t="s">
        <v>69</v>
      </c>
      <c r="C17">
        <v>1</v>
      </c>
      <c r="D17" s="20">
        <f t="shared" si="0"/>
        <v>2</v>
      </c>
      <c r="E17">
        <f t="shared" si="1"/>
        <v>365</v>
      </c>
      <c r="F17" s="18">
        <f t="shared" si="2"/>
        <v>0.16438356164383561</v>
      </c>
      <c r="G17">
        <v>60</v>
      </c>
      <c r="H17" s="17">
        <f t="shared" si="3"/>
        <v>19.726027397260275</v>
      </c>
    </row>
    <row r="18" spans="1:9" x14ac:dyDescent="0.25">
      <c r="A18" s="43" t="s">
        <v>72</v>
      </c>
      <c r="B18" t="s">
        <v>58</v>
      </c>
      <c r="C18">
        <v>1</v>
      </c>
      <c r="D18" s="20">
        <f t="shared" si="0"/>
        <v>2</v>
      </c>
      <c r="E18">
        <f t="shared" si="1"/>
        <v>365</v>
      </c>
      <c r="F18" s="18">
        <f t="shared" si="2"/>
        <v>0.16438356164383561</v>
      </c>
      <c r="G18">
        <v>60</v>
      </c>
      <c r="H18" s="17">
        <f t="shared" si="3"/>
        <v>19.726027397260275</v>
      </c>
    </row>
    <row r="19" spans="1:9" ht="15.75" thickBot="1" x14ac:dyDescent="0.3">
      <c r="A19" s="43" t="s">
        <v>72</v>
      </c>
      <c r="B19" s="48" t="s">
        <v>59</v>
      </c>
      <c r="C19">
        <v>1</v>
      </c>
      <c r="D19" s="21">
        <f t="shared" si="0"/>
        <v>2</v>
      </c>
      <c r="E19">
        <f t="shared" si="1"/>
        <v>365</v>
      </c>
      <c r="F19" s="18">
        <f t="shared" si="2"/>
        <v>0.16438356164383561</v>
      </c>
      <c r="G19">
        <v>60</v>
      </c>
      <c r="H19" s="17">
        <f t="shared" si="3"/>
        <v>19.726027397260275</v>
      </c>
    </row>
    <row r="20" spans="1:9" x14ac:dyDescent="0.25">
      <c r="A20" s="46" t="s">
        <v>73</v>
      </c>
      <c r="B20" t="s">
        <v>65</v>
      </c>
      <c r="C20">
        <v>1</v>
      </c>
      <c r="D20" s="19">
        <f t="shared" si="0"/>
        <v>2</v>
      </c>
      <c r="E20">
        <f t="shared" si="1"/>
        <v>120</v>
      </c>
      <c r="F20" s="18">
        <f t="shared" si="2"/>
        <v>0.5</v>
      </c>
      <c r="G20">
        <v>60</v>
      </c>
      <c r="H20" s="17">
        <f t="shared" si="3"/>
        <v>60</v>
      </c>
    </row>
    <row r="21" spans="1:9" x14ac:dyDescent="0.25">
      <c r="A21" s="46" t="s">
        <v>73</v>
      </c>
      <c r="B21" s="47" t="s">
        <v>57</v>
      </c>
      <c r="C21">
        <v>1</v>
      </c>
      <c r="D21" s="20">
        <f t="shared" si="0"/>
        <v>2</v>
      </c>
      <c r="E21">
        <f t="shared" si="1"/>
        <v>120</v>
      </c>
      <c r="F21" s="18">
        <f t="shared" si="2"/>
        <v>0.5</v>
      </c>
      <c r="G21">
        <v>60</v>
      </c>
      <c r="H21" s="17">
        <f t="shared" si="3"/>
        <v>60</v>
      </c>
    </row>
    <row r="22" spans="1:9" ht="15.75" thickBot="1" x14ac:dyDescent="0.3">
      <c r="A22" s="46" t="s">
        <v>73</v>
      </c>
      <c r="B22" t="s">
        <v>58</v>
      </c>
      <c r="C22">
        <v>1</v>
      </c>
      <c r="D22" s="20">
        <f t="shared" si="0"/>
        <v>2</v>
      </c>
      <c r="E22">
        <f t="shared" si="1"/>
        <v>120</v>
      </c>
      <c r="F22" s="18">
        <f t="shared" si="2"/>
        <v>0.5</v>
      </c>
      <c r="G22">
        <v>60</v>
      </c>
      <c r="H22" s="17">
        <f t="shared" si="3"/>
        <v>60</v>
      </c>
    </row>
    <row r="23" spans="1:9" x14ac:dyDescent="0.25">
      <c r="A23" s="56" t="s">
        <v>74</v>
      </c>
      <c r="B23" t="s">
        <v>65</v>
      </c>
      <c r="C23">
        <v>1</v>
      </c>
      <c r="D23" s="19">
        <f t="shared" si="0"/>
        <v>1</v>
      </c>
      <c r="E23">
        <f t="shared" si="1"/>
        <v>41</v>
      </c>
      <c r="F23" s="18">
        <f t="shared" si="2"/>
        <v>1.4634146341463414</v>
      </c>
      <c r="G23">
        <v>60</v>
      </c>
      <c r="H23" s="17">
        <f t="shared" si="3"/>
        <v>87.804878048780481</v>
      </c>
    </row>
    <row r="24" spans="1:9" x14ac:dyDescent="0.25">
      <c r="A24" s="56" t="s">
        <v>74</v>
      </c>
      <c r="B24" s="47" t="s">
        <v>57</v>
      </c>
      <c r="C24">
        <v>1</v>
      </c>
      <c r="D24" s="20">
        <f t="shared" si="0"/>
        <v>1</v>
      </c>
      <c r="E24">
        <f t="shared" si="1"/>
        <v>41</v>
      </c>
      <c r="F24" s="18">
        <f t="shared" si="2"/>
        <v>1.4634146341463414</v>
      </c>
      <c r="G24">
        <v>60</v>
      </c>
      <c r="H24" s="17">
        <f t="shared" si="3"/>
        <v>87.804878048780481</v>
      </c>
    </row>
    <row r="25" spans="1:9" x14ac:dyDescent="0.25">
      <c r="A25" s="56" t="s">
        <v>74</v>
      </c>
      <c r="B25" t="s">
        <v>58</v>
      </c>
      <c r="C25">
        <v>1</v>
      </c>
      <c r="D25" s="20">
        <f t="shared" si="0"/>
        <v>1</v>
      </c>
      <c r="E25">
        <f t="shared" si="1"/>
        <v>41</v>
      </c>
      <c r="F25" s="18">
        <f t="shared" si="2"/>
        <v>1.4634146341463414</v>
      </c>
      <c r="G25">
        <v>60</v>
      </c>
      <c r="H25" s="17">
        <f t="shared" si="3"/>
        <v>87.804878048780481</v>
      </c>
    </row>
    <row r="26" spans="1:9" x14ac:dyDescent="0.25">
      <c r="A26" s="56" t="s">
        <v>74</v>
      </c>
      <c r="B26" s="48" t="s">
        <v>59</v>
      </c>
      <c r="C26">
        <v>1</v>
      </c>
      <c r="D26" s="20">
        <f t="shared" si="0"/>
        <v>1</v>
      </c>
      <c r="E26">
        <f t="shared" si="1"/>
        <v>41</v>
      </c>
      <c r="F26" s="18">
        <f t="shared" si="2"/>
        <v>1.4634146341463414</v>
      </c>
      <c r="G26">
        <v>60</v>
      </c>
      <c r="H26" s="17">
        <f t="shared" si="3"/>
        <v>87.804878048780481</v>
      </c>
    </row>
    <row r="27" spans="1:9" x14ac:dyDescent="0.25">
      <c r="A27" s="56" t="s">
        <v>74</v>
      </c>
      <c r="B27" s="49" t="s">
        <v>60</v>
      </c>
      <c r="C27">
        <v>1</v>
      </c>
      <c r="D27" s="20">
        <f t="shared" si="0"/>
        <v>1</v>
      </c>
      <c r="E27">
        <f t="shared" si="1"/>
        <v>41</v>
      </c>
      <c r="F27" s="18">
        <f t="shared" si="2"/>
        <v>1.4634146341463414</v>
      </c>
      <c r="G27">
        <v>60</v>
      </c>
      <c r="H27" s="17">
        <f t="shared" si="3"/>
        <v>87.804878048780481</v>
      </c>
    </row>
    <row r="28" spans="1:9" x14ac:dyDescent="0.25">
      <c r="A28" s="56" t="s">
        <v>74</v>
      </c>
      <c r="B28" s="53" t="s">
        <v>63</v>
      </c>
      <c r="C28">
        <v>1</v>
      </c>
      <c r="D28" s="20">
        <f t="shared" si="0"/>
        <v>1</v>
      </c>
      <c r="E28">
        <f t="shared" si="1"/>
        <v>41</v>
      </c>
      <c r="F28" s="18">
        <f t="shared" si="2"/>
        <v>1.4634146341463414</v>
      </c>
      <c r="G28">
        <v>60</v>
      </c>
      <c r="H28" s="17">
        <f t="shared" si="3"/>
        <v>87.804878048780481</v>
      </c>
    </row>
    <row r="29" spans="1:9" ht="15.75" thickBot="1" x14ac:dyDescent="0.3">
      <c r="A29" s="56" t="s">
        <v>74</v>
      </c>
      <c r="B29" s="52" t="s">
        <v>62</v>
      </c>
      <c r="C29">
        <v>1</v>
      </c>
      <c r="D29" s="21">
        <f t="shared" si="0"/>
        <v>1</v>
      </c>
      <c r="E29">
        <f t="shared" ref="E29" si="8">VLOOKUP(A29,$M$1:$W$8,5,FALSE)</f>
        <v>41</v>
      </c>
      <c r="F29" s="18">
        <f t="shared" ref="F29" si="9">60/E29</f>
        <v>1.4634146341463414</v>
      </c>
      <c r="G29">
        <v>60</v>
      </c>
      <c r="H29" s="17">
        <f t="shared" ref="H29" si="10">D29*F29*G29</f>
        <v>87.804878048780481</v>
      </c>
    </row>
    <row r="31" spans="1:9" ht="93.75" x14ac:dyDescent="0.25">
      <c r="A31" s="35" t="s">
        <v>35</v>
      </c>
      <c r="B31" s="35" t="s">
        <v>54</v>
      </c>
      <c r="C31" s="34" t="s">
        <v>52</v>
      </c>
      <c r="D31" s="34" t="s">
        <v>53</v>
      </c>
      <c r="G31" s="31" t="s">
        <v>51</v>
      </c>
      <c r="H31" s="31" t="s">
        <v>55</v>
      </c>
      <c r="I31" s="31" t="s">
        <v>56</v>
      </c>
    </row>
    <row r="32" spans="1:9" ht="18.75" x14ac:dyDescent="0.25">
      <c r="A32" s="36" t="s">
        <v>57</v>
      </c>
      <c r="B32" s="37">
        <v>422</v>
      </c>
      <c r="C32" s="32">
        <f>GETPIVOTDATA("Итого",$I$1,"transaction rq",A32)</f>
        <v>400.01037882719254</v>
      </c>
      <c r="D32" s="33">
        <f>1-B32/C32</f>
        <v>-5.4972626553540405E-2</v>
      </c>
      <c r="G32" s="25">
        <f>C32/3</f>
        <v>133.33679294239752</v>
      </c>
      <c r="H32" s="25">
        <v>63</v>
      </c>
      <c r="I32" s="28">
        <f>1-G32/H32</f>
        <v>-1.1164570308317066</v>
      </c>
    </row>
    <row r="33" spans="1:9" ht="18.75" x14ac:dyDescent="0.25">
      <c r="A33" s="36" t="s">
        <v>59</v>
      </c>
      <c r="B33" s="37">
        <v>282</v>
      </c>
      <c r="C33" s="29">
        <f>GETPIVOTDATA("Итого",$I$1,"transaction rq",A33)</f>
        <v>283.14066154360171</v>
      </c>
      <c r="D33" s="27">
        <f t="shared" ref="D33:D39" si="11">1-B33/C33</f>
        <v>4.0286037949588405E-3</v>
      </c>
      <c r="G33" s="25">
        <f t="shared" ref="G33:G38" si="12">C33/6</f>
        <v>47.190110257266952</v>
      </c>
      <c r="H33" s="25">
        <v>42</v>
      </c>
      <c r="I33" s="28">
        <f t="shared" ref="I33:I38" si="13">1-G33/H33</f>
        <v>-0.12357405374445118</v>
      </c>
    </row>
    <row r="34" spans="1:9" ht="18.75" x14ac:dyDescent="0.25">
      <c r="A34" s="36" t="s">
        <v>60</v>
      </c>
      <c r="B34" s="37">
        <v>251</v>
      </c>
      <c r="C34" s="29">
        <f>GETPIVOTDATA("Итого",$I$1,"transaction rq",A34)</f>
        <v>263.41463414634143</v>
      </c>
      <c r="D34" s="27">
        <f t="shared" si="11"/>
        <v>4.7129629629629521E-2</v>
      </c>
      <c r="G34" s="25">
        <f t="shared" si="12"/>
        <v>43.90243902439024</v>
      </c>
      <c r="H34" s="25">
        <v>42</v>
      </c>
      <c r="I34" s="28">
        <f t="shared" si="13"/>
        <v>-4.5296167247386609E-2</v>
      </c>
    </row>
    <row r="35" spans="1:9" ht="18.75" x14ac:dyDescent="0.25">
      <c r="A35" s="36" t="s">
        <v>61</v>
      </c>
      <c r="B35" s="37">
        <v>175</v>
      </c>
      <c r="C35" s="29">
        <f t="shared" ref="C35:C38" si="14">GETPIVOTDATA("Итого",$I$1,"transaction rq",A35)</f>
        <v>175.60975609756096</v>
      </c>
      <c r="D35" s="27">
        <f t="shared" si="11"/>
        <v>3.4722222222220989E-3</v>
      </c>
      <c r="E35" s="1"/>
      <c r="G35" s="25">
        <f t="shared" si="12"/>
        <v>29.268292682926827</v>
      </c>
      <c r="H35" s="25">
        <v>27</v>
      </c>
      <c r="I35" s="28">
        <f t="shared" si="13"/>
        <v>-8.4010840108400986E-2</v>
      </c>
    </row>
    <row r="36" spans="1:9" ht="18.75" x14ac:dyDescent="0.25">
      <c r="A36" s="36" t="s">
        <v>63</v>
      </c>
      <c r="B36" s="37">
        <v>159</v>
      </c>
      <c r="C36" s="29">
        <f t="shared" si="14"/>
        <v>164.40062272963155</v>
      </c>
      <c r="D36" s="27">
        <f t="shared" si="11"/>
        <v>3.2850378787878776E-2</v>
      </c>
      <c r="G36" s="25">
        <f t="shared" si="12"/>
        <v>27.400103788271924</v>
      </c>
      <c r="H36" s="25">
        <v>29</v>
      </c>
      <c r="I36" s="28">
        <f t="shared" si="13"/>
        <v>5.5168834887175056E-2</v>
      </c>
    </row>
    <row r="37" spans="1:9" ht="18.75" x14ac:dyDescent="0.25">
      <c r="A37" s="36" t="s">
        <v>64</v>
      </c>
      <c r="B37" s="37">
        <v>73</v>
      </c>
      <c r="C37" s="29">
        <f t="shared" si="14"/>
        <v>76.59574468085107</v>
      </c>
      <c r="D37" s="27">
        <f t="shared" si="11"/>
        <v>4.6944444444444566E-2</v>
      </c>
      <c r="G37" s="25">
        <f t="shared" si="12"/>
        <v>12.765957446808512</v>
      </c>
      <c r="H37" s="25">
        <v>13</v>
      </c>
      <c r="I37" s="28">
        <f t="shared" si="13"/>
        <v>1.8003273322422131E-2</v>
      </c>
    </row>
    <row r="38" spans="1:9" ht="18.75" x14ac:dyDescent="0.25">
      <c r="A38" s="36" t="s">
        <v>62</v>
      </c>
      <c r="B38" s="37">
        <v>326</v>
      </c>
      <c r="C38" s="29">
        <f t="shared" si="14"/>
        <v>340.01037882719254</v>
      </c>
      <c r="D38" s="27">
        <f t="shared" si="11"/>
        <v>4.1205738705738737E-2</v>
      </c>
      <c r="G38" s="25">
        <f t="shared" si="12"/>
        <v>56.668396471198754</v>
      </c>
      <c r="H38" s="25">
        <v>56</v>
      </c>
      <c r="I38" s="28">
        <f t="shared" si="13"/>
        <v>-1.1935651271406389E-2</v>
      </c>
    </row>
    <row r="39" spans="1:9" ht="18.75" x14ac:dyDescent="0.25">
      <c r="A39" s="38" t="s">
        <v>6</v>
      </c>
      <c r="B39" s="37">
        <v>1688</v>
      </c>
      <c r="C39" s="30">
        <f>SUM(C32:C38)</f>
        <v>1703.1821768523719</v>
      </c>
      <c r="D39" s="27">
        <f t="shared" si="11"/>
        <v>8.9140064161720156E-3</v>
      </c>
    </row>
    <row r="45" spans="1:9" x14ac:dyDescent="0.25">
      <c r="A45" s="54"/>
      <c r="B45" s="54"/>
      <c r="C45" s="54"/>
      <c r="D45" s="54"/>
      <c r="E45" s="54"/>
    </row>
    <row r="46" spans="1:9" x14ac:dyDescent="0.25">
      <c r="A46" s="54" t="s">
        <v>65</v>
      </c>
      <c r="B46" s="54"/>
      <c r="C46" s="54"/>
      <c r="D46" s="54"/>
      <c r="E46" s="54"/>
    </row>
    <row r="47" spans="1:9" x14ac:dyDescent="0.25">
      <c r="A47" s="54" t="s">
        <v>57</v>
      </c>
      <c r="B47" s="54"/>
      <c r="C47" s="54"/>
      <c r="D47" s="54"/>
      <c r="E47" s="54"/>
    </row>
    <row r="48" spans="1:9" x14ac:dyDescent="0.25">
      <c r="A48" s="54" t="s">
        <v>58</v>
      </c>
      <c r="B48" s="54"/>
      <c r="C48" s="54"/>
      <c r="D48" s="54"/>
      <c r="E48" s="54"/>
    </row>
    <row r="49" spans="1:5" x14ac:dyDescent="0.25">
      <c r="A49" s="54"/>
      <c r="B49" s="54"/>
      <c r="C49" s="54"/>
      <c r="D49" s="54"/>
      <c r="E49" s="54"/>
    </row>
    <row r="50" spans="1:5" x14ac:dyDescent="0.25">
      <c r="A50" s="55">
        <v>1.0864</v>
      </c>
      <c r="B50" s="55">
        <v>17.892900000000001</v>
      </c>
      <c r="C50" s="55">
        <f>A50+B50</f>
        <v>18.979300000000002</v>
      </c>
      <c r="D50" s="55">
        <v>80</v>
      </c>
      <c r="E50" s="55">
        <v>4</v>
      </c>
    </row>
    <row r="51" spans="1:5" x14ac:dyDescent="0.25">
      <c r="A51" s="55">
        <v>0.66459999999999997</v>
      </c>
      <c r="B51" s="55">
        <v>8.9633000000000003</v>
      </c>
      <c r="C51" s="55">
        <f t="shared" ref="C51:C54" si="15">A51+B51</f>
        <v>9.6279000000000003</v>
      </c>
      <c r="D51" s="55">
        <v>51</v>
      </c>
      <c r="E51" s="55">
        <v>1</v>
      </c>
    </row>
    <row r="52" spans="1:5" x14ac:dyDescent="0.25">
      <c r="A52" s="55">
        <v>0.47910000000000003</v>
      </c>
      <c r="B52" s="55">
        <v>5.9196</v>
      </c>
      <c r="C52" s="55">
        <f t="shared" si="15"/>
        <v>6.3986999999999998</v>
      </c>
      <c r="D52" s="55">
        <v>50</v>
      </c>
      <c r="E52" s="55">
        <v>0</v>
      </c>
    </row>
    <row r="53" spans="1:5" x14ac:dyDescent="0.25">
      <c r="A53" s="55">
        <v>0.52569999999999995</v>
      </c>
      <c r="B53" s="55">
        <v>5.9974999999999996</v>
      </c>
      <c r="C53" s="55">
        <f t="shared" si="15"/>
        <v>6.5231999999999992</v>
      </c>
      <c r="D53" s="55">
        <v>100</v>
      </c>
      <c r="E53" s="55">
        <v>1</v>
      </c>
    </row>
    <row r="54" spans="1:5" x14ac:dyDescent="0.25">
      <c r="A54" s="55">
        <v>1.0510999999999999</v>
      </c>
      <c r="B54" s="55">
        <v>19.069400000000002</v>
      </c>
      <c r="C54" s="55">
        <f t="shared" si="15"/>
        <v>20.1205</v>
      </c>
      <c r="D54" s="55">
        <v>41</v>
      </c>
      <c r="E54" s="55">
        <v>1</v>
      </c>
    </row>
    <row r="55" spans="1:5" x14ac:dyDescent="0.25">
      <c r="A55" s="54"/>
      <c r="B55" s="54"/>
      <c r="C55" s="54"/>
      <c r="D55" s="54"/>
      <c r="E55" s="54"/>
    </row>
    <row r="56" spans="1:5" x14ac:dyDescent="0.25">
      <c r="A56" s="54"/>
      <c r="B56" s="54"/>
      <c r="C56" s="54"/>
      <c r="D56" s="54"/>
      <c r="E56" s="54"/>
    </row>
    <row r="57" spans="1:5" x14ac:dyDescent="0.25">
      <c r="A57" s="54"/>
      <c r="B57" s="54"/>
      <c r="C57" s="54"/>
      <c r="D57" s="54"/>
      <c r="E57" s="54"/>
    </row>
    <row r="58" spans="1:5" x14ac:dyDescent="0.25">
      <c r="A58" s="54"/>
      <c r="B58" s="54"/>
      <c r="C58" s="54"/>
      <c r="D58" s="54"/>
      <c r="E58" s="54"/>
    </row>
    <row r="59" spans="1:5" x14ac:dyDescent="0.25">
      <c r="A59" s="54"/>
      <c r="B59" s="54" t="s">
        <v>58</v>
      </c>
      <c r="C59" s="54"/>
      <c r="D59" s="54"/>
      <c r="E59" s="54"/>
    </row>
    <row r="60" spans="1:5" x14ac:dyDescent="0.25">
      <c r="A60" s="54"/>
      <c r="B60" s="54" t="s">
        <v>63</v>
      </c>
      <c r="C60" s="54"/>
      <c r="D60" s="54"/>
      <c r="E60" s="54"/>
    </row>
    <row r="61" spans="1:5" x14ac:dyDescent="0.25">
      <c r="A61" s="54"/>
      <c r="B61" s="54"/>
      <c r="C61" s="54"/>
      <c r="D61" s="55">
        <v>83</v>
      </c>
      <c r="E61" s="55">
        <v>4</v>
      </c>
    </row>
    <row r="62" spans="1:5" x14ac:dyDescent="0.25">
      <c r="A62" s="54"/>
      <c r="B62" s="54" t="s">
        <v>65</v>
      </c>
      <c r="C62" s="54"/>
      <c r="D62" s="55">
        <v>51</v>
      </c>
      <c r="E62" s="55">
        <v>1</v>
      </c>
    </row>
    <row r="63" spans="1:5" x14ac:dyDescent="0.25">
      <c r="A63" s="54"/>
      <c r="B63" s="54" t="s">
        <v>57</v>
      </c>
      <c r="C63" s="54"/>
      <c r="D63" s="55">
        <v>50</v>
      </c>
      <c r="E63" s="55">
        <v>2</v>
      </c>
    </row>
    <row r="64" spans="1:5" x14ac:dyDescent="0.25">
      <c r="A64" s="54"/>
      <c r="B64" s="54" t="s">
        <v>58</v>
      </c>
      <c r="C64" s="54"/>
      <c r="D64" s="55">
        <v>105</v>
      </c>
      <c r="E64" s="55">
        <v>2</v>
      </c>
    </row>
    <row r="65" spans="1:5" x14ac:dyDescent="0.25">
      <c r="A65" s="54"/>
      <c r="B65" s="54" t="s">
        <v>59</v>
      </c>
      <c r="C65" s="54"/>
      <c r="D65" s="55">
        <v>41</v>
      </c>
      <c r="E65" s="55">
        <v>1</v>
      </c>
    </row>
    <row r="66" spans="1:5" x14ac:dyDescent="0.25">
      <c r="A66" s="54"/>
      <c r="B66" s="54" t="s">
        <v>60</v>
      </c>
      <c r="C66" s="54"/>
      <c r="D66" s="54"/>
      <c r="E66" s="54"/>
    </row>
    <row r="67" spans="1:5" x14ac:dyDescent="0.25">
      <c r="A67" s="54"/>
      <c r="B67" s="54" t="s">
        <v>63</v>
      </c>
      <c r="C67" s="54"/>
      <c r="D67" s="54"/>
      <c r="E67" s="54"/>
    </row>
    <row r="68" spans="1:5" x14ac:dyDescent="0.25">
      <c r="A68" s="54"/>
      <c r="B68" s="54" t="s">
        <v>62</v>
      </c>
      <c r="C68" s="54"/>
      <c r="D68" s="54"/>
      <c r="E68" s="54"/>
    </row>
    <row r="69" spans="1:5" x14ac:dyDescent="0.25">
      <c r="A69" s="54"/>
      <c r="B69" s="54"/>
      <c r="C69" s="54"/>
      <c r="D69" s="54"/>
      <c r="E69" s="54"/>
    </row>
    <row r="70" spans="1:5" x14ac:dyDescent="0.25">
      <c r="A70" s="54"/>
      <c r="B70" s="54"/>
      <c r="C70" s="54"/>
      <c r="D70" s="54"/>
      <c r="E70" s="54"/>
    </row>
    <row r="71" spans="1:5" x14ac:dyDescent="0.25">
      <c r="A71" s="54"/>
      <c r="B71" s="54"/>
      <c r="C71" s="54"/>
      <c r="D71" s="54"/>
      <c r="E71" s="54"/>
    </row>
    <row r="72" spans="1:5" x14ac:dyDescent="0.25">
      <c r="A72" s="54"/>
      <c r="B72" s="54"/>
      <c r="C72" s="54"/>
      <c r="D72" s="54"/>
      <c r="E72" s="54"/>
    </row>
    <row r="73" spans="1:5" x14ac:dyDescent="0.25">
      <c r="A73" s="54"/>
      <c r="B73" s="54"/>
      <c r="C73" s="54"/>
      <c r="D73" s="54"/>
      <c r="E73" s="54"/>
    </row>
  </sheetData>
  <phoneticPr fontId="28" type="noConversion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3" workbookViewId="0">
      <selection activeCell="L18" sqref="L1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7" t="s">
        <v>26</v>
      </c>
      <c r="F9" s="57"/>
      <c r="G9" s="57"/>
      <c r="H9" s="57"/>
      <c r="I9" s="57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7" t="s">
        <v>24</v>
      </c>
      <c r="F23" s="57"/>
      <c r="G23" s="57"/>
      <c r="H23" s="57"/>
      <c r="I23" s="57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7" t="s">
        <v>25</v>
      </c>
      <c r="F35" s="57"/>
      <c r="G35" s="57"/>
      <c r="H35" s="57"/>
      <c r="I35" s="57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Георгий Каляев</cp:lastModifiedBy>
  <dcterms:created xsi:type="dcterms:W3CDTF">2015-06-05T18:19:34Z</dcterms:created>
  <dcterms:modified xsi:type="dcterms:W3CDTF">2021-03-20T18:11:53Z</dcterms:modified>
</cp:coreProperties>
</file>