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 Use Case" sheetId="1" r:id="rId4"/>
    <sheet state="visible" name="Developer Use Case" sheetId="2" r:id="rId5"/>
    <sheet state="visible" name="Research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">
      <text>
        <t xml:space="preserve">ADR × Occupancy
	-Misha Krymov</t>
      </text>
    </comment>
    <comment authorId="0" ref="A1">
      <text>
        <t xml:space="preserve">https://everythingbilliards.net/upgrade-your-airbnb/
	-Misha Krymov
----
https://chillygoattubs.com/blogs/cold-tubs/profitable-vacation-rentals
	-Misha Krymov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Nationally: The average new multifamily development comprises approximately 111 units, according to Fannie Mae data. 
projectionhub.com
Miami: In Miami, the average size of multifamily properties under construction is significantly larger, averaging 361 units. 
realpage.com</t>
      </text>
    </comment>
    <comment authorId="0" ref="D4">
      <text>
        <t xml:space="preserve">Nationally: The average new multifamily development comprises approximately 111 units, according to Fannie Mae data. 
projectionhub.com
Miami: In Miami, the average size of multifamily properties under construction is significantly larger, averaging 361 units. 
realpage.com</t>
      </text>
    </comment>
    <comment authorId="0" ref="B5">
      <text>
        <t xml:space="preserve">Florida Multifamily Rent Tiers (as of mid-2025)
Class A+	$3,500 – $5,000+	Luxury high-rise	Brickell, Coral Gables, Miami Beach
Class A	$2,700 – $3,500	Newer upscale mid/high-rise	Midtown, Edgewater, Downtown Miami
Class B+	$2,200 – $2,700	Renovated or newer mid-tier	Fort Lauderdale, Doral, West Palm Beach
Class B	$1,800 – $2,200	Older but well-maintained	Hollywood, Kendall, North Miami
Class C	$1,200 – $1,800	Workforce housing	Hialeah, Homestead, inland submarkets
</t>
      </text>
    </comment>
    <comment authorId="0" ref="D5">
      <text>
        <t xml:space="preserve">Class A
Built within last 10–15 years
Rent: $2,700–$4,500+
High-amenity but often generic (clubhouse, pool, gym)
Residents expect upscale lifestyle features
Likely to adopt INFINITE Spa to differentiate in competitive markets
🏘️ Class B
Older stock, renovated or well-kept
Rent: $1,800–$2,700
More sensitive to capex, but adding spa unlocks rent lift + modern image</t>
      </text>
    </comment>
  </commentList>
</comments>
</file>

<file path=xl/sharedStrings.xml><?xml version="1.0" encoding="utf-8"?>
<sst xmlns="http://schemas.openxmlformats.org/spreadsheetml/2006/main" count="127" uniqueCount="91">
  <si>
    <t>Infinite Spa Hotel Case Study</t>
  </si>
  <si>
    <t>Current Hotel Metrics</t>
  </si>
  <si>
    <t>Number of rooms</t>
  </si>
  <si>
    <t>Occupancy</t>
  </si>
  <si>
    <t>Current ADR</t>
  </si>
  <si>
    <t xml:space="preserve">Infinite SPA Benefits - annualy </t>
  </si>
  <si>
    <t>Annual Revenue Uplift</t>
  </si>
  <si>
    <t>RevPAR Increase</t>
  </si>
  <si>
    <t>Higher ADR (Avg Daily Rate)</t>
  </si>
  <si>
    <t>5% increase (about $10 per night)</t>
  </si>
  <si>
    <t>Higher Occupancy</t>
  </si>
  <si>
    <t>3% lift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</si>
  <si>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</si>
  <si>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</si>
  <si>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</si>
  <si>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</si>
  <si>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</si>
  <si>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</si>
  <si>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</si>
  <si>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</si>
  <si>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</si>
  <si>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</si>
  <si>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</si>
  <si>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</si>
  <si>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</si>
  <si>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</si>
  <si>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</si>
  <si>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</si>
  <si>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</si>
  <si>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</si>
  <si>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</si>
  <si>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</si>
  <si>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COSTS</t>
  </si>
  <si>
    <t>Capital / Fixed</t>
  </si>
  <si>
    <t>Monthly Lease Payment</t>
  </si>
  <si>
    <t>$3,600/month</t>
  </si>
  <si>
    <t>9% annual interest, $200,000 price</t>
  </si>
  <si>
    <t>Mid-Life Cycle Refresh</t>
  </si>
  <si>
    <t>Installation / Setup Fee</t>
  </si>
  <si>
    <t>Operating</t>
  </si>
  <si>
    <t>Electricity</t>
  </si>
  <si>
    <t>1000/year</t>
  </si>
  <si>
    <t>Cleaning &amp; Maintenance</t>
  </si>
  <si>
    <t>$500/month</t>
  </si>
  <si>
    <t>Repairs / Incidentals:</t>
  </si>
  <si>
    <t>$500/year (reserve)</t>
  </si>
  <si>
    <t>TOTAL</t>
  </si>
  <si>
    <t>Infinite Spa Residential Case Study</t>
  </si>
  <si>
    <t>single-family</t>
  </si>
  <si>
    <t>Current Property Metrics</t>
  </si>
  <si>
    <t>site development</t>
  </si>
  <si>
    <t>Number of units</t>
  </si>
  <si>
    <t>111/361</t>
  </si>
  <si>
    <t>existing communities</t>
  </si>
  <si>
    <t xml:space="preserve">Average rent </t>
  </si>
  <si>
    <t>Classes B and A, Low-Rise Multifamily, Garden-Style Apartments</t>
  </si>
  <si>
    <t>construction management</t>
  </si>
  <si>
    <t>Rent premium</t>
  </si>
  <si>
    <t>2.5% of Average rent</t>
  </si>
  <si>
    <t>economic development</t>
  </si>
  <si>
    <t>How many units to rent left</t>
  </si>
  <si>
    <t>Average time to lease / months</t>
  </si>
  <si>
    <t>Increase in leasing speed</t>
  </si>
  <si>
    <t>Property Value Uplift</t>
  </si>
  <si>
    <t>Annual NOI/Cap Rate (5%)</t>
  </si>
  <si>
    <t>Gross Rent Increase</t>
  </si>
  <si>
    <t>number of units x rental premium x 12 (+ accelerated leasing units revenue)</t>
  </si>
  <si>
    <t>Annual NOI uplift</t>
  </si>
  <si>
    <t>Gross Rent Increase  - operating expense</t>
  </si>
  <si>
    <t>Faster leasing speed</t>
  </si>
  <si>
    <t>$3,000/month</t>
  </si>
  <si>
    <t>Claim</t>
  </si>
  <si>
    <t>Research number</t>
  </si>
  <si>
    <t>link</t>
  </si>
  <si>
    <t>quote</t>
  </si>
  <si>
    <t>2.5% of Average 
rent increase</t>
  </si>
  <si>
    <t>https://www.nobrokerhood.com/blog/why-apartment-amenities-matter-more-than-location-in-2025/?utm_source=chatgpt.com</t>
  </si>
  <si>
    <t>Properties with 8–13 social and service amenities can achieve 5.1% more in effective rent than those with basic feature</t>
  </si>
  <si>
    <t>Fitness centers alone can lead to rent increases of ~12% in high-demand markets like NYC</t>
  </si>
  <si>
    <t>https://www.bisnow.com/national/news/property-management/wellness-amenity-plunge-studiob-125212?utm_source=chatgpt.com</t>
  </si>
  <si>
    <t>“12% higher rents when wellness amenities are included”</t>
  </si>
  <si>
    <t>https://www.multifamilydive.com/news/wellness-fitness-millennials-gen-z-baby-boomers-amenities-biohacking/738013/?utm_source=chatgpt.com</t>
  </si>
  <si>
    <t>https://globalwellnessinstitute.org/wp-content/uploads/2024/05/GWI-Wellness-Real-Estate-2024.pdf?utm_source=chatgpt.com</t>
  </si>
  <si>
    <t xml:space="preserve"> </t>
  </si>
  <si>
    <t>https://bfpminc.com/incorporating-wellness-amenities-a-new-trend-in-multifamily-properties/?utm_source=chatgpt.com</t>
  </si>
  <si>
    <t>https://chillygoattubs.com/blogs/cold-tubs/profitable-vacation-rentals?srsltid=AfmBOoojYQzxol2ktxuZTI1wDIAd2wRCru4g6t9DXAyfDTmyb-h9C_ZS&amp;utm_source=chatgpt.com</t>
  </si>
  <si>
    <t>an Airbnb study found that a hot tub can add an average of $40 to nightly rates. Even with an occupancy rate of 50%, a hot tub can generate more than $7,000 in just one year.</t>
  </si>
  <si>
    <t>13% occupancy uplift in vacation context</t>
  </si>
  <si>
    <t>7% Increase in leasing speed</t>
  </si>
  <si>
    <t>5% increase in hotel room cost (about $10 per night)</t>
  </si>
  <si>
    <t>3% lift in occupancy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</si>
</sst>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1.0"/>
      <color theme="1"/>
      <name val="Calibri"/>
    </font>
    <font>
      <u/>
      <sz val="11.0"/>
      <color theme="1"/>
      <name val="Calibri"/>
    </font>
    <font>
      <u/>
      <sz val="10.0"/>
      <color theme="1"/>
      <name val="Calibri"/>
    </font>
    <font>
      <i/>
      <sz val="8.0"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Arial"/>
    </font>
    <font>
      <sz val="9.0"/>
      <color rgb="FF444746"/>
      <name val="&quot;Google Sans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164" xfId="0" applyFont="1" applyNumberFormat="1"/>
    <xf borderId="0" fillId="0" fontId="3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left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6" fillId="2" fontId="2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left" readingOrder="0"/>
    </xf>
    <xf borderId="2" fillId="0" fontId="2" numFmtId="164" xfId="0" applyBorder="1" applyFont="1" applyNumberFormat="1"/>
    <xf borderId="0" fillId="0" fontId="4" numFmtId="164" xfId="0" applyAlignment="1" applyFont="1" applyNumberFormat="1">
      <alignment horizontal="center" readingOrder="0" vertical="bottom"/>
    </xf>
    <xf borderId="4" fillId="0" fontId="1" numFmtId="164" xfId="0" applyBorder="1" applyFont="1" applyNumberFormat="1"/>
    <xf borderId="0" fillId="0" fontId="5" numFmtId="164" xfId="0" applyAlignment="1" applyFont="1" applyNumberFormat="1">
      <alignment horizontal="left" readingOrder="0" vertical="bottom"/>
    </xf>
    <xf borderId="4" fillId="0" fontId="1" numFmtId="164" xfId="0" applyAlignment="1" applyBorder="1" applyFont="1" applyNumberFormat="1">
      <alignment readingOrder="0"/>
    </xf>
    <xf borderId="3" fillId="0" fontId="2" numFmtId="164" xfId="0" applyAlignment="1" applyBorder="1" applyFont="1" applyNumberFormat="1">
      <alignment horizontal="left" readingOrder="0"/>
    </xf>
    <xf borderId="4" fillId="0" fontId="2" numFmtId="164" xfId="0" applyBorder="1" applyFont="1" applyNumberFormat="1"/>
    <xf borderId="0" fillId="0" fontId="6" numFmtId="0" xfId="0" applyAlignment="1" applyFont="1">
      <alignment readingOrder="0"/>
    </xf>
    <xf borderId="6" fillId="0" fontId="2" numFmtId="164" xfId="0" applyAlignment="1" applyBorder="1" applyFont="1" applyNumberFormat="1">
      <alignment readingOrder="0"/>
    </xf>
    <xf borderId="0" fillId="0" fontId="7" numFmtId="16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7" numFmtId="164" xfId="0" applyAlignment="1" applyFont="1" applyNumberForma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7" numFmtId="164" xfId="0" applyAlignment="1" applyFont="1" applyNumberFormat="1">
      <alignment readingOrder="0" shrinkToFit="0" vertical="bottom" wrapText="1"/>
    </xf>
    <xf borderId="4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6" fillId="2" fontId="2" numFmtId="9" xfId="0" applyAlignment="1" applyBorder="1" applyFont="1" applyNumberFormat="1">
      <alignment readingOrder="0"/>
    </xf>
    <xf borderId="3" fillId="3" fontId="9" numFmtId="0" xfId="0" applyAlignment="1" applyBorder="1" applyFill="1" applyFont="1">
      <alignment horizontal="left" readingOrder="0" shrinkToFit="0" vertical="bottom" wrapText="0"/>
    </xf>
    <xf borderId="5" fillId="3" fontId="9" numFmtId="0" xfId="0" applyAlignment="1" applyBorder="1" applyFont="1">
      <alignment horizontal="left" readingOrder="0" shrinkToFit="0" vertical="bottom" wrapText="0"/>
    </xf>
    <xf borderId="6" fillId="0" fontId="1" numFmtId="164" xfId="0" applyAlignment="1" applyBorder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3" fontId="10" numFmtId="164" xfId="0" applyAlignment="1" applyFont="1" applyNumberFormat="1">
      <alignment horizontal="center" readingOrder="0"/>
    </xf>
    <xf borderId="0" fillId="3" fontId="10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2" numFmtId="9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brokerhood.com/blog/why-apartment-amenities-matter-more-than-location-in-2025/?utm_source=chatgpt.com" TargetMode="External"/><Relationship Id="rId2" Type="http://schemas.openxmlformats.org/officeDocument/2006/relationships/hyperlink" Target="https://www.nobrokerhood.com/blog/why-apartment-amenities-matter-more-than-location-in-2025/?utm_source=chatgpt.com" TargetMode="External"/><Relationship Id="rId3" Type="http://schemas.openxmlformats.org/officeDocument/2006/relationships/hyperlink" Target="https://www.bisnow.com/national/news/property-management/wellness-amenity-plunge-studiob-125212?utm_source=chatgpt.com" TargetMode="External"/><Relationship Id="rId4" Type="http://schemas.openxmlformats.org/officeDocument/2006/relationships/hyperlink" Target="https://www.multifamilydive.com/news/wellness-fitness-millennials-gen-z-baby-boomers-amenities-biohacking/738013/?utm_source=chatgpt.com" TargetMode="External"/><Relationship Id="rId5" Type="http://schemas.openxmlformats.org/officeDocument/2006/relationships/hyperlink" Target="https://globalwellnessinstitute.org/wp-content/uploads/2024/05/GWI-Wellness-Real-Estate-2024.pdf?utm_source=chatgpt.com" TargetMode="External"/><Relationship Id="rId6" Type="http://schemas.openxmlformats.org/officeDocument/2006/relationships/hyperlink" Target="https://bfpminc.com/incorporating-wellness-amenities-a-new-trend-in-multifamily-properties/?utm_source=chatgpt.com" TargetMode="External"/><Relationship Id="rId7" Type="http://schemas.openxmlformats.org/officeDocument/2006/relationships/hyperlink" Target="https://chillygoattubs.com/blogs/cold-tubs/profitable-vacation-rentals?srsltid=AfmBOoojYQzxol2ktxuZTI1wDIAd2wRCru4g6t9DXAyfDTmyb-h9C_ZS&amp;utm_source=chatgpt.com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11" width="5.5"/>
    <col customWidth="1" min="12" max="22" width="6.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">
        <v>1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7" t="s">
        <v>2</v>
      </c>
      <c r="B4" s="8">
        <v>200.0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7" t="s">
        <v>3</v>
      </c>
      <c r="B5" s="8">
        <v>70.0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9" t="s">
        <v>4</v>
      </c>
      <c r="B6" s="10">
        <v>200.0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4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11" t="s">
        <v>5</v>
      </c>
      <c r="B8" s="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3"/>
      <c r="R8" s="3"/>
      <c r="S8" s="3"/>
      <c r="T8" s="3"/>
      <c r="U8" s="3"/>
      <c r="V8" s="3"/>
    </row>
    <row r="9">
      <c r="A9" s="7" t="s">
        <v>6</v>
      </c>
      <c r="B9" s="14">
        <f>B4*(B5+3)/100*(B6*1.05)*365-B4*B5/100*B6*365</f>
        <v>970900</v>
      </c>
      <c r="C9" s="1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7" t="s">
        <v>7</v>
      </c>
      <c r="B10" s="16">
        <v>18.0</v>
      </c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17"/>
      <c r="B11" s="14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7" t="s">
        <v>8</v>
      </c>
      <c r="B12" s="18">
        <f> B4 * B5 / 100 * (B6 * 0.05) * 365
</f>
        <v>511000</v>
      </c>
      <c r="D12" s="19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9" t="s">
        <v>10</v>
      </c>
      <c r="B13" s="20">
        <f> B4 * 3 / 100 * B6 * 365
</f>
        <v>438000</v>
      </c>
      <c r="D13" s="19" t="s">
        <v>11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4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4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4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4"/>
      <c r="B17" s="2"/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17</v>
      </c>
      <c r="I17" s="3" t="s">
        <v>18</v>
      </c>
      <c r="J17" s="3" t="s">
        <v>19</v>
      </c>
      <c r="K17" s="3" t="s">
        <v>20</v>
      </c>
      <c r="L17" s="3" t="s">
        <v>21</v>
      </c>
      <c r="M17" s="3" t="s">
        <v>22</v>
      </c>
      <c r="N17" s="3" t="s">
        <v>23</v>
      </c>
      <c r="O17" s="3" t="s">
        <v>24</v>
      </c>
      <c r="P17" s="3" t="s">
        <v>25</v>
      </c>
      <c r="Q17" s="3" t="s">
        <v>26</v>
      </c>
      <c r="R17" s="3" t="s">
        <v>27</v>
      </c>
      <c r="S17" s="3" t="s">
        <v>28</v>
      </c>
      <c r="T17" s="3" t="s">
        <v>29</v>
      </c>
      <c r="U17" s="3" t="s">
        <v>30</v>
      </c>
      <c r="V17" s="3" t="s">
        <v>31</v>
      </c>
    </row>
    <row r="18">
      <c r="A18" s="21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2" t="s">
        <v>33</v>
      </c>
      <c r="B19" s="2"/>
      <c r="C19" s="23"/>
      <c r="D19" s="23"/>
      <c r="E19" s="23"/>
      <c r="F19" s="23"/>
      <c r="G19" s="23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 t="s">
        <v>34</v>
      </c>
      <c r="B20" s="23" t="s">
        <v>35</v>
      </c>
      <c r="C20" s="24">
        <v>43260.0</v>
      </c>
      <c r="D20" s="23">
        <f t="shared" ref="D20:H20" si="1">C20</f>
        <v>43260</v>
      </c>
      <c r="E20" s="23">
        <f t="shared" si="1"/>
        <v>43260</v>
      </c>
      <c r="F20" s="23">
        <f t="shared" si="1"/>
        <v>43260</v>
      </c>
      <c r="G20" s="23">
        <f t="shared" si="1"/>
        <v>43260</v>
      </c>
      <c r="H20" s="23">
        <f t="shared" si="1"/>
        <v>43260</v>
      </c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5" t="s">
        <v>36</v>
      </c>
      <c r="B21" s="2"/>
      <c r="C21" s="23"/>
      <c r="D21" s="23"/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 t="s">
        <v>37</v>
      </c>
      <c r="B22" s="4">
        <v>15000.0</v>
      </c>
      <c r="C22" s="2"/>
      <c r="D22" s="2"/>
      <c r="E22" s="2"/>
      <c r="F22" s="2"/>
      <c r="G22" s="2"/>
      <c r="H22" s="2"/>
      <c r="I22" s="2"/>
      <c r="J22" s="2"/>
      <c r="K22" s="2"/>
      <c r="M22" s="24">
        <v>20000.0</v>
      </c>
      <c r="N22" s="2"/>
      <c r="O22" s="2"/>
      <c r="P22" s="2"/>
      <c r="Q22" s="2"/>
      <c r="R22" s="2"/>
      <c r="S22" s="2"/>
      <c r="T22" s="2"/>
      <c r="U22" s="2"/>
      <c r="V22" s="2"/>
    </row>
    <row r="23">
      <c r="A23" s="23" t="s">
        <v>38</v>
      </c>
      <c r="B23" s="26">
        <v>5000.0</v>
      </c>
      <c r="C23" s="24">
        <v>5000.0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2" t="s">
        <v>39</v>
      </c>
      <c r="B24" s="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3" t="s">
        <v>40</v>
      </c>
      <c r="B25" s="27" t="s">
        <v>41</v>
      </c>
      <c r="C25" s="24">
        <v>1000.0</v>
      </c>
      <c r="D25" s="23">
        <f t="shared" ref="D25:V25" si="2">C25</f>
        <v>1000</v>
      </c>
      <c r="E25" s="23">
        <f t="shared" si="2"/>
        <v>1000</v>
      </c>
      <c r="F25" s="23">
        <f t="shared" si="2"/>
        <v>1000</v>
      </c>
      <c r="G25" s="23">
        <f t="shared" si="2"/>
        <v>1000</v>
      </c>
      <c r="H25" s="23">
        <f t="shared" si="2"/>
        <v>1000</v>
      </c>
      <c r="I25" s="23">
        <f t="shared" si="2"/>
        <v>1000</v>
      </c>
      <c r="J25" s="23">
        <f t="shared" si="2"/>
        <v>1000</v>
      </c>
      <c r="K25" s="23">
        <f t="shared" si="2"/>
        <v>1000</v>
      </c>
      <c r="L25" s="23">
        <f t="shared" si="2"/>
        <v>1000</v>
      </c>
      <c r="M25" s="23">
        <f t="shared" si="2"/>
        <v>1000</v>
      </c>
      <c r="N25" s="23">
        <f t="shared" si="2"/>
        <v>1000</v>
      </c>
      <c r="O25" s="23">
        <f t="shared" si="2"/>
        <v>1000</v>
      </c>
      <c r="P25" s="23">
        <f t="shared" si="2"/>
        <v>1000</v>
      </c>
      <c r="Q25" s="23">
        <f t="shared" si="2"/>
        <v>1000</v>
      </c>
      <c r="R25" s="23">
        <f t="shared" si="2"/>
        <v>1000</v>
      </c>
      <c r="S25" s="23">
        <f t="shared" si="2"/>
        <v>1000</v>
      </c>
      <c r="T25" s="23">
        <f t="shared" si="2"/>
        <v>1000</v>
      </c>
      <c r="U25" s="23">
        <f t="shared" si="2"/>
        <v>1000</v>
      </c>
      <c r="V25" s="23">
        <f t="shared" si="2"/>
        <v>1000</v>
      </c>
    </row>
    <row r="26">
      <c r="A26" s="23" t="s">
        <v>42</v>
      </c>
      <c r="B26" s="27" t="s">
        <v>43</v>
      </c>
      <c r="C26" s="24">
        <v>6000.0</v>
      </c>
      <c r="D26" s="23">
        <f t="shared" ref="D26:V26" si="3">C26</f>
        <v>6000</v>
      </c>
      <c r="E26" s="23">
        <f t="shared" si="3"/>
        <v>6000</v>
      </c>
      <c r="F26" s="23">
        <f t="shared" si="3"/>
        <v>6000</v>
      </c>
      <c r="G26" s="23">
        <f t="shared" si="3"/>
        <v>6000</v>
      </c>
      <c r="H26" s="23">
        <f t="shared" si="3"/>
        <v>6000</v>
      </c>
      <c r="I26" s="23">
        <f t="shared" si="3"/>
        <v>6000</v>
      </c>
      <c r="J26" s="23">
        <f t="shared" si="3"/>
        <v>6000</v>
      </c>
      <c r="K26" s="23">
        <f t="shared" si="3"/>
        <v>6000</v>
      </c>
      <c r="L26" s="23">
        <f t="shared" si="3"/>
        <v>6000</v>
      </c>
      <c r="M26" s="23">
        <f t="shared" si="3"/>
        <v>6000</v>
      </c>
      <c r="N26" s="23">
        <f t="shared" si="3"/>
        <v>6000</v>
      </c>
      <c r="O26" s="23">
        <f t="shared" si="3"/>
        <v>6000</v>
      </c>
      <c r="P26" s="23">
        <f t="shared" si="3"/>
        <v>6000</v>
      </c>
      <c r="Q26" s="23">
        <f t="shared" si="3"/>
        <v>6000</v>
      </c>
      <c r="R26" s="23">
        <f t="shared" si="3"/>
        <v>6000</v>
      </c>
      <c r="S26" s="23">
        <f t="shared" si="3"/>
        <v>6000</v>
      </c>
      <c r="T26" s="23">
        <f t="shared" si="3"/>
        <v>6000</v>
      </c>
      <c r="U26" s="23">
        <f t="shared" si="3"/>
        <v>6000</v>
      </c>
      <c r="V26" s="23">
        <f t="shared" si="3"/>
        <v>6000</v>
      </c>
    </row>
    <row r="27">
      <c r="A27" s="23" t="s">
        <v>44</v>
      </c>
      <c r="B27" s="23" t="s">
        <v>45</v>
      </c>
      <c r="C27" s="24">
        <v>500.0</v>
      </c>
      <c r="D27" s="23">
        <f t="shared" ref="D27:V27" si="4">C27</f>
        <v>500</v>
      </c>
      <c r="E27" s="23">
        <f t="shared" si="4"/>
        <v>500</v>
      </c>
      <c r="F27" s="23">
        <f t="shared" si="4"/>
        <v>500</v>
      </c>
      <c r="G27" s="23">
        <f t="shared" si="4"/>
        <v>500</v>
      </c>
      <c r="H27" s="23">
        <f t="shared" si="4"/>
        <v>500</v>
      </c>
      <c r="I27" s="23">
        <f t="shared" si="4"/>
        <v>500</v>
      </c>
      <c r="J27" s="23">
        <f t="shared" si="4"/>
        <v>500</v>
      </c>
      <c r="K27" s="23">
        <f t="shared" si="4"/>
        <v>500</v>
      </c>
      <c r="L27" s="23">
        <f t="shared" si="4"/>
        <v>500</v>
      </c>
      <c r="M27" s="23">
        <f t="shared" si="4"/>
        <v>500</v>
      </c>
      <c r="N27" s="23">
        <f t="shared" si="4"/>
        <v>500</v>
      </c>
      <c r="O27" s="23">
        <f t="shared" si="4"/>
        <v>500</v>
      </c>
      <c r="P27" s="23">
        <f t="shared" si="4"/>
        <v>500</v>
      </c>
      <c r="Q27" s="23">
        <f t="shared" si="4"/>
        <v>500</v>
      </c>
      <c r="R27" s="23">
        <f t="shared" si="4"/>
        <v>500</v>
      </c>
      <c r="S27" s="23">
        <f t="shared" si="4"/>
        <v>500</v>
      </c>
      <c r="T27" s="23">
        <f t="shared" si="4"/>
        <v>500</v>
      </c>
      <c r="U27" s="23">
        <f t="shared" si="4"/>
        <v>500</v>
      </c>
      <c r="V27" s="23">
        <f t="shared" si="4"/>
        <v>500</v>
      </c>
    </row>
    <row r="28">
      <c r="A28" s="28" t="s">
        <v>46</v>
      </c>
      <c r="B28" s="2"/>
      <c r="C28" s="2">
        <f t="shared" ref="C28:V28" si="5">SUM(C20:C27)</f>
        <v>55760</v>
      </c>
      <c r="D28" s="2">
        <f t="shared" si="5"/>
        <v>50760</v>
      </c>
      <c r="E28" s="2">
        <f t="shared" si="5"/>
        <v>50760</v>
      </c>
      <c r="F28" s="2">
        <f t="shared" si="5"/>
        <v>50760</v>
      </c>
      <c r="G28" s="2">
        <f t="shared" si="5"/>
        <v>50760</v>
      </c>
      <c r="H28" s="2">
        <f t="shared" si="5"/>
        <v>50760</v>
      </c>
      <c r="I28" s="2">
        <f t="shared" si="5"/>
        <v>7500</v>
      </c>
      <c r="J28" s="2">
        <f t="shared" si="5"/>
        <v>7500</v>
      </c>
      <c r="K28" s="2">
        <f t="shared" si="5"/>
        <v>7500</v>
      </c>
      <c r="L28" s="2">
        <f t="shared" si="5"/>
        <v>7500</v>
      </c>
      <c r="M28" s="2">
        <f t="shared" si="5"/>
        <v>27500</v>
      </c>
      <c r="N28" s="2">
        <f t="shared" si="5"/>
        <v>7500</v>
      </c>
      <c r="O28" s="2">
        <f t="shared" si="5"/>
        <v>7500</v>
      </c>
      <c r="P28" s="2">
        <f t="shared" si="5"/>
        <v>7500</v>
      </c>
      <c r="Q28" s="2">
        <f t="shared" si="5"/>
        <v>7500</v>
      </c>
      <c r="R28" s="2">
        <f t="shared" si="5"/>
        <v>7500</v>
      </c>
      <c r="S28" s="2">
        <f t="shared" si="5"/>
        <v>7500</v>
      </c>
      <c r="T28" s="2">
        <f t="shared" si="5"/>
        <v>7500</v>
      </c>
      <c r="U28" s="2">
        <f t="shared" si="5"/>
        <v>7500</v>
      </c>
      <c r="V28" s="2">
        <f t="shared" si="5"/>
        <v>7500</v>
      </c>
    </row>
    <row r="29">
      <c r="A29" s="29"/>
    </row>
    <row r="30">
      <c r="A30" s="30"/>
    </row>
    <row r="31">
      <c r="A31" s="22"/>
    </row>
    <row r="32">
      <c r="A32" s="3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4">
      <c r="A34" s="19"/>
      <c r="B34" s="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6">
      <c r="A36" s="19"/>
      <c r="B36" s="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B37" s="32"/>
    </row>
    <row r="38">
      <c r="A38" s="2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>
      <c r="A40" s="33"/>
    </row>
    <row r="54">
      <c r="A54" s="31"/>
    </row>
    <row r="55">
      <c r="A55" s="31"/>
    </row>
    <row r="57">
      <c r="B57" s="2"/>
    </row>
    <row r="58">
      <c r="A58" s="19"/>
      <c r="B58" s="23"/>
    </row>
    <row r="59">
      <c r="B59" s="2"/>
    </row>
    <row r="60">
      <c r="A60" s="19"/>
      <c r="B60" s="2"/>
    </row>
    <row r="61">
      <c r="A61" s="31"/>
      <c r="B61" s="32"/>
    </row>
    <row r="62">
      <c r="A62" s="31"/>
    </row>
    <row r="63">
      <c r="A63" s="31"/>
    </row>
    <row r="64">
      <c r="A64" s="31"/>
    </row>
    <row r="66">
      <c r="A66" s="19"/>
    </row>
    <row r="69">
      <c r="A69" s="1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11" width="5.5"/>
    <col customWidth="1" min="12" max="22" width="6.5"/>
  </cols>
  <sheetData>
    <row r="1">
      <c r="A1" s="1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3" t="s">
        <v>48</v>
      </c>
      <c r="R2" s="3"/>
      <c r="S2" s="3"/>
      <c r="T2" s="3"/>
      <c r="U2" s="3"/>
      <c r="V2" s="3"/>
    </row>
    <row r="3">
      <c r="A3" s="5" t="s">
        <v>49</v>
      </c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3" t="s">
        <v>50</v>
      </c>
      <c r="R3" s="3"/>
      <c r="S3" s="3"/>
      <c r="T3" s="3"/>
      <c r="U3" s="3"/>
      <c r="V3" s="3"/>
    </row>
    <row r="4">
      <c r="A4" s="7" t="s">
        <v>51</v>
      </c>
      <c r="B4" s="8">
        <v>200.0</v>
      </c>
      <c r="C4" s="3"/>
      <c r="D4" s="15" t="s">
        <v>52</v>
      </c>
      <c r="E4" s="1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3" t="s">
        <v>53</v>
      </c>
      <c r="R4" s="3"/>
      <c r="S4" s="3"/>
      <c r="T4" s="3"/>
      <c r="U4" s="3"/>
      <c r="V4" s="3"/>
    </row>
    <row r="5">
      <c r="A5" s="7" t="s">
        <v>54</v>
      </c>
      <c r="B5" s="8">
        <v>3500.0</v>
      </c>
      <c r="C5" s="3"/>
      <c r="D5" s="15" t="s">
        <v>55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3" t="s">
        <v>56</v>
      </c>
      <c r="R5" s="3"/>
      <c r="S5" s="3"/>
      <c r="T5" s="3"/>
      <c r="U5" s="3"/>
      <c r="V5" s="3"/>
    </row>
    <row r="6">
      <c r="A6" s="7" t="s">
        <v>57</v>
      </c>
      <c r="B6" s="34">
        <f>min(B5*2%,100)</f>
        <v>70</v>
      </c>
      <c r="C6" s="3"/>
      <c r="D6" s="15" t="s">
        <v>58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3" t="s">
        <v>59</v>
      </c>
      <c r="R6" s="3"/>
      <c r="S6" s="3"/>
      <c r="T6" s="3"/>
      <c r="U6" s="3"/>
      <c r="V6" s="3"/>
    </row>
    <row r="7">
      <c r="A7" s="35" t="s">
        <v>60</v>
      </c>
      <c r="B7" s="36">
        <v>20.0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7" t="s">
        <v>61</v>
      </c>
      <c r="B8" s="8">
        <v>3.0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9" t="s">
        <v>62</v>
      </c>
      <c r="B9" s="37">
        <v>0.07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4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4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11" t="s">
        <v>5</v>
      </c>
      <c r="B12" s="1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3"/>
      <c r="R12" s="3"/>
      <c r="S12" s="3"/>
      <c r="T12" s="3"/>
      <c r="U12" s="3"/>
      <c r="V12" s="3"/>
    </row>
    <row r="13">
      <c r="A13" s="38" t="s">
        <v>63</v>
      </c>
      <c r="B13" s="16">
        <f>B15/0.05</f>
        <v>2789880</v>
      </c>
      <c r="D13" s="15" t="s">
        <v>64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7" t="s">
        <v>65</v>
      </c>
      <c r="B14" s="16">
        <f>B4*B6*12+B7*B6*B8*B9</f>
        <v>168294</v>
      </c>
      <c r="D14" s="15" t="s">
        <v>66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7" t="s">
        <v>67</v>
      </c>
      <c r="B15" s="16">
        <f>(B4*B6*12)+B16+B7*B6*B8*B9-C35</f>
        <v>139494</v>
      </c>
      <c r="D15" s="15" t="s">
        <v>68</v>
      </c>
      <c r="E15" s="3"/>
      <c r="F15" s="3"/>
      <c r="G15" s="3"/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9" t="s">
        <v>69</v>
      </c>
      <c r="B16" s="40">
        <f>(B5/30*(B9 * B8 * 30))*B7</f>
        <v>14700</v>
      </c>
      <c r="C16" s="15"/>
      <c r="D16" s="3"/>
      <c r="E16" s="3"/>
      <c r="F16" s="3"/>
      <c r="G16" s="3"/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B18" s="2"/>
      <c r="C18" s="19"/>
      <c r="D18" s="3"/>
      <c r="E18" s="3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B19" s="23"/>
      <c r="C19" s="1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4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4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4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4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4"/>
      <c r="B24" s="2"/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H24" s="3" t="s">
        <v>17</v>
      </c>
      <c r="I24" s="3" t="s">
        <v>18</v>
      </c>
      <c r="J24" s="3" t="s">
        <v>19</v>
      </c>
      <c r="K24" s="3" t="s">
        <v>20</v>
      </c>
      <c r="L24" s="3" t="s">
        <v>21</v>
      </c>
      <c r="M24" s="3" t="s">
        <v>22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27</v>
      </c>
      <c r="S24" s="3" t="s">
        <v>28</v>
      </c>
      <c r="T24" s="3" t="s">
        <v>29</v>
      </c>
      <c r="U24" s="3" t="s">
        <v>30</v>
      </c>
      <c r="V24" s="3" t="s">
        <v>31</v>
      </c>
    </row>
    <row r="25">
      <c r="A25" s="21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2" t="s">
        <v>33</v>
      </c>
      <c r="B26" s="2"/>
      <c r="C26" s="23"/>
      <c r="D26" s="23"/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 t="s">
        <v>34</v>
      </c>
      <c r="B27" s="23" t="s">
        <v>70</v>
      </c>
      <c r="C27" s="24">
        <v>36000.0</v>
      </c>
      <c r="D27" s="23">
        <f t="shared" ref="D27:H27" si="1">C27</f>
        <v>36000</v>
      </c>
      <c r="E27" s="23">
        <f t="shared" si="1"/>
        <v>36000</v>
      </c>
      <c r="F27" s="23">
        <f t="shared" si="1"/>
        <v>36000</v>
      </c>
      <c r="G27" s="23">
        <f t="shared" si="1"/>
        <v>36000</v>
      </c>
      <c r="H27" s="23">
        <f t="shared" si="1"/>
        <v>36000</v>
      </c>
      <c r="I27" s="23">
        <v>36000.0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5" t="s">
        <v>36</v>
      </c>
      <c r="B28" s="2"/>
      <c r="C28" s="23"/>
      <c r="D28" s="23"/>
      <c r="E28" s="23"/>
      <c r="F28" s="23"/>
      <c r="G28" s="23"/>
      <c r="H28" s="23"/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 t="s">
        <v>37</v>
      </c>
      <c r="B29" s="27">
        <v>20000.0</v>
      </c>
      <c r="C29" s="2"/>
      <c r="D29" s="2"/>
      <c r="E29" s="2"/>
      <c r="F29" s="2"/>
      <c r="G29" s="2"/>
      <c r="H29" s="2"/>
      <c r="I29" s="2"/>
      <c r="J29" s="2"/>
      <c r="K29" s="2"/>
      <c r="M29" s="24">
        <v>20000.0</v>
      </c>
      <c r="N29" s="2"/>
      <c r="O29" s="2"/>
      <c r="P29" s="2"/>
      <c r="Q29" s="2"/>
      <c r="R29" s="2"/>
      <c r="S29" s="2"/>
      <c r="T29" s="2"/>
      <c r="U29" s="2"/>
      <c r="V29" s="2"/>
    </row>
    <row r="30">
      <c r="A30" s="23" t="s">
        <v>38</v>
      </c>
      <c r="B30" s="41">
        <v>0.0</v>
      </c>
      <c r="C30" s="2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2" t="s">
        <v>39</v>
      </c>
      <c r="B31" s="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3" t="s">
        <v>40</v>
      </c>
      <c r="B32" s="27" t="s">
        <v>41</v>
      </c>
      <c r="C32" s="24">
        <v>1000.0</v>
      </c>
      <c r="D32" s="23">
        <f t="shared" ref="D32:V32" si="2">C32</f>
        <v>1000</v>
      </c>
      <c r="E32" s="23">
        <f t="shared" si="2"/>
        <v>1000</v>
      </c>
      <c r="F32" s="23">
        <f t="shared" si="2"/>
        <v>1000</v>
      </c>
      <c r="G32" s="23">
        <f t="shared" si="2"/>
        <v>1000</v>
      </c>
      <c r="H32" s="23">
        <f t="shared" si="2"/>
        <v>1000</v>
      </c>
      <c r="I32" s="23">
        <f t="shared" si="2"/>
        <v>1000</v>
      </c>
      <c r="J32" s="23">
        <f t="shared" si="2"/>
        <v>1000</v>
      </c>
      <c r="K32" s="23">
        <f t="shared" si="2"/>
        <v>1000</v>
      </c>
      <c r="L32" s="23">
        <f t="shared" si="2"/>
        <v>1000</v>
      </c>
      <c r="M32" s="23">
        <f t="shared" si="2"/>
        <v>1000</v>
      </c>
      <c r="N32" s="23">
        <f t="shared" si="2"/>
        <v>1000</v>
      </c>
      <c r="O32" s="23">
        <f t="shared" si="2"/>
        <v>1000</v>
      </c>
      <c r="P32" s="23">
        <f t="shared" si="2"/>
        <v>1000</v>
      </c>
      <c r="Q32" s="23">
        <f t="shared" si="2"/>
        <v>1000</v>
      </c>
      <c r="R32" s="23">
        <f t="shared" si="2"/>
        <v>1000</v>
      </c>
      <c r="S32" s="23">
        <f t="shared" si="2"/>
        <v>1000</v>
      </c>
      <c r="T32" s="23">
        <f t="shared" si="2"/>
        <v>1000</v>
      </c>
      <c r="U32" s="23">
        <f t="shared" si="2"/>
        <v>1000</v>
      </c>
      <c r="V32" s="23">
        <f t="shared" si="2"/>
        <v>1000</v>
      </c>
    </row>
    <row r="33">
      <c r="A33" s="23" t="s">
        <v>42</v>
      </c>
      <c r="B33" s="27" t="s">
        <v>43</v>
      </c>
      <c r="C33" s="24">
        <v>6000.0</v>
      </c>
      <c r="D33" s="23">
        <f t="shared" ref="D33:V33" si="3">C33</f>
        <v>6000</v>
      </c>
      <c r="E33" s="23">
        <f t="shared" si="3"/>
        <v>6000</v>
      </c>
      <c r="F33" s="23">
        <f t="shared" si="3"/>
        <v>6000</v>
      </c>
      <c r="G33" s="23">
        <f t="shared" si="3"/>
        <v>6000</v>
      </c>
      <c r="H33" s="23">
        <f t="shared" si="3"/>
        <v>6000</v>
      </c>
      <c r="I33" s="23">
        <f t="shared" si="3"/>
        <v>6000</v>
      </c>
      <c r="J33" s="23">
        <f t="shared" si="3"/>
        <v>6000</v>
      </c>
      <c r="K33" s="23">
        <f t="shared" si="3"/>
        <v>6000</v>
      </c>
      <c r="L33" s="23">
        <f t="shared" si="3"/>
        <v>6000</v>
      </c>
      <c r="M33" s="23">
        <f t="shared" si="3"/>
        <v>6000</v>
      </c>
      <c r="N33" s="23">
        <f t="shared" si="3"/>
        <v>6000</v>
      </c>
      <c r="O33" s="23">
        <f t="shared" si="3"/>
        <v>6000</v>
      </c>
      <c r="P33" s="23">
        <f t="shared" si="3"/>
        <v>6000</v>
      </c>
      <c r="Q33" s="23">
        <f t="shared" si="3"/>
        <v>6000</v>
      </c>
      <c r="R33" s="23">
        <f t="shared" si="3"/>
        <v>6000</v>
      </c>
      <c r="S33" s="23">
        <f t="shared" si="3"/>
        <v>6000</v>
      </c>
      <c r="T33" s="23">
        <f t="shared" si="3"/>
        <v>6000</v>
      </c>
      <c r="U33" s="23">
        <f t="shared" si="3"/>
        <v>6000</v>
      </c>
      <c r="V33" s="23">
        <f t="shared" si="3"/>
        <v>6000</v>
      </c>
    </row>
    <row r="34">
      <c r="A34" s="23" t="s">
        <v>44</v>
      </c>
      <c r="B34" s="23" t="s">
        <v>45</v>
      </c>
      <c r="C34" s="24">
        <v>500.0</v>
      </c>
      <c r="D34" s="23">
        <f t="shared" ref="D34:V34" si="4">C34</f>
        <v>500</v>
      </c>
      <c r="E34" s="23">
        <f t="shared" si="4"/>
        <v>500</v>
      </c>
      <c r="F34" s="23">
        <f t="shared" si="4"/>
        <v>500</v>
      </c>
      <c r="G34" s="23">
        <f t="shared" si="4"/>
        <v>500</v>
      </c>
      <c r="H34" s="23">
        <f t="shared" si="4"/>
        <v>500</v>
      </c>
      <c r="I34" s="23">
        <f t="shared" si="4"/>
        <v>500</v>
      </c>
      <c r="J34" s="23">
        <f t="shared" si="4"/>
        <v>500</v>
      </c>
      <c r="K34" s="23">
        <f t="shared" si="4"/>
        <v>500</v>
      </c>
      <c r="L34" s="23">
        <f t="shared" si="4"/>
        <v>500</v>
      </c>
      <c r="M34" s="23">
        <f t="shared" si="4"/>
        <v>500</v>
      </c>
      <c r="N34" s="23">
        <f t="shared" si="4"/>
        <v>500</v>
      </c>
      <c r="O34" s="23">
        <f t="shared" si="4"/>
        <v>500</v>
      </c>
      <c r="P34" s="23">
        <f t="shared" si="4"/>
        <v>500</v>
      </c>
      <c r="Q34" s="23">
        <f t="shared" si="4"/>
        <v>500</v>
      </c>
      <c r="R34" s="23">
        <f t="shared" si="4"/>
        <v>500</v>
      </c>
      <c r="S34" s="23">
        <f t="shared" si="4"/>
        <v>500</v>
      </c>
      <c r="T34" s="23">
        <f t="shared" si="4"/>
        <v>500</v>
      </c>
      <c r="U34" s="23">
        <f t="shared" si="4"/>
        <v>500</v>
      </c>
      <c r="V34" s="23">
        <f t="shared" si="4"/>
        <v>500</v>
      </c>
    </row>
    <row r="35">
      <c r="A35" s="28" t="s">
        <v>46</v>
      </c>
      <c r="B35" s="2"/>
      <c r="C35" s="2">
        <f t="shared" ref="C35:V35" si="5">SUM(C27:C34)</f>
        <v>43500</v>
      </c>
      <c r="D35" s="2">
        <f t="shared" si="5"/>
        <v>43500</v>
      </c>
      <c r="E35" s="2">
        <f t="shared" si="5"/>
        <v>43500</v>
      </c>
      <c r="F35" s="2">
        <f t="shared" si="5"/>
        <v>43500</v>
      </c>
      <c r="G35" s="2">
        <f t="shared" si="5"/>
        <v>43500</v>
      </c>
      <c r="H35" s="2">
        <f t="shared" si="5"/>
        <v>43500</v>
      </c>
      <c r="I35" s="2">
        <f t="shared" si="5"/>
        <v>43500</v>
      </c>
      <c r="J35" s="2">
        <f t="shared" si="5"/>
        <v>7500</v>
      </c>
      <c r="K35" s="2">
        <f t="shared" si="5"/>
        <v>7500</v>
      </c>
      <c r="L35" s="2">
        <f t="shared" si="5"/>
        <v>7500</v>
      </c>
      <c r="M35" s="2">
        <f t="shared" si="5"/>
        <v>27500</v>
      </c>
      <c r="N35" s="2">
        <f t="shared" si="5"/>
        <v>7500</v>
      </c>
      <c r="O35" s="2">
        <f t="shared" si="5"/>
        <v>7500</v>
      </c>
      <c r="P35" s="2">
        <f t="shared" si="5"/>
        <v>7500</v>
      </c>
      <c r="Q35" s="2">
        <f t="shared" si="5"/>
        <v>7500</v>
      </c>
      <c r="R35" s="2">
        <f t="shared" si="5"/>
        <v>7500</v>
      </c>
      <c r="S35" s="2">
        <f t="shared" si="5"/>
        <v>7500</v>
      </c>
      <c r="T35" s="2">
        <f t="shared" si="5"/>
        <v>7500</v>
      </c>
      <c r="U35" s="2">
        <f t="shared" si="5"/>
        <v>7500</v>
      </c>
      <c r="V35" s="2">
        <f t="shared" si="5"/>
        <v>7500</v>
      </c>
    </row>
    <row r="36">
      <c r="A36" s="29"/>
    </row>
    <row r="37">
      <c r="A37" s="30"/>
    </row>
    <row r="38">
      <c r="A38" s="22"/>
    </row>
    <row r="39">
      <c r="A39" s="31"/>
      <c r="K39" s="23"/>
      <c r="L39" s="23"/>
      <c r="M39" s="23"/>
      <c r="N39" s="23"/>
      <c r="O39" s="23"/>
      <c r="P39" s="23"/>
      <c r="Q39" s="23"/>
      <c r="R39" s="42"/>
    </row>
    <row r="40">
      <c r="R40" s="43"/>
    </row>
    <row r="41">
      <c r="A41" s="19"/>
      <c r="K41" s="23"/>
      <c r="L41" s="23"/>
      <c r="M41" s="23"/>
      <c r="N41" s="23"/>
      <c r="O41" s="23"/>
      <c r="P41" s="23"/>
      <c r="Q41" s="23"/>
      <c r="R41" s="42"/>
    </row>
    <row r="42">
      <c r="R42" s="43"/>
    </row>
    <row r="43">
      <c r="K43" s="23"/>
      <c r="L43" s="23"/>
      <c r="M43" s="23"/>
      <c r="N43" s="23"/>
      <c r="O43" s="23"/>
      <c r="P43" s="23"/>
      <c r="Q43" s="23"/>
      <c r="R43" s="42"/>
    </row>
    <row r="44">
      <c r="A44" s="19"/>
      <c r="R44" s="43"/>
    </row>
    <row r="45">
      <c r="K45" s="2"/>
      <c r="L45" s="2"/>
      <c r="M45" s="2"/>
      <c r="N45" s="2"/>
      <c r="O45" s="2"/>
      <c r="P45" s="2"/>
      <c r="Q45" s="2"/>
      <c r="R45" s="42"/>
    </row>
    <row r="46">
      <c r="R46" s="43"/>
    </row>
    <row r="47">
      <c r="R47" s="43"/>
    </row>
    <row r="48">
      <c r="R48" s="43"/>
    </row>
    <row r="49">
      <c r="R49" s="43"/>
    </row>
    <row r="67">
      <c r="A67" s="19"/>
      <c r="B67" s="2"/>
    </row>
    <row r="68">
      <c r="A68" s="31"/>
      <c r="B68" s="32"/>
    </row>
    <row r="69">
      <c r="A69" s="31"/>
    </row>
    <row r="70">
      <c r="A70" s="31"/>
    </row>
    <row r="71">
      <c r="A71" s="31"/>
    </row>
    <row r="73">
      <c r="A73" s="19"/>
    </row>
    <row r="76">
      <c r="A76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75"/>
  </cols>
  <sheetData>
    <row r="1">
      <c r="E1" s="44" t="s">
        <v>71</v>
      </c>
      <c r="F1" s="44" t="s">
        <v>72</v>
      </c>
      <c r="G1" s="44" t="s">
        <v>73</v>
      </c>
      <c r="H1" s="44" t="s">
        <v>74</v>
      </c>
    </row>
    <row r="2">
      <c r="E2" s="15" t="s">
        <v>75</v>
      </c>
      <c r="F2" s="45">
        <v>0.05</v>
      </c>
      <c r="G2" s="46" t="s">
        <v>76</v>
      </c>
      <c r="H2" s="44" t="s">
        <v>77</v>
      </c>
    </row>
    <row r="3">
      <c r="F3" s="45">
        <v>0.12</v>
      </c>
      <c r="G3" s="46" t="s">
        <v>76</v>
      </c>
      <c r="H3" s="44" t="s">
        <v>78</v>
      </c>
    </row>
    <row r="4">
      <c r="F4" s="47"/>
    </row>
    <row r="5">
      <c r="F5" s="45">
        <v>0.12</v>
      </c>
      <c r="G5" s="46" t="s">
        <v>79</v>
      </c>
      <c r="H5" s="44" t="s">
        <v>80</v>
      </c>
    </row>
    <row r="6">
      <c r="G6" s="46" t="s">
        <v>81</v>
      </c>
    </row>
    <row r="7">
      <c r="G7" s="46" t="s">
        <v>82</v>
      </c>
      <c r="H7" s="44" t="s">
        <v>83</v>
      </c>
    </row>
    <row r="8">
      <c r="G8" s="46" t="s">
        <v>84</v>
      </c>
    </row>
    <row r="9">
      <c r="F9" s="23">
        <v>40.0</v>
      </c>
      <c r="G9" s="46" t="s">
        <v>85</v>
      </c>
      <c r="H9" s="44" t="s">
        <v>86</v>
      </c>
    </row>
    <row r="10">
      <c r="F10" s="27" t="s">
        <v>87</v>
      </c>
    </row>
    <row r="13">
      <c r="E13" s="9" t="s">
        <v>88</v>
      </c>
    </row>
    <row r="15">
      <c r="E15" s="19" t="s">
        <v>89</v>
      </c>
    </row>
    <row r="16">
      <c r="E16" s="19" t="s">
        <v>90</v>
      </c>
    </row>
    <row r="24">
      <c r="A24" s="44"/>
    </row>
    <row r="25">
      <c r="F25" s="44"/>
      <c r="G25" s="44"/>
    </row>
    <row r="26">
      <c r="F26" s="44"/>
      <c r="G26" s="44"/>
    </row>
    <row r="27">
      <c r="F27" s="44"/>
      <c r="G27" s="44"/>
    </row>
    <row r="28">
      <c r="F28" s="44"/>
      <c r="G28" s="44"/>
    </row>
    <row r="29">
      <c r="F29" s="44"/>
      <c r="G29" s="44"/>
    </row>
    <row r="30">
      <c r="F30" s="44"/>
      <c r="G30" s="44"/>
    </row>
    <row r="31">
      <c r="F31" s="44"/>
      <c r="G31" s="44"/>
    </row>
    <row r="32">
      <c r="F32" s="44"/>
      <c r="G32" s="44"/>
    </row>
  </sheetData>
  <hyperlinks>
    <hyperlink r:id="rId1" ref="G2"/>
    <hyperlink r:id="rId2" ref="G3"/>
    <hyperlink r:id="rId3" ref="G5"/>
    <hyperlink r:id="rId4" ref="G6"/>
    <hyperlink r:id="rId5" ref="G7"/>
    <hyperlink r:id="rId6" ref="G8"/>
    <hyperlink r:id="rId7" ref="G9"/>
  </hyperlinks>
  <drawing r:id="rId8"/>
</worksheet>
</file>