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0300" yWindow="0" windowWidth="31180" windowHeight="23220"/>
  </bookViews>
  <sheets>
    <sheet name="RIVER" sheetId="1" r:id="rId1"/>
    <sheet name="INPUTDATA" sheetId="2" r:id="rId2"/>
    <sheet name="BOUNDARYCONDITIONS" sheetId="3" r:id="rId3"/>
    <sheet name="FLOWINPU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4" i="1" l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Y6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R111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D38" i="1"/>
  <c r="X6" i="1"/>
  <c r="F35" i="1"/>
  <c r="D35" i="1"/>
  <c r="C38" i="1"/>
  <c r="F2" i="4"/>
  <c r="F6" i="4"/>
  <c r="F5" i="4"/>
  <c r="F4" i="4"/>
  <c r="F3" i="4"/>
  <c r="B6" i="2"/>
  <c r="F38" i="1"/>
  <c r="F6" i="1"/>
  <c r="D10" i="1"/>
  <c r="G35" i="1"/>
  <c r="E38" i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C39" i="1"/>
  <c r="D39" i="1"/>
  <c r="E39" i="1"/>
  <c r="D40" i="1"/>
  <c r="C40" i="1"/>
  <c r="D44" i="1"/>
  <c r="D43" i="1"/>
  <c r="F40" i="1"/>
  <c r="F39" i="1"/>
  <c r="G9" i="1"/>
  <c r="Y5" i="1"/>
  <c r="H19" i="1"/>
  <c r="H20" i="1"/>
  <c r="H23" i="1"/>
  <c r="H22" i="1"/>
  <c r="H21" i="1"/>
  <c r="AX222" i="1"/>
  <c r="Y222" i="1"/>
  <c r="I44" i="1"/>
  <c r="I43" i="1"/>
  <c r="I42" i="1"/>
  <c r="E42" i="1"/>
  <c r="F42" i="1"/>
  <c r="G42" i="1"/>
  <c r="H42" i="1"/>
  <c r="D42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DS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CU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W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5" i="1"/>
  <c r="DQ4" i="1"/>
  <c r="DR4" i="1"/>
  <c r="DS4" i="1"/>
  <c r="DR3" i="1"/>
  <c r="DR222" i="1"/>
  <c r="DQ3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CT3" i="1"/>
  <c r="CT222" i="1"/>
  <c r="CT4" i="1"/>
  <c r="CU4" i="1"/>
  <c r="CS4" i="1"/>
  <c r="CS3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BV3" i="1"/>
  <c r="BV222" i="1"/>
  <c r="BV4" i="1"/>
  <c r="BW4" i="1"/>
  <c r="BU4" i="1"/>
  <c r="BU3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AA4" i="1"/>
  <c r="AZ4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AB4" i="1"/>
  <c r="AC4" i="1"/>
  <c r="AD4" i="1"/>
  <c r="BY4" i="1"/>
  <c r="DU4" i="1"/>
  <c r="CW4" i="1"/>
  <c r="DT4" i="1"/>
  <c r="CV4" i="1"/>
  <c r="BX4" i="1"/>
  <c r="BA4" i="1"/>
  <c r="BB4" i="1"/>
  <c r="Z3" i="1"/>
  <c r="Z222" i="1"/>
  <c r="CA4" i="1"/>
  <c r="DW4" i="1"/>
  <c r="CY4" i="1"/>
  <c r="DV4" i="1"/>
  <c r="CX4" i="1"/>
  <c r="BZ4" i="1"/>
  <c r="DS3" i="1"/>
  <c r="DS222" i="1"/>
  <c r="CU3" i="1"/>
  <c r="CU222" i="1"/>
  <c r="BW3" i="1"/>
  <c r="BW222" i="1"/>
  <c r="AE4" i="1"/>
  <c r="BC4" i="1"/>
  <c r="AY3" i="1"/>
  <c r="AY222" i="1"/>
  <c r="AA3" i="1"/>
  <c r="AA222" i="1"/>
  <c r="DX4" i="1"/>
  <c r="CZ4" i="1"/>
  <c r="CB4" i="1"/>
  <c r="BX3" i="1"/>
  <c r="BX222" i="1"/>
  <c r="DT3" i="1"/>
  <c r="DT222" i="1"/>
  <c r="CV3" i="1"/>
  <c r="CV222" i="1"/>
  <c r="AF4" i="1"/>
  <c r="BD4" i="1"/>
  <c r="AB3" i="1"/>
  <c r="AB222" i="1"/>
  <c r="AZ3" i="1"/>
  <c r="AZ222" i="1"/>
  <c r="CC4" i="1"/>
  <c r="DY4" i="1"/>
  <c r="DA4" i="1"/>
  <c r="DU3" i="1"/>
  <c r="DU222" i="1"/>
  <c r="CW3" i="1"/>
  <c r="CW222" i="1"/>
  <c r="BY3" i="1"/>
  <c r="BY222" i="1"/>
  <c r="BE4" i="1"/>
  <c r="AG4" i="1"/>
  <c r="BA3" i="1"/>
  <c r="BA222" i="1"/>
  <c r="AC3" i="1"/>
  <c r="AC222" i="1"/>
  <c r="DZ4" i="1"/>
  <c r="DB4" i="1"/>
  <c r="CD4" i="1"/>
  <c r="BZ3" i="1"/>
  <c r="BZ222" i="1"/>
  <c r="DV3" i="1"/>
  <c r="DV222" i="1"/>
  <c r="CX3" i="1"/>
  <c r="CX222" i="1"/>
  <c r="AH4" i="1"/>
  <c r="BF4" i="1"/>
  <c r="BB3" i="1"/>
  <c r="BB222" i="1"/>
  <c r="AD3" i="1"/>
  <c r="AD222" i="1"/>
  <c r="CE4" i="1"/>
  <c r="EA4" i="1"/>
  <c r="DC4" i="1"/>
  <c r="DW3" i="1"/>
  <c r="DW222" i="1"/>
  <c r="CY3" i="1"/>
  <c r="CY222" i="1"/>
  <c r="CA3" i="1"/>
  <c r="CA222" i="1"/>
  <c r="BG4" i="1"/>
  <c r="AI4" i="1"/>
  <c r="AE3" i="1"/>
  <c r="AE222" i="1"/>
  <c r="BC3" i="1"/>
  <c r="BC222" i="1"/>
  <c r="EB4" i="1"/>
  <c r="DD4" i="1"/>
  <c r="CF4" i="1"/>
  <c r="CB3" i="1"/>
  <c r="CB222" i="1"/>
  <c r="DX3" i="1"/>
  <c r="DX222" i="1"/>
  <c r="CZ3" i="1"/>
  <c r="CZ222" i="1"/>
  <c r="BH4" i="1"/>
  <c r="AJ4" i="1"/>
  <c r="AF3" i="1"/>
  <c r="AF222" i="1"/>
  <c r="BD3" i="1"/>
  <c r="BD222" i="1"/>
  <c r="CG4" i="1"/>
  <c r="EC4" i="1"/>
  <c r="DE4" i="1"/>
  <c r="DY3" i="1"/>
  <c r="DY222" i="1"/>
  <c r="DA3" i="1"/>
  <c r="DA222" i="1"/>
  <c r="CC3" i="1"/>
  <c r="CC222" i="1"/>
  <c r="AK4" i="1"/>
  <c r="BI4" i="1"/>
  <c r="BE3" i="1"/>
  <c r="BE222" i="1"/>
  <c r="AG3" i="1"/>
  <c r="AG222" i="1"/>
  <c r="ED4" i="1"/>
  <c r="DF4" i="1"/>
  <c r="CH4" i="1"/>
  <c r="CD3" i="1"/>
  <c r="CD222" i="1"/>
  <c r="DZ3" i="1"/>
  <c r="DZ222" i="1"/>
  <c r="DB3" i="1"/>
  <c r="DB222" i="1"/>
  <c r="AL4" i="1"/>
  <c r="BJ4" i="1"/>
  <c r="AH3" i="1"/>
  <c r="AH222" i="1"/>
  <c r="BF3" i="1"/>
  <c r="BF222" i="1"/>
  <c r="CI4" i="1"/>
  <c r="EE4" i="1"/>
  <c r="DG4" i="1"/>
  <c r="EA3" i="1"/>
  <c r="EA222" i="1"/>
  <c r="DC3" i="1"/>
  <c r="DC222" i="1"/>
  <c r="CE3" i="1"/>
  <c r="CE222" i="1"/>
  <c r="AM4" i="1"/>
  <c r="BK4" i="1"/>
  <c r="BG3" i="1"/>
  <c r="BG222" i="1"/>
  <c r="AI3" i="1"/>
  <c r="AI222" i="1"/>
  <c r="EF4" i="1"/>
  <c r="DH4" i="1"/>
  <c r="CJ4" i="1"/>
  <c r="CF3" i="1"/>
  <c r="CF222" i="1"/>
  <c r="EB3" i="1"/>
  <c r="EB222" i="1"/>
  <c r="DD3" i="1"/>
  <c r="DD222" i="1"/>
  <c r="AN4" i="1"/>
  <c r="BL4" i="1"/>
  <c r="AJ3" i="1"/>
  <c r="AJ222" i="1"/>
  <c r="BH3" i="1"/>
  <c r="BH222" i="1"/>
  <c r="CK4" i="1"/>
  <c r="EG4" i="1"/>
  <c r="DI4" i="1"/>
  <c r="EC3" i="1"/>
  <c r="EC222" i="1"/>
  <c r="DE3" i="1"/>
  <c r="DE222" i="1"/>
  <c r="CG3" i="1"/>
  <c r="CG222" i="1"/>
  <c r="BM4" i="1"/>
  <c r="AO4" i="1"/>
  <c r="BI3" i="1"/>
  <c r="BI222" i="1"/>
  <c r="AK3" i="1"/>
  <c r="AK222" i="1"/>
  <c r="EH4" i="1"/>
  <c r="DJ4" i="1"/>
  <c r="CL4" i="1"/>
  <c r="CH3" i="1"/>
  <c r="CH222" i="1"/>
  <c r="ED3" i="1"/>
  <c r="ED222" i="1"/>
  <c r="DF3" i="1"/>
  <c r="DF222" i="1"/>
  <c r="BN4" i="1"/>
  <c r="AP4" i="1"/>
  <c r="AL3" i="1"/>
  <c r="AL222" i="1"/>
  <c r="BJ3" i="1"/>
  <c r="BJ222" i="1"/>
  <c r="CM4" i="1"/>
  <c r="EI4" i="1"/>
  <c r="DK4" i="1"/>
  <c r="EE3" i="1"/>
  <c r="EE222" i="1"/>
  <c r="DG3" i="1"/>
  <c r="DG222" i="1"/>
  <c r="CI3" i="1"/>
  <c r="CI222" i="1"/>
  <c r="BO4" i="1"/>
  <c r="AQ4" i="1"/>
  <c r="BK3" i="1"/>
  <c r="BK222" i="1"/>
  <c r="AM3" i="1"/>
  <c r="AM222" i="1"/>
  <c r="EJ4" i="1"/>
  <c r="DL4" i="1"/>
  <c r="CN4" i="1"/>
  <c r="CJ3" i="1"/>
  <c r="CJ222" i="1"/>
  <c r="EF3" i="1"/>
  <c r="EF222" i="1"/>
  <c r="DH3" i="1"/>
  <c r="DH222" i="1"/>
  <c r="AR4" i="1"/>
  <c r="BP4" i="1"/>
  <c r="AN3" i="1"/>
  <c r="AN222" i="1"/>
  <c r="BL3" i="1"/>
  <c r="BL222" i="1"/>
  <c r="CO4" i="1"/>
  <c r="EK4" i="1"/>
  <c r="DM4" i="1"/>
  <c r="EG3" i="1"/>
  <c r="EG222" i="1"/>
  <c r="DI3" i="1"/>
  <c r="DI222" i="1"/>
  <c r="CK3" i="1"/>
  <c r="CK222" i="1"/>
  <c r="AS4" i="1"/>
  <c r="BQ4" i="1"/>
  <c r="AO3" i="1"/>
  <c r="AO222" i="1"/>
  <c r="BM3" i="1"/>
  <c r="BM222" i="1"/>
  <c r="BR4" i="1"/>
  <c r="EL4" i="1"/>
  <c r="DN4" i="1"/>
  <c r="CP4" i="1"/>
  <c r="CL3" i="1"/>
  <c r="CL222" i="1"/>
  <c r="EH3" i="1"/>
  <c r="EH222" i="1"/>
  <c r="DJ3" i="1"/>
  <c r="DJ222" i="1"/>
  <c r="AP3" i="1"/>
  <c r="AP222" i="1"/>
  <c r="BN3" i="1"/>
  <c r="BN222" i="1"/>
  <c r="EI3" i="1"/>
  <c r="EI222" i="1"/>
  <c r="DK3" i="1"/>
  <c r="DK222" i="1"/>
  <c r="CM3" i="1"/>
  <c r="CM222" i="1"/>
  <c r="AQ3" i="1"/>
  <c r="AQ222" i="1"/>
  <c r="BO3" i="1"/>
  <c r="BO222" i="1"/>
  <c r="CN3" i="1"/>
  <c r="CN222" i="1"/>
  <c r="EJ3" i="1"/>
  <c r="EJ222" i="1"/>
  <c r="DL3" i="1"/>
  <c r="DL222" i="1"/>
  <c r="BP3" i="1"/>
  <c r="BP222" i="1"/>
  <c r="AR3" i="1"/>
  <c r="AR222" i="1"/>
  <c r="EK3" i="1"/>
  <c r="EK222" i="1"/>
  <c r="DM3" i="1"/>
  <c r="DM222" i="1"/>
  <c r="CO3" i="1"/>
  <c r="CO222" i="1"/>
  <c r="AS3" i="1"/>
  <c r="AS222" i="1"/>
  <c r="BQ3" i="1"/>
  <c r="BQ222" i="1"/>
  <c r="BR3" i="1"/>
  <c r="BR222" i="1"/>
  <c r="CP3" i="1"/>
  <c r="CP222" i="1"/>
  <c r="EL3" i="1"/>
  <c r="EL222" i="1"/>
  <c r="DN3" i="1"/>
  <c r="DN222" i="1"/>
  <c r="V111" i="1"/>
  <c r="Q39" i="1"/>
  <c r="F44" i="1"/>
  <c r="F43" i="1"/>
  <c r="G43" i="1"/>
  <c r="H44" i="1"/>
  <c r="G44" i="1"/>
  <c r="H43" i="1"/>
  <c r="E44" i="1"/>
  <c r="E43" i="1"/>
</calcChain>
</file>

<file path=xl/sharedStrings.xml><?xml version="1.0" encoding="utf-8"?>
<sst xmlns="http://schemas.openxmlformats.org/spreadsheetml/2006/main" count="1277" uniqueCount="332">
  <si>
    <t>x</t>
  </si>
  <si>
    <t>n</t>
  </si>
  <si>
    <t>UBC</t>
  </si>
  <si>
    <t>1. Input data</t>
  </si>
  <si>
    <t>Symbol</t>
  </si>
  <si>
    <t>Value</t>
  </si>
  <si>
    <t>Units</t>
  </si>
  <si>
    <t>t=0</t>
  </si>
  <si>
    <t xml:space="preserve">1.1 Geometry of the river </t>
  </si>
  <si>
    <t>t=1</t>
  </si>
  <si>
    <t xml:space="preserve">Length </t>
  </si>
  <si>
    <t>L</t>
  </si>
  <si>
    <t>m</t>
  </si>
  <si>
    <t>t=2</t>
  </si>
  <si>
    <t xml:space="preserve">Width </t>
  </si>
  <si>
    <t>W</t>
  </si>
  <si>
    <t>t=3</t>
  </si>
  <si>
    <t xml:space="preserve">Depth </t>
  </si>
  <si>
    <t>H</t>
  </si>
  <si>
    <t>t=4</t>
  </si>
  <si>
    <t>1.2 Hydrodynamic data</t>
  </si>
  <si>
    <t>t=5</t>
  </si>
  <si>
    <t>Flow rate</t>
  </si>
  <si>
    <t>Q</t>
  </si>
  <si>
    <t>m³/d</t>
  </si>
  <si>
    <t>t=6</t>
  </si>
  <si>
    <t>u</t>
  </si>
  <si>
    <t>m/d</t>
  </si>
  <si>
    <t>t=7</t>
  </si>
  <si>
    <t xml:space="preserve">Dispersion coefficient </t>
  </si>
  <si>
    <t>E</t>
  </si>
  <si>
    <t>t=8</t>
  </si>
  <si>
    <t>1.3 Data of the processes</t>
  </si>
  <si>
    <t>t=9</t>
  </si>
  <si>
    <t>1/d</t>
  </si>
  <si>
    <t>t=10</t>
  </si>
  <si>
    <t>t=11</t>
  </si>
  <si>
    <t>Saturation concentration for DO</t>
  </si>
  <si>
    <t>t=12</t>
  </si>
  <si>
    <t>2. Conditions and grid</t>
  </si>
  <si>
    <t>t=13</t>
  </si>
  <si>
    <t xml:space="preserve">2.1 Boundary conditions </t>
  </si>
  <si>
    <t>t=14</t>
  </si>
  <si>
    <t>t=15</t>
  </si>
  <si>
    <t>t=16</t>
  </si>
  <si>
    <t>-</t>
  </si>
  <si>
    <t>t=17</t>
  </si>
  <si>
    <t>t=18</t>
  </si>
  <si>
    <t xml:space="preserve">2.2 Initial conditions </t>
  </si>
  <si>
    <t>t=19</t>
  </si>
  <si>
    <t>t=20</t>
  </si>
  <si>
    <t>t=21</t>
  </si>
  <si>
    <t>2.3 Selected values of dx and dt</t>
  </si>
  <si>
    <t>t=22</t>
  </si>
  <si>
    <t>Number of control volumes</t>
  </si>
  <si>
    <t xml:space="preserve">n </t>
  </si>
  <si>
    <t>t=23</t>
  </si>
  <si>
    <t>Length of control volume</t>
  </si>
  <si>
    <t>dx</t>
  </si>
  <si>
    <t>t=24</t>
  </si>
  <si>
    <t>dt</t>
  </si>
  <si>
    <t>d</t>
  </si>
  <si>
    <t>t=25</t>
  </si>
  <si>
    <t xml:space="preserve">3. Coefficients </t>
  </si>
  <si>
    <t>t=26</t>
  </si>
  <si>
    <t>3.1 Non-dimensional numbers</t>
  </si>
  <si>
    <t>p</t>
  </si>
  <si>
    <t>t=27</t>
  </si>
  <si>
    <t>t=28</t>
  </si>
  <si>
    <t>t=29</t>
  </si>
  <si>
    <t>i=1</t>
  </si>
  <si>
    <t>t=30</t>
  </si>
  <si>
    <t>i = 2 to ni-1</t>
  </si>
  <si>
    <t>t=31</t>
  </si>
  <si>
    <t>i=ni</t>
  </si>
  <si>
    <t>t=32</t>
  </si>
  <si>
    <t>t=33</t>
  </si>
  <si>
    <t>t=34</t>
  </si>
  <si>
    <t>t=35</t>
  </si>
  <si>
    <t>t=36</t>
  </si>
  <si>
    <t>t=37</t>
  </si>
  <si>
    <t>t=38</t>
  </si>
  <si>
    <t>t=39</t>
  </si>
  <si>
    <t>t=40</t>
  </si>
  <si>
    <t>t=41</t>
  </si>
  <si>
    <t>t=42</t>
  </si>
  <si>
    <t>t=43</t>
  </si>
  <si>
    <t>t=44</t>
  </si>
  <si>
    <t>t=45</t>
  </si>
  <si>
    <t>t=46</t>
  </si>
  <si>
    <t>t=47</t>
  </si>
  <si>
    <t>t=48</t>
  </si>
  <si>
    <t>t=49</t>
  </si>
  <si>
    <t>t=50</t>
  </si>
  <si>
    <t xml:space="preserve">Average flow velocity </t>
  </si>
  <si>
    <t xml:space="preserve"> </t>
  </si>
  <si>
    <t>t=51</t>
  </si>
  <si>
    <t>t=52</t>
  </si>
  <si>
    <t>t=53</t>
  </si>
  <si>
    <t>t=54</t>
  </si>
  <si>
    <t>t=55</t>
  </si>
  <si>
    <t>t=56</t>
  </si>
  <si>
    <t>t=57</t>
  </si>
  <si>
    <t>t=58</t>
  </si>
  <si>
    <t>t=59</t>
  </si>
  <si>
    <t>t=60</t>
  </si>
  <si>
    <t>t=61</t>
  </si>
  <si>
    <t>t=62</t>
  </si>
  <si>
    <t>t=63</t>
  </si>
  <si>
    <t>t=64</t>
  </si>
  <si>
    <t>t=65</t>
  </si>
  <si>
    <t>t=66</t>
  </si>
  <si>
    <t>t=67</t>
  </si>
  <si>
    <t>t=68</t>
  </si>
  <si>
    <t>t=69</t>
  </si>
  <si>
    <t>t=70</t>
  </si>
  <si>
    <t>t=71</t>
  </si>
  <si>
    <t>t=72</t>
  </si>
  <si>
    <t>t=73</t>
  </si>
  <si>
    <t>t=74</t>
  </si>
  <si>
    <t>t=75</t>
  </si>
  <si>
    <t>t=76</t>
  </si>
  <si>
    <t>t=77</t>
  </si>
  <si>
    <t>t=78</t>
  </si>
  <si>
    <t>t=79</t>
  </si>
  <si>
    <t>t=80</t>
  </si>
  <si>
    <t>t=81</t>
  </si>
  <si>
    <t>t=82</t>
  </si>
  <si>
    <t>t=83</t>
  </si>
  <si>
    <t>t=84</t>
  </si>
  <si>
    <t>t=85</t>
  </si>
  <si>
    <t>t=86</t>
  </si>
  <si>
    <t>t=87</t>
  </si>
  <si>
    <t>t=88</t>
  </si>
  <si>
    <t>t=89</t>
  </si>
  <si>
    <t>t=90</t>
  </si>
  <si>
    <t>t=91</t>
  </si>
  <si>
    <t>t=92</t>
  </si>
  <si>
    <t>t=93</t>
  </si>
  <si>
    <t>t=94</t>
  </si>
  <si>
    <t>MIN-DO</t>
  </si>
  <si>
    <t xml:space="preserve">BOD decay coefficient </t>
  </si>
  <si>
    <t xml:space="preserve">DO re-aeration coefficient </t>
  </si>
  <si>
    <t>SUM</t>
  </si>
  <si>
    <t>QUESTION 19</t>
  </si>
  <si>
    <t>INPUT DATA</t>
  </si>
  <si>
    <t>GRAPHS</t>
  </si>
  <si>
    <t>CALCULATIONS</t>
  </si>
  <si>
    <t>Time step</t>
  </si>
  <si>
    <t xml:space="preserve">3.2 Coefficients of equation (2) </t>
  </si>
  <si>
    <t>UOC</t>
  </si>
  <si>
    <t>Chosen</t>
  </si>
  <si>
    <t>t=95</t>
  </si>
  <si>
    <t>t=96</t>
  </si>
  <si>
    <t>t=97</t>
  </si>
  <si>
    <t>t=98</t>
  </si>
  <si>
    <t>t=99</t>
  </si>
  <si>
    <t>t=100</t>
  </si>
  <si>
    <t>t=101</t>
  </si>
  <si>
    <t>t=102</t>
  </si>
  <si>
    <t>t=103</t>
  </si>
  <si>
    <t>t=104</t>
  </si>
  <si>
    <t>t=105</t>
  </si>
  <si>
    <t>t=106</t>
  </si>
  <si>
    <t>t=107</t>
  </si>
  <si>
    <t>t=108</t>
  </si>
  <si>
    <t>t=109</t>
  </si>
  <si>
    <t>t=110</t>
  </si>
  <si>
    <t>t=111</t>
  </si>
  <si>
    <t>t=112</t>
  </si>
  <si>
    <t>t=113</t>
  </si>
  <si>
    <t>t=114</t>
  </si>
  <si>
    <t>t=115</t>
  </si>
  <si>
    <t>t=116</t>
  </si>
  <si>
    <t>t=117</t>
  </si>
  <si>
    <t>t=118</t>
  </si>
  <si>
    <t>t=119</t>
  </si>
  <si>
    <t>t=120</t>
  </si>
  <si>
    <t>t=121</t>
  </si>
  <si>
    <t>t=122</t>
  </si>
  <si>
    <t>t=123</t>
  </si>
  <si>
    <t>t=124</t>
  </si>
  <si>
    <t>t=125</t>
  </si>
  <si>
    <t>t=126</t>
  </si>
  <si>
    <t>t=127</t>
  </si>
  <si>
    <t>t=128</t>
  </si>
  <si>
    <t>t=129</t>
  </si>
  <si>
    <t>t=130</t>
  </si>
  <si>
    <t>t=131</t>
  </si>
  <si>
    <t>t=132</t>
  </si>
  <si>
    <t>t=133</t>
  </si>
  <si>
    <t>t=134</t>
  </si>
  <si>
    <t>t=135</t>
  </si>
  <si>
    <t>t=136</t>
  </si>
  <si>
    <t>t=137</t>
  </si>
  <si>
    <t>t=138</t>
  </si>
  <si>
    <t>t=139</t>
  </si>
  <si>
    <t>t=140</t>
  </si>
  <si>
    <t>t=141</t>
  </si>
  <si>
    <t>t=142</t>
  </si>
  <si>
    <t>t=143</t>
  </si>
  <si>
    <t>t=144</t>
  </si>
  <si>
    <t>t=145</t>
  </si>
  <si>
    <t>t=146</t>
  </si>
  <si>
    <t>t=147</t>
  </si>
  <si>
    <t>t=148</t>
  </si>
  <si>
    <t>t=149</t>
  </si>
  <si>
    <t>t=150</t>
  </si>
  <si>
    <t>t=151</t>
  </si>
  <si>
    <t>t=152</t>
  </si>
  <si>
    <t>t=153</t>
  </si>
  <si>
    <t>t=154</t>
  </si>
  <si>
    <t>t=155</t>
  </si>
  <si>
    <t>t=156</t>
  </si>
  <si>
    <t>t=157</t>
  </si>
  <si>
    <t>t=158</t>
  </si>
  <si>
    <t>t=159</t>
  </si>
  <si>
    <t>t=160</t>
  </si>
  <si>
    <t>t=161</t>
  </si>
  <si>
    <t>t=162</t>
  </si>
  <si>
    <t>t=163</t>
  </si>
  <si>
    <t>t=164</t>
  </si>
  <si>
    <t>t=165</t>
  </si>
  <si>
    <t>t=166</t>
  </si>
  <si>
    <t>t=167</t>
  </si>
  <si>
    <t>t=168</t>
  </si>
  <si>
    <t>t=169</t>
  </si>
  <si>
    <t>t=170</t>
  </si>
  <si>
    <t>t=171</t>
  </si>
  <si>
    <t>t=172</t>
  </si>
  <si>
    <t>t=173</t>
  </si>
  <si>
    <t>t=174</t>
  </si>
  <si>
    <t>t=175</t>
  </si>
  <si>
    <t>t=176</t>
  </si>
  <si>
    <t>t=177</t>
  </si>
  <si>
    <t>t=178</t>
  </si>
  <si>
    <t>t=179</t>
  </si>
  <si>
    <t>t=180</t>
  </si>
  <si>
    <t>t=181</t>
  </si>
  <si>
    <t>t=182</t>
  </si>
  <si>
    <t>t=183</t>
  </si>
  <si>
    <t>t=184</t>
  </si>
  <si>
    <t>t=185</t>
  </si>
  <si>
    <t>t=186</t>
  </si>
  <si>
    <t>t=187</t>
  </si>
  <si>
    <t>t=188</t>
  </si>
  <si>
    <t>t=189</t>
  </si>
  <si>
    <t>t=190</t>
  </si>
  <si>
    <t>t=191</t>
  </si>
  <si>
    <t>t=192</t>
  </si>
  <si>
    <t>t=193</t>
  </si>
  <si>
    <t>t=194</t>
  </si>
  <si>
    <t>t=195</t>
  </si>
  <si>
    <t>t=196</t>
  </si>
  <si>
    <t>t=197</t>
  </si>
  <si>
    <t>t=198</t>
  </si>
  <si>
    <t>t=199</t>
  </si>
  <si>
    <t>t=200</t>
  </si>
  <si>
    <t>t=201</t>
  </si>
  <si>
    <t>t=202</t>
  </si>
  <si>
    <t>t=203</t>
  </si>
  <si>
    <t>t=204</t>
  </si>
  <si>
    <t>t=205</t>
  </si>
  <si>
    <t>t=206</t>
  </si>
  <si>
    <t>t=207</t>
  </si>
  <si>
    <t>t=208</t>
  </si>
  <si>
    <t>t=209</t>
  </si>
  <si>
    <t>t=210</t>
  </si>
  <si>
    <t>t=211</t>
  </si>
  <si>
    <t>t=212</t>
  </si>
  <si>
    <t>t=213</t>
  </si>
  <si>
    <t>t=214</t>
  </si>
  <si>
    <t>t=215</t>
  </si>
  <si>
    <t>BOD</t>
  </si>
  <si>
    <t>DO</t>
  </si>
  <si>
    <r>
      <t>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/d</t>
    </r>
  </si>
  <si>
    <r>
      <t xml:space="preserve"> O</t>
    </r>
    <r>
      <rPr>
        <vertAlign val="subscript"/>
        <sz val="11"/>
        <color indexed="8"/>
        <rFont val="Calibri"/>
        <family val="2"/>
        <scheme val="minor"/>
      </rPr>
      <t>S</t>
    </r>
  </si>
  <si>
    <r>
      <t>g/m</t>
    </r>
    <r>
      <rPr>
        <vertAlign val="superscript"/>
        <sz val="11"/>
        <color indexed="8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</si>
  <si>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indexed="8"/>
        <rFont val="Calibri"/>
        <family val="2"/>
        <scheme val="minor"/>
      </rPr>
      <t>i-1</t>
    </r>
  </si>
  <si>
    <r>
      <t>a</t>
    </r>
    <r>
      <rPr>
        <b/>
        <vertAlign val="subscript"/>
        <sz val="11"/>
        <color indexed="8"/>
        <rFont val="Calibri"/>
        <family val="2"/>
        <scheme val="minor"/>
      </rPr>
      <t>i+1</t>
    </r>
  </si>
  <si>
    <t>NO3-N</t>
  </si>
  <si>
    <t>NH4-N</t>
  </si>
  <si>
    <t>org-N</t>
  </si>
  <si>
    <r>
      <t>k</t>
    </r>
    <r>
      <rPr>
        <vertAlign val="subscript"/>
        <sz val="10"/>
        <rFont val="Verdana"/>
        <family val="2"/>
      </rPr>
      <t>D</t>
    </r>
  </si>
  <si>
    <t>Ammonification rate coefficient</t>
  </si>
  <si>
    <r>
      <t>k</t>
    </r>
    <r>
      <rPr>
        <vertAlign val="subscript"/>
        <sz val="10"/>
        <rFont val="Verdana"/>
        <family val="2"/>
      </rPr>
      <t>N</t>
    </r>
  </si>
  <si>
    <t>Nitrification rate coefficient</t>
  </si>
  <si>
    <r>
      <t>k</t>
    </r>
    <r>
      <rPr>
        <vertAlign val="subscript"/>
        <sz val="10"/>
        <rFont val="Verdana"/>
        <family val="2"/>
      </rPr>
      <t>R</t>
    </r>
  </si>
  <si>
    <r>
      <t>k</t>
    </r>
    <r>
      <rPr>
        <vertAlign val="subscript"/>
        <sz val="10"/>
        <rFont val="Verdana"/>
        <family val="2"/>
      </rPr>
      <t>A</t>
    </r>
  </si>
  <si>
    <t xml:space="preserve">Upstream concentrations </t>
  </si>
  <si>
    <t>Downstream conditions</t>
  </si>
  <si>
    <t>River</t>
  </si>
  <si>
    <t>WWTP</t>
  </si>
  <si>
    <t>Downstream</t>
  </si>
  <si>
    <t>Sewage</t>
  </si>
  <si>
    <t>Removal</t>
  </si>
  <si>
    <t xml:space="preserve">Maximum values </t>
  </si>
  <si>
    <t>Maximum values</t>
  </si>
  <si>
    <t xml:space="preserve">Minimum values </t>
  </si>
  <si>
    <t xml:space="preserve">max </t>
  </si>
  <si>
    <t xml:space="preserve">min </t>
  </si>
  <si>
    <t>&gt;6</t>
  </si>
  <si>
    <t>&lt;0.3</t>
  </si>
  <si>
    <t xml:space="preserve"> &lt;2-6</t>
  </si>
  <si>
    <t>Desired Class II</t>
  </si>
  <si>
    <t>&gt;2</t>
  </si>
  <si>
    <t>&gt;0.5</t>
  </si>
  <si>
    <t xml:space="preserve"> &lt;7-13</t>
  </si>
  <si>
    <t>Class III</t>
  </si>
  <si>
    <t>39 and  49</t>
  </si>
  <si>
    <t>c</t>
  </si>
  <si>
    <t>ai</t>
  </si>
  <si>
    <t>*Πρεπει c&lt;1</t>
  </si>
  <si>
    <t>Sc</t>
  </si>
  <si>
    <t>ON</t>
  </si>
  <si>
    <t>param</t>
  </si>
  <si>
    <t>value</t>
  </si>
  <si>
    <t>units</t>
  </si>
  <si>
    <t>KD</t>
  </si>
  <si>
    <t>KR</t>
  </si>
  <si>
    <t>KA</t>
  </si>
  <si>
    <t>KN</t>
  </si>
  <si>
    <t>OS</t>
  </si>
  <si>
    <t>A</t>
  </si>
  <si>
    <t>stream</t>
  </si>
  <si>
    <t>upstream</t>
  </si>
  <si>
    <t>downstream</t>
  </si>
  <si>
    <t>type</t>
  </si>
  <si>
    <t>ORGN</t>
  </si>
  <si>
    <t>NO3N</t>
  </si>
  <si>
    <t>NH4N</t>
  </si>
  <si>
    <t>impo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</si>
</sst>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6" x14ac:knownFonts="1">
    <font>
      <sz val="10"/>
      <name val="Arial"/>
    </font>
    <font>
      <sz val="11"/>
      <color indexed="8"/>
      <name val="Calibri"/>
      <family val="2"/>
      <charset val="161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vertAlign val="subscript"/>
      <sz val="1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61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" fillId="0" borderId="0"/>
    <xf numFmtId="0" fontId="18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3" fillId="32" borderId="0" applyNumberFormat="0" applyBorder="0" applyAlignment="0" applyProtection="0"/>
    <xf numFmtId="0" fontId="6" fillId="23" borderId="5" applyNumberFormat="0" applyAlignment="0" applyProtection="0"/>
    <xf numFmtId="0" fontId="8" fillId="31" borderId="7" applyNumberFormat="0" applyAlignment="0" applyProtection="0"/>
    <xf numFmtId="0" fontId="19" fillId="31" borderId="5" applyNumberFormat="0" applyAlignment="0" applyProtection="0"/>
    <xf numFmtId="0" fontId="16" fillId="0" borderId="12" applyNumberFormat="0" applyFill="0" applyAlignment="0" applyProtection="0"/>
    <xf numFmtId="0" fontId="7" fillId="24" borderId="6" applyNumberFormat="0" applyAlignment="0" applyProtection="0"/>
    <xf numFmtId="0" fontId="15" fillId="0" borderId="0" applyNumberFormat="0" applyFill="0" applyBorder="0" applyAlignment="0" applyProtection="0"/>
    <xf numFmtId="0" fontId="3" fillId="34" borderId="11" applyNumberFormat="0" applyFont="0" applyAlignment="0" applyProtection="0"/>
    <xf numFmtId="0" fontId="9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5" fillId="25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2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29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30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5" fillId="22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26">
    <xf numFmtId="0" fontId="0" fillId="0" borderId="0" xfId="0"/>
    <xf numFmtId="0" fontId="20" fillId="0" borderId="0" xfId="1" applyFont="1"/>
    <xf numFmtId="0" fontId="21" fillId="0" borderId="0" xfId="1" applyFont="1" applyAlignment="1">
      <alignment horizontal="center"/>
    </xf>
    <xf numFmtId="0" fontId="20" fillId="0" borderId="0" xfId="1" applyFont="1" applyFill="1"/>
    <xf numFmtId="0" fontId="22" fillId="0" borderId="0" xfId="0" applyFont="1"/>
    <xf numFmtId="0" fontId="23" fillId="0" borderId="0" xfId="1" applyFont="1" applyAlignment="1">
      <alignment horizontal="justify"/>
    </xf>
    <xf numFmtId="0" fontId="23" fillId="38" borderId="1" xfId="1" applyFont="1" applyFill="1" applyBorder="1"/>
    <xf numFmtId="0" fontId="23" fillId="36" borderId="1" xfId="1" applyFont="1" applyFill="1" applyBorder="1"/>
    <xf numFmtId="0" fontId="23" fillId="35" borderId="1" xfId="1" applyFont="1" applyFill="1" applyBorder="1"/>
    <xf numFmtId="0" fontId="23" fillId="0" borderId="1" xfId="1" applyFont="1" applyBorder="1" applyAlignment="1">
      <alignment horizontal="center" vertical="top" wrapText="1"/>
    </xf>
    <xf numFmtId="0" fontId="23" fillId="0" borderId="1" xfId="1" applyFont="1" applyBorder="1" applyAlignment="1">
      <alignment horizontal="center"/>
    </xf>
    <xf numFmtId="0" fontId="20" fillId="0" borderId="0" xfId="1" applyFont="1" applyFill="1" applyBorder="1"/>
    <xf numFmtId="0" fontId="20" fillId="0" borderId="0" xfId="0" applyNumberFormat="1" applyFont="1" applyFill="1" applyBorder="1" applyAlignment="1" applyProtection="1"/>
    <xf numFmtId="1" fontId="20" fillId="0" borderId="0" xfId="1" applyNumberFormat="1" applyFont="1" applyBorder="1" applyAlignment="1">
      <alignment horizontal="center"/>
    </xf>
    <xf numFmtId="0" fontId="20" fillId="36" borderId="1" xfId="0" applyNumberFormat="1" applyFont="1" applyFill="1" applyBorder="1" applyAlignment="1" applyProtection="1">
      <alignment horizontal="center"/>
    </xf>
    <xf numFmtId="0" fontId="24" fillId="0" borderId="1" xfId="1" applyFont="1" applyBorder="1" applyAlignment="1">
      <alignment horizontal="center" vertical="top" wrapText="1"/>
    </xf>
    <xf numFmtId="0" fontId="20" fillId="0" borderId="1" xfId="1" applyFont="1" applyBorder="1" applyAlignment="1">
      <alignment horizontal="center"/>
    </xf>
    <xf numFmtId="0" fontId="20" fillId="0" borderId="1" xfId="1" applyFont="1" applyBorder="1" applyAlignment="1">
      <alignment horizontal="center" vertical="top" wrapText="1"/>
    </xf>
    <xf numFmtId="0" fontId="20" fillId="0" borderId="0" xfId="0" applyNumberFormat="1" applyFont="1" applyFill="1" applyBorder="1" applyAlignment="1" applyProtection="1">
      <alignment horizontal="center"/>
    </xf>
    <xf numFmtId="165" fontId="20" fillId="0" borderId="1" xfId="1" applyNumberFormat="1" applyFont="1" applyFill="1" applyBorder="1" applyAlignment="1">
      <alignment horizontal="center"/>
    </xf>
    <xf numFmtId="2" fontId="21" fillId="35" borderId="1" xfId="0" applyNumberFormat="1" applyFont="1" applyFill="1" applyBorder="1" applyAlignment="1" applyProtection="1"/>
    <xf numFmtId="2" fontId="21" fillId="2" borderId="0" xfId="0" applyNumberFormat="1" applyFont="1" applyFill="1" applyBorder="1" applyAlignment="1" applyProtection="1"/>
    <xf numFmtId="2" fontId="20" fillId="0" borderId="1" xfId="0" applyNumberFormat="1" applyFont="1" applyFill="1" applyBorder="1" applyAlignment="1" applyProtection="1"/>
    <xf numFmtId="2" fontId="20" fillId="0" borderId="0" xfId="0" applyNumberFormat="1" applyFont="1" applyFill="1" applyBorder="1" applyAlignment="1" applyProtection="1"/>
    <xf numFmtId="0" fontId="20" fillId="0" borderId="1" xfId="1" applyFont="1" applyFill="1" applyBorder="1" applyAlignment="1">
      <alignment horizontal="center"/>
    </xf>
    <xf numFmtId="2" fontId="20" fillId="0" borderId="1" xfId="1" applyNumberFormat="1" applyFont="1" applyFill="1" applyBorder="1" applyAlignment="1">
      <alignment horizontal="center"/>
    </xf>
    <xf numFmtId="2" fontId="23" fillId="0" borderId="0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 vertical="top" wrapText="1"/>
    </xf>
    <xf numFmtId="0" fontId="20" fillId="4" borderId="1" xfId="1" applyFont="1" applyFill="1" applyBorder="1" applyAlignment="1">
      <alignment horizontal="center"/>
    </xf>
    <xf numFmtId="0" fontId="20" fillId="3" borderId="0" xfId="0" applyNumberFormat="1" applyFont="1" applyFill="1" applyBorder="1" applyAlignment="1" applyProtection="1"/>
    <xf numFmtId="164" fontId="20" fillId="0" borderId="1" xfId="1" applyNumberFormat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164" fontId="20" fillId="0" borderId="2" xfId="1" applyNumberFormat="1" applyFont="1" applyBorder="1" applyAlignment="1">
      <alignment horizontal="center" vertical="top" wrapText="1"/>
    </xf>
    <xf numFmtId="164" fontId="20" fillId="0" borderId="0" xfId="1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4" borderId="1" xfId="1" applyFont="1" applyFill="1" applyBorder="1" applyAlignment="1">
      <alignment horizontal="center"/>
    </xf>
    <xf numFmtId="0" fontId="20" fillId="0" borderId="0" xfId="1" applyFont="1" applyAlignment="1">
      <alignment horizontal="center"/>
    </xf>
    <xf numFmtId="2" fontId="28" fillId="0" borderId="4" xfId="0" applyNumberFormat="1" applyFont="1" applyBorder="1" applyAlignment="1">
      <alignment horizontal="center"/>
    </xf>
    <xf numFmtId="0" fontId="20" fillId="0" borderId="0" xfId="1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/>
    </xf>
    <xf numFmtId="0" fontId="23" fillId="0" borderId="0" xfId="1" applyFont="1" applyFill="1" applyBorder="1" applyAlignment="1"/>
    <xf numFmtId="2" fontId="20" fillId="0" borderId="3" xfId="0" applyNumberFormat="1" applyFont="1" applyFill="1" applyBorder="1" applyAlignment="1" applyProtection="1"/>
    <xf numFmtId="0" fontId="20" fillId="0" borderId="1" xfId="0" applyNumberFormat="1" applyFont="1" applyFill="1" applyBorder="1" applyAlignment="1" applyProtection="1"/>
    <xf numFmtId="164" fontId="20" fillId="0" borderId="0" xfId="1" applyNumberFormat="1" applyFont="1"/>
    <xf numFmtId="0" fontId="20" fillId="0" borderId="0" xfId="1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2" fontId="22" fillId="0" borderId="0" xfId="0" applyNumberFormat="1" applyFont="1" applyBorder="1"/>
    <xf numFmtId="2" fontId="28" fillId="4" borderId="1" xfId="0" applyNumberFormat="1" applyFont="1" applyFill="1" applyBorder="1" applyAlignment="1">
      <alignment horizontal="center"/>
    </xf>
    <xf numFmtId="1" fontId="22" fillId="0" borderId="0" xfId="0" applyNumberFormat="1" applyFont="1"/>
    <xf numFmtId="0" fontId="23" fillId="39" borderId="1" xfId="1" applyFont="1" applyFill="1" applyBorder="1"/>
    <xf numFmtId="0" fontId="20" fillId="38" borderId="1" xfId="1" applyFont="1" applyFill="1" applyBorder="1" applyAlignment="1">
      <alignment horizontal="center" vertical="top" wrapText="1"/>
    </xf>
    <xf numFmtId="2" fontId="20" fillId="38" borderId="1" xfId="1" applyNumberFormat="1" applyFont="1" applyFill="1" applyBorder="1" applyAlignment="1">
      <alignment horizontal="center"/>
    </xf>
    <xf numFmtId="2" fontId="21" fillId="39" borderId="1" xfId="0" applyNumberFormat="1" applyFont="1" applyFill="1" applyBorder="1" applyAlignment="1" applyProtection="1"/>
    <xf numFmtId="0" fontId="23" fillId="37" borderId="1" xfId="1" applyFont="1" applyFill="1" applyBorder="1"/>
    <xf numFmtId="0" fontId="20" fillId="0" borderId="3" xfId="1" applyFont="1" applyBorder="1" applyAlignment="1">
      <alignment horizontal="center" vertical="top" wrapText="1"/>
    </xf>
    <xf numFmtId="0" fontId="20" fillId="0" borderId="3" xfId="1" applyFont="1" applyBorder="1" applyAlignment="1">
      <alignment horizontal="center"/>
    </xf>
    <xf numFmtId="165" fontId="20" fillId="0" borderId="3" xfId="1" applyNumberFormat="1" applyFont="1" applyFill="1" applyBorder="1" applyAlignment="1">
      <alignment horizontal="center"/>
    </xf>
    <xf numFmtId="2" fontId="20" fillId="38" borderId="14" xfId="1" applyNumberFormat="1" applyFont="1" applyFill="1" applyBorder="1" applyAlignment="1">
      <alignment horizontal="center"/>
    </xf>
    <xf numFmtId="0" fontId="20" fillId="0" borderId="1" xfId="1" applyFont="1" applyBorder="1"/>
    <xf numFmtId="165" fontId="20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vertical="top" wrapText="1"/>
    </xf>
    <xf numFmtId="165" fontId="20" fillId="0" borderId="0" xfId="1" applyNumberFormat="1" applyFont="1" applyFill="1" applyBorder="1" applyAlignment="1">
      <alignment horizontal="center" vertical="top" wrapText="1"/>
    </xf>
    <xf numFmtId="2" fontId="20" fillId="0" borderId="0" xfId="1" applyNumberFormat="1" applyFont="1" applyFill="1" applyBorder="1" applyAlignment="1">
      <alignment horizontal="center"/>
    </xf>
    <xf numFmtId="0" fontId="23" fillId="38" borderId="1" xfId="1" applyFont="1" applyFill="1" applyBorder="1" applyAlignment="1">
      <alignment horizontal="center"/>
    </xf>
    <xf numFmtId="0" fontId="20" fillId="0" borderId="1" xfId="1" applyFont="1" applyFill="1" applyBorder="1" applyAlignment="1">
      <alignment horizontal="center" vertical="top" wrapText="1"/>
    </xf>
    <xf numFmtId="0" fontId="20" fillId="38" borderId="3" xfId="1" applyFont="1" applyFill="1" applyBorder="1" applyAlignment="1">
      <alignment horizontal="center" vertical="top" wrapText="1"/>
    </xf>
    <xf numFmtId="2" fontId="20" fillId="36" borderId="1" xfId="1" applyNumberFormat="1" applyFont="1" applyFill="1" applyBorder="1" applyAlignment="1">
      <alignment horizontal="center"/>
    </xf>
    <xf numFmtId="2" fontId="20" fillId="37" borderId="1" xfId="1" applyNumberFormat="1" applyFont="1" applyFill="1" applyBorder="1" applyAlignment="1">
      <alignment horizontal="center"/>
    </xf>
    <xf numFmtId="2" fontId="20" fillId="35" borderId="1" xfId="1" applyNumberFormat="1" applyFont="1" applyFill="1" applyBorder="1" applyAlignment="1">
      <alignment horizontal="center"/>
    </xf>
    <xf numFmtId="0" fontId="23" fillId="36" borderId="1" xfId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0" fontId="23" fillId="35" borderId="1" xfId="1" applyFont="1" applyFill="1" applyBorder="1" applyAlignment="1">
      <alignment horizontal="center"/>
    </xf>
    <xf numFmtId="0" fontId="28" fillId="39" borderId="1" xfId="1" applyFont="1" applyFill="1" applyBorder="1" applyAlignment="1">
      <alignment horizontal="center"/>
    </xf>
    <xf numFmtId="2" fontId="22" fillId="39" borderId="1" xfId="1" applyNumberFormat="1" applyFont="1" applyFill="1" applyBorder="1" applyAlignment="1">
      <alignment horizontal="center"/>
    </xf>
    <xf numFmtId="0" fontId="22" fillId="39" borderId="1" xfId="1" applyFont="1" applyFill="1" applyBorder="1" applyAlignment="1">
      <alignment horizontal="center" vertical="top" wrapText="1"/>
    </xf>
    <xf numFmtId="164" fontId="22" fillId="39" borderId="1" xfId="1" applyNumberFormat="1" applyFont="1" applyFill="1" applyBorder="1" applyAlignment="1">
      <alignment horizontal="center" vertical="top" wrapText="1"/>
    </xf>
    <xf numFmtId="0" fontId="20" fillId="39" borderId="1" xfId="1" applyFont="1" applyFill="1" applyBorder="1" applyAlignment="1">
      <alignment horizontal="center" vertical="top" wrapText="1"/>
    </xf>
    <xf numFmtId="0" fontId="30" fillId="39" borderId="1" xfId="0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 applyProtection="1">
      <alignment horizontal="center"/>
    </xf>
    <xf numFmtId="1" fontId="20" fillId="0" borderId="1" xfId="1" applyNumberFormat="1" applyFont="1" applyFill="1" applyBorder="1" applyAlignment="1">
      <alignment horizontal="center"/>
    </xf>
    <xf numFmtId="2" fontId="21" fillId="38" borderId="1" xfId="0" applyNumberFormat="1" applyFont="1" applyFill="1" applyBorder="1" applyAlignment="1" applyProtection="1"/>
    <xf numFmtId="0" fontId="30" fillId="38" borderId="1" xfId="0" applyFont="1" applyFill="1" applyBorder="1" applyAlignment="1">
      <alignment horizontal="center" vertical="center" wrapText="1"/>
    </xf>
    <xf numFmtId="2" fontId="21" fillId="36" borderId="1" xfId="0" applyNumberFormat="1" applyFont="1" applyFill="1" applyBorder="1" applyAlignment="1" applyProtection="1"/>
    <xf numFmtId="0" fontId="20" fillId="36" borderId="1" xfId="1" applyFont="1" applyFill="1" applyBorder="1" applyAlignment="1">
      <alignment horizontal="center" vertical="top" wrapText="1"/>
    </xf>
    <xf numFmtId="2" fontId="21" fillId="37" borderId="1" xfId="0" applyNumberFormat="1" applyFont="1" applyFill="1" applyBorder="1" applyAlignment="1" applyProtection="1"/>
    <xf numFmtId="0" fontId="20" fillId="37" borderId="1" xfId="1" applyFont="1" applyFill="1" applyBorder="1" applyAlignment="1">
      <alignment horizontal="center" vertical="top" wrapText="1"/>
    </xf>
    <xf numFmtId="0" fontId="20" fillId="35" borderId="1" xfId="1" applyFont="1" applyFill="1" applyBorder="1" applyAlignment="1">
      <alignment horizontal="center" vertical="top" wrapText="1"/>
    </xf>
    <xf numFmtId="0" fontId="23" fillId="0" borderId="0" xfId="1" applyFont="1" applyBorder="1" applyAlignment="1">
      <alignment horizontal="center" vertical="top" wrapText="1"/>
    </xf>
    <xf numFmtId="0" fontId="20" fillId="0" borderId="15" xfId="1" applyFont="1" applyBorder="1" applyAlignment="1">
      <alignment horizontal="center" vertical="top" wrapText="1"/>
    </xf>
    <xf numFmtId="0" fontId="20" fillId="0" borderId="0" xfId="1" applyFont="1" applyBorder="1" applyAlignment="1">
      <alignment horizontal="center" vertical="top" wrapText="1"/>
    </xf>
    <xf numFmtId="0" fontId="20" fillId="0" borderId="1" xfId="1" applyFont="1" applyFill="1" applyBorder="1"/>
    <xf numFmtId="0" fontId="23" fillId="0" borderId="1" xfId="1" applyFont="1" applyFill="1" applyBorder="1" applyAlignment="1">
      <alignment horizontal="center" vertical="top" wrapText="1"/>
    </xf>
    <xf numFmtId="0" fontId="22" fillId="0" borderId="1" xfId="0" applyFont="1" applyBorder="1"/>
    <xf numFmtId="0" fontId="30" fillId="36" borderId="1" xfId="0" applyFont="1" applyFill="1" applyBorder="1" applyAlignment="1">
      <alignment horizontal="center" vertical="center" wrapText="1"/>
    </xf>
    <xf numFmtId="0" fontId="30" fillId="37" borderId="1" xfId="0" applyFont="1" applyFill="1" applyBorder="1" applyAlignment="1">
      <alignment horizontal="center" vertical="center" wrapText="1"/>
    </xf>
    <xf numFmtId="0" fontId="22" fillId="39" borderId="1" xfId="1" applyFont="1" applyFill="1" applyBorder="1" applyAlignment="1">
      <alignment horizontal="center"/>
    </xf>
    <xf numFmtId="0" fontId="20" fillId="38" borderId="1" xfId="1" applyFont="1" applyFill="1" applyBorder="1" applyAlignment="1">
      <alignment horizontal="center"/>
    </xf>
    <xf numFmtId="0" fontId="20" fillId="36" borderId="1" xfId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0" fontId="20" fillId="35" borderId="1" xfId="1" applyFont="1" applyFill="1" applyBorder="1" applyAlignment="1">
      <alignment horizontal="center"/>
    </xf>
    <xf numFmtId="0" fontId="22" fillId="0" borderId="0" xfId="0" applyFont="1" applyBorder="1"/>
    <xf numFmtId="0" fontId="23" fillId="0" borderId="1" xfId="1" applyFont="1" applyFill="1" applyBorder="1"/>
    <xf numFmtId="165" fontId="20" fillId="0" borderId="1" xfId="1" applyNumberFormat="1" applyFont="1" applyFill="1" applyBorder="1" applyAlignment="1">
      <alignment horizontal="right"/>
    </xf>
    <xf numFmtId="2" fontId="20" fillId="0" borderId="1" xfId="1" applyNumberFormat="1" applyFont="1" applyFill="1" applyBorder="1"/>
    <xf numFmtId="0" fontId="28" fillId="0" borderId="1" xfId="0" applyFont="1" applyBorder="1"/>
    <xf numFmtId="165" fontId="20" fillId="40" borderId="1" xfId="1" applyNumberFormat="1" applyFont="1" applyFill="1" applyBorder="1" applyAlignment="1">
      <alignment horizontal="center"/>
    </xf>
    <xf numFmtId="165" fontId="20" fillId="40" borderId="1" xfId="1" applyNumberFormat="1" applyFont="1" applyFill="1" applyBorder="1" applyAlignment="1">
      <alignment horizontal="center" vertical="top" wrapText="1"/>
    </xf>
    <xf numFmtId="2" fontId="20" fillId="40" borderId="1" xfId="1" applyNumberFormat="1" applyFont="1" applyFill="1" applyBorder="1" applyAlignment="1">
      <alignment horizontal="center"/>
    </xf>
    <xf numFmtId="0" fontId="22" fillId="40" borderId="1" xfId="0" applyFont="1" applyFill="1" applyBorder="1" applyAlignment="1">
      <alignment horizontal="center"/>
    </xf>
    <xf numFmtId="0" fontId="20" fillId="40" borderId="1" xfId="1" applyFont="1" applyFill="1" applyBorder="1" applyAlignment="1">
      <alignment horizontal="center"/>
    </xf>
    <xf numFmtId="165" fontId="20" fillId="40" borderId="1" xfId="1" applyNumberFormat="1" applyFont="1" applyFill="1" applyBorder="1" applyAlignment="1">
      <alignment horizontal="right"/>
    </xf>
    <xf numFmtId="165" fontId="20" fillId="40" borderId="1" xfId="1" applyNumberFormat="1" applyFont="1" applyFill="1" applyBorder="1" applyAlignment="1">
      <alignment horizontal="right" vertical="top" wrapText="1"/>
    </xf>
    <xf numFmtId="165" fontId="28" fillId="40" borderId="1" xfId="0" applyNumberFormat="1" applyFont="1" applyFill="1" applyBorder="1"/>
    <xf numFmtId="0" fontId="28" fillId="0" borderId="1" xfId="0" applyFont="1" applyBorder="1" applyAlignment="1">
      <alignment horizontal="center"/>
    </xf>
    <xf numFmtId="0" fontId="32" fillId="0" borderId="1" xfId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5" fontId="32" fillId="40" borderId="1" xfId="0" applyNumberFormat="1" applyFont="1" applyFill="1" applyBorder="1"/>
    <xf numFmtId="165" fontId="17" fillId="40" borderId="1" xfId="0" applyNumberFormat="1" applyFont="1" applyFill="1" applyBorder="1"/>
    <xf numFmtId="166" fontId="20" fillId="0" borderId="1" xfId="1" applyNumberFormat="1" applyFont="1" applyFill="1" applyBorder="1" applyAlignment="1">
      <alignment horizontal="center"/>
    </xf>
    <xf numFmtId="165" fontId="20" fillId="0" borderId="1" xfId="1" applyNumberFormat="1" applyFont="1" applyFill="1" applyBorder="1"/>
    <xf numFmtId="0" fontId="33" fillId="0" borderId="1" xfId="0" applyFont="1" applyBorder="1"/>
    <xf numFmtId="0" fontId="21" fillId="0" borderId="0" xfId="1" applyFont="1" applyFill="1" applyBorder="1" applyAlignment="1">
      <alignment horizontal="center"/>
    </xf>
    <xf numFmtId="0" fontId="29" fillId="0" borderId="0" xfId="0" applyFont="1" applyFill="1" applyBorder="1" applyAlignment="1"/>
  </cellXfs>
  <cellStyles count="52">
    <cellStyle name="20% - Accent1" xfId="19" hidden="1"/>
    <cellStyle name="20% - Accent2" xfId="23" hidden="1"/>
    <cellStyle name="20% - Accent3" xfId="27" hidden="1"/>
    <cellStyle name="20% - Accent4" xfId="31" hidden="1"/>
    <cellStyle name="20% - Accent5" xfId="35" hidden="1"/>
    <cellStyle name="20% - Accent6" xfId="39" hidden="1"/>
    <cellStyle name="40% - Accent1" xfId="20" hidden="1"/>
    <cellStyle name="40% - Accent2" xfId="24" hidden="1"/>
    <cellStyle name="40% - Accent3" xfId="28" hidden="1"/>
    <cellStyle name="40% - Accent4" xfId="32" hidden="1"/>
    <cellStyle name="40% - Accent5" xfId="36" hidden="1"/>
    <cellStyle name="40% - Accent6" xfId="40" hidden="1"/>
    <cellStyle name="60% - Accent1" xfId="21" hidden="1"/>
    <cellStyle name="60% - Accent2" xfId="25" hidden="1"/>
    <cellStyle name="60% - Accent3" xfId="29" hidden="1"/>
    <cellStyle name="60% - Accent4" xfId="33" hidden="1"/>
    <cellStyle name="60% - Accent5" xfId="37" hidden="1"/>
    <cellStyle name="60% - Accent6" xfId="41" hidden="1"/>
    <cellStyle name="Accent1" xfId="18" hidden="1"/>
    <cellStyle name="Accent2" xfId="22" hidden="1"/>
    <cellStyle name="Accent3" xfId="26" hidden="1"/>
    <cellStyle name="Accent4" xfId="30" hidden="1"/>
    <cellStyle name="Accent5" xfId="34" hidden="1"/>
    <cellStyle name="Accent6" xfId="38" hidden="1"/>
    <cellStyle name="Bad" xfId="8" hidden="1"/>
    <cellStyle name="Calculation" xfId="11" hidden="1"/>
    <cellStyle name="Check Cell" xfId="13" hidden="1"/>
    <cellStyle name="Explanatory Text" xfId="16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7" hidden="1"/>
    <cellStyle name="Heading 1" xfId="3" hidden="1"/>
    <cellStyle name="Heading 2" xfId="4" hidden="1"/>
    <cellStyle name="Heading 3" xfId="5" hidden="1"/>
    <cellStyle name="Heading 4" xfId="6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hidden="1"/>
    <cellStyle name="Linked Cell" xfId="12" hidden="1"/>
    <cellStyle name="Normal" xfId="0" builtinId="0"/>
    <cellStyle name="Normal_Sheet1" xfId="1"/>
    <cellStyle name="Note" xfId="15" hidden="1"/>
    <cellStyle name="Output" xfId="10" hidden="1"/>
    <cellStyle name="Title" xfId="2" hidden="1"/>
    <cellStyle name="Total" xfId="17" hidden="1"/>
    <cellStyle name="Warning Text" xfId="14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48736462094"/>
          <c:y val="0.0751879699248121"/>
          <c:w val="0.828519855595668"/>
          <c:h val="0.66165413533834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RIVER!$Y$5:$AS$5</c:f>
              <c:numCache>
                <c:formatCode>0.00</c:formatCode>
                <c:ptCount val="21"/>
                <c:pt idx="0">
                  <c:v>10.97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  <c:extLst xmlns:c16r2="http://schemas.microsoft.com/office/drawing/2015/06/chart"/>
        </c:ser>
        <c:ser>
          <c:idx val="3"/>
          <c:order val="1"/>
          <c:spPr>
            <a:ln w="28575">
              <a:noFill/>
            </a:ln>
          </c:spPr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RIVER!$Y$220:$AS$220</c:f>
              <c:numCache>
                <c:formatCode>0.00</c:formatCode>
                <c:ptCount val="21"/>
                <c:pt idx="0">
                  <c:v>-5.59193172288349E-98</c:v>
                </c:pt>
                <c:pt idx="1">
                  <c:v>6.43072148131603E-98</c:v>
                </c:pt>
                <c:pt idx="2">
                  <c:v>-7.39532970351346E-98</c:v>
                </c:pt>
                <c:pt idx="3">
                  <c:v>8.5046291590405E-98</c:v>
                </c:pt>
                <c:pt idx="4">
                  <c:v>-9.78032353289661E-98</c:v>
                </c:pt>
                <c:pt idx="5">
                  <c:v>1.12473720628311E-97</c:v>
                </c:pt>
                <c:pt idx="6">
                  <c:v>-1.29344778722559E-97</c:v>
                </c:pt>
                <c:pt idx="7">
                  <c:v>1.48746495530943E-97</c:v>
                </c:pt>
                <c:pt idx="8">
                  <c:v>-1.71058469860585E-97</c:v>
                </c:pt>
                <c:pt idx="9">
                  <c:v>1.96717240339673E-97</c:v>
                </c:pt>
                <c:pt idx="10">
                  <c:v>-2.26224826390625E-97</c:v>
                </c:pt>
                <c:pt idx="11">
                  <c:v>2.60158550349219E-97</c:v>
                </c:pt>
                <c:pt idx="12">
                  <c:v>-2.99182332901603E-97</c:v>
                </c:pt>
                <c:pt idx="13">
                  <c:v>3.44059682836845E-97</c:v>
                </c:pt>
                <c:pt idx="14">
                  <c:v>-3.95668635262373E-97</c:v>
                </c:pt>
                <c:pt idx="15">
                  <c:v>4.5501893055173E-97</c:v>
                </c:pt>
                <c:pt idx="16">
                  <c:v>-5.23271770134492E-97</c:v>
                </c:pt>
                <c:pt idx="17">
                  <c:v>6.01762535654667E-97</c:v>
                </c:pt>
                <c:pt idx="18">
                  <c:v>-6.92026916002869E-97</c:v>
                </c:pt>
                <c:pt idx="19">
                  <c:v>7.95830953403302E-97</c:v>
                </c:pt>
                <c:pt idx="20">
                  <c:v>-9.15205596413801E-97</c:v>
                </c:pt>
              </c:numCache>
            </c:numRef>
          </c:y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75832"/>
        <c:axId val="2100444712"/>
      </c:scatterChart>
      <c:valAx>
        <c:axId val="2097875832"/>
        <c:scaling>
          <c:orientation val="minMax"/>
          <c:max val="40000.0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x (m)</a:t>
                </a:r>
              </a:p>
            </c:rich>
          </c:tx>
          <c:layout>
            <c:manualLayout>
              <c:xMode val="edge"/>
              <c:yMode val="edge"/>
              <c:x val="0.497081023716801"/>
              <c:y val="0.9071864893292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44712"/>
        <c:crosses val="autoZero"/>
        <c:crossBetween val="midCat"/>
        <c:majorUnit val="10000.0"/>
      </c:valAx>
      <c:valAx>
        <c:axId val="210044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B (mg/L)</a:t>
                </a:r>
              </a:p>
            </c:rich>
          </c:tx>
          <c:layout>
            <c:manualLayout>
              <c:xMode val="edge"/>
              <c:yMode val="edge"/>
              <c:x val="0.00236201521741191"/>
              <c:y val="0.298276367139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00" sourceLinked="0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7875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 pitchFamily="34" charset="0"/>
        </a:defRPr>
      </a:pPr>
      <a:endParaRPr lang="en-US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68953068592"/>
          <c:y val="0.0746270016379316"/>
          <c:w val="0.828519855595668"/>
          <c:h val="0.645523564168108"/>
        </c:manualLayout>
      </c:layout>
      <c:scatterChart>
        <c:scatterStyle val="lineMarker"/>
        <c:varyColors val="0"/>
        <c:ser>
          <c:idx val="0"/>
          <c:order val="0"/>
          <c:tx>
            <c:v>t=0.0 d</c:v>
          </c:tx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RIVER!$AX$5:$BR$5</c:f>
              <c:numCache>
                <c:formatCode>0.00</c:formatCode>
                <c:ptCount val="2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</c:numCache>
            </c:numRef>
          </c:yVal>
          <c:smooth val="0"/>
          <c:extLst xmlns:c16r2="http://schemas.microsoft.com/office/drawing/2015/06/chart"/>
        </c:ser>
        <c:ser>
          <c:idx val="3"/>
          <c:order val="1"/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RIVER!$AX$220:$BR$220</c:f>
              <c:numCache>
                <c:formatCode>0.00</c:formatCode>
                <c:ptCount val="21"/>
                <c:pt idx="0">
                  <c:v>9.0</c:v>
                </c:pt>
              </c:numCache>
            </c:numRef>
          </c:y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22600"/>
        <c:axId val="2097928584"/>
      </c:scatterChart>
      <c:valAx>
        <c:axId val="2097922600"/>
        <c:scaling>
          <c:orientation val="minMax"/>
          <c:max val="40000.0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x (m)</a:t>
                </a:r>
              </a:p>
            </c:rich>
          </c:tx>
          <c:layout>
            <c:manualLayout>
              <c:xMode val="edge"/>
              <c:yMode val="edge"/>
              <c:x val="0.491430493570975"/>
              <c:y val="0.914724409448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928584"/>
        <c:crosses val="autoZero"/>
        <c:crossBetween val="midCat"/>
        <c:majorUnit val="10000.0"/>
      </c:valAx>
      <c:valAx>
        <c:axId val="2097928584"/>
        <c:scaling>
          <c:orientation val="minMax"/>
          <c:max val="10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O (mg/L)</a:t>
                </a:r>
              </a:p>
            </c:rich>
          </c:tx>
          <c:layout>
            <c:manualLayout>
              <c:xMode val="edge"/>
              <c:yMode val="edge"/>
              <c:x val="0.011258610724201"/>
              <c:y val="0.301146237317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00" sourceLinked="0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7922600"/>
        <c:crosses val="autoZero"/>
        <c:crossBetween val="midCat"/>
        <c:majorUnit val="2.0"/>
        <c:minorUnit val="0.0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 pitchFamily="34" charset="0"/>
        </a:defRPr>
      </a:pPr>
      <a:endParaRPr lang="en-US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68953068592"/>
          <c:y val="0.0746270016379316"/>
          <c:w val="0.828519855595668"/>
          <c:h val="0.64552356416810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RIVER!$CT$5:$DN$5</c:f>
              <c:numCache>
                <c:formatCode>0.00</c:formatCode>
                <c:ptCount val="21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  <c:extLst xmlns:c16r2="http://schemas.microsoft.com/office/drawing/2015/06/chart"/>
        </c:ser>
        <c:ser>
          <c:idx val="3"/>
          <c:order val="1"/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RIVER!$BV$220:$CP$220</c:f>
              <c:numCache>
                <c:formatCode>0.00</c:formatCode>
                <c:ptCount val="21"/>
                <c:pt idx="0">
                  <c:v>0.83</c:v>
                </c:pt>
              </c:numCache>
            </c:numRef>
          </c:y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63896"/>
        <c:axId val="2097969880"/>
      </c:scatterChart>
      <c:valAx>
        <c:axId val="2097963896"/>
        <c:scaling>
          <c:orientation val="minMax"/>
          <c:max val="40000.0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x (m)</a:t>
                </a:r>
              </a:p>
            </c:rich>
          </c:tx>
          <c:layout>
            <c:manualLayout>
              <c:xMode val="edge"/>
              <c:yMode val="edge"/>
              <c:x val="0.491430493570975"/>
              <c:y val="0.914724409448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969880"/>
        <c:crosses val="autoZero"/>
        <c:crossBetween val="midCat"/>
        <c:majorUnit val="10000.0"/>
      </c:valAx>
      <c:valAx>
        <c:axId val="209796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Org-N (mg/L)</a:t>
                </a:r>
              </a:p>
            </c:rich>
          </c:tx>
          <c:layout>
            <c:manualLayout>
              <c:xMode val="edge"/>
              <c:yMode val="edge"/>
              <c:x val="0.011258610724201"/>
              <c:y val="0.301146237317351"/>
            </c:manualLayout>
          </c:layout>
          <c:overlay val="0"/>
          <c:spPr>
            <a:noFill/>
            <a:ln w="25400">
              <a:noFill/>
            </a:ln>
          </c:spPr>
        </c:title>
        <c:numFmt formatCode="#,000" sourceLinked="0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796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 pitchFamily="34" charset="0"/>
        </a:defRPr>
      </a:pPr>
      <a:endParaRPr lang="en-US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68953068592"/>
          <c:y val="0.0746270016379316"/>
          <c:w val="0.828519855595668"/>
          <c:h val="0.64552356416810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RIVER!$BV$3:$CP$3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>
                  <c:v>3750.0</c:v>
                </c:pt>
                <c:pt idx="3">
                  <c:v>6250.0</c:v>
                </c:pt>
                <c:pt idx="4">
                  <c:v>8750.0</c:v>
                </c:pt>
                <c:pt idx="5">
                  <c:v>11250.0</c:v>
                </c:pt>
                <c:pt idx="6">
                  <c:v>13750.0</c:v>
                </c:pt>
                <c:pt idx="7">
                  <c:v>16250.0</c:v>
                </c:pt>
                <c:pt idx="8">
                  <c:v>18750.0</c:v>
                </c:pt>
                <c:pt idx="9">
                  <c:v>21250.0</c:v>
                </c:pt>
                <c:pt idx="10">
                  <c:v>23750.0</c:v>
                </c:pt>
                <c:pt idx="11">
                  <c:v>26250.0</c:v>
                </c:pt>
                <c:pt idx="12">
                  <c:v>28750.0</c:v>
                </c:pt>
                <c:pt idx="13">
                  <c:v>31250.0</c:v>
                </c:pt>
                <c:pt idx="14">
                  <c:v>33750.0</c:v>
                </c:pt>
                <c:pt idx="15">
                  <c:v>36250.0</c:v>
                </c:pt>
                <c:pt idx="16">
                  <c:v>38750.0</c:v>
                </c:pt>
                <c:pt idx="17">
                  <c:v>41250.0</c:v>
                </c:pt>
                <c:pt idx="18">
                  <c:v>43750.0</c:v>
                </c:pt>
                <c:pt idx="19">
                  <c:v>46250.0</c:v>
                </c:pt>
                <c:pt idx="20">
                  <c:v>48750.0</c:v>
                </c:pt>
              </c:numCache>
            </c:numRef>
          </c:xVal>
          <c:yVal>
            <c:numRef>
              <c:f>RIVER!$CT$5:$DN$5</c:f>
              <c:numCache>
                <c:formatCode>0.00</c:formatCode>
                <c:ptCount val="21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  <c:extLst xmlns:c16r2="http://schemas.microsoft.com/office/drawing/2015/06/chart"/>
        </c:ser>
        <c:ser>
          <c:idx val="3"/>
          <c:order val="1"/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RIVER!$CT$220:$DN$220</c:f>
              <c:numCache>
                <c:formatCode>0.00</c:formatCode>
                <c:ptCount val="21"/>
                <c:pt idx="0">
                  <c:v>0.5</c:v>
                </c:pt>
              </c:numCache>
            </c:numRef>
          </c:y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8472"/>
        <c:axId val="2098014440"/>
      </c:scatterChart>
      <c:valAx>
        <c:axId val="2098008472"/>
        <c:scaling>
          <c:orientation val="minMax"/>
          <c:max val="40000.0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x (m)</a:t>
                </a:r>
              </a:p>
            </c:rich>
          </c:tx>
          <c:layout>
            <c:manualLayout>
              <c:xMode val="edge"/>
              <c:yMode val="edge"/>
              <c:x val="0.491430493570975"/>
              <c:y val="0.914724409448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14440"/>
        <c:crosses val="autoZero"/>
        <c:crossBetween val="midCat"/>
        <c:majorUnit val="10000.0"/>
      </c:valAx>
      <c:valAx>
        <c:axId val="209801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NH4-N (mg/L)</a:t>
                </a:r>
              </a:p>
            </c:rich>
          </c:tx>
          <c:layout>
            <c:manualLayout>
              <c:xMode val="edge"/>
              <c:yMode val="edge"/>
              <c:x val="0.011258610724201"/>
              <c:y val="0.301146237317351"/>
            </c:manualLayout>
          </c:layout>
          <c:overlay val="0"/>
          <c:spPr>
            <a:noFill/>
            <a:ln w="25400">
              <a:noFill/>
            </a:ln>
          </c:spPr>
        </c:title>
        <c:numFmt formatCode="#,000" sourceLinked="0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8008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 pitchFamily="34" charset="0"/>
        </a:defRPr>
      </a:pPr>
      <a:endParaRPr lang="en-US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68953068592"/>
          <c:y val="0.0746270016379316"/>
          <c:w val="0.828519855595668"/>
          <c:h val="0.64552356416810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RIVER!$BV$3:$CP$3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>
                  <c:v>3750.0</c:v>
                </c:pt>
                <c:pt idx="3">
                  <c:v>6250.0</c:v>
                </c:pt>
                <c:pt idx="4">
                  <c:v>8750.0</c:v>
                </c:pt>
                <c:pt idx="5">
                  <c:v>11250.0</c:v>
                </c:pt>
                <c:pt idx="6">
                  <c:v>13750.0</c:v>
                </c:pt>
                <c:pt idx="7">
                  <c:v>16250.0</c:v>
                </c:pt>
                <c:pt idx="8">
                  <c:v>18750.0</c:v>
                </c:pt>
                <c:pt idx="9">
                  <c:v>21250.0</c:v>
                </c:pt>
                <c:pt idx="10">
                  <c:v>23750.0</c:v>
                </c:pt>
                <c:pt idx="11">
                  <c:v>26250.0</c:v>
                </c:pt>
                <c:pt idx="12">
                  <c:v>28750.0</c:v>
                </c:pt>
                <c:pt idx="13">
                  <c:v>31250.0</c:v>
                </c:pt>
                <c:pt idx="14">
                  <c:v>33750.0</c:v>
                </c:pt>
                <c:pt idx="15">
                  <c:v>36250.0</c:v>
                </c:pt>
                <c:pt idx="16">
                  <c:v>38750.0</c:v>
                </c:pt>
                <c:pt idx="17">
                  <c:v>41250.0</c:v>
                </c:pt>
                <c:pt idx="18">
                  <c:v>43750.0</c:v>
                </c:pt>
                <c:pt idx="19">
                  <c:v>46250.0</c:v>
                </c:pt>
                <c:pt idx="20">
                  <c:v>48750.0</c:v>
                </c:pt>
              </c:numCache>
            </c:numRef>
          </c:xVal>
          <c:yVal>
            <c:numRef>
              <c:f>RIVER!$DR$5:$EL$5</c:f>
              <c:numCache>
                <c:formatCode>0.00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  <c:extLst xmlns:c16r2="http://schemas.microsoft.com/office/drawing/2015/06/chart"/>
        </c:ser>
        <c:ser>
          <c:idx val="3"/>
          <c:order val="1"/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RIVER!$DR$220:$EL$220</c:f>
              <c:numCache>
                <c:formatCode>0.00</c:formatCode>
                <c:ptCount val="21"/>
                <c:pt idx="0">
                  <c:v>0.0</c:v>
                </c:pt>
              </c:numCache>
            </c:numRef>
          </c:yVal>
          <c:smooth val="0"/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47224"/>
        <c:axId val="2098053192"/>
      </c:scatterChart>
      <c:valAx>
        <c:axId val="2098047224"/>
        <c:scaling>
          <c:orientation val="minMax"/>
          <c:max val="40000.0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x (m)</a:t>
                </a:r>
              </a:p>
            </c:rich>
          </c:tx>
          <c:layout>
            <c:manualLayout>
              <c:xMode val="edge"/>
              <c:yMode val="edge"/>
              <c:x val="0.491430493570975"/>
              <c:y val="0.914724409448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53192"/>
        <c:crosses val="autoZero"/>
        <c:crossBetween val="midCat"/>
        <c:majorUnit val="10000.0"/>
      </c:valAx>
      <c:valAx>
        <c:axId val="209805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Arial" pitchFamily="34" charset="0"/>
                    <a:cs typeface="Arial" pitchFamily="34" charset="0"/>
                  </a:defRPr>
                </a:pPr>
                <a:r>
                  <a:rPr lang="en-US" b="0" i="0" baseline="0">
                    <a:latin typeface="Arial" pitchFamily="34" charset="0"/>
                    <a:cs typeface="Arial" pitchFamily="34" charset="0"/>
                  </a:rPr>
                  <a:t>NO3-N (mg/L)</a:t>
                </a:r>
              </a:p>
            </c:rich>
          </c:tx>
          <c:layout>
            <c:manualLayout>
              <c:xMode val="edge"/>
              <c:yMode val="edge"/>
              <c:x val="0.011258610724201"/>
              <c:y val="0.301146237317351"/>
            </c:manualLayout>
          </c:layout>
          <c:overlay val="0"/>
          <c:spPr>
            <a:noFill/>
            <a:ln w="25400">
              <a:noFill/>
            </a:ln>
          </c:spPr>
        </c:title>
        <c:numFmt formatCode="#,000" sourceLinked="0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98047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 pitchFamily="34" charset="0"/>
        </a:defRPr>
      </a:pPr>
      <a:endParaRPr lang="en-US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RIVER!$Z$6:$Z$220</c:f>
              <c:numCache>
                <c:formatCode>0.00</c:formatCode>
                <c:ptCount val="215"/>
                <c:pt idx="0">
                  <c:v>10.751697</c:v>
                </c:pt>
                <c:pt idx="1">
                  <c:v>10.43023212</c:v>
                </c:pt>
                <c:pt idx="2">
                  <c:v>10.0140871446</c:v>
                </c:pt>
                <c:pt idx="3">
                  <c:v>9.514415167488003</c:v>
                </c:pt>
                <c:pt idx="4">
                  <c:v>8.944541342352002</c:v>
                </c:pt>
                <c:pt idx="5">
                  <c:v>8.319364979054977</c:v>
                </c:pt>
                <c:pt idx="6">
                  <c:v>7.65470081955814</c:v>
                </c:pt>
                <c:pt idx="7">
                  <c:v>6.966600831907537</c:v>
                </c:pt>
                <c:pt idx="8">
                  <c:v>6.270697987937642</c:v>
                </c:pt>
                <c:pt idx="9">
                  <c:v>5.581610296955485</c:v>
                </c:pt>
                <c:pt idx="10">
                  <c:v>4.912437240242711</c:v>
                </c:pt>
                <c:pt idx="11">
                  <c:v>4.274372358251634</c:v>
                </c:pt>
                <c:pt idx="12">
                  <c:v>3.676445952228026</c:v>
                </c:pt>
                <c:pt idx="13">
                  <c:v>3.12540163938833</c:v>
                </c:pt>
                <c:pt idx="14">
                  <c:v>2.625700795881474</c:v>
                </c:pt>
                <c:pt idx="15">
                  <c:v>2.17964056655761</c:v>
                </c:pt>
                <c:pt idx="16">
                  <c:v>1.787564745597068</c:v>
                </c:pt>
                <c:pt idx="17">
                  <c:v>1.448142813180083</c:v>
                </c:pt>
                <c:pt idx="18">
                  <c:v>1.158690853326161</c:v>
                </c:pt>
                <c:pt idx="19">
                  <c:v>0.915508822381164</c:v>
                </c:pt>
                <c:pt idx="20">
                  <c:v>0.714211320060106</c:v>
                </c:pt>
                <c:pt idx="21">
                  <c:v>0.550033122942492</c:v>
                </c:pt>
                <c:pt idx="22">
                  <c:v>0.418095690503337</c:v>
                </c:pt>
                <c:pt idx="23">
                  <c:v>0.313626066019127</c:v>
                </c:pt>
                <c:pt idx="24">
                  <c:v>0.232124555441788</c:v>
                </c:pt>
                <c:pt idx="25">
                  <c:v>0.169481875413231</c:v>
                </c:pt>
                <c:pt idx="26">
                  <c:v>0.122049853253663</c:v>
                </c:pt>
                <c:pt idx="27">
                  <c:v>0.0866721149680807</c:v>
                </c:pt>
                <c:pt idx="28">
                  <c:v>0.060682518271402</c:v>
                </c:pt>
                <c:pt idx="29">
                  <c:v>0.0418794844408267</c:v>
                </c:pt>
                <c:pt idx="30">
                  <c:v>0.0284840322032537</c:v>
                </c:pt>
                <c:pt idx="31">
                  <c:v>0.0190884296967892</c:v>
                </c:pt>
                <c:pt idx="32">
                  <c:v>0.0126011707218951</c:v>
                </c:pt>
                <c:pt idx="33">
                  <c:v>0.00819264174098133</c:v>
                </c:pt>
                <c:pt idx="34">
                  <c:v>0.00524453202358274</c:v>
                </c:pt>
                <c:pt idx="35">
                  <c:v>0.00330486202593768</c:v>
                </c:pt>
                <c:pt idx="36">
                  <c:v>0.00204953084077291</c:v>
                </c:pt>
                <c:pt idx="37">
                  <c:v>0.00125053913522715</c:v>
                </c:pt>
                <c:pt idx="38">
                  <c:v>0.000750525180996813</c:v>
                </c:pt>
                <c:pt idx="39">
                  <c:v>0.000442932893703037</c:v>
                </c:pt>
                <c:pt idx="40">
                  <c:v>0.000256974900496712</c:v>
                </c:pt>
                <c:pt idx="41">
                  <c:v>0.000146519248351007</c:v>
                </c:pt>
                <c:pt idx="42">
                  <c:v>8.20760410159346E-5</c:v>
                </c:pt>
                <c:pt idx="43">
                  <c:v>4.51562218642054E-5</c:v>
                </c:pt>
                <c:pt idx="44">
                  <c:v>2.43924234177181E-5</c:v>
                </c:pt>
                <c:pt idx="45">
                  <c:v>1.29324193974665E-5</c:v>
                </c:pt>
                <c:pt idx="46">
                  <c:v>6.72725297916361E-6</c:v>
                </c:pt>
                <c:pt idx="47">
                  <c:v>3.43216831238838E-6</c:v>
                </c:pt>
                <c:pt idx="48">
                  <c:v>1.71674418856196E-6</c:v>
                </c:pt>
                <c:pt idx="49">
                  <c:v>8.4154126890292E-7</c:v>
                </c:pt>
                <c:pt idx="50">
                  <c:v>4.04108117327183E-7</c:v>
                </c:pt>
                <c:pt idx="51">
                  <c:v>1.90013286188128E-7</c:v>
                </c:pt>
                <c:pt idx="52">
                  <c:v>8.74456977478283E-8</c:v>
                </c:pt>
                <c:pt idx="53">
                  <c:v>3.93691694541287E-8</c:v>
                </c:pt>
                <c:pt idx="54">
                  <c:v>1.73309930749154E-8</c:v>
                </c:pt>
                <c:pt idx="55">
                  <c:v>7.45617835400804E-9</c:v>
                </c:pt>
                <c:pt idx="56">
                  <c:v>3.13328949467293E-9</c:v>
                </c:pt>
                <c:pt idx="57">
                  <c:v>1.28537736479141E-9</c:v>
                </c:pt>
                <c:pt idx="58">
                  <c:v>5.14456988146275E-10</c:v>
                </c:pt>
                <c:pt idx="59">
                  <c:v>2.0076370269123E-10</c:v>
                </c:pt>
                <c:pt idx="60">
                  <c:v>7.63403979483402E-11</c:v>
                </c:pt>
                <c:pt idx="61">
                  <c:v>2.82655217018983E-11</c:v>
                </c:pt>
                <c:pt idx="62">
                  <c:v>1.01830261078681E-11</c:v>
                </c:pt>
                <c:pt idx="63">
                  <c:v>3.56681130697219E-12</c:v>
                </c:pt>
                <c:pt idx="64">
                  <c:v>1.21370662528915E-12</c:v>
                </c:pt>
                <c:pt idx="65">
                  <c:v>4.00869959666932E-13</c:v>
                </c:pt>
                <c:pt idx="66">
                  <c:v>1.28396290022732E-13</c:v>
                </c:pt>
                <c:pt idx="67">
                  <c:v>3.98417578737207E-14</c:v>
                </c:pt>
                <c:pt idx="68">
                  <c:v>1.19649779114518E-14</c:v>
                </c:pt>
                <c:pt idx="69">
                  <c:v>3.47370326461504E-15</c:v>
                </c:pt>
                <c:pt idx="70">
                  <c:v>9.7379481518042E-16</c:v>
                </c:pt>
                <c:pt idx="71">
                  <c:v>2.63260391414294E-16</c:v>
                </c:pt>
                <c:pt idx="72">
                  <c:v>6.85417233360789E-17</c:v>
                </c:pt>
                <c:pt idx="73">
                  <c:v>1.71608166574776E-17</c:v>
                </c:pt>
                <c:pt idx="74">
                  <c:v>4.12519631189367E-18</c:v>
                </c:pt>
                <c:pt idx="75">
                  <c:v>9.50445230260306E-19</c:v>
                </c:pt>
                <c:pt idx="76">
                  <c:v>2.0949396950321E-19</c:v>
                </c:pt>
                <c:pt idx="77">
                  <c:v>4.4084817930241E-20</c:v>
                </c:pt>
                <c:pt idx="78">
                  <c:v>8.8370021396529E-21</c:v>
                </c:pt>
                <c:pt idx="79">
                  <c:v>1.68323850279104E-21</c:v>
                </c:pt>
                <c:pt idx="80">
                  <c:v>3.03824549753785E-22</c:v>
                </c:pt>
                <c:pt idx="81">
                  <c:v>5.1810081115909E-23</c:v>
                </c:pt>
                <c:pt idx="82">
                  <c:v>8.31839635694325E-24</c:v>
                </c:pt>
                <c:pt idx="83">
                  <c:v>1.25265262786911E-24</c:v>
                </c:pt>
                <c:pt idx="84">
                  <c:v>1.76154275794096E-25</c:v>
                </c:pt>
                <c:pt idx="85">
                  <c:v>2.30174920370954E-26</c:v>
                </c:pt>
                <c:pt idx="86">
                  <c:v>2.77854011019226E-27</c:v>
                </c:pt>
                <c:pt idx="87">
                  <c:v>3.07776750667455E-28</c:v>
                </c:pt>
                <c:pt idx="88">
                  <c:v>3.10341556923022E-29</c:v>
                </c:pt>
                <c:pt idx="89">
                  <c:v>2.82128688111843E-30</c:v>
                </c:pt>
                <c:pt idx="90">
                  <c:v>2.28524237370598E-31</c:v>
                </c:pt>
                <c:pt idx="91">
                  <c:v>1.62506124352429E-32</c:v>
                </c:pt>
                <c:pt idx="92">
                  <c:v>9.95350011658651E-34</c:v>
                </c:pt>
                <c:pt idx="93">
                  <c:v>5.11894291710181E-35</c:v>
                </c:pt>
                <c:pt idx="94">
                  <c:v>2.13289288212584E-36</c:v>
                </c:pt>
                <c:pt idx="95">
                  <c:v>6.82525722280306E-38</c:v>
                </c:pt>
                <c:pt idx="96">
                  <c:v>1.5356828751308E-39</c:v>
                </c:pt>
                <c:pt idx="97">
                  <c:v>2.04757716684133E-41</c:v>
                </c:pt>
                <c:pt idx="98">
                  <c:v>1.02378858342096E-43</c:v>
                </c:pt>
                <c:pt idx="99">
                  <c:v>3.62227163153068E-71</c:v>
                </c:pt>
                <c:pt idx="100">
                  <c:v>1.91171029335817E-60</c:v>
                </c:pt>
                <c:pt idx="101">
                  <c:v>-7.64684117343269E-62</c:v>
                </c:pt>
                <c:pt idx="102">
                  <c:v>3.44107852804457E-63</c:v>
                </c:pt>
                <c:pt idx="103">
                  <c:v>-1.83524188162371E-64</c:v>
                </c:pt>
                <c:pt idx="104">
                  <c:v>1.14702617601478E-65</c:v>
                </c:pt>
                <c:pt idx="105">
                  <c:v>-8.25858846730618E-67</c:v>
                </c:pt>
                <c:pt idx="106">
                  <c:v>6.74451391496656E-68</c:v>
                </c:pt>
                <c:pt idx="107">
                  <c:v>-6.166412722255E-69</c:v>
                </c:pt>
                <c:pt idx="108">
                  <c:v>6.24349288128304E-70</c:v>
                </c:pt>
                <c:pt idx="109">
                  <c:v>-6.93721431253657E-71</c:v>
                </c:pt>
                <c:pt idx="110">
                  <c:v>8.39402931816907E-72</c:v>
                </c:pt>
                <c:pt idx="111">
                  <c:v>-1.09885474710575E-72</c:v>
                </c:pt>
                <c:pt idx="112">
                  <c:v>1.54755376884057E-73</c:v>
                </c:pt>
                <c:pt idx="113">
                  <c:v>-2.33323491302114E-74</c:v>
                </c:pt>
                <c:pt idx="114">
                  <c:v>3.74984182449819E-75</c:v>
                </c:pt>
                <c:pt idx="115">
                  <c:v>-6.39973004714349E-76</c:v>
                </c:pt>
                <c:pt idx="116">
                  <c:v>1.15595123976528E-76</c:v>
                </c:pt>
                <c:pt idx="117">
                  <c:v>-2.20310706872909E-77</c:v>
                </c:pt>
                <c:pt idx="118">
                  <c:v>4.41845362117328E-78</c:v>
                </c:pt>
                <c:pt idx="119">
                  <c:v>-9.30200762352258E-79</c:v>
                </c:pt>
                <c:pt idx="120">
                  <c:v>2.0510926809867E-79</c:v>
                </c:pt>
                <c:pt idx="121">
                  <c:v>-4.72728027427406E-80</c:v>
                </c:pt>
                <c:pt idx="122">
                  <c:v>1.1366960295868E-80</c:v>
                </c:pt>
                <c:pt idx="123">
                  <c:v>-2.84668223061734E-81</c:v>
                </c:pt>
                <c:pt idx="124">
                  <c:v>7.4132349755659E-82</c:v>
                </c:pt>
                <c:pt idx="125">
                  <c:v>-2.004538737393E-82</c:v>
                </c:pt>
                <c:pt idx="126">
                  <c:v>5.62041822907492E-83</c:v>
                </c:pt>
                <c:pt idx="127">
                  <c:v>-1.63200292281285E-83</c:v>
                </c:pt>
                <c:pt idx="128">
                  <c:v>4.90183735030569E-84</c:v>
                </c:pt>
                <c:pt idx="129">
                  <c:v>-1.52125986733623E-84</c:v>
                </c:pt>
                <c:pt idx="130">
                  <c:v>4.87310244170036E-85</c:v>
                </c:pt>
                <c:pt idx="131">
                  <c:v>-1.60969577429068E-85</c:v>
                </c:pt>
                <c:pt idx="132">
                  <c:v>5.47799593188293E-86</c:v>
                </c:pt>
                <c:pt idx="133">
                  <c:v>-1.91895857492625E-86</c:v>
                </c:pt>
                <c:pt idx="134">
                  <c:v>6.91389486554303E-87</c:v>
                </c:pt>
                <c:pt idx="135">
                  <c:v>-2.56011649878391E-87</c:v>
                </c:pt>
                <c:pt idx="136">
                  <c:v>9.73555413009763E-88</c:v>
                </c:pt>
                <c:pt idx="137">
                  <c:v>-3.79949734158401E-88</c:v>
                </c:pt>
                <c:pt idx="138">
                  <c:v>1.52079880435506E-88</c:v>
                </c:pt>
                <c:pt idx="139">
                  <c:v>-6.23917458196944E-89</c:v>
                </c:pt>
                <c:pt idx="140">
                  <c:v>2.62201311807264E-89</c:v>
                </c:pt>
                <c:pt idx="141">
                  <c:v>-1.12810515616588E-89</c:v>
                </c:pt>
                <c:pt idx="142">
                  <c:v>4.96634865178736E-90</c:v>
                </c:pt>
                <c:pt idx="143">
                  <c:v>-2.23601185810704E-90</c:v>
                </c:pt>
                <c:pt idx="144">
                  <c:v>1.02907363924244E-90</c:v>
                </c:pt>
                <c:pt idx="145">
                  <c:v>-4.83893293474884E-91</c:v>
                </c:pt>
                <c:pt idx="146">
                  <c:v>2.32373975062176E-91</c:v>
                </c:pt>
                <c:pt idx="147">
                  <c:v>-1.13912689051755E-91</c:v>
                </c:pt>
                <c:pt idx="148">
                  <c:v>5.69800763360963E-92</c:v>
                </c:pt>
                <c:pt idx="149">
                  <c:v>-2.90714675184163E-92</c:v>
                </c:pt>
                <c:pt idx="150">
                  <c:v>1.512297740308E-92</c:v>
                </c:pt>
                <c:pt idx="151">
                  <c:v>-8.01814331331924E-93</c:v>
                </c:pt>
                <c:pt idx="152">
                  <c:v>4.33133933982954E-93</c:v>
                </c:pt>
                <c:pt idx="153">
                  <c:v>-2.38305387074393E-93</c:v>
                </c:pt>
                <c:pt idx="154">
                  <c:v>1.33495147388895E-93</c:v>
                </c:pt>
                <c:pt idx="155">
                  <c:v>-7.61165058566496E-94</c:v>
                </c:pt>
                <c:pt idx="156">
                  <c:v>4.41611656300451E-94</c:v>
                </c:pt>
                <c:pt idx="157">
                  <c:v>-2.6062835294644E-94</c:v>
                </c:pt>
                <c:pt idx="158">
                  <c:v>1.56421947690785E-94</c:v>
                </c:pt>
                <c:pt idx="159">
                  <c:v>-9.5443900285902E-95</c:v>
                </c:pt>
                <c:pt idx="160">
                  <c:v>5.91911254939732E-95</c:v>
                </c:pt>
                <c:pt idx="161">
                  <c:v>-3.73001125243986E-95</c:v>
                </c:pt>
                <c:pt idx="162">
                  <c:v>2.38780881627963E-95</c:v>
                </c:pt>
                <c:pt idx="163">
                  <c:v>-1.55245474785418E-95</c:v>
                </c:pt>
                <c:pt idx="164">
                  <c:v>1.0248627046381E-95</c:v>
                </c:pt>
                <c:pt idx="165">
                  <c:v>-6.86815683292856E-96</c:v>
                </c:pt>
                <c:pt idx="166">
                  <c:v>4.67138727621457E-96</c:v>
                </c:pt>
                <c:pt idx="167">
                  <c:v>-3.22395444256956E-96</c:v>
                </c:pt>
                <c:pt idx="168">
                  <c:v>2.25724222074612E-96</c:v>
                </c:pt>
                <c:pt idx="169">
                  <c:v>-1.60296911328347E-96</c:v>
                </c:pt>
                <c:pt idx="170">
                  <c:v>1.15436675715171E-96</c:v>
                </c:pt>
                <c:pt idx="171">
                  <c:v>-8.42850319587948E-97</c:v>
                </c:pt>
                <c:pt idx="172">
                  <c:v>6.23826299039467E-97</c:v>
                </c:pt>
                <c:pt idx="173">
                  <c:v>-4.67955179937002E-97</c:v>
                </c:pt>
                <c:pt idx="174">
                  <c:v>3.55709173938598E-97</c:v>
                </c:pt>
                <c:pt idx="175">
                  <c:v>-2.73943491822579E-97</c:v>
                </c:pt>
                <c:pt idx="176">
                  <c:v>2.13711968817903E-97</c:v>
                </c:pt>
                <c:pt idx="177">
                  <c:v>-1.68860210167289E-97</c:v>
                </c:pt>
                <c:pt idx="178">
                  <c:v>1.35109816878724E-97</c:v>
                </c:pt>
                <c:pt idx="179">
                  <c:v>-1.09456054180232E-97</c:v>
                </c:pt>
                <c:pt idx="180">
                  <c:v>8.97676464345625E-98</c:v>
                </c:pt>
                <c:pt idx="181">
                  <c:v>-7.45182289661726E-98</c:v>
                </c:pt>
                <c:pt idx="182">
                  <c:v>6.26043999204832E-98</c:v>
                </c:pt>
                <c:pt idx="183">
                  <c:v>-5.32212826311963E-98</c:v>
                </c:pt>
                <c:pt idx="184">
                  <c:v>4.57766389298087E-98</c:v>
                </c:pt>
                <c:pt idx="185">
                  <c:v>-3.98310613558665E-98</c:v>
                </c:pt>
                <c:pt idx="186">
                  <c:v>3.50559655119248E-98</c:v>
                </c:pt>
                <c:pt idx="187">
                  <c:v>-3.12038387269363E-98</c:v>
                </c:pt>
                <c:pt idx="188">
                  <c:v>2.80870007450071E-98</c:v>
                </c:pt>
                <c:pt idx="189">
                  <c:v>-2.55623265207368E-98</c:v>
                </c:pt>
                <c:pt idx="190">
                  <c:v>2.35201806575802E-98</c:v>
                </c:pt>
                <c:pt idx="191">
                  <c:v>-2.18763526467867E-98</c:v>
                </c:pt>
                <c:pt idx="192">
                  <c:v>2.05661493523976E-98</c:v>
                </c:pt>
                <c:pt idx="193">
                  <c:v>-1.95400532986866E-98</c:v>
                </c:pt>
                <c:pt idx="194">
                  <c:v>1.87605298958135E-98</c:v>
                </c:pt>
                <c:pt idx="195">
                  <c:v>-1.81996887915597E-98</c:v>
                </c:pt>
                <c:pt idx="196">
                  <c:v>1.78375908166443E-98</c:v>
                </c:pt>
                <c:pt idx="197">
                  <c:v>-1.76610538353662E-98</c:v>
                </c:pt>
                <c:pt idx="198">
                  <c:v>1.76628559837168E-98</c:v>
                </c:pt>
                <c:pt idx="199">
                  <c:v>-1.7841268670421E-98</c:v>
                </c:pt>
                <c:pt idx="200">
                  <c:v>1.81998781706965E-98</c:v>
                </c:pt>
                <c:pt idx="201">
                  <c:v>-1.87476764839532E-98</c:v>
                </c:pt>
                <c:pt idx="202">
                  <c:v>1.94994215508098E-98</c:v>
                </c:pt>
                <c:pt idx="203">
                  <c:v>-2.04762857760737E-98</c:v>
                </c:pt>
                <c:pt idx="204">
                  <c:v>2.17068317962705E-98</c:v>
                </c:pt>
                <c:pt idx="205">
                  <c:v>-2.32283773393234E-98</c:v>
                </c:pt>
                <c:pt idx="206">
                  <c:v>2.50888388828221E-98</c:v>
                </c:pt>
                <c:pt idx="207">
                  <c:v>-2.73491791335736E-98</c:v>
                </c:pt>
                <c:pt idx="208">
                  <c:v>3.00866293783323E-98</c:v>
                </c:pt>
                <c:pt idx="209">
                  <c:v>-3.33989188511763E-98</c:v>
                </c:pt>
                <c:pt idx="210">
                  <c:v>3.74098253786677E-98</c:v>
                </c:pt>
                <c:pt idx="211">
                  <c:v>-4.22764729324333E-98</c:v>
                </c:pt>
                <c:pt idx="212">
                  <c:v>4.81989538280573E-98</c:v>
                </c:pt>
                <c:pt idx="213">
                  <c:v>-5.54330622964102E-98</c:v>
                </c:pt>
                <c:pt idx="214">
                  <c:v>6.43072148131603E-98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44216"/>
        <c:axId val="2115142552"/>
      </c:scatterChart>
      <c:valAx>
        <c:axId val="211524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42552"/>
        <c:crosses val="autoZero"/>
        <c:crossBetween val="midCat"/>
      </c:valAx>
      <c:valAx>
        <c:axId val="2115142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244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RIVER!$Y$6:$AS$6</c:f>
              <c:numCache>
                <c:formatCode>0.00</c:formatCode>
                <c:ptCount val="21"/>
                <c:pt idx="0">
                  <c:v>10.8603</c:v>
                </c:pt>
                <c:pt idx="1">
                  <c:v>10.751697</c:v>
                </c:pt>
                <c:pt idx="2">
                  <c:v>10.64418003</c:v>
                </c:pt>
                <c:pt idx="3">
                  <c:v>10.5377382297</c:v>
                </c:pt>
                <c:pt idx="4">
                  <c:v>10.432360847403</c:v>
                </c:pt>
                <c:pt idx="5">
                  <c:v>10.32803723892897</c:v>
                </c:pt>
                <c:pt idx="6">
                  <c:v>10.22475686653968</c:v>
                </c:pt>
                <c:pt idx="7">
                  <c:v>10.12250929787428</c:v>
                </c:pt>
                <c:pt idx="8">
                  <c:v>10.02128420489554</c:v>
                </c:pt>
                <c:pt idx="9">
                  <c:v>9.921071362846581</c:v>
                </c:pt>
                <c:pt idx="10">
                  <c:v>9.821860649218115</c:v>
                </c:pt>
                <c:pt idx="11">
                  <c:v>9.72364204272593</c:v>
                </c:pt>
                <c:pt idx="12">
                  <c:v>9.62640562229867</c:v>
                </c:pt>
                <c:pt idx="13">
                  <c:v>9.530141566075683</c:v>
                </c:pt>
                <c:pt idx="14">
                  <c:v>9.434840150414926</c:v>
                </c:pt>
                <c:pt idx="15">
                  <c:v>9.340491748910777</c:v>
                </c:pt>
                <c:pt idx="16">
                  <c:v>9.247086831421668</c:v>
                </c:pt>
                <c:pt idx="17">
                  <c:v>9.15461596310745</c:v>
                </c:pt>
                <c:pt idx="18">
                  <c:v>9.063069803476375</c:v>
                </c:pt>
                <c:pt idx="19">
                  <c:v>8.97243910544161</c:v>
                </c:pt>
                <c:pt idx="20">
                  <c:v>8.882714714387196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RIVER!$Y$3:$AS$3</c:f>
              <c:numCache>
                <c:formatCode>General</c:formatCode>
                <c:ptCount val="21"/>
                <c:pt idx="0">
                  <c:v>0.0</c:v>
                </c:pt>
                <c:pt idx="1">
                  <c:v>1250.0</c:v>
                </c:pt>
                <c:pt idx="2" formatCode="0">
                  <c:v>3750.0</c:v>
                </c:pt>
                <c:pt idx="3" formatCode="0">
                  <c:v>6250.0</c:v>
                </c:pt>
                <c:pt idx="4" formatCode="0">
                  <c:v>8750.0</c:v>
                </c:pt>
                <c:pt idx="5" formatCode="0">
                  <c:v>11250.0</c:v>
                </c:pt>
                <c:pt idx="6" formatCode="0">
                  <c:v>13750.0</c:v>
                </c:pt>
                <c:pt idx="7" formatCode="0">
                  <c:v>16250.0</c:v>
                </c:pt>
                <c:pt idx="8" formatCode="0">
                  <c:v>18750.0</c:v>
                </c:pt>
                <c:pt idx="9" formatCode="0">
                  <c:v>21250.0</c:v>
                </c:pt>
                <c:pt idx="10" formatCode="0">
                  <c:v>23750.0</c:v>
                </c:pt>
                <c:pt idx="11" formatCode="0">
                  <c:v>26250.0</c:v>
                </c:pt>
                <c:pt idx="12" formatCode="0">
                  <c:v>28750.0</c:v>
                </c:pt>
                <c:pt idx="13" formatCode="0">
                  <c:v>31250.0</c:v>
                </c:pt>
                <c:pt idx="14" formatCode="0">
                  <c:v>33750.0</c:v>
                </c:pt>
                <c:pt idx="15" formatCode="0">
                  <c:v>36250.0</c:v>
                </c:pt>
                <c:pt idx="16" formatCode="0">
                  <c:v>38750.0</c:v>
                </c:pt>
                <c:pt idx="17" formatCode="0">
                  <c:v>41250.0</c:v>
                </c:pt>
                <c:pt idx="18" formatCode="0">
                  <c:v>43750.0</c:v>
                </c:pt>
                <c:pt idx="19" formatCode="0">
                  <c:v>46250.0</c:v>
                </c:pt>
                <c:pt idx="20" formatCode="0">
                  <c:v>48750.0</c:v>
                </c:pt>
              </c:numCache>
            </c:numRef>
          </c:xVal>
          <c:yVal>
            <c:numRef>
              <c:f>RIVER!$Z$7:$AS$7</c:f>
              <c:numCache>
                <c:formatCode>0.00</c:formatCode>
                <c:ptCount val="20"/>
                <c:pt idx="0">
                  <c:v>10.43023212</c:v>
                </c:pt>
                <c:pt idx="1">
                  <c:v>10.2216274776</c:v>
                </c:pt>
                <c:pt idx="2">
                  <c:v>10.017194928048</c:v>
                </c:pt>
                <c:pt idx="3">
                  <c:v>9.81685102948704</c:v>
                </c:pt>
                <c:pt idx="4">
                  <c:v>9.620514008897298</c:v>
                </c:pt>
                <c:pt idx="5">
                  <c:v>9.428103728719353</c:v>
                </c:pt>
                <c:pt idx="6">
                  <c:v>9.239541654144966</c:v>
                </c:pt>
                <c:pt idx="7">
                  <c:v>9.054750821062066</c:v>
                </c:pt>
                <c:pt idx="8">
                  <c:v>8.873655804640824</c:v>
                </c:pt>
                <c:pt idx="9">
                  <c:v>8.696182688548008</c:v>
                </c:pt>
                <c:pt idx="10">
                  <c:v>8.522259034777048</c:v>
                </c:pt>
                <c:pt idx="11">
                  <c:v>8.35181385408151</c:v>
                </c:pt>
                <c:pt idx="12">
                  <c:v>8.184777576999879</c:v>
                </c:pt>
                <c:pt idx="13">
                  <c:v>8.021082025459881</c:v>
                </c:pt>
                <c:pt idx="14">
                  <c:v>7.860660384950683</c:v>
                </c:pt>
                <c:pt idx="15">
                  <c:v>7.703447177251668</c:v>
                </c:pt>
                <c:pt idx="16">
                  <c:v>7.549378233706635</c:v>
                </c:pt>
                <c:pt idx="17">
                  <c:v>7.398390669032502</c:v>
                </c:pt>
                <c:pt idx="18">
                  <c:v>7.250422855651852</c:v>
                </c:pt>
                <c:pt idx="19">
                  <c:v>7.105414398538815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71144"/>
        <c:axId val="2113276744"/>
      </c:scatterChart>
      <c:valAx>
        <c:axId val="211327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76744"/>
        <c:crosses val="autoZero"/>
        <c:crossBetween val="midCat"/>
      </c:valAx>
      <c:valAx>
        <c:axId val="2113276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27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221192</xdr:colOff>
      <xdr:row>7</xdr:row>
      <xdr:rowOff>124530</xdr:rowOff>
    </xdr:from>
    <xdr:to>
      <xdr:col>19</xdr:col>
      <xdr:colOff>318558</xdr:colOff>
      <xdr:row>20</xdr:row>
      <xdr:rowOff>20814</xdr:rowOff>
    </xdr:to>
    <xdr:graphicFrame macro="">
      <xdr:nvGraphicFramePr>
        <xdr:cNvPr id="1863" name="Diagramm 1">
          <a:extLst>
            <a:ext uri="{FF2B5EF4-FFF2-40B4-BE49-F238E27FC236}">
              <a16:creationId xmlns:a16="http://schemas.microsoft.com/office/drawing/2014/main" xmlns="" id="{00000000-0008-0000-0200-000047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127001</xdr:colOff>
      <xdr:row>14</xdr:row>
      <xdr:rowOff>183444</xdr:rowOff>
    </xdr:from>
    <xdr:to>
      <xdr:col>19</xdr:col>
      <xdr:colOff>275167</xdr:colOff>
      <xdr:row>27</xdr:row>
      <xdr:rowOff>33514</xdr:rowOff>
    </xdr:to>
    <xdr:graphicFrame macro="">
      <xdr:nvGraphicFramePr>
        <xdr:cNvPr id="1864" name="Diagramm 2">
          <a:extLst>
            <a:ext uri="{FF2B5EF4-FFF2-40B4-BE49-F238E27FC236}">
              <a16:creationId xmlns:a16="http://schemas.microsoft.com/office/drawing/2014/main" xmlns="" id="{00000000-0008-0000-0200-000048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386292</xdr:colOff>
      <xdr:row>28</xdr:row>
      <xdr:rowOff>57238</xdr:rowOff>
    </xdr:from>
    <xdr:to>
      <xdr:col>19</xdr:col>
      <xdr:colOff>634999</xdr:colOff>
      <xdr:row>41</xdr:row>
      <xdr:rowOff>48419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633589</xdr:colOff>
      <xdr:row>42</xdr:row>
      <xdr:rowOff>159104</xdr:rowOff>
    </xdr:from>
    <xdr:to>
      <xdr:col>20</xdr:col>
      <xdr:colOff>76200</xdr:colOff>
      <xdr:row>56</xdr:row>
      <xdr:rowOff>23284</xdr:rowOff>
    </xdr:to>
    <xdr:graphicFrame macro="">
      <xdr:nvGraphicFramePr>
        <xdr:cNvPr id="10" name="Diagramm 2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580320</xdr:colOff>
      <xdr:row>56</xdr:row>
      <xdr:rowOff>176388</xdr:rowOff>
    </xdr:from>
    <xdr:to>
      <xdr:col>20</xdr:col>
      <xdr:colOff>22931</xdr:colOff>
      <xdr:row>70</xdr:row>
      <xdr:rowOff>40569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121356</xdr:colOff>
          <xdr:row>47</xdr:row>
          <xdr:rowOff>8466</xdr:rowOff>
        </xdr:from>
        <xdr:to>
          <xdr:col>1</xdr:col>
          <xdr:colOff>2477912</xdr:colOff>
          <xdr:row>48</xdr:row>
          <xdr:rowOff>52211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596900</xdr:colOff>
          <xdr:row>48</xdr:row>
          <xdr:rowOff>139700</xdr:rowOff>
        </xdr:from>
        <xdr:to>
          <xdr:col>2</xdr:col>
          <xdr:colOff>215900</xdr:colOff>
          <xdr:row>49</xdr:row>
          <xdr:rowOff>177800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15</xdr:col>
      <xdr:colOff>49389</xdr:colOff>
      <xdr:row>196</xdr:row>
      <xdr:rowOff>25400</xdr:rowOff>
    </xdr:from>
    <xdr:to>
      <xdr:col>20</xdr:col>
      <xdr:colOff>585611</xdr:colOff>
      <xdr:row>211</xdr:row>
      <xdr:rowOff>16933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1107721</xdr:colOff>
      <xdr:row>20</xdr:row>
      <xdr:rowOff>183445</xdr:rowOff>
    </xdr:from>
    <xdr:to>
      <xdr:col>20</xdr:col>
      <xdr:colOff>253998</xdr:colOff>
      <xdr:row>38</xdr:row>
      <xdr:rowOff>129823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w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w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223"/>
  <sheetViews>
    <sheetView tabSelected="1" topLeftCell="V1" zoomScale="90" zoomScaleNormal="90" zoomScalePageLayoutView="90" workbookViewId="0">
      <selection activeCell="Y5" sqref="Y5"/>
    </sheetView>
  </sheetViews>
  <sheetFormatPr baseColWidth="10" defaultColWidth="9.1640625" defaultRowHeight="14" x14ac:dyDescent="0"/>
  <cols>
    <col min="1" max="1" width="9.1640625" style="4"/>
    <col min="2" max="2" width="33.5" style="4" bestFit="1" customWidth="1"/>
    <col min="3" max="3" width="10.83203125" style="4" bestFit="1" customWidth="1"/>
    <col min="4" max="7" width="12.1640625" style="4" customWidth="1"/>
    <col min="8" max="8" width="14.5" style="4" bestFit="1" customWidth="1"/>
    <col min="9" max="9" width="12.5" style="4" customWidth="1"/>
    <col min="10" max="10" width="10.5" style="4" bestFit="1" customWidth="1"/>
    <col min="11" max="11" width="8.5" style="4" bestFit="1" customWidth="1"/>
    <col min="12" max="12" width="17" style="4" customWidth="1"/>
    <col min="13" max="13" width="15.5" style="4" customWidth="1"/>
    <col min="14" max="14" width="8.5" style="4" customWidth="1"/>
    <col min="15" max="16" width="9.1640625" style="4"/>
    <col min="17" max="17" width="15.83203125" style="4" bestFit="1" customWidth="1"/>
    <col min="18" max="21" width="9.1640625" style="4"/>
    <col min="22" max="22" width="9.5" style="4" bestFit="1" customWidth="1"/>
    <col min="23" max="25" width="6.5" style="4" bestFit="1" customWidth="1"/>
    <col min="26" max="26" width="5.83203125" style="4" customWidth="1"/>
    <col min="27" max="27" width="11.83203125" style="4" customWidth="1"/>
    <col min="28" max="28" width="11.5" style="4" customWidth="1"/>
    <col min="29" max="29" width="9.1640625" style="4" customWidth="1"/>
    <col min="30" max="34" width="6.5" style="4" bestFit="1" customWidth="1"/>
    <col min="35" max="38" width="7.5" style="4" bestFit="1" customWidth="1"/>
    <col min="39" max="44" width="6.5" style="4" bestFit="1" customWidth="1"/>
    <col min="45" max="45" width="6.5" style="4" customWidth="1"/>
    <col min="46" max="94" width="7.1640625" style="4" customWidth="1"/>
    <col min="95" max="95" width="9.1640625" style="4"/>
    <col min="96" max="118" width="7.1640625" style="4" customWidth="1"/>
    <col min="119" max="119" width="9.1640625" style="4"/>
    <col min="120" max="120" width="7.1640625" style="4" customWidth="1"/>
    <col min="121" max="121" width="10.1640625" style="4" bestFit="1" customWidth="1"/>
    <col min="122" max="142" width="7.1640625" style="4" customWidth="1"/>
    <col min="143" max="16384" width="9.1640625" style="4"/>
  </cols>
  <sheetData>
    <row r="1" spans="1:142">
      <c r="A1" s="1"/>
      <c r="B1" s="2" t="s">
        <v>145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2" t="s">
        <v>146</v>
      </c>
      <c r="P1" s="1"/>
      <c r="Q1" s="1"/>
      <c r="R1" s="1"/>
      <c r="S1" s="1"/>
      <c r="T1" s="1"/>
      <c r="U1" s="1"/>
      <c r="V1" s="1"/>
      <c r="W1" s="1"/>
      <c r="X1" s="2" t="s">
        <v>147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>
      <c r="A2" s="1"/>
      <c r="B2" s="5"/>
      <c r="C2" s="1"/>
      <c r="D2" s="1"/>
      <c r="E2" s="1"/>
      <c r="F2" s="1"/>
      <c r="G2" s="1"/>
      <c r="H2" s="1"/>
      <c r="I2" s="3" t="s">
        <v>309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50" t="s">
        <v>273</v>
      </c>
      <c r="Y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6" t="s">
        <v>274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7" t="s">
        <v>282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R2" s="1"/>
      <c r="CS2" s="54" t="s">
        <v>281</v>
      </c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P2" s="1"/>
      <c r="DQ2" s="8" t="s">
        <v>280</v>
      </c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spans="1:142">
      <c r="A3" s="1"/>
      <c r="B3" s="9" t="s">
        <v>3</v>
      </c>
      <c r="C3" s="10" t="s">
        <v>4</v>
      </c>
      <c r="D3" s="9" t="s">
        <v>5</v>
      </c>
      <c r="E3" s="9" t="s">
        <v>6</v>
      </c>
      <c r="F3" s="61"/>
      <c r="G3" s="101"/>
      <c r="H3" s="101"/>
      <c r="I3" s="101"/>
      <c r="J3" s="11"/>
      <c r="K3" s="11"/>
      <c r="L3" s="11"/>
      <c r="O3" s="3"/>
      <c r="P3" s="3"/>
      <c r="Q3" s="3"/>
      <c r="R3" s="3"/>
      <c r="S3" s="11"/>
      <c r="T3" s="11"/>
      <c r="U3" s="11"/>
      <c r="V3" s="11"/>
      <c r="W3" s="12"/>
      <c r="X3" s="79" t="s">
        <v>0</v>
      </c>
      <c r="Y3" s="24">
        <v>0</v>
      </c>
      <c r="Z3" s="24">
        <f>+D32/2</f>
        <v>1250</v>
      </c>
      <c r="AA3" s="80">
        <f t="shared" ref="AA3:AS3" si="0">+Z3+$D$32</f>
        <v>3750</v>
      </c>
      <c r="AB3" s="80">
        <f t="shared" si="0"/>
        <v>6250</v>
      </c>
      <c r="AC3" s="80">
        <f t="shared" si="0"/>
        <v>8750</v>
      </c>
      <c r="AD3" s="80">
        <f t="shared" si="0"/>
        <v>11250</v>
      </c>
      <c r="AE3" s="80">
        <f t="shared" si="0"/>
        <v>13750</v>
      </c>
      <c r="AF3" s="80">
        <f t="shared" si="0"/>
        <v>16250</v>
      </c>
      <c r="AG3" s="80">
        <f t="shared" si="0"/>
        <v>18750</v>
      </c>
      <c r="AH3" s="80">
        <f t="shared" si="0"/>
        <v>21250</v>
      </c>
      <c r="AI3" s="80">
        <f t="shared" si="0"/>
        <v>23750</v>
      </c>
      <c r="AJ3" s="80">
        <f t="shared" si="0"/>
        <v>26250</v>
      </c>
      <c r="AK3" s="80">
        <f t="shared" si="0"/>
        <v>28750</v>
      </c>
      <c r="AL3" s="80">
        <f t="shared" si="0"/>
        <v>31250</v>
      </c>
      <c r="AM3" s="80">
        <f t="shared" si="0"/>
        <v>33750</v>
      </c>
      <c r="AN3" s="80">
        <f t="shared" si="0"/>
        <v>36250</v>
      </c>
      <c r="AO3" s="80">
        <f t="shared" si="0"/>
        <v>38750</v>
      </c>
      <c r="AP3" s="80">
        <f t="shared" si="0"/>
        <v>41250</v>
      </c>
      <c r="AQ3" s="80">
        <f t="shared" si="0"/>
        <v>43750</v>
      </c>
      <c r="AR3" s="80">
        <f t="shared" si="0"/>
        <v>46250</v>
      </c>
      <c r="AS3" s="80">
        <f t="shared" si="0"/>
        <v>48750</v>
      </c>
      <c r="AT3" s="13"/>
      <c r="AU3" s="13"/>
      <c r="AV3" s="12"/>
      <c r="AW3" s="79" t="s">
        <v>0</v>
      </c>
      <c r="AX3" s="24">
        <v>0</v>
      </c>
      <c r="AY3" s="24">
        <f t="shared" ref="AY3:BH4" si="1">+Z3</f>
        <v>1250</v>
      </c>
      <c r="AZ3" s="24">
        <f t="shared" si="1"/>
        <v>3750</v>
      </c>
      <c r="BA3" s="24">
        <f t="shared" si="1"/>
        <v>6250</v>
      </c>
      <c r="BB3" s="24">
        <f t="shared" si="1"/>
        <v>8750</v>
      </c>
      <c r="BC3" s="24">
        <f t="shared" si="1"/>
        <v>11250</v>
      </c>
      <c r="BD3" s="24">
        <f t="shared" si="1"/>
        <v>13750</v>
      </c>
      <c r="BE3" s="24">
        <f t="shared" si="1"/>
        <v>16250</v>
      </c>
      <c r="BF3" s="24">
        <f t="shared" si="1"/>
        <v>18750</v>
      </c>
      <c r="BG3" s="24">
        <f t="shared" si="1"/>
        <v>21250</v>
      </c>
      <c r="BH3" s="24">
        <f t="shared" si="1"/>
        <v>23750</v>
      </c>
      <c r="BI3" s="24">
        <f t="shared" ref="BI3:BR4" si="2">+AJ3</f>
        <v>26250</v>
      </c>
      <c r="BJ3" s="24">
        <f t="shared" si="2"/>
        <v>28750</v>
      </c>
      <c r="BK3" s="24">
        <f t="shared" si="2"/>
        <v>31250</v>
      </c>
      <c r="BL3" s="24">
        <f t="shared" si="2"/>
        <v>33750</v>
      </c>
      <c r="BM3" s="24">
        <f t="shared" si="2"/>
        <v>36250</v>
      </c>
      <c r="BN3" s="24">
        <f t="shared" si="2"/>
        <v>38750</v>
      </c>
      <c r="BO3" s="24">
        <f t="shared" si="2"/>
        <v>41250</v>
      </c>
      <c r="BP3" s="24">
        <f t="shared" si="2"/>
        <v>43750</v>
      </c>
      <c r="BQ3" s="24">
        <f t="shared" si="2"/>
        <v>46250</v>
      </c>
      <c r="BR3" s="24">
        <f t="shared" si="2"/>
        <v>48750</v>
      </c>
      <c r="BS3" s="13"/>
      <c r="BT3" s="12"/>
      <c r="BU3" s="14" t="str">
        <f>+X3</f>
        <v>x</v>
      </c>
      <c r="BV3" s="14">
        <f t="shared" ref="BV3:CP4" si="3">+Y3</f>
        <v>0</v>
      </c>
      <c r="BW3" s="14">
        <f t="shared" si="3"/>
        <v>1250</v>
      </c>
      <c r="BX3" s="14">
        <f t="shared" si="3"/>
        <v>3750</v>
      </c>
      <c r="BY3" s="14">
        <f t="shared" si="3"/>
        <v>6250</v>
      </c>
      <c r="BZ3" s="14">
        <f t="shared" si="3"/>
        <v>8750</v>
      </c>
      <c r="CA3" s="14">
        <f t="shared" si="3"/>
        <v>11250</v>
      </c>
      <c r="CB3" s="14">
        <f t="shared" si="3"/>
        <v>13750</v>
      </c>
      <c r="CC3" s="14">
        <f t="shared" si="3"/>
        <v>16250</v>
      </c>
      <c r="CD3" s="14">
        <f t="shared" si="3"/>
        <v>18750</v>
      </c>
      <c r="CE3" s="14">
        <f t="shared" si="3"/>
        <v>21250</v>
      </c>
      <c r="CF3" s="14">
        <f t="shared" si="3"/>
        <v>23750</v>
      </c>
      <c r="CG3" s="14">
        <f t="shared" si="3"/>
        <v>26250</v>
      </c>
      <c r="CH3" s="14">
        <f t="shared" si="3"/>
        <v>28750</v>
      </c>
      <c r="CI3" s="14">
        <f t="shared" si="3"/>
        <v>31250</v>
      </c>
      <c r="CJ3" s="14">
        <f t="shared" si="3"/>
        <v>33750</v>
      </c>
      <c r="CK3" s="14">
        <f t="shared" si="3"/>
        <v>36250</v>
      </c>
      <c r="CL3" s="14">
        <f t="shared" si="3"/>
        <v>38750</v>
      </c>
      <c r="CM3" s="14">
        <f t="shared" si="3"/>
        <v>41250</v>
      </c>
      <c r="CN3" s="14">
        <f t="shared" si="3"/>
        <v>43750</v>
      </c>
      <c r="CO3" s="14">
        <f t="shared" si="3"/>
        <v>46250</v>
      </c>
      <c r="CP3" s="14">
        <f t="shared" si="3"/>
        <v>48750</v>
      </c>
      <c r="CR3" s="12"/>
      <c r="CS3" s="79" t="str">
        <f>+X3</f>
        <v>x</v>
      </c>
      <c r="CT3" s="79">
        <f t="shared" ref="CT3:DN4" si="4">+Y3</f>
        <v>0</v>
      </c>
      <c r="CU3" s="79">
        <f t="shared" si="4"/>
        <v>1250</v>
      </c>
      <c r="CV3" s="79">
        <f t="shared" si="4"/>
        <v>3750</v>
      </c>
      <c r="CW3" s="79">
        <f t="shared" si="4"/>
        <v>6250</v>
      </c>
      <c r="CX3" s="79">
        <f t="shared" si="4"/>
        <v>8750</v>
      </c>
      <c r="CY3" s="79">
        <f t="shared" si="4"/>
        <v>11250</v>
      </c>
      <c r="CZ3" s="79">
        <f t="shared" si="4"/>
        <v>13750</v>
      </c>
      <c r="DA3" s="79">
        <f t="shared" si="4"/>
        <v>16250</v>
      </c>
      <c r="DB3" s="79">
        <f t="shared" si="4"/>
        <v>18750</v>
      </c>
      <c r="DC3" s="79">
        <f t="shared" si="4"/>
        <v>21250</v>
      </c>
      <c r="DD3" s="79">
        <f t="shared" si="4"/>
        <v>23750</v>
      </c>
      <c r="DE3" s="79">
        <f t="shared" si="4"/>
        <v>26250</v>
      </c>
      <c r="DF3" s="79">
        <f t="shared" si="4"/>
        <v>28750</v>
      </c>
      <c r="DG3" s="79">
        <f t="shared" si="4"/>
        <v>31250</v>
      </c>
      <c r="DH3" s="79">
        <f t="shared" si="4"/>
        <v>33750</v>
      </c>
      <c r="DI3" s="79">
        <f t="shared" si="4"/>
        <v>36250</v>
      </c>
      <c r="DJ3" s="79">
        <f t="shared" si="4"/>
        <v>38750</v>
      </c>
      <c r="DK3" s="79">
        <f t="shared" si="4"/>
        <v>41250</v>
      </c>
      <c r="DL3" s="79">
        <f t="shared" si="4"/>
        <v>43750</v>
      </c>
      <c r="DM3" s="79">
        <f t="shared" si="4"/>
        <v>46250</v>
      </c>
      <c r="DN3" s="79">
        <f t="shared" si="4"/>
        <v>48750</v>
      </c>
      <c r="DP3" s="12"/>
      <c r="DQ3" s="79" t="str">
        <f>+X3</f>
        <v>x</v>
      </c>
      <c r="DR3" s="79">
        <f t="shared" ref="DR3:EL3" si="5">+Y3</f>
        <v>0</v>
      </c>
      <c r="DS3" s="79">
        <f t="shared" si="5"/>
        <v>1250</v>
      </c>
      <c r="DT3" s="79">
        <f t="shared" si="5"/>
        <v>3750</v>
      </c>
      <c r="DU3" s="79">
        <f t="shared" si="5"/>
        <v>6250</v>
      </c>
      <c r="DV3" s="79">
        <f t="shared" si="5"/>
        <v>8750</v>
      </c>
      <c r="DW3" s="79">
        <f t="shared" si="5"/>
        <v>11250</v>
      </c>
      <c r="DX3" s="79">
        <f t="shared" si="5"/>
        <v>13750</v>
      </c>
      <c r="DY3" s="79">
        <f t="shared" si="5"/>
        <v>16250</v>
      </c>
      <c r="DZ3" s="79">
        <f t="shared" si="5"/>
        <v>18750</v>
      </c>
      <c r="EA3" s="79">
        <f t="shared" si="5"/>
        <v>21250</v>
      </c>
      <c r="EB3" s="79">
        <f t="shared" si="5"/>
        <v>23750</v>
      </c>
      <c r="EC3" s="79">
        <f t="shared" si="5"/>
        <v>26250</v>
      </c>
      <c r="ED3" s="79">
        <f t="shared" si="5"/>
        <v>28750</v>
      </c>
      <c r="EE3" s="79">
        <f t="shared" si="5"/>
        <v>31250</v>
      </c>
      <c r="EF3" s="79">
        <f t="shared" si="5"/>
        <v>33750</v>
      </c>
      <c r="EG3" s="79">
        <f t="shared" si="5"/>
        <v>36250</v>
      </c>
      <c r="EH3" s="79">
        <f t="shared" si="5"/>
        <v>38750</v>
      </c>
      <c r="EI3" s="79">
        <f t="shared" si="5"/>
        <v>41250</v>
      </c>
      <c r="EJ3" s="79">
        <f t="shared" si="5"/>
        <v>43750</v>
      </c>
      <c r="EK3" s="79">
        <f t="shared" si="5"/>
        <v>46250</v>
      </c>
      <c r="EL3" s="79">
        <f t="shared" si="5"/>
        <v>48750</v>
      </c>
    </row>
    <row r="4" spans="1:142">
      <c r="A4" s="1"/>
      <c r="B4" s="15" t="s">
        <v>8</v>
      </c>
      <c r="C4" s="16"/>
      <c r="D4" s="17"/>
      <c r="E4" s="17"/>
      <c r="F4" s="39"/>
      <c r="G4" s="39"/>
      <c r="H4" s="39"/>
      <c r="I4" s="101"/>
      <c r="J4" s="11"/>
      <c r="K4" s="11"/>
      <c r="L4" s="11"/>
      <c r="M4" s="3"/>
      <c r="N4" s="3"/>
      <c r="O4" s="3"/>
      <c r="P4" s="3"/>
      <c r="Q4" s="3"/>
      <c r="R4" s="3"/>
      <c r="S4" s="11"/>
      <c r="T4" s="11"/>
      <c r="U4" s="11"/>
      <c r="V4" s="11"/>
      <c r="W4" s="12"/>
      <c r="X4" s="79" t="s">
        <v>1</v>
      </c>
      <c r="Y4" s="79" t="s">
        <v>2</v>
      </c>
      <c r="Z4" s="79">
        <v>1</v>
      </c>
      <c r="AA4" s="79">
        <f>1+Z4</f>
        <v>2</v>
      </c>
      <c r="AB4" s="79">
        <f t="shared" ref="AB4:AR4" si="6">1+AA4</f>
        <v>3</v>
      </c>
      <c r="AC4" s="79">
        <f t="shared" si="6"/>
        <v>4</v>
      </c>
      <c r="AD4" s="79">
        <f t="shared" si="6"/>
        <v>5</v>
      </c>
      <c r="AE4" s="79">
        <f t="shared" si="6"/>
        <v>6</v>
      </c>
      <c r="AF4" s="79">
        <f t="shared" si="6"/>
        <v>7</v>
      </c>
      <c r="AG4" s="79">
        <f t="shared" si="6"/>
        <v>8</v>
      </c>
      <c r="AH4" s="79">
        <f t="shared" si="6"/>
        <v>9</v>
      </c>
      <c r="AI4" s="79">
        <f t="shared" si="6"/>
        <v>10</v>
      </c>
      <c r="AJ4" s="79">
        <f t="shared" si="6"/>
        <v>11</v>
      </c>
      <c r="AK4" s="79">
        <f t="shared" si="6"/>
        <v>12</v>
      </c>
      <c r="AL4" s="79">
        <f t="shared" si="6"/>
        <v>13</v>
      </c>
      <c r="AM4" s="79">
        <f t="shared" si="6"/>
        <v>14</v>
      </c>
      <c r="AN4" s="79">
        <f t="shared" si="6"/>
        <v>15</v>
      </c>
      <c r="AO4" s="79">
        <f t="shared" si="6"/>
        <v>16</v>
      </c>
      <c r="AP4" s="79">
        <f t="shared" si="6"/>
        <v>17</v>
      </c>
      <c r="AQ4" s="79">
        <f t="shared" si="6"/>
        <v>18</v>
      </c>
      <c r="AR4" s="79">
        <f t="shared" si="6"/>
        <v>19</v>
      </c>
      <c r="AS4" s="79">
        <f>1+AR4</f>
        <v>20</v>
      </c>
      <c r="AT4" s="18"/>
      <c r="AU4" s="18"/>
      <c r="AV4" s="12"/>
      <c r="AW4" s="79" t="s">
        <v>1</v>
      </c>
      <c r="AX4" s="79" t="s">
        <v>150</v>
      </c>
      <c r="AY4" s="79">
        <f t="shared" si="1"/>
        <v>1</v>
      </c>
      <c r="AZ4" s="79">
        <f t="shared" si="1"/>
        <v>2</v>
      </c>
      <c r="BA4" s="79">
        <f t="shared" si="1"/>
        <v>3</v>
      </c>
      <c r="BB4" s="79">
        <f t="shared" si="1"/>
        <v>4</v>
      </c>
      <c r="BC4" s="79">
        <f t="shared" si="1"/>
        <v>5</v>
      </c>
      <c r="BD4" s="79">
        <f t="shared" si="1"/>
        <v>6</v>
      </c>
      <c r="BE4" s="79">
        <f t="shared" si="1"/>
        <v>7</v>
      </c>
      <c r="BF4" s="79">
        <f t="shared" si="1"/>
        <v>8</v>
      </c>
      <c r="BG4" s="79">
        <f t="shared" si="1"/>
        <v>9</v>
      </c>
      <c r="BH4" s="79">
        <f t="shared" si="1"/>
        <v>10</v>
      </c>
      <c r="BI4" s="79">
        <f t="shared" si="2"/>
        <v>11</v>
      </c>
      <c r="BJ4" s="79">
        <f t="shared" si="2"/>
        <v>12</v>
      </c>
      <c r="BK4" s="79">
        <f t="shared" si="2"/>
        <v>13</v>
      </c>
      <c r="BL4" s="79">
        <f t="shared" si="2"/>
        <v>14</v>
      </c>
      <c r="BM4" s="79">
        <f t="shared" si="2"/>
        <v>15</v>
      </c>
      <c r="BN4" s="79">
        <f t="shared" si="2"/>
        <v>16</v>
      </c>
      <c r="BO4" s="79">
        <f t="shared" si="2"/>
        <v>17</v>
      </c>
      <c r="BP4" s="79">
        <f t="shared" si="2"/>
        <v>18</v>
      </c>
      <c r="BQ4" s="79">
        <f t="shared" si="2"/>
        <v>19</v>
      </c>
      <c r="BR4" s="79">
        <f t="shared" si="2"/>
        <v>20</v>
      </c>
      <c r="BS4" s="18"/>
      <c r="BT4" s="12"/>
      <c r="BU4" s="14" t="str">
        <f>+X4</f>
        <v>n</v>
      </c>
      <c r="BV4" s="14" t="str">
        <f t="shared" si="3"/>
        <v>UBC</v>
      </c>
      <c r="BW4" s="14">
        <f t="shared" si="3"/>
        <v>1</v>
      </c>
      <c r="BX4" s="14">
        <f t="shared" si="3"/>
        <v>2</v>
      </c>
      <c r="BY4" s="14">
        <f t="shared" si="3"/>
        <v>3</v>
      </c>
      <c r="BZ4" s="14">
        <f t="shared" si="3"/>
        <v>4</v>
      </c>
      <c r="CA4" s="14">
        <f t="shared" si="3"/>
        <v>5</v>
      </c>
      <c r="CB4" s="14">
        <f t="shared" si="3"/>
        <v>6</v>
      </c>
      <c r="CC4" s="14">
        <f t="shared" si="3"/>
        <v>7</v>
      </c>
      <c r="CD4" s="14">
        <f t="shared" si="3"/>
        <v>8</v>
      </c>
      <c r="CE4" s="14">
        <f t="shared" si="3"/>
        <v>9</v>
      </c>
      <c r="CF4" s="14">
        <f t="shared" si="3"/>
        <v>10</v>
      </c>
      <c r="CG4" s="14">
        <f t="shared" si="3"/>
        <v>11</v>
      </c>
      <c r="CH4" s="14">
        <f t="shared" si="3"/>
        <v>12</v>
      </c>
      <c r="CI4" s="14">
        <f t="shared" si="3"/>
        <v>13</v>
      </c>
      <c r="CJ4" s="14">
        <f t="shared" si="3"/>
        <v>14</v>
      </c>
      <c r="CK4" s="14">
        <f t="shared" si="3"/>
        <v>15</v>
      </c>
      <c r="CL4" s="14">
        <f t="shared" si="3"/>
        <v>16</v>
      </c>
      <c r="CM4" s="14">
        <f t="shared" si="3"/>
        <v>17</v>
      </c>
      <c r="CN4" s="14">
        <f t="shared" si="3"/>
        <v>18</v>
      </c>
      <c r="CO4" s="14">
        <f t="shared" si="3"/>
        <v>19</v>
      </c>
      <c r="CP4" s="14">
        <f t="shared" si="3"/>
        <v>20</v>
      </c>
      <c r="CR4" s="12"/>
      <c r="CS4" s="79" t="str">
        <f>+X4</f>
        <v>n</v>
      </c>
      <c r="CT4" s="79" t="str">
        <f t="shared" si="4"/>
        <v>UBC</v>
      </c>
      <c r="CU4" s="79">
        <f t="shared" si="4"/>
        <v>1</v>
      </c>
      <c r="CV4" s="79">
        <f t="shared" si="4"/>
        <v>2</v>
      </c>
      <c r="CW4" s="79">
        <f t="shared" si="4"/>
        <v>3</v>
      </c>
      <c r="CX4" s="79">
        <f t="shared" si="4"/>
        <v>4</v>
      </c>
      <c r="CY4" s="79">
        <f t="shared" si="4"/>
        <v>5</v>
      </c>
      <c r="CZ4" s="79">
        <f t="shared" si="4"/>
        <v>6</v>
      </c>
      <c r="DA4" s="79">
        <f t="shared" si="4"/>
        <v>7</v>
      </c>
      <c r="DB4" s="79">
        <f t="shared" si="4"/>
        <v>8</v>
      </c>
      <c r="DC4" s="79">
        <f t="shared" si="4"/>
        <v>9</v>
      </c>
      <c r="DD4" s="79">
        <f t="shared" si="4"/>
        <v>10</v>
      </c>
      <c r="DE4" s="79">
        <f t="shared" si="4"/>
        <v>11</v>
      </c>
      <c r="DF4" s="79">
        <f t="shared" si="4"/>
        <v>12</v>
      </c>
      <c r="DG4" s="79">
        <f t="shared" si="4"/>
        <v>13</v>
      </c>
      <c r="DH4" s="79">
        <f t="shared" si="4"/>
        <v>14</v>
      </c>
      <c r="DI4" s="79">
        <f t="shared" si="4"/>
        <v>15</v>
      </c>
      <c r="DJ4" s="79">
        <f t="shared" si="4"/>
        <v>16</v>
      </c>
      <c r="DK4" s="79">
        <f t="shared" si="4"/>
        <v>17</v>
      </c>
      <c r="DL4" s="79">
        <f t="shared" si="4"/>
        <v>18</v>
      </c>
      <c r="DM4" s="79">
        <f t="shared" si="4"/>
        <v>19</v>
      </c>
      <c r="DN4" s="79">
        <f t="shared" si="4"/>
        <v>20</v>
      </c>
      <c r="DP4" s="12"/>
      <c r="DQ4" s="79" t="str">
        <f>+X4</f>
        <v>n</v>
      </c>
      <c r="DR4" s="79" t="str">
        <f t="shared" ref="DR4" si="7">+Y4</f>
        <v>UBC</v>
      </c>
      <c r="DS4" s="79">
        <f t="shared" ref="DS4" si="8">+Z4</f>
        <v>1</v>
      </c>
      <c r="DT4" s="79">
        <f t="shared" ref="DT4" si="9">+AA4</f>
        <v>2</v>
      </c>
      <c r="DU4" s="79">
        <f t="shared" ref="DU4" si="10">+AB4</f>
        <v>3</v>
      </c>
      <c r="DV4" s="79">
        <f t="shared" ref="DV4" si="11">+AC4</f>
        <v>4</v>
      </c>
      <c r="DW4" s="79">
        <f t="shared" ref="DW4" si="12">+AD4</f>
        <v>5</v>
      </c>
      <c r="DX4" s="79">
        <f t="shared" ref="DX4" si="13">+AE4</f>
        <v>6</v>
      </c>
      <c r="DY4" s="79">
        <f t="shared" ref="DY4" si="14">+AF4</f>
        <v>7</v>
      </c>
      <c r="DZ4" s="79">
        <f t="shared" ref="DZ4" si="15">+AG4</f>
        <v>8</v>
      </c>
      <c r="EA4" s="79">
        <f t="shared" ref="EA4" si="16">+AH4</f>
        <v>9</v>
      </c>
      <c r="EB4" s="79">
        <f t="shared" ref="EB4" si="17">+AI4</f>
        <v>10</v>
      </c>
      <c r="EC4" s="79">
        <f t="shared" ref="EC4" si="18">+AJ4</f>
        <v>11</v>
      </c>
      <c r="ED4" s="79">
        <f t="shared" ref="ED4" si="19">+AK4</f>
        <v>12</v>
      </c>
      <c r="EE4" s="79">
        <f t="shared" ref="EE4" si="20">+AL4</f>
        <v>13</v>
      </c>
      <c r="EF4" s="79">
        <f t="shared" ref="EF4" si="21">+AM4</f>
        <v>14</v>
      </c>
      <c r="EG4" s="79">
        <f t="shared" ref="EG4" si="22">+AN4</f>
        <v>15</v>
      </c>
      <c r="EH4" s="79">
        <f t="shared" ref="EH4" si="23">+AO4</f>
        <v>16</v>
      </c>
      <c r="EI4" s="79">
        <f t="shared" ref="EI4" si="24">+AP4</f>
        <v>17</v>
      </c>
      <c r="EJ4" s="79">
        <f t="shared" ref="EJ4" si="25">+AQ4</f>
        <v>18</v>
      </c>
      <c r="EK4" s="79">
        <f t="shared" ref="EK4" si="26">+AR4</f>
        <v>19</v>
      </c>
      <c r="EL4" s="79">
        <f t="shared" ref="EL4" si="27">+AS4</f>
        <v>20</v>
      </c>
    </row>
    <row r="5" spans="1:142">
      <c r="A5" s="1"/>
      <c r="B5" s="17" t="s">
        <v>10</v>
      </c>
      <c r="C5" s="16" t="s">
        <v>11</v>
      </c>
      <c r="D5" s="106">
        <v>50000</v>
      </c>
      <c r="E5" s="17" t="s">
        <v>12</v>
      </c>
      <c r="F5" s="60" t="s">
        <v>323</v>
      </c>
      <c r="G5" s="60"/>
      <c r="H5" s="60"/>
      <c r="I5" s="101"/>
      <c r="J5" s="11"/>
      <c r="K5" s="11"/>
      <c r="L5" s="11"/>
      <c r="M5" s="3"/>
      <c r="N5" s="3"/>
      <c r="O5" s="3"/>
      <c r="P5" s="3"/>
      <c r="Q5" s="3"/>
      <c r="R5" s="3"/>
      <c r="S5" s="11"/>
      <c r="T5" s="11"/>
      <c r="U5" s="11"/>
      <c r="V5" s="11"/>
      <c r="W5" s="12" t="s">
        <v>7</v>
      </c>
      <c r="X5" s="22">
        <f>0</f>
        <v>0</v>
      </c>
      <c r="Y5" s="53">
        <f>$D$27</f>
        <v>10.97</v>
      </c>
      <c r="Z5" s="22">
        <v>1</v>
      </c>
      <c r="AA5" s="22">
        <f>($C$38*Z5+$D$38*Z5+$E$38*Z5-($D$13*Z5*$X5))</f>
        <v>1</v>
      </c>
      <c r="AB5" s="22">
        <f t="shared" ref="AB5:AS5" si="28">($C$38*AA5+$D$38*AA5+$E$38*AA5-($D$13*AA5*$X5))</f>
        <v>1</v>
      </c>
      <c r="AC5" s="22">
        <f t="shared" si="28"/>
        <v>1</v>
      </c>
      <c r="AD5" s="22">
        <f t="shared" si="28"/>
        <v>1</v>
      </c>
      <c r="AE5" s="22">
        <f t="shared" si="28"/>
        <v>1</v>
      </c>
      <c r="AF5" s="22">
        <f t="shared" si="28"/>
        <v>1</v>
      </c>
      <c r="AG5" s="22">
        <f t="shared" si="28"/>
        <v>1</v>
      </c>
      <c r="AH5" s="22">
        <f t="shared" si="28"/>
        <v>1</v>
      </c>
      <c r="AI5" s="22">
        <f t="shared" si="28"/>
        <v>1</v>
      </c>
      <c r="AJ5" s="22">
        <f t="shared" si="28"/>
        <v>1</v>
      </c>
      <c r="AK5" s="22">
        <f t="shared" si="28"/>
        <v>1</v>
      </c>
      <c r="AL5" s="22">
        <f t="shared" si="28"/>
        <v>1</v>
      </c>
      <c r="AM5" s="22">
        <f t="shared" si="28"/>
        <v>1</v>
      </c>
      <c r="AN5" s="22">
        <f t="shared" si="28"/>
        <v>1</v>
      </c>
      <c r="AO5" s="22">
        <f t="shared" si="28"/>
        <v>1</v>
      </c>
      <c r="AP5" s="22">
        <f t="shared" si="28"/>
        <v>1</v>
      </c>
      <c r="AQ5" s="22">
        <f t="shared" si="28"/>
        <v>1</v>
      </c>
      <c r="AR5" s="22">
        <f t="shared" si="28"/>
        <v>1</v>
      </c>
      <c r="AS5" s="22">
        <f t="shared" si="28"/>
        <v>1</v>
      </c>
      <c r="AT5" s="21"/>
      <c r="AU5" s="21"/>
      <c r="AV5" s="12" t="s">
        <v>7</v>
      </c>
      <c r="AW5" s="22">
        <f>0</f>
        <v>0</v>
      </c>
      <c r="AX5" s="81">
        <f t="shared" ref="AX5:AX68" si="29">+$E$27</f>
        <v>9</v>
      </c>
      <c r="AY5" s="81">
        <f t="shared" ref="AY5:BR5" si="30">+$E$29</f>
        <v>9</v>
      </c>
      <c r="AZ5" s="81">
        <f t="shared" si="30"/>
        <v>9</v>
      </c>
      <c r="BA5" s="81">
        <f t="shared" si="30"/>
        <v>9</v>
      </c>
      <c r="BB5" s="81">
        <f t="shared" si="30"/>
        <v>9</v>
      </c>
      <c r="BC5" s="81">
        <f t="shared" si="30"/>
        <v>9</v>
      </c>
      <c r="BD5" s="81">
        <f t="shared" si="30"/>
        <v>9</v>
      </c>
      <c r="BE5" s="81">
        <f t="shared" si="30"/>
        <v>9</v>
      </c>
      <c r="BF5" s="81">
        <f t="shared" si="30"/>
        <v>9</v>
      </c>
      <c r="BG5" s="81">
        <f t="shared" si="30"/>
        <v>9</v>
      </c>
      <c r="BH5" s="81">
        <f t="shared" si="30"/>
        <v>9</v>
      </c>
      <c r="BI5" s="81">
        <f t="shared" si="30"/>
        <v>9</v>
      </c>
      <c r="BJ5" s="81">
        <f t="shared" si="30"/>
        <v>9</v>
      </c>
      <c r="BK5" s="81">
        <f t="shared" si="30"/>
        <v>9</v>
      </c>
      <c r="BL5" s="81">
        <f t="shared" si="30"/>
        <v>9</v>
      </c>
      <c r="BM5" s="81">
        <f t="shared" si="30"/>
        <v>9</v>
      </c>
      <c r="BN5" s="81">
        <f t="shared" si="30"/>
        <v>9</v>
      </c>
      <c r="BO5" s="81">
        <f t="shared" si="30"/>
        <v>9</v>
      </c>
      <c r="BP5" s="81">
        <f t="shared" si="30"/>
        <v>9</v>
      </c>
      <c r="BQ5" s="81">
        <f t="shared" si="30"/>
        <v>9</v>
      </c>
      <c r="BR5" s="81">
        <f t="shared" si="30"/>
        <v>9</v>
      </c>
      <c r="BS5" s="21"/>
      <c r="BT5" s="12" t="s">
        <v>7</v>
      </c>
      <c r="BU5" s="22">
        <f>0</f>
        <v>0</v>
      </c>
      <c r="BV5" s="83">
        <f t="shared" ref="BV5:BV68" si="31">+$F$27</f>
        <v>0.83</v>
      </c>
      <c r="BW5" s="83">
        <f t="shared" ref="BW5:CP5" si="32">+$F$29</f>
        <v>0</v>
      </c>
      <c r="BX5" s="83">
        <f t="shared" si="32"/>
        <v>0</v>
      </c>
      <c r="BY5" s="83">
        <f t="shared" si="32"/>
        <v>0</v>
      </c>
      <c r="BZ5" s="83">
        <f t="shared" si="32"/>
        <v>0</v>
      </c>
      <c r="CA5" s="83">
        <f t="shared" si="32"/>
        <v>0</v>
      </c>
      <c r="CB5" s="83">
        <f t="shared" si="32"/>
        <v>0</v>
      </c>
      <c r="CC5" s="83">
        <f t="shared" si="32"/>
        <v>0</v>
      </c>
      <c r="CD5" s="83">
        <f t="shared" si="32"/>
        <v>0</v>
      </c>
      <c r="CE5" s="83">
        <f t="shared" si="32"/>
        <v>0</v>
      </c>
      <c r="CF5" s="83">
        <f t="shared" si="32"/>
        <v>0</v>
      </c>
      <c r="CG5" s="83">
        <f t="shared" si="32"/>
        <v>0</v>
      </c>
      <c r="CH5" s="83">
        <f t="shared" si="32"/>
        <v>0</v>
      </c>
      <c r="CI5" s="83">
        <f t="shared" si="32"/>
        <v>0</v>
      </c>
      <c r="CJ5" s="83">
        <f t="shared" si="32"/>
        <v>0</v>
      </c>
      <c r="CK5" s="83">
        <f t="shared" si="32"/>
        <v>0</v>
      </c>
      <c r="CL5" s="83">
        <f t="shared" si="32"/>
        <v>0</v>
      </c>
      <c r="CM5" s="83">
        <f t="shared" si="32"/>
        <v>0</v>
      </c>
      <c r="CN5" s="83">
        <f t="shared" si="32"/>
        <v>0</v>
      </c>
      <c r="CO5" s="83">
        <f t="shared" si="32"/>
        <v>0</v>
      </c>
      <c r="CP5" s="83">
        <f t="shared" si="32"/>
        <v>0</v>
      </c>
      <c r="CR5" s="12" t="s">
        <v>7</v>
      </c>
      <c r="CS5" s="22">
        <f>0</f>
        <v>0</v>
      </c>
      <c r="CT5" s="85">
        <f t="shared" ref="CT5:CT68" si="33">+$G$27</f>
        <v>0.5</v>
      </c>
      <c r="CU5" s="85">
        <f t="shared" ref="CU5:DN5" si="34">+$G$29</f>
        <v>0</v>
      </c>
      <c r="CV5" s="85">
        <f t="shared" si="34"/>
        <v>0</v>
      </c>
      <c r="CW5" s="85">
        <f t="shared" si="34"/>
        <v>0</v>
      </c>
      <c r="CX5" s="85">
        <f t="shared" si="34"/>
        <v>0</v>
      </c>
      <c r="CY5" s="85">
        <f t="shared" si="34"/>
        <v>0</v>
      </c>
      <c r="CZ5" s="85">
        <f t="shared" si="34"/>
        <v>0</v>
      </c>
      <c r="DA5" s="85">
        <f t="shared" si="34"/>
        <v>0</v>
      </c>
      <c r="DB5" s="85">
        <f t="shared" si="34"/>
        <v>0</v>
      </c>
      <c r="DC5" s="85">
        <f t="shared" si="34"/>
        <v>0</v>
      </c>
      <c r="DD5" s="85">
        <f t="shared" si="34"/>
        <v>0</v>
      </c>
      <c r="DE5" s="85">
        <f t="shared" si="34"/>
        <v>0</v>
      </c>
      <c r="DF5" s="85">
        <f t="shared" si="34"/>
        <v>0</v>
      </c>
      <c r="DG5" s="85">
        <f t="shared" si="34"/>
        <v>0</v>
      </c>
      <c r="DH5" s="85">
        <f t="shared" si="34"/>
        <v>0</v>
      </c>
      <c r="DI5" s="85">
        <f t="shared" si="34"/>
        <v>0</v>
      </c>
      <c r="DJ5" s="85">
        <f t="shared" si="34"/>
        <v>0</v>
      </c>
      <c r="DK5" s="85">
        <f t="shared" si="34"/>
        <v>0</v>
      </c>
      <c r="DL5" s="85">
        <f t="shared" si="34"/>
        <v>0</v>
      </c>
      <c r="DM5" s="85">
        <f t="shared" si="34"/>
        <v>0</v>
      </c>
      <c r="DN5" s="85">
        <f t="shared" si="34"/>
        <v>0</v>
      </c>
      <c r="DP5" s="12" t="s">
        <v>7</v>
      </c>
      <c r="DQ5" s="22">
        <f>0</f>
        <v>0</v>
      </c>
      <c r="DR5" s="20">
        <f t="shared" ref="DR5:DR68" si="35">+$H$27</f>
        <v>0</v>
      </c>
      <c r="DS5" s="20">
        <f t="shared" ref="DS5:EL5" si="36">+$H$29</f>
        <v>0</v>
      </c>
      <c r="DT5" s="20">
        <f t="shared" si="36"/>
        <v>0</v>
      </c>
      <c r="DU5" s="20">
        <f t="shared" si="36"/>
        <v>0</v>
      </c>
      <c r="DV5" s="20">
        <f t="shared" si="36"/>
        <v>0</v>
      </c>
      <c r="DW5" s="20">
        <f t="shared" si="36"/>
        <v>0</v>
      </c>
      <c r="DX5" s="20">
        <f t="shared" si="36"/>
        <v>0</v>
      </c>
      <c r="DY5" s="20">
        <f t="shared" si="36"/>
        <v>0</v>
      </c>
      <c r="DZ5" s="20">
        <f t="shared" si="36"/>
        <v>0</v>
      </c>
      <c r="EA5" s="20">
        <f t="shared" si="36"/>
        <v>0</v>
      </c>
      <c r="EB5" s="20">
        <f t="shared" si="36"/>
        <v>0</v>
      </c>
      <c r="EC5" s="20">
        <f t="shared" si="36"/>
        <v>0</v>
      </c>
      <c r="ED5" s="20">
        <f t="shared" si="36"/>
        <v>0</v>
      </c>
      <c r="EE5" s="20">
        <f t="shared" si="36"/>
        <v>0</v>
      </c>
      <c r="EF5" s="20">
        <f t="shared" si="36"/>
        <v>0</v>
      </c>
      <c r="EG5" s="20">
        <f t="shared" si="36"/>
        <v>0</v>
      </c>
      <c r="EH5" s="20">
        <f t="shared" si="36"/>
        <v>0</v>
      </c>
      <c r="EI5" s="20">
        <f t="shared" si="36"/>
        <v>0</v>
      </c>
      <c r="EJ5" s="20">
        <f t="shared" si="36"/>
        <v>0</v>
      </c>
      <c r="EK5" s="20">
        <f t="shared" si="36"/>
        <v>0</v>
      </c>
      <c r="EL5" s="20">
        <f t="shared" si="36"/>
        <v>0</v>
      </c>
    </row>
    <row r="6" spans="1:142">
      <c r="A6" s="1"/>
      <c r="B6" s="17" t="s">
        <v>14</v>
      </c>
      <c r="C6" s="16" t="s">
        <v>15</v>
      </c>
      <c r="D6" s="107">
        <v>15</v>
      </c>
      <c r="E6" s="17" t="s">
        <v>12</v>
      </c>
      <c r="F6" s="62">
        <f>D6*D7</f>
        <v>30</v>
      </c>
      <c r="G6" s="62"/>
      <c r="H6" s="62"/>
      <c r="I6" s="101"/>
      <c r="J6" s="11"/>
      <c r="K6" s="11"/>
      <c r="L6" s="11"/>
      <c r="M6" s="3"/>
      <c r="N6" s="3"/>
      <c r="O6" s="3"/>
      <c r="P6" s="3"/>
      <c r="Q6" s="3"/>
      <c r="R6" s="3"/>
      <c r="S6" s="11"/>
      <c r="T6" s="11"/>
      <c r="U6" s="11"/>
      <c r="V6" s="11"/>
      <c r="W6" s="12" t="s">
        <v>9</v>
      </c>
      <c r="X6" s="22">
        <f>+X5+$D$33</f>
        <v>0.05</v>
      </c>
      <c r="Y6" s="53">
        <f>Y5-($D$13*Y5*$X6)</f>
        <v>10.860300000000001</v>
      </c>
      <c r="Z6" s="22">
        <f>($C$38*Y6+$D$38*Y6+$E$38*Y6-($D$13*Y6*$X6))</f>
        <v>10.751697</v>
      </c>
      <c r="AA6" s="22">
        <f>($C$39*Z6+$D$39*Z6+$E$39*Z6-($D$13*Z6*$X6))</f>
        <v>10.644180029999999</v>
      </c>
      <c r="AB6" s="22">
        <f>($C$39*AA6+$D$39*AA6+$E$39*AA6-($D$13*AA6*$X6))</f>
        <v>10.537738229699999</v>
      </c>
      <c r="AC6" s="22">
        <f t="shared" ref="AC6:AS6" si="37">($C$39*AB6+$D$39*AB6+$E$39*AB6-($D$13*AB6*$X6))</f>
        <v>10.432360847402997</v>
      </c>
      <c r="AD6" s="22">
        <f t="shared" si="37"/>
        <v>10.328037238928967</v>
      </c>
      <c r="AE6" s="22">
        <f t="shared" si="37"/>
        <v>10.224756866539678</v>
      </c>
      <c r="AF6" s="22">
        <f t="shared" si="37"/>
        <v>10.122509297874281</v>
      </c>
      <c r="AG6" s="22">
        <f t="shared" si="37"/>
        <v>10.021284204895538</v>
      </c>
      <c r="AH6" s="22">
        <f t="shared" si="37"/>
        <v>9.9210713628465808</v>
      </c>
      <c r="AI6" s="22">
        <f t="shared" si="37"/>
        <v>9.8218606492181149</v>
      </c>
      <c r="AJ6" s="22">
        <f t="shared" si="37"/>
        <v>9.7236420427259311</v>
      </c>
      <c r="AK6" s="22">
        <f t="shared" si="37"/>
        <v>9.6264056222986696</v>
      </c>
      <c r="AL6" s="22">
        <f t="shared" si="37"/>
        <v>9.5301415660756827</v>
      </c>
      <c r="AM6" s="22">
        <f t="shared" si="37"/>
        <v>9.4348401504149262</v>
      </c>
      <c r="AN6" s="22">
        <f t="shared" si="37"/>
        <v>9.340491748910777</v>
      </c>
      <c r="AO6" s="22">
        <f t="shared" si="37"/>
        <v>9.2470868314216688</v>
      </c>
      <c r="AP6" s="22">
        <f t="shared" si="37"/>
        <v>9.1546159631074495</v>
      </c>
      <c r="AQ6" s="22">
        <f t="shared" si="37"/>
        <v>9.0630698034763757</v>
      </c>
      <c r="AR6" s="22">
        <f t="shared" si="37"/>
        <v>8.9724391054416124</v>
      </c>
      <c r="AS6" s="22">
        <f>($C$40*AR6+$D$40*AR6+$E$40*AR6-($D$13*AR6*$X6))</f>
        <v>8.8827147143871965</v>
      </c>
      <c r="AT6" s="23"/>
      <c r="AU6" s="23"/>
      <c r="AV6" s="12" t="s">
        <v>9</v>
      </c>
      <c r="AW6" s="22">
        <f t="shared" ref="AW6:AW69" si="38">+AW5+$D$33</f>
        <v>0.05</v>
      </c>
      <c r="AX6" s="81">
        <f t="shared" si="29"/>
        <v>9</v>
      </c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3"/>
      <c r="BT6" s="12" t="s">
        <v>9</v>
      </c>
      <c r="BU6" s="22">
        <f t="shared" ref="BU6:BU69" si="39">+BU5+$D$33</f>
        <v>0.05</v>
      </c>
      <c r="BV6" s="83">
        <f t="shared" si="31"/>
        <v>0.83</v>
      </c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R6" s="12" t="s">
        <v>9</v>
      </c>
      <c r="CS6" s="22">
        <f t="shared" ref="CS6:CS69" si="40">+CS5+$D$33</f>
        <v>0.05</v>
      </c>
      <c r="CT6" s="85">
        <f t="shared" si="33"/>
        <v>0.5</v>
      </c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P6" s="12" t="s">
        <v>9</v>
      </c>
      <c r="DQ6" s="22">
        <f t="shared" ref="DQ6:DQ69" si="41">+DQ5+$D$33</f>
        <v>0.05</v>
      </c>
      <c r="DR6" s="20">
        <f t="shared" si="35"/>
        <v>0</v>
      </c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</row>
    <row r="7" spans="1:142">
      <c r="A7" s="1"/>
      <c r="B7" s="17" t="s">
        <v>17</v>
      </c>
      <c r="C7" s="16" t="s">
        <v>18</v>
      </c>
      <c r="D7" s="107">
        <v>2</v>
      </c>
      <c r="E7" s="17" t="s">
        <v>12</v>
      </c>
      <c r="F7" s="62"/>
      <c r="G7" s="62"/>
      <c r="H7" s="62"/>
      <c r="I7" s="101"/>
      <c r="J7" s="11"/>
      <c r="K7" s="11"/>
      <c r="L7" s="11"/>
      <c r="M7" s="3"/>
      <c r="N7" s="3"/>
      <c r="O7" s="3"/>
      <c r="P7" s="3"/>
      <c r="Q7" s="3"/>
      <c r="R7" s="3"/>
      <c r="S7" s="11"/>
      <c r="T7" s="11"/>
      <c r="U7" s="11"/>
      <c r="V7" s="11"/>
      <c r="W7" s="12" t="s">
        <v>13</v>
      </c>
      <c r="X7" s="22">
        <f t="shared" ref="X7:X69" si="42">+X6+$D$33</f>
        <v>0.1</v>
      </c>
      <c r="Y7" s="53">
        <f>Y6-($D$13*Y6*$X7)</f>
        <v>10.643094000000001</v>
      </c>
      <c r="Z7" s="22">
        <f t="shared" ref="Z7:Z70" si="43">($C$38*Y7+$D$38*Y7+$E$38*Y7-($D$13*Y7*$X7))</f>
        <v>10.430232120000003</v>
      </c>
      <c r="AA7" s="22">
        <f t="shared" ref="AA7:AR7" si="44">($C$39*Z7+$D$39*Z7+$E$39*Z7-($D$13*Z7*$X7))</f>
        <v>10.221627477600004</v>
      </c>
      <c r="AB7" s="22">
        <f t="shared" si="44"/>
        <v>10.017194928048003</v>
      </c>
      <c r="AC7" s="22">
        <f t="shared" si="44"/>
        <v>9.8168510294870401</v>
      </c>
      <c r="AD7" s="22">
        <f t="shared" si="44"/>
        <v>9.6205140088972989</v>
      </c>
      <c r="AE7" s="22">
        <f t="shared" si="44"/>
        <v>9.4281037287193534</v>
      </c>
      <c r="AF7" s="22">
        <f t="shared" si="44"/>
        <v>9.2395416541449666</v>
      </c>
      <c r="AG7" s="22">
        <f t="shared" si="44"/>
        <v>9.0547508210620666</v>
      </c>
      <c r="AH7" s="22">
        <f t="shared" si="44"/>
        <v>8.8736558046408245</v>
      </c>
      <c r="AI7" s="22">
        <f t="shared" si="44"/>
        <v>8.6961826885480082</v>
      </c>
      <c r="AJ7" s="22">
        <f t="shared" si="44"/>
        <v>8.5222590347770488</v>
      </c>
      <c r="AK7" s="22">
        <f t="shared" si="44"/>
        <v>8.3518138540815094</v>
      </c>
      <c r="AL7" s="22">
        <f t="shared" si="44"/>
        <v>8.1847775769998794</v>
      </c>
      <c r="AM7" s="22">
        <f t="shared" si="44"/>
        <v>8.0210820254598811</v>
      </c>
      <c r="AN7" s="22">
        <f t="shared" si="44"/>
        <v>7.8606603849506831</v>
      </c>
      <c r="AO7" s="22">
        <f t="shared" si="44"/>
        <v>7.7034471772516691</v>
      </c>
      <c r="AP7" s="22">
        <f t="shared" si="44"/>
        <v>7.5493782337066353</v>
      </c>
      <c r="AQ7" s="22">
        <f t="shared" si="44"/>
        <v>7.3983906690325023</v>
      </c>
      <c r="AR7" s="22">
        <f t="shared" si="44"/>
        <v>7.250422855651852</v>
      </c>
      <c r="AS7" s="22">
        <f t="shared" ref="AS7:AS70" si="45">($C$40*AR7+$D$40*AR7+$E$40*AR7-($D$13*AR7*$X7))</f>
        <v>7.105414398538815</v>
      </c>
      <c r="AT7" s="23"/>
      <c r="AU7" s="23"/>
      <c r="AV7" s="12" t="s">
        <v>13</v>
      </c>
      <c r="AW7" s="22">
        <f t="shared" si="38"/>
        <v>0.1</v>
      </c>
      <c r="AX7" s="81">
        <f t="shared" si="29"/>
        <v>9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3"/>
      <c r="BT7" s="12" t="s">
        <v>13</v>
      </c>
      <c r="BU7" s="22">
        <f t="shared" si="39"/>
        <v>0.1</v>
      </c>
      <c r="BV7" s="83">
        <f t="shared" si="31"/>
        <v>0.83</v>
      </c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R7" s="12" t="s">
        <v>13</v>
      </c>
      <c r="CS7" s="22">
        <f t="shared" si="40"/>
        <v>0.1</v>
      </c>
      <c r="CT7" s="85">
        <f t="shared" si="33"/>
        <v>0.5</v>
      </c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P7" s="12" t="s">
        <v>13</v>
      </c>
      <c r="DQ7" s="22">
        <f t="shared" si="41"/>
        <v>0.1</v>
      </c>
      <c r="DR7" s="20">
        <f t="shared" si="35"/>
        <v>0</v>
      </c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</row>
    <row r="8" spans="1:142">
      <c r="A8" s="1"/>
      <c r="B8" s="15" t="s">
        <v>20</v>
      </c>
      <c r="C8" s="16"/>
      <c r="D8" s="17"/>
      <c r="E8" s="17"/>
      <c r="M8" s="3"/>
      <c r="N8" s="50" t="s">
        <v>273</v>
      </c>
      <c r="O8" s="3"/>
      <c r="P8" s="3"/>
      <c r="Q8" s="3"/>
      <c r="R8" s="3"/>
      <c r="S8" s="11"/>
      <c r="T8" s="11"/>
      <c r="U8" s="11"/>
      <c r="V8" s="11"/>
      <c r="W8" s="12" t="s">
        <v>16</v>
      </c>
      <c r="X8" s="22">
        <f t="shared" si="42"/>
        <v>0.15000000000000002</v>
      </c>
      <c r="Y8" s="53">
        <f t="shared" ref="Y8:Y71" si="46">Y7-($D$13*Y7*$X8)</f>
        <v>10.323801180000002</v>
      </c>
      <c r="Z8" s="22">
        <f t="shared" si="43"/>
        <v>10.014087144600003</v>
      </c>
      <c r="AA8" s="22">
        <f t="shared" ref="AA8:AR8" si="47">($C$39*Z8+$D$39*Z8+$E$39*Z8-($D$13*Z8*$X8))</f>
        <v>9.7136645302620046</v>
      </c>
      <c r="AB8" s="22">
        <f t="shared" si="47"/>
        <v>9.4222545943541451</v>
      </c>
      <c r="AC8" s="22">
        <f t="shared" si="47"/>
        <v>9.1395869565235213</v>
      </c>
      <c r="AD8" s="22">
        <f t="shared" si="47"/>
        <v>8.8653993478278164</v>
      </c>
      <c r="AE8" s="22">
        <f t="shared" si="47"/>
        <v>8.5994373673929818</v>
      </c>
      <c r="AF8" s="22">
        <f t="shared" si="47"/>
        <v>8.3414542463711925</v>
      </c>
      <c r="AG8" s="22">
        <f t="shared" si="47"/>
        <v>8.0912106189800586</v>
      </c>
      <c r="AH8" s="22">
        <f t="shared" si="47"/>
        <v>7.848474300410655</v>
      </c>
      <c r="AI8" s="22">
        <f t="shared" si="47"/>
        <v>7.6130200713983349</v>
      </c>
      <c r="AJ8" s="22">
        <f t="shared" si="47"/>
        <v>7.3846294692563852</v>
      </c>
      <c r="AK8" s="22">
        <f t="shared" si="47"/>
        <v>7.1630905851786935</v>
      </c>
      <c r="AL8" s="22">
        <f t="shared" si="47"/>
        <v>6.9481978676233327</v>
      </c>
      <c r="AM8" s="22">
        <f t="shared" si="47"/>
        <v>6.7397519315946326</v>
      </c>
      <c r="AN8" s="22">
        <f t="shared" si="47"/>
        <v>6.5375593736467934</v>
      </c>
      <c r="AO8" s="22">
        <f t="shared" si="47"/>
        <v>6.3414325924373891</v>
      </c>
      <c r="AP8" s="22">
        <f t="shared" si="47"/>
        <v>6.1511896146642666</v>
      </c>
      <c r="AQ8" s="22">
        <f t="shared" si="47"/>
        <v>5.9666539262243381</v>
      </c>
      <c r="AR8" s="22">
        <f t="shared" si="47"/>
        <v>5.7876543084376078</v>
      </c>
      <c r="AS8" s="22">
        <f t="shared" si="45"/>
        <v>5.6140246791844799</v>
      </c>
      <c r="AT8" s="23"/>
      <c r="AU8" s="23"/>
      <c r="AV8" s="12" t="s">
        <v>16</v>
      </c>
      <c r="AW8" s="22">
        <f t="shared" si="38"/>
        <v>0.15000000000000002</v>
      </c>
      <c r="AX8" s="81">
        <f t="shared" si="29"/>
        <v>9</v>
      </c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3"/>
      <c r="BT8" s="12" t="s">
        <v>16</v>
      </c>
      <c r="BU8" s="22">
        <f t="shared" si="39"/>
        <v>0.15000000000000002</v>
      </c>
      <c r="BV8" s="83">
        <f t="shared" si="31"/>
        <v>0.83</v>
      </c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R8" s="12" t="s">
        <v>16</v>
      </c>
      <c r="CS8" s="22">
        <f t="shared" si="40"/>
        <v>0.15000000000000002</v>
      </c>
      <c r="CT8" s="85">
        <f t="shared" si="33"/>
        <v>0.5</v>
      </c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P8" s="12" t="s">
        <v>16</v>
      </c>
      <c r="DQ8" s="22">
        <f t="shared" si="41"/>
        <v>0.15000000000000002</v>
      </c>
      <c r="DR8" s="20">
        <f t="shared" si="35"/>
        <v>0</v>
      </c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</row>
    <row r="9" spans="1:142">
      <c r="A9" s="1"/>
      <c r="B9" s="17" t="s">
        <v>22</v>
      </c>
      <c r="C9" s="16" t="s">
        <v>23</v>
      </c>
      <c r="D9" s="24">
        <v>600000</v>
      </c>
      <c r="E9" s="24" t="s">
        <v>24</v>
      </c>
      <c r="G9" s="4">
        <f>2500/20000</f>
        <v>0.125</v>
      </c>
      <c r="M9" s="3"/>
      <c r="N9" s="3"/>
      <c r="O9" s="3"/>
      <c r="P9" s="3"/>
      <c r="Q9" s="3"/>
      <c r="R9" s="3"/>
      <c r="S9" s="11"/>
      <c r="T9" s="11"/>
      <c r="U9" s="11"/>
      <c r="V9" s="11"/>
      <c r="W9" s="12" t="s">
        <v>19</v>
      </c>
      <c r="X9" s="22">
        <f t="shared" si="42"/>
        <v>0.2</v>
      </c>
      <c r="Y9" s="53">
        <f t="shared" si="46"/>
        <v>9.9108491328000028</v>
      </c>
      <c r="Z9" s="22">
        <f t="shared" si="43"/>
        <v>9.5144151674880035</v>
      </c>
      <c r="AA9" s="22">
        <f t="shared" ref="AA9:AR9" si="48">($C$39*Z9+$D$39*Z9+$E$39*Z9-($D$13*Z9*$X9))</f>
        <v>9.1338385607884831</v>
      </c>
      <c r="AB9" s="22">
        <f t="shared" si="48"/>
        <v>8.7684850183569445</v>
      </c>
      <c r="AC9" s="22">
        <f t="shared" si="48"/>
        <v>8.4177456176226659</v>
      </c>
      <c r="AD9" s="22">
        <f t="shared" si="48"/>
        <v>8.0810357929177599</v>
      </c>
      <c r="AE9" s="22">
        <f t="shared" si="48"/>
        <v>7.7577943612010474</v>
      </c>
      <c r="AF9" s="22">
        <f t="shared" si="48"/>
        <v>7.4474825867530043</v>
      </c>
      <c r="AG9" s="22">
        <f t="shared" si="48"/>
        <v>7.1495832832828841</v>
      </c>
      <c r="AH9" s="22">
        <f t="shared" si="48"/>
        <v>6.863599951951568</v>
      </c>
      <c r="AI9" s="22">
        <f t="shared" si="48"/>
        <v>6.5890559538735056</v>
      </c>
      <c r="AJ9" s="22">
        <f t="shared" si="48"/>
        <v>6.3254937157185651</v>
      </c>
      <c r="AK9" s="22">
        <f t="shared" si="48"/>
        <v>6.0724739670898229</v>
      </c>
      <c r="AL9" s="22">
        <f t="shared" si="48"/>
        <v>5.8295750084062297</v>
      </c>
      <c r="AM9" s="22">
        <f t="shared" si="48"/>
        <v>5.5963920080699801</v>
      </c>
      <c r="AN9" s="22">
        <f t="shared" si="48"/>
        <v>5.3725363277471816</v>
      </c>
      <c r="AO9" s="22">
        <f t="shared" si="48"/>
        <v>5.157634874637294</v>
      </c>
      <c r="AP9" s="22">
        <f t="shared" si="48"/>
        <v>4.9513294796518021</v>
      </c>
      <c r="AQ9" s="22">
        <f t="shared" si="48"/>
        <v>4.7532763004657301</v>
      </c>
      <c r="AR9" s="22">
        <f t="shared" si="48"/>
        <v>4.5631452484471007</v>
      </c>
      <c r="AS9" s="22">
        <f t="shared" si="45"/>
        <v>4.3806194385092168</v>
      </c>
      <c r="AT9" s="23"/>
      <c r="AU9" s="23"/>
      <c r="AV9" s="12" t="s">
        <v>19</v>
      </c>
      <c r="AW9" s="22">
        <f t="shared" si="38"/>
        <v>0.2</v>
      </c>
      <c r="AX9" s="81">
        <f t="shared" si="29"/>
        <v>9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3"/>
      <c r="BT9" s="12" t="s">
        <v>19</v>
      </c>
      <c r="BU9" s="22">
        <f t="shared" si="39"/>
        <v>0.2</v>
      </c>
      <c r="BV9" s="83">
        <f t="shared" si="31"/>
        <v>0.83</v>
      </c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R9" s="12" t="s">
        <v>19</v>
      </c>
      <c r="CS9" s="22">
        <f t="shared" si="40"/>
        <v>0.2</v>
      </c>
      <c r="CT9" s="85">
        <f t="shared" si="33"/>
        <v>0.5</v>
      </c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P9" s="12" t="s">
        <v>19</v>
      </c>
      <c r="DQ9" s="22">
        <f t="shared" si="41"/>
        <v>0.2</v>
      </c>
      <c r="DR9" s="20">
        <f t="shared" si="35"/>
        <v>0</v>
      </c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</row>
    <row r="10" spans="1:142">
      <c r="A10" s="1"/>
      <c r="B10" s="55" t="s">
        <v>94</v>
      </c>
      <c r="C10" s="56" t="s">
        <v>26</v>
      </c>
      <c r="D10" s="57">
        <f>D9/F6</f>
        <v>20000</v>
      </c>
      <c r="E10" s="17" t="s">
        <v>27</v>
      </c>
      <c r="M10" s="3"/>
      <c r="N10" s="3"/>
      <c r="O10" s="3"/>
      <c r="P10" s="3"/>
      <c r="Q10" s="3"/>
      <c r="R10" s="3"/>
      <c r="S10" s="11"/>
      <c r="T10" s="11"/>
      <c r="U10" s="11"/>
      <c r="V10" s="11"/>
      <c r="W10" s="12" t="s">
        <v>21</v>
      </c>
      <c r="X10" s="22">
        <f t="shared" si="42"/>
        <v>0.25</v>
      </c>
      <c r="Y10" s="53">
        <f t="shared" si="46"/>
        <v>9.4153066761600019</v>
      </c>
      <c r="Z10" s="22">
        <f t="shared" si="43"/>
        <v>8.9445413423520019</v>
      </c>
      <c r="AA10" s="22">
        <f t="shared" ref="AA10:AR10" si="49">($C$39*Z10+$D$39*Z10+$E$39*Z10-($D$13*Z10*$X10))</f>
        <v>8.4973142752344035</v>
      </c>
      <c r="AB10" s="22">
        <f t="shared" si="49"/>
        <v>8.0724485614726831</v>
      </c>
      <c r="AC10" s="22">
        <f t="shared" si="49"/>
        <v>7.6688261333990493</v>
      </c>
      <c r="AD10" s="22">
        <f t="shared" si="49"/>
        <v>7.2853848267290964</v>
      </c>
      <c r="AE10" s="22">
        <f t="shared" si="49"/>
        <v>6.9211155853926414</v>
      </c>
      <c r="AF10" s="22">
        <f t="shared" si="49"/>
        <v>6.5750598061230088</v>
      </c>
      <c r="AG10" s="22">
        <f t="shared" si="49"/>
        <v>6.2463068158168582</v>
      </c>
      <c r="AH10" s="22">
        <f t="shared" si="49"/>
        <v>5.9339914750260156</v>
      </c>
      <c r="AI10" s="22">
        <f t="shared" si="49"/>
        <v>5.6372919012747138</v>
      </c>
      <c r="AJ10" s="22">
        <f t="shared" si="49"/>
        <v>5.3554273062109781</v>
      </c>
      <c r="AK10" s="22">
        <f t="shared" si="49"/>
        <v>5.0876559409004285</v>
      </c>
      <c r="AL10" s="22">
        <f t="shared" si="49"/>
        <v>4.8332731438554069</v>
      </c>
      <c r="AM10" s="22">
        <f t="shared" si="49"/>
        <v>4.5916094866626356</v>
      </c>
      <c r="AN10" s="22">
        <f t="shared" si="49"/>
        <v>4.3620290123295042</v>
      </c>
      <c r="AO10" s="22">
        <f t="shared" si="49"/>
        <v>4.1439275617130287</v>
      </c>
      <c r="AP10" s="22">
        <f t="shared" si="49"/>
        <v>3.9367311836273773</v>
      </c>
      <c r="AQ10" s="22">
        <f t="shared" si="49"/>
        <v>3.7398946244460083</v>
      </c>
      <c r="AR10" s="22">
        <f t="shared" si="49"/>
        <v>3.5528998932237079</v>
      </c>
      <c r="AS10" s="22">
        <f t="shared" si="45"/>
        <v>3.375254898562523</v>
      </c>
      <c r="AT10" s="23"/>
      <c r="AU10" s="23"/>
      <c r="AV10" s="12" t="s">
        <v>21</v>
      </c>
      <c r="AW10" s="22">
        <f t="shared" si="38"/>
        <v>0.25</v>
      </c>
      <c r="AX10" s="81">
        <f t="shared" si="29"/>
        <v>9</v>
      </c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3"/>
      <c r="BT10" s="12" t="s">
        <v>21</v>
      </c>
      <c r="BU10" s="22">
        <f t="shared" si="39"/>
        <v>0.25</v>
      </c>
      <c r="BV10" s="83">
        <f t="shared" si="31"/>
        <v>0.83</v>
      </c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R10" s="12" t="s">
        <v>21</v>
      </c>
      <c r="CS10" s="22">
        <f t="shared" si="40"/>
        <v>0.25</v>
      </c>
      <c r="CT10" s="85">
        <f t="shared" si="33"/>
        <v>0.5</v>
      </c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P10" s="12" t="s">
        <v>21</v>
      </c>
      <c r="DQ10" s="22">
        <f t="shared" si="41"/>
        <v>0.25</v>
      </c>
      <c r="DR10" s="20">
        <f t="shared" si="35"/>
        <v>0</v>
      </c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</row>
    <row r="11" spans="1:142" ht="16">
      <c r="A11" s="59"/>
      <c r="B11" s="17" t="s">
        <v>29</v>
      </c>
      <c r="C11" s="16" t="s">
        <v>30</v>
      </c>
      <c r="D11" s="19">
        <v>100000</v>
      </c>
      <c r="E11" s="17" t="s">
        <v>275</v>
      </c>
      <c r="M11" s="3"/>
      <c r="N11" s="3"/>
      <c r="O11" s="3"/>
      <c r="P11" s="3"/>
      <c r="Q11" s="3"/>
      <c r="R11" s="3"/>
      <c r="S11" s="11"/>
      <c r="T11" s="11"/>
      <c r="U11" s="11"/>
      <c r="V11" s="11"/>
      <c r="W11" s="12" t="s">
        <v>25</v>
      </c>
      <c r="X11" s="22">
        <f t="shared" si="42"/>
        <v>0.3</v>
      </c>
      <c r="Y11" s="53">
        <f t="shared" si="46"/>
        <v>8.8503882755904026</v>
      </c>
      <c r="Z11" s="22">
        <f t="shared" si="43"/>
        <v>8.3193649790549777</v>
      </c>
      <c r="AA11" s="22">
        <f t="shared" ref="AA11:AR11" si="50">($C$39*Z11+$D$39*Z11+$E$39*Z11-($D$13*Z11*$X11))</f>
        <v>7.8202030803116793</v>
      </c>
      <c r="AB11" s="22">
        <f t="shared" si="50"/>
        <v>7.3509908954929788</v>
      </c>
      <c r="AC11" s="22">
        <f t="shared" si="50"/>
        <v>6.9099314417633995</v>
      </c>
      <c r="AD11" s="22">
        <f t="shared" si="50"/>
        <v>6.4953355552575953</v>
      </c>
      <c r="AE11" s="22">
        <f t="shared" si="50"/>
        <v>6.1056154219421384</v>
      </c>
      <c r="AF11" s="22">
        <f t="shared" si="50"/>
        <v>5.7392784966256096</v>
      </c>
      <c r="AG11" s="22">
        <f t="shared" si="50"/>
        <v>5.394921786828073</v>
      </c>
      <c r="AH11" s="22">
        <f t="shared" si="50"/>
        <v>5.0712264796183888</v>
      </c>
      <c r="AI11" s="22">
        <f t="shared" si="50"/>
        <v>4.766952890841285</v>
      </c>
      <c r="AJ11" s="22">
        <f t="shared" si="50"/>
        <v>4.4809357173908078</v>
      </c>
      <c r="AK11" s="22">
        <f t="shared" si="50"/>
        <v>4.2120795743473582</v>
      </c>
      <c r="AL11" s="22">
        <f t="shared" si="50"/>
        <v>3.9593547998865168</v>
      </c>
      <c r="AM11" s="22">
        <f t="shared" si="50"/>
        <v>3.7217935118933259</v>
      </c>
      <c r="AN11" s="22">
        <f t="shared" si="50"/>
        <v>3.4984859011797265</v>
      </c>
      <c r="AO11" s="22">
        <f t="shared" si="50"/>
        <v>3.2885767471089427</v>
      </c>
      <c r="AP11" s="22">
        <f t="shared" si="50"/>
        <v>3.0912621422824063</v>
      </c>
      <c r="AQ11" s="22">
        <f t="shared" si="50"/>
        <v>2.9057864137454619</v>
      </c>
      <c r="AR11" s="22">
        <f t="shared" si="50"/>
        <v>2.7314392289207343</v>
      </c>
      <c r="AS11" s="22">
        <f t="shared" si="45"/>
        <v>2.5675528751854904</v>
      </c>
      <c r="AT11" s="23"/>
      <c r="AU11" s="23"/>
      <c r="AV11" s="12" t="s">
        <v>25</v>
      </c>
      <c r="AW11" s="22">
        <f t="shared" si="38"/>
        <v>0.3</v>
      </c>
      <c r="AX11" s="81">
        <f t="shared" si="29"/>
        <v>9</v>
      </c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3"/>
      <c r="BT11" s="12" t="s">
        <v>25</v>
      </c>
      <c r="BU11" s="22">
        <f t="shared" si="39"/>
        <v>0.3</v>
      </c>
      <c r="BV11" s="83">
        <f t="shared" si="31"/>
        <v>0.83</v>
      </c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R11" s="12" t="s">
        <v>25</v>
      </c>
      <c r="CS11" s="22">
        <f t="shared" si="40"/>
        <v>0.3</v>
      </c>
      <c r="CT11" s="85">
        <f t="shared" si="33"/>
        <v>0.5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P11" s="12" t="s">
        <v>25</v>
      </c>
      <c r="DQ11" s="22">
        <f t="shared" si="41"/>
        <v>0.3</v>
      </c>
      <c r="DR11" s="20">
        <f t="shared" si="35"/>
        <v>0</v>
      </c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</row>
    <row r="12" spans="1:142">
      <c r="A12" s="59"/>
      <c r="B12" s="15" t="s">
        <v>32</v>
      </c>
      <c r="C12" s="16"/>
      <c r="D12" s="17"/>
      <c r="E12" s="17"/>
      <c r="M12" s="11"/>
      <c r="N12" s="11"/>
      <c r="O12" s="3"/>
      <c r="P12" s="3"/>
      <c r="Q12" s="3"/>
      <c r="R12" s="3"/>
      <c r="S12" s="11"/>
      <c r="T12" s="11"/>
      <c r="U12" s="11"/>
      <c r="V12" s="11"/>
      <c r="W12" s="12" t="s">
        <v>28</v>
      </c>
      <c r="X12" s="22">
        <f t="shared" si="42"/>
        <v>0.35</v>
      </c>
      <c r="Y12" s="53">
        <f t="shared" si="46"/>
        <v>8.2308610962990745</v>
      </c>
      <c r="Z12" s="22">
        <f t="shared" si="43"/>
        <v>7.6547008195581396</v>
      </c>
      <c r="AA12" s="22">
        <f t="shared" ref="AA12:AR12" si="51">($C$39*Z12+$D$39*Z12+$E$39*Z12-($D$13*Z12*$X12))</f>
        <v>7.1188717621890696</v>
      </c>
      <c r="AB12" s="22">
        <f t="shared" si="51"/>
        <v>6.6205507388358349</v>
      </c>
      <c r="AC12" s="22">
        <f t="shared" si="51"/>
        <v>6.1571121871173267</v>
      </c>
      <c r="AD12" s="22">
        <f t="shared" si="51"/>
        <v>5.7261143340191136</v>
      </c>
      <c r="AE12" s="22">
        <f t="shared" si="51"/>
        <v>5.325286330637776</v>
      </c>
      <c r="AF12" s="22">
        <f t="shared" si="51"/>
        <v>4.9525162874931308</v>
      </c>
      <c r="AG12" s="22">
        <f t="shared" si="51"/>
        <v>4.6058401473686112</v>
      </c>
      <c r="AH12" s="22">
        <f t="shared" si="51"/>
        <v>4.2834313370528081</v>
      </c>
      <c r="AI12" s="22">
        <f t="shared" si="51"/>
        <v>3.9835911434591114</v>
      </c>
      <c r="AJ12" s="22">
        <f t="shared" si="51"/>
        <v>3.7047397634169741</v>
      </c>
      <c r="AK12" s="22">
        <f t="shared" si="51"/>
        <v>3.4454079799777859</v>
      </c>
      <c r="AL12" s="22">
        <f t="shared" si="51"/>
        <v>3.204229421379341</v>
      </c>
      <c r="AM12" s="22">
        <f t="shared" si="51"/>
        <v>2.9799333618827868</v>
      </c>
      <c r="AN12" s="22">
        <f t="shared" si="51"/>
        <v>2.7713380265509917</v>
      </c>
      <c r="AO12" s="22">
        <f t="shared" si="51"/>
        <v>2.5773443646924221</v>
      </c>
      <c r="AP12" s="22">
        <f t="shared" si="51"/>
        <v>2.3969302591639527</v>
      </c>
      <c r="AQ12" s="22">
        <f t="shared" si="51"/>
        <v>2.2291451410224759</v>
      </c>
      <c r="AR12" s="22">
        <f t="shared" si="51"/>
        <v>2.0731049811509026</v>
      </c>
      <c r="AS12" s="22">
        <f t="shared" si="45"/>
        <v>1.9279876324703393</v>
      </c>
      <c r="AT12" s="23"/>
      <c r="AU12" s="23"/>
      <c r="AV12" s="12" t="s">
        <v>28</v>
      </c>
      <c r="AW12" s="22">
        <f t="shared" si="38"/>
        <v>0.35</v>
      </c>
      <c r="AX12" s="81">
        <f t="shared" si="29"/>
        <v>9</v>
      </c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3"/>
      <c r="BT12" s="12" t="s">
        <v>28</v>
      </c>
      <c r="BU12" s="22">
        <f t="shared" si="39"/>
        <v>0.35</v>
      </c>
      <c r="BV12" s="83">
        <f t="shared" si="31"/>
        <v>0.83</v>
      </c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R12" s="12" t="s">
        <v>28</v>
      </c>
      <c r="CS12" s="22">
        <f t="shared" si="40"/>
        <v>0.35</v>
      </c>
      <c r="CT12" s="85">
        <f t="shared" si="33"/>
        <v>0.5</v>
      </c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P12" s="12" t="s">
        <v>28</v>
      </c>
      <c r="DQ12" s="22">
        <f t="shared" si="41"/>
        <v>0.35</v>
      </c>
      <c r="DR12" s="20">
        <f t="shared" si="35"/>
        <v>0</v>
      </c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</row>
    <row r="13" spans="1:142" ht="15">
      <c r="A13" s="59"/>
      <c r="B13" s="77" t="s">
        <v>141</v>
      </c>
      <c r="C13" s="78" t="s">
        <v>283</v>
      </c>
      <c r="D13" s="108">
        <v>0.2</v>
      </c>
      <c r="E13" s="77" t="s">
        <v>34</v>
      </c>
      <c r="M13" s="11"/>
      <c r="N13" s="11"/>
      <c r="O13" s="3"/>
      <c r="P13" s="3"/>
      <c r="Q13" s="3"/>
      <c r="R13" s="3"/>
      <c r="S13" s="11"/>
      <c r="T13" s="11"/>
      <c r="U13" s="11"/>
      <c r="V13" s="11"/>
      <c r="W13" s="12" t="s">
        <v>31</v>
      </c>
      <c r="X13" s="22">
        <f t="shared" si="42"/>
        <v>0.39999999999999997</v>
      </c>
      <c r="Y13" s="53">
        <f t="shared" si="46"/>
        <v>7.5723922085951489</v>
      </c>
      <c r="Z13" s="22">
        <f t="shared" si="43"/>
        <v>6.9666008319075372</v>
      </c>
      <c r="AA13" s="22">
        <f t="shared" ref="AA13:AR13" si="52">($C$39*Z13+$D$39*Z13+$E$39*Z13-($D$13*Z13*$X13))</f>
        <v>6.4092727653549346</v>
      </c>
      <c r="AB13" s="22">
        <f t="shared" si="52"/>
        <v>5.8965309441265399</v>
      </c>
      <c r="AC13" s="22">
        <f t="shared" si="52"/>
        <v>5.4248084685964164</v>
      </c>
      <c r="AD13" s="22">
        <f t="shared" si="52"/>
        <v>4.9908237911087028</v>
      </c>
      <c r="AE13" s="22">
        <f t="shared" si="52"/>
        <v>4.5915578878200067</v>
      </c>
      <c r="AF13" s="22">
        <f t="shared" si="52"/>
        <v>4.2242332567944061</v>
      </c>
      <c r="AG13" s="22">
        <f t="shared" si="52"/>
        <v>3.8862945962508535</v>
      </c>
      <c r="AH13" s="22">
        <f t="shared" si="52"/>
        <v>3.5753910285507846</v>
      </c>
      <c r="AI13" s="22">
        <f t="shared" si="52"/>
        <v>3.2893597462667219</v>
      </c>
      <c r="AJ13" s="22">
        <f t="shared" si="52"/>
        <v>3.026210966565384</v>
      </c>
      <c r="AK13" s="22">
        <f t="shared" si="52"/>
        <v>2.7841140892401528</v>
      </c>
      <c r="AL13" s="22">
        <f t="shared" si="52"/>
        <v>2.5613849621009406</v>
      </c>
      <c r="AM13" s="22">
        <f t="shared" si="52"/>
        <v>2.3564741651328656</v>
      </c>
      <c r="AN13" s="22">
        <f t="shared" si="52"/>
        <v>2.1679562319222363</v>
      </c>
      <c r="AO13" s="22">
        <f t="shared" si="52"/>
        <v>1.9945197333684574</v>
      </c>
      <c r="AP13" s="22">
        <f t="shared" si="52"/>
        <v>1.8349581546989808</v>
      </c>
      <c r="AQ13" s="22">
        <f t="shared" si="52"/>
        <v>1.6881615023230623</v>
      </c>
      <c r="AR13" s="22">
        <f t="shared" si="52"/>
        <v>1.5531085821372173</v>
      </c>
      <c r="AS13" s="22">
        <f t="shared" si="45"/>
        <v>1.4288598955662399</v>
      </c>
      <c r="AT13" s="23"/>
      <c r="AU13" s="23"/>
      <c r="AV13" s="12" t="s">
        <v>31</v>
      </c>
      <c r="AW13" s="22">
        <f t="shared" si="38"/>
        <v>0.39999999999999997</v>
      </c>
      <c r="AX13" s="81">
        <f t="shared" si="29"/>
        <v>9</v>
      </c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3"/>
      <c r="BT13" s="12" t="s">
        <v>31</v>
      </c>
      <c r="BU13" s="22">
        <f t="shared" si="39"/>
        <v>0.39999999999999997</v>
      </c>
      <c r="BV13" s="83">
        <f t="shared" si="31"/>
        <v>0.83</v>
      </c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R13" s="12" t="s">
        <v>31</v>
      </c>
      <c r="CS13" s="22">
        <f t="shared" si="40"/>
        <v>0.39999999999999997</v>
      </c>
      <c r="CT13" s="85">
        <f t="shared" si="33"/>
        <v>0.5</v>
      </c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P13" s="12" t="s">
        <v>31</v>
      </c>
      <c r="DQ13" s="22">
        <f t="shared" si="41"/>
        <v>0.39999999999999997</v>
      </c>
      <c r="DR13" s="20">
        <f t="shared" si="35"/>
        <v>0</v>
      </c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</row>
    <row r="14" spans="1:142" ht="15">
      <c r="A14" s="59"/>
      <c r="B14" s="51" t="s">
        <v>142</v>
      </c>
      <c r="C14" s="82" t="s">
        <v>287</v>
      </c>
      <c r="D14" s="108">
        <v>1</v>
      </c>
      <c r="E14" s="51" t="s">
        <v>34</v>
      </c>
      <c r="M14" s="11"/>
      <c r="N14" s="11"/>
      <c r="O14" s="3"/>
      <c r="P14" s="3"/>
      <c r="Q14" s="3"/>
      <c r="R14" s="3"/>
      <c r="S14" s="11"/>
      <c r="T14" s="11"/>
      <c r="U14" s="11"/>
      <c r="V14" s="11"/>
      <c r="W14" s="12" t="s">
        <v>33</v>
      </c>
      <c r="X14" s="22">
        <f t="shared" si="42"/>
        <v>0.44999999999999996</v>
      </c>
      <c r="Y14" s="53">
        <f t="shared" si="46"/>
        <v>6.8908769098215856</v>
      </c>
      <c r="Z14" s="22">
        <f t="shared" si="43"/>
        <v>6.270697987937643</v>
      </c>
      <c r="AA14" s="22">
        <f t="shared" ref="AA14:AR14" si="53">($C$39*Z14+$D$39*Z14+$E$39*Z14-($D$13*Z14*$X14))</f>
        <v>5.7063351690232551</v>
      </c>
      <c r="AB14" s="22">
        <f t="shared" si="53"/>
        <v>5.1927650038111626</v>
      </c>
      <c r="AC14" s="22">
        <f t="shared" si="53"/>
        <v>4.7254161534681574</v>
      </c>
      <c r="AD14" s="22">
        <f t="shared" si="53"/>
        <v>4.3001286996560228</v>
      </c>
      <c r="AE14" s="22">
        <f t="shared" si="53"/>
        <v>3.9131171166869807</v>
      </c>
      <c r="AF14" s="22">
        <f t="shared" si="53"/>
        <v>3.5609365761851519</v>
      </c>
      <c r="AG14" s="22">
        <f t="shared" si="53"/>
        <v>3.2404522843284886</v>
      </c>
      <c r="AH14" s="22">
        <f t="shared" si="53"/>
        <v>2.9488115787389249</v>
      </c>
      <c r="AI14" s="22">
        <f t="shared" si="53"/>
        <v>2.6834185366524221</v>
      </c>
      <c r="AJ14" s="22">
        <f t="shared" si="53"/>
        <v>2.4419108683537041</v>
      </c>
      <c r="AK14" s="22">
        <f t="shared" si="53"/>
        <v>2.2221388902018706</v>
      </c>
      <c r="AL14" s="22">
        <f t="shared" si="53"/>
        <v>2.022146390083702</v>
      </c>
      <c r="AM14" s="22">
        <f t="shared" si="53"/>
        <v>1.8401532149761688</v>
      </c>
      <c r="AN14" s="22">
        <f t="shared" si="53"/>
        <v>1.6745394256283137</v>
      </c>
      <c r="AO14" s="22">
        <f t="shared" si="53"/>
        <v>1.5238308773217655</v>
      </c>
      <c r="AP14" s="22">
        <f t="shared" si="53"/>
        <v>1.3866860983628069</v>
      </c>
      <c r="AQ14" s="22">
        <f t="shared" si="53"/>
        <v>1.2618843495101539</v>
      </c>
      <c r="AR14" s="22">
        <f t="shared" si="53"/>
        <v>1.1483147580542401</v>
      </c>
      <c r="AS14" s="22">
        <f t="shared" si="45"/>
        <v>1.0449664298293584</v>
      </c>
      <c r="AT14" s="23"/>
      <c r="AU14" s="23"/>
      <c r="AV14" s="12" t="s">
        <v>33</v>
      </c>
      <c r="AW14" s="22">
        <f t="shared" si="38"/>
        <v>0.44999999999999996</v>
      </c>
      <c r="AX14" s="81">
        <f t="shared" si="29"/>
        <v>9</v>
      </c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3"/>
      <c r="BT14" s="12" t="s">
        <v>33</v>
      </c>
      <c r="BU14" s="22">
        <f t="shared" si="39"/>
        <v>0.44999999999999996</v>
      </c>
      <c r="BV14" s="83">
        <f t="shared" si="31"/>
        <v>0.83</v>
      </c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R14" s="12" t="s">
        <v>33</v>
      </c>
      <c r="CS14" s="22">
        <f t="shared" si="40"/>
        <v>0.44999999999999996</v>
      </c>
      <c r="CT14" s="85">
        <f t="shared" si="33"/>
        <v>0.5</v>
      </c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P14" s="12" t="s">
        <v>33</v>
      </c>
      <c r="DQ14" s="22">
        <f t="shared" si="41"/>
        <v>0.44999999999999996</v>
      </c>
      <c r="DR14" s="20">
        <f t="shared" si="35"/>
        <v>0</v>
      </c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</row>
    <row r="15" spans="1:142" ht="15">
      <c r="A15" s="59"/>
      <c r="B15" s="94" t="s">
        <v>284</v>
      </c>
      <c r="C15" s="94" t="s">
        <v>288</v>
      </c>
      <c r="D15" s="109">
        <v>0.1</v>
      </c>
      <c r="E15" s="84" t="s">
        <v>34</v>
      </c>
      <c r="F15" s="40"/>
      <c r="G15" s="40"/>
      <c r="H15" s="40"/>
      <c r="I15" s="101"/>
      <c r="J15" s="11"/>
      <c r="K15" s="11"/>
      <c r="L15" s="11"/>
      <c r="M15" s="11"/>
      <c r="N15" s="11"/>
      <c r="O15" s="3"/>
      <c r="P15" s="3"/>
      <c r="Q15" s="3"/>
      <c r="R15" s="3"/>
      <c r="S15" s="11"/>
      <c r="T15" s="11"/>
      <c r="U15" s="11"/>
      <c r="V15" s="11"/>
      <c r="W15" s="12" t="s">
        <v>35</v>
      </c>
      <c r="X15" s="22">
        <f t="shared" si="42"/>
        <v>0.49999999999999994</v>
      </c>
      <c r="Y15" s="53">
        <f t="shared" si="46"/>
        <v>6.2017892188394272</v>
      </c>
      <c r="Z15" s="22">
        <f t="shared" si="43"/>
        <v>5.5816102969554846</v>
      </c>
      <c r="AA15" s="22">
        <f t="shared" ref="AA15:AR15" si="54">($C$39*Z15+$D$39*Z15+$E$39*Z15-($D$13*Z15*$X15))</f>
        <v>5.0234492672599362</v>
      </c>
      <c r="AB15" s="22">
        <f t="shared" si="54"/>
        <v>4.5211043405339417</v>
      </c>
      <c r="AC15" s="22">
        <f t="shared" si="54"/>
        <v>4.0689939064805465</v>
      </c>
      <c r="AD15" s="22">
        <f t="shared" si="54"/>
        <v>3.662094515832492</v>
      </c>
      <c r="AE15" s="22">
        <f t="shared" si="54"/>
        <v>3.295885064249243</v>
      </c>
      <c r="AF15" s="22">
        <f t="shared" si="54"/>
        <v>2.9662965578243186</v>
      </c>
      <c r="AG15" s="22">
        <f t="shared" si="54"/>
        <v>2.6696669020418868</v>
      </c>
      <c r="AH15" s="22">
        <f t="shared" si="54"/>
        <v>2.4027002118376983</v>
      </c>
      <c r="AI15" s="22">
        <f t="shared" si="54"/>
        <v>2.1624301906539287</v>
      </c>
      <c r="AJ15" s="22">
        <f t="shared" si="54"/>
        <v>1.9461871715885355</v>
      </c>
      <c r="AK15" s="22">
        <f t="shared" si="54"/>
        <v>1.7515684544296817</v>
      </c>
      <c r="AL15" s="22">
        <f t="shared" si="54"/>
        <v>1.5764116089867135</v>
      </c>
      <c r="AM15" s="22">
        <f t="shared" si="54"/>
        <v>1.4187704480880419</v>
      </c>
      <c r="AN15" s="22">
        <f t="shared" si="54"/>
        <v>1.2768934032792376</v>
      </c>
      <c r="AO15" s="22">
        <f t="shared" si="54"/>
        <v>1.1492040629513136</v>
      </c>
      <c r="AP15" s="22">
        <f t="shared" si="54"/>
        <v>1.0342836566561822</v>
      </c>
      <c r="AQ15" s="22">
        <f t="shared" si="54"/>
        <v>0.93085529099056397</v>
      </c>
      <c r="AR15" s="22">
        <f t="shared" si="54"/>
        <v>0.83776976189150765</v>
      </c>
      <c r="AS15" s="22">
        <f t="shared" si="45"/>
        <v>0.75399278570235695</v>
      </c>
      <c r="AT15" s="23"/>
      <c r="AU15" s="23"/>
      <c r="AV15" s="12" t="s">
        <v>35</v>
      </c>
      <c r="AW15" s="22">
        <f t="shared" si="38"/>
        <v>0.49999999999999994</v>
      </c>
      <c r="AX15" s="81">
        <f t="shared" si="29"/>
        <v>9</v>
      </c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3"/>
      <c r="BT15" s="12" t="s">
        <v>35</v>
      </c>
      <c r="BU15" s="22">
        <f t="shared" si="39"/>
        <v>0.49999999999999994</v>
      </c>
      <c r="BV15" s="83">
        <f t="shared" si="31"/>
        <v>0.83</v>
      </c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R15" s="12" t="s">
        <v>35</v>
      </c>
      <c r="CS15" s="22">
        <f t="shared" si="40"/>
        <v>0.49999999999999994</v>
      </c>
      <c r="CT15" s="85">
        <f t="shared" si="33"/>
        <v>0.5</v>
      </c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P15" s="12" t="s">
        <v>35</v>
      </c>
      <c r="DQ15" s="22">
        <f t="shared" si="41"/>
        <v>0.49999999999999994</v>
      </c>
      <c r="DR15" s="20">
        <f t="shared" si="35"/>
        <v>0</v>
      </c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</row>
    <row r="16" spans="1:142" ht="15">
      <c r="A16" s="59"/>
      <c r="B16" s="95" t="s">
        <v>286</v>
      </c>
      <c r="C16" s="95" t="s">
        <v>285</v>
      </c>
      <c r="D16" s="109">
        <v>0.05</v>
      </c>
      <c r="E16" s="86" t="s">
        <v>34</v>
      </c>
      <c r="F16" s="40"/>
      <c r="G16" s="40"/>
      <c r="H16" s="40"/>
      <c r="M16" s="11"/>
      <c r="N16" s="11"/>
      <c r="O16" s="3"/>
      <c r="P16" s="3"/>
      <c r="Q16" s="3"/>
      <c r="R16" s="3"/>
      <c r="S16" s="11"/>
      <c r="T16" s="11"/>
      <c r="U16" s="11"/>
      <c r="V16" s="11"/>
      <c r="W16" s="12" t="s">
        <v>36</v>
      </c>
      <c r="X16" s="22">
        <f t="shared" si="42"/>
        <v>0.54999999999999993</v>
      </c>
      <c r="Y16" s="53">
        <f t="shared" si="46"/>
        <v>5.5195924047670903</v>
      </c>
      <c r="Z16" s="22">
        <f t="shared" si="43"/>
        <v>4.9124372402427108</v>
      </c>
      <c r="AA16" s="22">
        <f t="shared" ref="AA16:AR16" si="55">($C$39*Z16+$D$39*Z16+$E$39*Z16-($D$13*Z16*$X16))</f>
        <v>4.3720691438160131</v>
      </c>
      <c r="AB16" s="22">
        <f t="shared" si="55"/>
        <v>3.8911415379962517</v>
      </c>
      <c r="AC16" s="22">
        <f t="shared" si="55"/>
        <v>3.4631159688166635</v>
      </c>
      <c r="AD16" s="22">
        <f t="shared" si="55"/>
        <v>3.0821732122468304</v>
      </c>
      <c r="AE16" s="22">
        <f t="shared" si="55"/>
        <v>2.7431341588996787</v>
      </c>
      <c r="AF16" s="22">
        <f t="shared" si="55"/>
        <v>2.441389401420714</v>
      </c>
      <c r="AG16" s="22">
        <f t="shared" si="55"/>
        <v>2.1728365672644356</v>
      </c>
      <c r="AH16" s="22">
        <f t="shared" si="55"/>
        <v>1.9338245448653477</v>
      </c>
      <c r="AI16" s="22">
        <f t="shared" si="55"/>
        <v>1.7211038449301592</v>
      </c>
      <c r="AJ16" s="22">
        <f t="shared" si="55"/>
        <v>1.5317824219878418</v>
      </c>
      <c r="AK16" s="22">
        <f t="shared" si="55"/>
        <v>1.3632863555691792</v>
      </c>
      <c r="AL16" s="22">
        <f t="shared" si="55"/>
        <v>1.2133248564565695</v>
      </c>
      <c r="AM16" s="22">
        <f t="shared" si="55"/>
        <v>1.0798591222463469</v>
      </c>
      <c r="AN16" s="22">
        <f t="shared" si="55"/>
        <v>0.96107461879924883</v>
      </c>
      <c r="AO16" s="22">
        <f t="shared" si="55"/>
        <v>0.85535641073133151</v>
      </c>
      <c r="AP16" s="22">
        <f t="shared" si="55"/>
        <v>0.7612672055508849</v>
      </c>
      <c r="AQ16" s="22">
        <f t="shared" si="55"/>
        <v>0.67752781294028741</v>
      </c>
      <c r="AR16" s="22">
        <f t="shared" si="55"/>
        <v>0.60299975351685586</v>
      </c>
      <c r="AS16" s="22">
        <f t="shared" si="45"/>
        <v>0.5366697806300017</v>
      </c>
      <c r="AT16" s="23"/>
      <c r="AU16" s="23"/>
      <c r="AV16" s="12" t="s">
        <v>36</v>
      </c>
      <c r="AW16" s="22">
        <f t="shared" si="38"/>
        <v>0.54999999999999993</v>
      </c>
      <c r="AX16" s="81">
        <f t="shared" si="29"/>
        <v>9</v>
      </c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3"/>
      <c r="BT16" s="12" t="s">
        <v>36</v>
      </c>
      <c r="BU16" s="22">
        <f t="shared" si="39"/>
        <v>0.54999999999999993</v>
      </c>
      <c r="BV16" s="83">
        <f t="shared" si="31"/>
        <v>0.83</v>
      </c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R16" s="12" t="s">
        <v>36</v>
      </c>
      <c r="CS16" s="22">
        <f t="shared" si="40"/>
        <v>0.54999999999999993</v>
      </c>
      <c r="CT16" s="85">
        <f t="shared" si="33"/>
        <v>0.5</v>
      </c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P16" s="12" t="s">
        <v>36</v>
      </c>
      <c r="DQ16" s="22">
        <f t="shared" si="41"/>
        <v>0.54999999999999993</v>
      </c>
      <c r="DR16" s="20">
        <f t="shared" si="35"/>
        <v>0</v>
      </c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</row>
    <row r="17" spans="1:142" ht="18" customHeight="1">
      <c r="A17" s="59"/>
      <c r="B17" s="51" t="s">
        <v>37</v>
      </c>
      <c r="C17" s="51" t="s">
        <v>276</v>
      </c>
      <c r="D17" s="108">
        <v>9</v>
      </c>
      <c r="E17" s="66" t="s">
        <v>277</v>
      </c>
      <c r="F17" s="63"/>
      <c r="G17" s="63"/>
      <c r="H17" s="63"/>
      <c r="O17" s="3"/>
      <c r="P17" s="3"/>
      <c r="Q17" s="3"/>
      <c r="R17" s="3"/>
      <c r="S17" s="11"/>
      <c r="T17" s="11"/>
      <c r="U17" s="11"/>
      <c r="V17" s="11"/>
      <c r="W17" s="12" t="s">
        <v>38</v>
      </c>
      <c r="X17" s="22">
        <f t="shared" si="42"/>
        <v>0.6</v>
      </c>
      <c r="Y17" s="53">
        <f t="shared" si="46"/>
        <v>4.8572413161950392</v>
      </c>
      <c r="Z17" s="22">
        <f t="shared" si="43"/>
        <v>4.2743723582516342</v>
      </c>
      <c r="AA17" s="22">
        <f t="shared" ref="AA17:AR17" si="56">($C$39*Z17+$D$39*Z17+$E$39*Z17-($D$13*Z17*$X17))</f>
        <v>3.7614476752614383</v>
      </c>
      <c r="AB17" s="22">
        <f t="shared" si="56"/>
        <v>3.3100739542300652</v>
      </c>
      <c r="AC17" s="22">
        <f t="shared" si="56"/>
        <v>2.912865079722458</v>
      </c>
      <c r="AD17" s="22">
        <f t="shared" si="56"/>
        <v>2.5633212701557628</v>
      </c>
      <c r="AE17" s="22">
        <f t="shared" si="56"/>
        <v>2.2557227177370711</v>
      </c>
      <c r="AF17" s="22">
        <f t="shared" si="56"/>
        <v>1.9850359916086227</v>
      </c>
      <c r="AG17" s="22">
        <f t="shared" si="56"/>
        <v>1.7468316726155879</v>
      </c>
      <c r="AH17" s="22">
        <f t="shared" si="56"/>
        <v>1.5372118719017174</v>
      </c>
      <c r="AI17" s="22">
        <f t="shared" si="56"/>
        <v>1.3527464472735113</v>
      </c>
      <c r="AJ17" s="22">
        <f t="shared" si="56"/>
        <v>1.1904168736006899</v>
      </c>
      <c r="AK17" s="22">
        <f t="shared" si="56"/>
        <v>1.0475668487686072</v>
      </c>
      <c r="AL17" s="22">
        <f t="shared" si="56"/>
        <v>0.92185882691637433</v>
      </c>
      <c r="AM17" s="22">
        <f t="shared" si="56"/>
        <v>0.81123576768640937</v>
      </c>
      <c r="AN17" s="22">
        <f t="shared" si="56"/>
        <v>0.7138874755640402</v>
      </c>
      <c r="AO17" s="22">
        <f t="shared" si="56"/>
        <v>0.62822097849635528</v>
      </c>
      <c r="AP17" s="22">
        <f t="shared" si="56"/>
        <v>0.55283446107679268</v>
      </c>
      <c r="AQ17" s="22">
        <f t="shared" si="56"/>
        <v>0.48649432574757756</v>
      </c>
      <c r="AR17" s="22">
        <f t="shared" si="56"/>
        <v>0.42811500665786828</v>
      </c>
      <c r="AS17" s="22">
        <f t="shared" si="45"/>
        <v>0.37674120585892407</v>
      </c>
      <c r="AT17" s="23"/>
      <c r="AU17" s="23"/>
      <c r="AV17" s="12" t="s">
        <v>38</v>
      </c>
      <c r="AW17" s="22">
        <f t="shared" si="38"/>
        <v>0.6</v>
      </c>
      <c r="AX17" s="81">
        <f t="shared" si="29"/>
        <v>9</v>
      </c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3"/>
      <c r="BT17" s="12" t="s">
        <v>38</v>
      </c>
      <c r="BU17" s="22">
        <f t="shared" si="39"/>
        <v>0.6</v>
      </c>
      <c r="BV17" s="83">
        <f t="shared" si="31"/>
        <v>0.83</v>
      </c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R17" s="12" t="s">
        <v>38</v>
      </c>
      <c r="CS17" s="22">
        <f t="shared" si="40"/>
        <v>0.6</v>
      </c>
      <c r="CT17" s="85">
        <f t="shared" si="33"/>
        <v>0.5</v>
      </c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P17" s="12" t="s">
        <v>38</v>
      </c>
      <c r="DQ17" s="22">
        <f t="shared" si="41"/>
        <v>0.6</v>
      </c>
      <c r="DR17" s="20">
        <f t="shared" si="35"/>
        <v>0</v>
      </c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</row>
    <row r="18" spans="1:142">
      <c r="A18" s="59"/>
      <c r="B18" s="39"/>
      <c r="C18" s="92" t="s">
        <v>291</v>
      </c>
      <c r="D18" s="105" t="s">
        <v>294</v>
      </c>
      <c r="E18" s="105" t="s">
        <v>295</v>
      </c>
      <c r="F18" s="92" t="s">
        <v>292</v>
      </c>
      <c r="G18" s="9" t="s">
        <v>6</v>
      </c>
      <c r="H18" s="102" t="s">
        <v>293</v>
      </c>
      <c r="J18" s="3"/>
      <c r="K18" s="3"/>
      <c r="L18" s="3"/>
      <c r="M18" s="26"/>
      <c r="N18" s="11"/>
      <c r="O18" s="3"/>
      <c r="P18" s="3"/>
      <c r="Q18" s="3"/>
      <c r="R18" s="3"/>
      <c r="S18" s="11"/>
      <c r="T18" s="11"/>
      <c r="U18" s="11"/>
      <c r="V18" s="11"/>
      <c r="W18" s="12" t="s">
        <v>40</v>
      </c>
      <c r="X18" s="22">
        <f t="shared" si="42"/>
        <v>0.65</v>
      </c>
      <c r="Y18" s="53">
        <f t="shared" si="46"/>
        <v>4.2257999450896842</v>
      </c>
      <c r="Z18" s="22">
        <f t="shared" si="43"/>
        <v>3.6764459522280259</v>
      </c>
      <c r="AA18" s="22">
        <f t="shared" ref="AA18:AR18" si="57">($C$39*Z18+$D$39*Z18+$E$39*Z18-($D$13*Z18*$X18))</f>
        <v>3.1985079784383825</v>
      </c>
      <c r="AB18" s="22">
        <f t="shared" si="57"/>
        <v>2.7827019412413927</v>
      </c>
      <c r="AC18" s="22">
        <f t="shared" si="57"/>
        <v>2.4209506888800116</v>
      </c>
      <c r="AD18" s="22">
        <f t="shared" si="57"/>
        <v>2.10622709932561</v>
      </c>
      <c r="AE18" s="22">
        <f t="shared" si="57"/>
        <v>1.8324175764132802</v>
      </c>
      <c r="AF18" s="22">
        <f t="shared" si="57"/>
        <v>1.5942032914795536</v>
      </c>
      <c r="AG18" s="22">
        <f t="shared" si="57"/>
        <v>1.3869568635872116</v>
      </c>
      <c r="AH18" s="22">
        <f t="shared" si="57"/>
        <v>1.2066524713208739</v>
      </c>
      <c r="AI18" s="22">
        <f t="shared" si="57"/>
        <v>1.0497876500491603</v>
      </c>
      <c r="AJ18" s="22">
        <f t="shared" si="57"/>
        <v>0.91331525554276949</v>
      </c>
      <c r="AK18" s="22">
        <f t="shared" si="57"/>
        <v>0.79458427232220941</v>
      </c>
      <c r="AL18" s="22">
        <f t="shared" si="57"/>
        <v>0.69128831692032211</v>
      </c>
      <c r="AM18" s="22">
        <f t="shared" si="57"/>
        <v>0.60142083572068028</v>
      </c>
      <c r="AN18" s="22">
        <f t="shared" si="57"/>
        <v>0.52323612707699185</v>
      </c>
      <c r="AO18" s="22">
        <f t="shared" si="57"/>
        <v>0.45521543055698288</v>
      </c>
      <c r="AP18" s="22">
        <f t="shared" si="57"/>
        <v>0.39603742458457503</v>
      </c>
      <c r="AQ18" s="22">
        <f t="shared" si="57"/>
        <v>0.34455255938858026</v>
      </c>
      <c r="AR18" s="22">
        <f t="shared" si="57"/>
        <v>0.2997607266680648</v>
      </c>
      <c r="AS18" s="22">
        <f t="shared" si="45"/>
        <v>0.26079183220121638</v>
      </c>
      <c r="AT18" s="23"/>
      <c r="AU18" s="23"/>
      <c r="AV18" s="12" t="s">
        <v>40</v>
      </c>
      <c r="AW18" s="22">
        <f t="shared" si="38"/>
        <v>0.65</v>
      </c>
      <c r="AX18" s="81">
        <f t="shared" si="29"/>
        <v>9</v>
      </c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3"/>
      <c r="BT18" s="12" t="s">
        <v>40</v>
      </c>
      <c r="BU18" s="22">
        <f t="shared" si="39"/>
        <v>0.65</v>
      </c>
      <c r="BV18" s="83">
        <f t="shared" si="31"/>
        <v>0.83</v>
      </c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R18" s="12" t="s">
        <v>40</v>
      </c>
      <c r="CS18" s="22">
        <f t="shared" si="40"/>
        <v>0.65</v>
      </c>
      <c r="CT18" s="85">
        <f t="shared" si="33"/>
        <v>0.5</v>
      </c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P18" s="12" t="s">
        <v>40</v>
      </c>
      <c r="DQ18" s="22">
        <f t="shared" si="41"/>
        <v>0.65</v>
      </c>
      <c r="DR18" s="20">
        <f t="shared" si="35"/>
        <v>0</v>
      </c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</row>
    <row r="19" spans="1:142">
      <c r="A19" s="59"/>
      <c r="B19" s="24" t="s">
        <v>23</v>
      </c>
      <c r="C19" s="110">
        <v>580000</v>
      </c>
      <c r="D19" s="111">
        <v>20000</v>
      </c>
      <c r="E19" s="93"/>
      <c r="G19" s="24" t="s">
        <v>24</v>
      </c>
      <c r="H19" s="122">
        <f>C19+D19</f>
        <v>600000</v>
      </c>
      <c r="J19" s="3"/>
      <c r="K19" s="3"/>
      <c r="L19" s="3"/>
      <c r="M19" s="11"/>
      <c r="N19" s="11"/>
      <c r="O19" s="3"/>
      <c r="P19" s="3"/>
      <c r="Q19" s="3"/>
      <c r="R19" s="3"/>
      <c r="S19" s="11"/>
      <c r="T19" s="11"/>
      <c r="U19" s="11"/>
      <c r="V19" s="11"/>
      <c r="W19" s="12" t="s">
        <v>42</v>
      </c>
      <c r="X19" s="22">
        <f t="shared" si="42"/>
        <v>0.70000000000000007</v>
      </c>
      <c r="Y19" s="53">
        <f t="shared" si="46"/>
        <v>3.6341879527771281</v>
      </c>
      <c r="Z19" s="22">
        <f t="shared" si="43"/>
        <v>3.1254016393883299</v>
      </c>
      <c r="AA19" s="22">
        <f t="shared" ref="AA19:AR19" si="58">($C$39*Z19+$D$39*Z19+$E$39*Z19-($D$13*Z19*$X19))</f>
        <v>2.6878454098739635</v>
      </c>
      <c r="AB19" s="22">
        <f t="shared" si="58"/>
        <v>2.3115470524916084</v>
      </c>
      <c r="AC19" s="22">
        <f t="shared" si="58"/>
        <v>1.9879304651427832</v>
      </c>
      <c r="AD19" s="22">
        <f t="shared" si="58"/>
        <v>1.7096202000227936</v>
      </c>
      <c r="AE19" s="22">
        <f t="shared" si="58"/>
        <v>1.4702733720196024</v>
      </c>
      <c r="AF19" s="22">
        <f t="shared" si="58"/>
        <v>1.2644350999368581</v>
      </c>
      <c r="AG19" s="22">
        <f t="shared" si="58"/>
        <v>1.0874141859456978</v>
      </c>
      <c r="AH19" s="22">
        <f t="shared" si="58"/>
        <v>0.93517619991330014</v>
      </c>
      <c r="AI19" s="22">
        <f t="shared" si="58"/>
        <v>0.80425153192543797</v>
      </c>
      <c r="AJ19" s="22">
        <f t="shared" si="58"/>
        <v>0.69165631745587652</v>
      </c>
      <c r="AK19" s="22">
        <f t="shared" si="58"/>
        <v>0.59482443301205379</v>
      </c>
      <c r="AL19" s="22">
        <f t="shared" si="58"/>
        <v>0.51154901239036621</v>
      </c>
      <c r="AM19" s="22">
        <f t="shared" si="58"/>
        <v>0.43993215065571489</v>
      </c>
      <c r="AN19" s="22">
        <f t="shared" si="58"/>
        <v>0.37834164956391481</v>
      </c>
      <c r="AO19" s="22">
        <f t="shared" si="58"/>
        <v>0.32537381862496667</v>
      </c>
      <c r="AP19" s="22">
        <f t="shared" si="58"/>
        <v>0.27982148401747137</v>
      </c>
      <c r="AQ19" s="22">
        <f t="shared" si="58"/>
        <v>0.24064647625502539</v>
      </c>
      <c r="AR19" s="22">
        <f t="shared" si="58"/>
        <v>0.20695596957932183</v>
      </c>
      <c r="AS19" s="22">
        <f t="shared" si="45"/>
        <v>0.17798213383821676</v>
      </c>
      <c r="AT19" s="23"/>
      <c r="AU19" s="23"/>
      <c r="AV19" s="12" t="s">
        <v>42</v>
      </c>
      <c r="AW19" s="22">
        <f t="shared" si="38"/>
        <v>0.70000000000000007</v>
      </c>
      <c r="AX19" s="81">
        <f t="shared" si="29"/>
        <v>9</v>
      </c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3"/>
      <c r="BT19" s="12" t="s">
        <v>42</v>
      </c>
      <c r="BU19" s="22">
        <f t="shared" si="39"/>
        <v>0.70000000000000007</v>
      </c>
      <c r="BV19" s="83">
        <f t="shared" si="31"/>
        <v>0.83</v>
      </c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R19" s="12" t="s">
        <v>42</v>
      </c>
      <c r="CS19" s="22">
        <f t="shared" si="40"/>
        <v>0.70000000000000007</v>
      </c>
      <c r="CT19" s="85">
        <f t="shared" si="33"/>
        <v>0.5</v>
      </c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P19" s="12" t="s">
        <v>42</v>
      </c>
      <c r="DQ19" s="22">
        <f t="shared" si="41"/>
        <v>0.70000000000000007</v>
      </c>
      <c r="DR19" s="20">
        <f t="shared" si="35"/>
        <v>0</v>
      </c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</row>
    <row r="20" spans="1:142" ht="16">
      <c r="A20" s="59"/>
      <c r="B20" s="96" t="s">
        <v>273</v>
      </c>
      <c r="C20" s="111">
        <v>1</v>
      </c>
      <c r="D20" s="111">
        <v>300</v>
      </c>
      <c r="E20" s="119"/>
      <c r="F20" s="103"/>
      <c r="G20" s="65" t="s">
        <v>277</v>
      </c>
      <c r="H20" s="104">
        <f>(C20*C19+D20*D19)/H19</f>
        <v>10.966666666666667</v>
      </c>
      <c r="J20" s="3"/>
      <c r="K20" s="3"/>
      <c r="L20" s="3"/>
      <c r="M20" s="11"/>
      <c r="N20" s="11"/>
      <c r="O20" s="3"/>
      <c r="P20" s="3"/>
      <c r="Q20" s="3"/>
      <c r="R20" s="3"/>
      <c r="S20" s="11"/>
      <c r="T20" s="11"/>
      <c r="U20" s="11"/>
      <c r="V20" s="11"/>
      <c r="W20" s="12" t="s">
        <v>43</v>
      </c>
      <c r="X20" s="22">
        <f t="shared" si="42"/>
        <v>0.75000000000000011</v>
      </c>
      <c r="Y20" s="53">
        <f t="shared" si="46"/>
        <v>3.0890597598605587</v>
      </c>
      <c r="Z20" s="22">
        <f t="shared" si="43"/>
        <v>2.6257007958814746</v>
      </c>
      <c r="AA20" s="22">
        <f t="shared" ref="AA20:AR20" si="59">($C$39*Z20+$D$39*Z20+$E$39*Z20-($D$13*Z20*$X20))</f>
        <v>2.2318456764992529</v>
      </c>
      <c r="AB20" s="22">
        <f t="shared" si="59"/>
        <v>1.8970688250243648</v>
      </c>
      <c r="AC20" s="22">
        <f t="shared" si="59"/>
        <v>1.6125085012707099</v>
      </c>
      <c r="AD20" s="22">
        <f t="shared" si="59"/>
        <v>1.3706322260801034</v>
      </c>
      <c r="AE20" s="22">
        <f t="shared" si="59"/>
        <v>1.1650373921680879</v>
      </c>
      <c r="AF20" s="22">
        <f t="shared" si="59"/>
        <v>0.99028178334287464</v>
      </c>
      <c r="AG20" s="22">
        <f t="shared" si="59"/>
        <v>0.84173951584144358</v>
      </c>
      <c r="AH20" s="22">
        <f t="shared" si="59"/>
        <v>0.71547858846522705</v>
      </c>
      <c r="AI20" s="22">
        <f t="shared" si="59"/>
        <v>0.60815680019544294</v>
      </c>
      <c r="AJ20" s="22">
        <f t="shared" si="59"/>
        <v>0.5169332801661265</v>
      </c>
      <c r="AK20" s="22">
        <f t="shared" si="59"/>
        <v>0.43939328814120748</v>
      </c>
      <c r="AL20" s="22">
        <f t="shared" si="59"/>
        <v>0.37348429492002633</v>
      </c>
      <c r="AM20" s="22">
        <f t="shared" si="59"/>
        <v>0.31746165068202237</v>
      </c>
      <c r="AN20" s="22">
        <f t="shared" si="59"/>
        <v>0.26984240307971896</v>
      </c>
      <c r="AO20" s="22">
        <f t="shared" si="59"/>
        <v>0.22936604261776106</v>
      </c>
      <c r="AP20" s="22">
        <f t="shared" si="59"/>
        <v>0.19496113622509689</v>
      </c>
      <c r="AQ20" s="22">
        <f t="shared" si="59"/>
        <v>0.16571696579133233</v>
      </c>
      <c r="AR20" s="22">
        <f t="shared" si="59"/>
        <v>0.14085942092263248</v>
      </c>
      <c r="AS20" s="22">
        <f t="shared" si="45"/>
        <v>0.11973050778423761</v>
      </c>
      <c r="AT20" s="23"/>
      <c r="AU20" s="23"/>
      <c r="AV20" s="12" t="s">
        <v>43</v>
      </c>
      <c r="AW20" s="22">
        <f t="shared" si="38"/>
        <v>0.75000000000000011</v>
      </c>
      <c r="AX20" s="81">
        <f t="shared" si="29"/>
        <v>9</v>
      </c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3"/>
      <c r="BT20" s="12" t="s">
        <v>43</v>
      </c>
      <c r="BU20" s="22">
        <f t="shared" si="39"/>
        <v>0.75000000000000011</v>
      </c>
      <c r="BV20" s="83">
        <f t="shared" si="31"/>
        <v>0.83</v>
      </c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R20" s="12" t="s">
        <v>43</v>
      </c>
      <c r="CS20" s="22">
        <f t="shared" si="40"/>
        <v>0.75000000000000011</v>
      </c>
      <c r="CT20" s="85">
        <f t="shared" si="33"/>
        <v>0.5</v>
      </c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P20" s="12" t="s">
        <v>43</v>
      </c>
      <c r="DQ20" s="22">
        <f t="shared" si="41"/>
        <v>0.75000000000000011</v>
      </c>
      <c r="DR20" s="20">
        <f t="shared" si="35"/>
        <v>0</v>
      </c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</row>
    <row r="21" spans="1:142" ht="16">
      <c r="A21" s="59"/>
      <c r="B21" s="97" t="s">
        <v>274</v>
      </c>
      <c r="C21" s="111">
        <v>9</v>
      </c>
      <c r="D21" s="111">
        <v>0</v>
      </c>
      <c r="E21" s="113"/>
      <c r="F21" s="103"/>
      <c r="G21" s="65" t="s">
        <v>277</v>
      </c>
      <c r="H21" s="104">
        <f>(C21*C19+D21*D19)/H19</f>
        <v>8.6999999999999993</v>
      </c>
      <c r="J21" s="3"/>
      <c r="K21" s="3"/>
      <c r="L21" s="3"/>
      <c r="M21" s="11"/>
      <c r="N21" s="6" t="s">
        <v>274</v>
      </c>
      <c r="O21" s="3"/>
      <c r="P21" s="3"/>
      <c r="Q21" s="3"/>
      <c r="R21" s="3"/>
      <c r="S21" s="11"/>
      <c r="T21" s="11"/>
      <c r="U21" s="11"/>
      <c r="V21" s="11"/>
      <c r="W21" s="12" t="s">
        <v>44</v>
      </c>
      <c r="X21" s="22">
        <f t="shared" si="42"/>
        <v>0.80000000000000016</v>
      </c>
      <c r="Y21" s="53">
        <f t="shared" si="46"/>
        <v>2.5948101982828691</v>
      </c>
      <c r="Z21" s="22">
        <f t="shared" si="43"/>
        <v>2.1796405665576097</v>
      </c>
      <c r="AA21" s="22">
        <f t="shared" ref="AA21:AR21" si="60">($C$39*Z21+$D$39*Z21+$E$39*Z21-($D$13*Z21*$X21))</f>
        <v>1.8308980759083922</v>
      </c>
      <c r="AB21" s="22">
        <f t="shared" si="60"/>
        <v>1.5379543837630494</v>
      </c>
      <c r="AC21" s="22">
        <f t="shared" si="60"/>
        <v>1.2918816823609613</v>
      </c>
      <c r="AD21" s="22">
        <f t="shared" si="60"/>
        <v>1.0851806131832076</v>
      </c>
      <c r="AE21" s="22">
        <f t="shared" si="60"/>
        <v>0.9115517150738941</v>
      </c>
      <c r="AF21" s="22">
        <f t="shared" si="60"/>
        <v>0.76570344066207086</v>
      </c>
      <c r="AG21" s="22">
        <f t="shared" si="60"/>
        <v>0.64319089015613939</v>
      </c>
      <c r="AH21" s="22">
        <f t="shared" si="60"/>
        <v>0.54028034773115707</v>
      </c>
      <c r="AI21" s="22">
        <f t="shared" si="60"/>
        <v>0.4538354920941719</v>
      </c>
      <c r="AJ21" s="22">
        <f t="shared" si="60"/>
        <v>0.38122181335910438</v>
      </c>
      <c r="AK21" s="22">
        <f t="shared" si="60"/>
        <v>0.32022632322164768</v>
      </c>
      <c r="AL21" s="22">
        <f t="shared" si="60"/>
        <v>0.26899011150618402</v>
      </c>
      <c r="AM21" s="22">
        <f t="shared" si="60"/>
        <v>0.22595169366519458</v>
      </c>
      <c r="AN21" s="22">
        <f t="shared" si="60"/>
        <v>0.18979942267876343</v>
      </c>
      <c r="AO21" s="22">
        <f t="shared" si="60"/>
        <v>0.15943151505016126</v>
      </c>
      <c r="AP21" s="22">
        <f t="shared" si="60"/>
        <v>0.13392247264213544</v>
      </c>
      <c r="AQ21" s="22">
        <f t="shared" si="60"/>
        <v>0.11249487701939377</v>
      </c>
      <c r="AR21" s="22">
        <f t="shared" si="60"/>
        <v>9.4495696696290751E-2</v>
      </c>
      <c r="AS21" s="22">
        <f t="shared" si="45"/>
        <v>7.937638522488423E-2</v>
      </c>
      <c r="AT21" s="23"/>
      <c r="AU21" s="23"/>
      <c r="AV21" s="12" t="s">
        <v>44</v>
      </c>
      <c r="AW21" s="22">
        <f t="shared" si="38"/>
        <v>0.80000000000000016</v>
      </c>
      <c r="AX21" s="81">
        <f t="shared" si="29"/>
        <v>9</v>
      </c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3"/>
      <c r="BT21" s="12" t="s">
        <v>44</v>
      </c>
      <c r="BU21" s="22">
        <f t="shared" si="39"/>
        <v>0.80000000000000016</v>
      </c>
      <c r="BV21" s="83">
        <f t="shared" si="31"/>
        <v>0.83</v>
      </c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R21" s="12" t="s">
        <v>44</v>
      </c>
      <c r="CS21" s="22">
        <f t="shared" si="40"/>
        <v>0.80000000000000016</v>
      </c>
      <c r="CT21" s="85">
        <f t="shared" si="33"/>
        <v>0.5</v>
      </c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P21" s="12" t="s">
        <v>44</v>
      </c>
      <c r="DQ21" s="22">
        <f t="shared" si="41"/>
        <v>0.80000000000000016</v>
      </c>
      <c r="DR21" s="20">
        <f t="shared" si="35"/>
        <v>0</v>
      </c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</row>
    <row r="22" spans="1:142" ht="16">
      <c r="A22" s="59"/>
      <c r="B22" s="98" t="s">
        <v>282</v>
      </c>
      <c r="C22" s="111">
        <v>0</v>
      </c>
      <c r="D22" s="112">
        <v>25</v>
      </c>
      <c r="E22" s="119"/>
      <c r="F22" s="103"/>
      <c r="G22" s="65" t="s">
        <v>277</v>
      </c>
      <c r="H22" s="104">
        <f>(C22*C19+D22*D19)/H19</f>
        <v>0.83333333333333337</v>
      </c>
      <c r="J22" s="3"/>
      <c r="K22" s="3"/>
      <c r="L22" s="3"/>
      <c r="M22" s="11"/>
      <c r="N22" s="11"/>
      <c r="O22" s="3"/>
      <c r="P22" s="3"/>
      <c r="Q22" s="3"/>
      <c r="R22" s="3"/>
      <c r="S22" s="11"/>
      <c r="T22" s="11"/>
      <c r="U22" s="11"/>
      <c r="V22" s="11"/>
      <c r="W22" s="12" t="s">
        <v>46</v>
      </c>
      <c r="X22" s="22">
        <f t="shared" si="42"/>
        <v>0.8500000000000002</v>
      </c>
      <c r="Y22" s="53">
        <f t="shared" si="46"/>
        <v>2.1536924645747813</v>
      </c>
      <c r="Z22" s="22">
        <f t="shared" si="43"/>
        <v>1.7875647455970682</v>
      </c>
      <c r="AA22" s="22">
        <f t="shared" ref="AA22:AR22" si="61">($C$39*Z22+$D$39*Z22+$E$39*Z22-($D$13*Z22*$X22))</f>
        <v>1.4836787388455663</v>
      </c>
      <c r="AB22" s="22">
        <f t="shared" si="61"/>
        <v>1.2314533532418199</v>
      </c>
      <c r="AC22" s="22">
        <f t="shared" si="61"/>
        <v>1.0221062831907104</v>
      </c>
      <c r="AD22" s="22">
        <f t="shared" si="61"/>
        <v>0.84834821504828961</v>
      </c>
      <c r="AE22" s="22">
        <f t="shared" si="61"/>
        <v>0.70412901849008036</v>
      </c>
      <c r="AF22" s="22">
        <f t="shared" si="61"/>
        <v>0.58442708534676668</v>
      </c>
      <c r="AG22" s="22">
        <f t="shared" si="61"/>
        <v>0.48507448083781635</v>
      </c>
      <c r="AH22" s="22">
        <f t="shared" si="61"/>
        <v>0.40261181909538757</v>
      </c>
      <c r="AI22" s="22">
        <f t="shared" si="61"/>
        <v>0.3341678098491716</v>
      </c>
      <c r="AJ22" s="22">
        <f t="shared" si="61"/>
        <v>0.27735928217481237</v>
      </c>
      <c r="AK22" s="22">
        <f t="shared" si="61"/>
        <v>0.23020820420509425</v>
      </c>
      <c r="AL22" s="22">
        <f t="shared" si="61"/>
        <v>0.1910728094902282</v>
      </c>
      <c r="AM22" s="22">
        <f t="shared" si="61"/>
        <v>0.15859043187688937</v>
      </c>
      <c r="AN22" s="22">
        <f t="shared" si="61"/>
        <v>0.13163005845781817</v>
      </c>
      <c r="AO22" s="22">
        <f t="shared" si="61"/>
        <v>0.10925294851998907</v>
      </c>
      <c r="AP22" s="22">
        <f t="shared" si="61"/>
        <v>9.0679947271590927E-2</v>
      </c>
      <c r="AQ22" s="22">
        <f t="shared" si="61"/>
        <v>7.5264356235420465E-2</v>
      </c>
      <c r="AR22" s="22">
        <f t="shared" si="61"/>
        <v>6.2469415675398987E-2</v>
      </c>
      <c r="AS22" s="22">
        <f t="shared" si="45"/>
        <v>5.1849615010581156E-2</v>
      </c>
      <c r="AT22" s="23"/>
      <c r="AU22" s="23"/>
      <c r="AV22" s="12" t="s">
        <v>46</v>
      </c>
      <c r="AW22" s="22">
        <f t="shared" si="38"/>
        <v>0.8500000000000002</v>
      </c>
      <c r="AX22" s="81">
        <f t="shared" si="29"/>
        <v>9</v>
      </c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3"/>
      <c r="BT22" s="12" t="s">
        <v>46</v>
      </c>
      <c r="BU22" s="22">
        <f t="shared" si="39"/>
        <v>0.8500000000000002</v>
      </c>
      <c r="BV22" s="83">
        <f t="shared" si="31"/>
        <v>0.83</v>
      </c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R22" s="12" t="s">
        <v>46</v>
      </c>
      <c r="CS22" s="22">
        <f t="shared" si="40"/>
        <v>0.8500000000000002</v>
      </c>
      <c r="CT22" s="85">
        <f t="shared" si="33"/>
        <v>0.5</v>
      </c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P22" s="12" t="s">
        <v>46</v>
      </c>
      <c r="DQ22" s="22">
        <f t="shared" si="41"/>
        <v>0.8500000000000002</v>
      </c>
      <c r="DR22" s="20">
        <f t="shared" si="35"/>
        <v>0</v>
      </c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</row>
    <row r="23" spans="1:142" ht="16">
      <c r="A23" s="1"/>
      <c r="B23" s="99" t="s">
        <v>281</v>
      </c>
      <c r="C23" s="111">
        <v>0</v>
      </c>
      <c r="D23" s="111">
        <v>15</v>
      </c>
      <c r="E23" s="120"/>
      <c r="F23" s="103"/>
      <c r="G23" s="65" t="s">
        <v>277</v>
      </c>
      <c r="H23" s="104">
        <f>(C23*C19+D23*D19)/H19</f>
        <v>0.5</v>
      </c>
      <c r="J23" s="3"/>
      <c r="K23" s="3"/>
      <c r="L23" s="3"/>
      <c r="M23" s="3"/>
      <c r="N23" s="3"/>
      <c r="O23" s="3"/>
      <c r="P23" s="3"/>
      <c r="Q23" s="3"/>
      <c r="R23" s="3"/>
      <c r="S23" s="11"/>
      <c r="T23" s="11"/>
      <c r="U23" s="11"/>
      <c r="V23" s="11"/>
      <c r="W23" s="12" t="s">
        <v>47</v>
      </c>
      <c r="X23" s="22">
        <f t="shared" si="42"/>
        <v>0.90000000000000024</v>
      </c>
      <c r="Y23" s="53">
        <f t="shared" si="46"/>
        <v>1.7660278209513205</v>
      </c>
      <c r="Z23" s="22">
        <f t="shared" si="43"/>
        <v>1.4481428131800826</v>
      </c>
      <c r="AA23" s="22">
        <f t="shared" ref="AA23:AR23" si="62">($C$39*Z23+$D$39*Z23+$E$39*Z23-($D$13*Z23*$X23))</f>
        <v>1.1874771068076677</v>
      </c>
      <c r="AB23" s="22">
        <f t="shared" si="62"/>
        <v>0.97373122758228747</v>
      </c>
      <c r="AC23" s="22">
        <f t="shared" si="62"/>
        <v>0.79845960661747561</v>
      </c>
      <c r="AD23" s="22">
        <f t="shared" si="62"/>
        <v>0.65473687742633002</v>
      </c>
      <c r="AE23" s="22">
        <f t="shared" si="62"/>
        <v>0.53688423948959063</v>
      </c>
      <c r="AF23" s="22">
        <f t="shared" si="62"/>
        <v>0.44024507638146415</v>
      </c>
      <c r="AG23" s="22">
        <f t="shared" si="62"/>
        <v>0.36100096263280057</v>
      </c>
      <c r="AH23" s="22">
        <f t="shared" si="62"/>
        <v>0.29602078935889642</v>
      </c>
      <c r="AI23" s="22">
        <f t="shared" si="62"/>
        <v>0.24273704727429504</v>
      </c>
      <c r="AJ23" s="22">
        <f t="shared" si="62"/>
        <v>0.19904437876492193</v>
      </c>
      <c r="AK23" s="22">
        <f t="shared" si="62"/>
        <v>0.16321639058723597</v>
      </c>
      <c r="AL23" s="22">
        <f t="shared" si="62"/>
        <v>0.13383744028153349</v>
      </c>
      <c r="AM23" s="22">
        <f t="shared" si="62"/>
        <v>0.10974670103085746</v>
      </c>
      <c r="AN23" s="22">
        <f t="shared" si="62"/>
        <v>8.9992294845303092E-2</v>
      </c>
      <c r="AO23" s="22">
        <f t="shared" si="62"/>
        <v>7.3793681773148531E-2</v>
      </c>
      <c r="AP23" s="22">
        <f t="shared" si="62"/>
        <v>6.0510819053981792E-2</v>
      </c>
      <c r="AQ23" s="22">
        <f t="shared" si="62"/>
        <v>4.9618871624265065E-2</v>
      </c>
      <c r="AR23" s="22">
        <f t="shared" si="62"/>
        <v>4.068747473189735E-2</v>
      </c>
      <c r="AS23" s="22">
        <f t="shared" si="45"/>
        <v>3.3363729280155824E-2</v>
      </c>
      <c r="AT23" s="23"/>
      <c r="AU23" s="23"/>
      <c r="AV23" s="12" t="s">
        <v>47</v>
      </c>
      <c r="AW23" s="22">
        <f t="shared" si="38"/>
        <v>0.90000000000000024</v>
      </c>
      <c r="AX23" s="81">
        <f t="shared" si="29"/>
        <v>9</v>
      </c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3"/>
      <c r="BT23" s="12" t="s">
        <v>47</v>
      </c>
      <c r="BU23" s="22">
        <f t="shared" si="39"/>
        <v>0.90000000000000024</v>
      </c>
      <c r="BV23" s="83">
        <f t="shared" si="31"/>
        <v>0.83</v>
      </c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R23" s="12" t="s">
        <v>47</v>
      </c>
      <c r="CS23" s="22">
        <f t="shared" si="40"/>
        <v>0.90000000000000024</v>
      </c>
      <c r="CT23" s="85">
        <f t="shared" si="33"/>
        <v>0.5</v>
      </c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P23" s="12" t="s">
        <v>47</v>
      </c>
      <c r="DQ23" s="22">
        <f t="shared" si="41"/>
        <v>0.90000000000000024</v>
      </c>
      <c r="DR23" s="20">
        <f t="shared" si="35"/>
        <v>0</v>
      </c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</row>
    <row r="24" spans="1:142" ht="16">
      <c r="A24" s="1"/>
      <c r="B24" s="100" t="s">
        <v>280</v>
      </c>
      <c r="C24" s="111">
        <v>0</v>
      </c>
      <c r="D24" s="111">
        <v>0</v>
      </c>
      <c r="E24" s="113"/>
      <c r="F24" s="103"/>
      <c r="G24" s="65" t="s">
        <v>277</v>
      </c>
      <c r="H24" s="104">
        <v>0</v>
      </c>
      <c r="J24" s="3"/>
      <c r="K24" s="3"/>
      <c r="L24" s="3"/>
      <c r="M24" s="3"/>
      <c r="N24" s="3"/>
      <c r="O24" s="3"/>
      <c r="P24" s="3"/>
      <c r="Q24" s="3"/>
      <c r="R24" s="3"/>
      <c r="S24" s="11"/>
      <c r="T24" s="11"/>
      <c r="U24" s="11"/>
      <c r="V24" s="11"/>
      <c r="W24" s="12" t="s">
        <v>49</v>
      </c>
      <c r="X24" s="22">
        <f t="shared" si="42"/>
        <v>0.95000000000000029</v>
      </c>
      <c r="Y24" s="53">
        <f t="shared" si="46"/>
        <v>1.4304825349705694</v>
      </c>
      <c r="Z24" s="22">
        <f t="shared" si="43"/>
        <v>1.1586908533261613</v>
      </c>
      <c r="AA24" s="22">
        <f t="shared" ref="AA24:AR24" si="63">($C$39*Z24+$D$39*Z24+$E$39*Z24-($D$13*Z24*$X24))</f>
        <v>0.9385395911941905</v>
      </c>
      <c r="AB24" s="22">
        <f t="shared" si="63"/>
        <v>0.76021706886729412</v>
      </c>
      <c r="AC24" s="22">
        <f t="shared" si="63"/>
        <v>0.61577582578250811</v>
      </c>
      <c r="AD24" s="22">
        <f t="shared" si="63"/>
        <v>0.49877841888383156</v>
      </c>
      <c r="AE24" s="22">
        <f t="shared" si="63"/>
        <v>0.40401051929590354</v>
      </c>
      <c r="AF24" s="22">
        <f t="shared" si="63"/>
        <v>0.32724852062968185</v>
      </c>
      <c r="AG24" s="22">
        <f t="shared" si="63"/>
        <v>0.26507130171004228</v>
      </c>
      <c r="AH24" s="22">
        <f t="shared" si="63"/>
        <v>0.21470775438513418</v>
      </c>
      <c r="AI24" s="22">
        <f t="shared" si="63"/>
        <v>0.17391328105195866</v>
      </c>
      <c r="AJ24" s="22">
        <f t="shared" si="63"/>
        <v>0.14086975765208648</v>
      </c>
      <c r="AK24" s="22">
        <f t="shared" si="63"/>
        <v>0.11410450369819004</v>
      </c>
      <c r="AL24" s="22">
        <f t="shared" si="63"/>
        <v>9.2424647995533932E-2</v>
      </c>
      <c r="AM24" s="22">
        <f t="shared" si="63"/>
        <v>7.4863964876382472E-2</v>
      </c>
      <c r="AN24" s="22">
        <f t="shared" si="63"/>
        <v>6.0639811549869797E-2</v>
      </c>
      <c r="AO24" s="22">
        <f t="shared" si="63"/>
        <v>4.911824735539453E-2</v>
      </c>
      <c r="AP24" s="22">
        <f t="shared" si="63"/>
        <v>3.9785780357869567E-2</v>
      </c>
      <c r="AQ24" s="22">
        <f t="shared" si="63"/>
        <v>3.2226482089874345E-2</v>
      </c>
      <c r="AR24" s="22">
        <f t="shared" si="63"/>
        <v>2.6103450492798209E-2</v>
      </c>
      <c r="AS24" s="22">
        <f t="shared" si="45"/>
        <v>2.1143794899166547E-2</v>
      </c>
      <c r="AT24" s="23"/>
      <c r="AU24" s="23"/>
      <c r="AV24" s="12" t="s">
        <v>49</v>
      </c>
      <c r="AW24" s="22">
        <f t="shared" si="38"/>
        <v>0.95000000000000029</v>
      </c>
      <c r="AX24" s="81">
        <f t="shared" si="29"/>
        <v>9</v>
      </c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3"/>
      <c r="BT24" s="12" t="s">
        <v>49</v>
      </c>
      <c r="BU24" s="22">
        <f t="shared" si="39"/>
        <v>0.95000000000000029</v>
      </c>
      <c r="BV24" s="83">
        <f t="shared" si="31"/>
        <v>0.83</v>
      </c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R24" s="12" t="s">
        <v>49</v>
      </c>
      <c r="CS24" s="22">
        <f t="shared" si="40"/>
        <v>0.95000000000000029</v>
      </c>
      <c r="CT24" s="85">
        <f t="shared" si="33"/>
        <v>0.5</v>
      </c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P24" s="12" t="s">
        <v>49</v>
      </c>
      <c r="DQ24" s="22">
        <f t="shared" si="41"/>
        <v>0.95000000000000029</v>
      </c>
      <c r="DR24" s="20">
        <f t="shared" si="35"/>
        <v>0</v>
      </c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</row>
    <row r="25" spans="1:142">
      <c r="A25" s="1"/>
      <c r="B25" s="9" t="s">
        <v>39</v>
      </c>
      <c r="C25" s="10" t="s">
        <v>4</v>
      </c>
      <c r="D25" s="9" t="s">
        <v>5</v>
      </c>
      <c r="E25" s="9"/>
      <c r="F25" s="9"/>
      <c r="G25" s="9"/>
      <c r="H25" s="9"/>
      <c r="I25" s="9" t="s">
        <v>6</v>
      </c>
      <c r="J25" s="11"/>
      <c r="M25" s="3"/>
      <c r="N25" s="3"/>
      <c r="O25" s="3"/>
      <c r="P25" s="3"/>
      <c r="Q25" s="3"/>
      <c r="R25" s="3"/>
      <c r="S25" s="11"/>
      <c r="T25" s="11"/>
      <c r="U25" s="11"/>
      <c r="V25" s="11"/>
      <c r="W25" s="12" t="s">
        <v>50</v>
      </c>
      <c r="X25" s="22">
        <f t="shared" si="42"/>
        <v>1.0000000000000002</v>
      </c>
      <c r="Y25" s="53">
        <f t="shared" si="46"/>
        <v>1.1443860279764555</v>
      </c>
      <c r="Z25" s="22">
        <f t="shared" si="43"/>
        <v>0.91550882238116427</v>
      </c>
      <c r="AA25" s="22">
        <f t="shared" ref="AA25:AR25" si="64">($C$39*Z25+$D$39*Z25+$E$39*Z25-($D$13*Z25*$X25))</f>
        <v>0.73240705790493132</v>
      </c>
      <c r="AB25" s="22">
        <f t="shared" si="64"/>
        <v>0.58592564632394506</v>
      </c>
      <c r="AC25" s="22">
        <f t="shared" si="64"/>
        <v>0.46874051705915598</v>
      </c>
      <c r="AD25" s="22">
        <f t="shared" si="64"/>
        <v>0.37499241364732472</v>
      </c>
      <c r="AE25" s="22">
        <f t="shared" si="64"/>
        <v>0.29999393091785975</v>
      </c>
      <c r="AF25" s="22">
        <f t="shared" si="64"/>
        <v>0.23999514473428779</v>
      </c>
      <c r="AG25" s="22">
        <f t="shared" si="64"/>
        <v>0.1919961157874302</v>
      </c>
      <c r="AH25" s="22">
        <f t="shared" si="64"/>
        <v>0.15359689262994414</v>
      </c>
      <c r="AI25" s="22">
        <f t="shared" si="64"/>
        <v>0.12287751410395531</v>
      </c>
      <c r="AJ25" s="22">
        <f t="shared" si="64"/>
        <v>9.8302011283164237E-2</v>
      </c>
      <c r="AK25" s="22">
        <f t="shared" si="64"/>
        <v>7.8641609026531376E-2</v>
      </c>
      <c r="AL25" s="22">
        <f t="shared" si="64"/>
        <v>6.2913287221225092E-2</v>
      </c>
      <c r="AM25" s="22">
        <f t="shared" si="64"/>
        <v>5.0330629776980065E-2</v>
      </c>
      <c r="AN25" s="22">
        <f t="shared" si="64"/>
        <v>4.0264503821584051E-2</v>
      </c>
      <c r="AO25" s="22">
        <f t="shared" si="64"/>
        <v>3.2211603057267238E-2</v>
      </c>
      <c r="AP25" s="22">
        <f t="shared" si="64"/>
        <v>2.5769282445813786E-2</v>
      </c>
      <c r="AQ25" s="22">
        <f t="shared" si="64"/>
        <v>2.0615425956651025E-2</v>
      </c>
      <c r="AR25" s="22">
        <f t="shared" si="64"/>
        <v>1.6492340765320818E-2</v>
      </c>
      <c r="AS25" s="22">
        <f t="shared" si="45"/>
        <v>1.3193872612256654E-2</v>
      </c>
      <c r="AT25" s="23"/>
      <c r="AU25" s="23"/>
      <c r="AV25" s="12" t="s">
        <v>50</v>
      </c>
      <c r="AW25" s="22">
        <f t="shared" si="38"/>
        <v>1.0000000000000002</v>
      </c>
      <c r="AX25" s="81">
        <f t="shared" si="29"/>
        <v>9</v>
      </c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3"/>
      <c r="BT25" s="12" t="s">
        <v>50</v>
      </c>
      <c r="BU25" s="22">
        <f t="shared" si="39"/>
        <v>1.0000000000000002</v>
      </c>
      <c r="BV25" s="83">
        <f t="shared" si="31"/>
        <v>0.83</v>
      </c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R25" s="12" t="s">
        <v>50</v>
      </c>
      <c r="CS25" s="22">
        <f t="shared" si="40"/>
        <v>1.0000000000000002</v>
      </c>
      <c r="CT25" s="85">
        <f t="shared" si="33"/>
        <v>0.5</v>
      </c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P25" s="12" t="s">
        <v>50</v>
      </c>
      <c r="DQ25" s="22">
        <f t="shared" si="41"/>
        <v>1.0000000000000002</v>
      </c>
      <c r="DR25" s="20">
        <f t="shared" si="35"/>
        <v>0</v>
      </c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</row>
    <row r="26" spans="1:142">
      <c r="A26" s="1"/>
      <c r="B26" s="15" t="s">
        <v>41</v>
      </c>
      <c r="C26" s="16"/>
      <c r="D26" s="73" t="s">
        <v>273</v>
      </c>
      <c r="E26" s="64" t="s">
        <v>274</v>
      </c>
      <c r="F26" s="70" t="s">
        <v>282</v>
      </c>
      <c r="G26" s="71" t="s">
        <v>281</v>
      </c>
      <c r="H26" s="72" t="s">
        <v>280</v>
      </c>
      <c r="I26" s="65"/>
      <c r="J26" s="11"/>
      <c r="M26" s="3"/>
      <c r="N26" s="3"/>
      <c r="O26" s="3"/>
      <c r="P26" s="3"/>
      <c r="Q26" s="3"/>
      <c r="R26" s="3"/>
      <c r="S26" s="11"/>
      <c r="T26" s="11"/>
      <c r="U26" s="11"/>
      <c r="V26" s="11"/>
      <c r="W26" s="12" t="s">
        <v>51</v>
      </c>
      <c r="X26" s="22">
        <f t="shared" si="42"/>
        <v>1.0500000000000003</v>
      </c>
      <c r="Y26" s="53">
        <f t="shared" si="46"/>
        <v>0.90406496210139975</v>
      </c>
      <c r="Z26" s="22">
        <f t="shared" si="43"/>
        <v>0.7142113200601059</v>
      </c>
      <c r="AA26" s="22">
        <f t="shared" ref="AA26:AR26" si="65">($C$39*Z26+$D$39*Z26+$E$39*Z26-($D$13*Z26*$X26))</f>
        <v>0.56422694284748365</v>
      </c>
      <c r="AB26" s="22">
        <f t="shared" si="65"/>
        <v>0.44573928484951203</v>
      </c>
      <c r="AC26" s="22">
        <f t="shared" si="65"/>
        <v>0.3521340350311144</v>
      </c>
      <c r="AD26" s="22">
        <f t="shared" si="65"/>
        <v>0.27818588767458036</v>
      </c>
      <c r="AE26" s="22">
        <f t="shared" si="65"/>
        <v>0.21976685126291845</v>
      </c>
      <c r="AF26" s="22">
        <f t="shared" si="65"/>
        <v>0.17361581249770555</v>
      </c>
      <c r="AG26" s="22">
        <f t="shared" si="65"/>
        <v>0.13715649187318738</v>
      </c>
      <c r="AH26" s="22">
        <f t="shared" si="65"/>
        <v>0.10835362857981802</v>
      </c>
      <c r="AI26" s="22">
        <f t="shared" si="65"/>
        <v>8.5599366578056224E-2</v>
      </c>
      <c r="AJ26" s="22">
        <f t="shared" si="65"/>
        <v>6.7623499596664416E-2</v>
      </c>
      <c r="AK26" s="22">
        <f t="shared" si="65"/>
        <v>5.3422564681364887E-2</v>
      </c>
      <c r="AL26" s="22">
        <f t="shared" si="65"/>
        <v>4.220382609827826E-2</v>
      </c>
      <c r="AM26" s="22">
        <f t="shared" si="65"/>
        <v>3.3341022617639812E-2</v>
      </c>
      <c r="AN26" s="22">
        <f t="shared" si="65"/>
        <v>2.6339407867935448E-2</v>
      </c>
      <c r="AO26" s="22">
        <f t="shared" si="65"/>
        <v>2.0808132215669004E-2</v>
      </c>
      <c r="AP26" s="22">
        <f t="shared" si="65"/>
        <v>1.6438424450378509E-2</v>
      </c>
      <c r="AQ26" s="22">
        <f t="shared" si="65"/>
        <v>1.298635531579902E-2</v>
      </c>
      <c r="AR26" s="22">
        <f t="shared" si="65"/>
        <v>1.0259220699481226E-2</v>
      </c>
      <c r="AS26" s="22">
        <f t="shared" si="45"/>
        <v>8.1047843525901674E-3</v>
      </c>
      <c r="AT26" s="23"/>
      <c r="AU26" s="23"/>
      <c r="AV26" s="12" t="s">
        <v>51</v>
      </c>
      <c r="AW26" s="22">
        <f t="shared" si="38"/>
        <v>1.0500000000000003</v>
      </c>
      <c r="AX26" s="81">
        <f t="shared" si="29"/>
        <v>9</v>
      </c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3"/>
      <c r="BT26" s="12" t="s">
        <v>51</v>
      </c>
      <c r="BU26" s="22">
        <f t="shared" si="39"/>
        <v>1.0500000000000003</v>
      </c>
      <c r="BV26" s="83">
        <f t="shared" si="31"/>
        <v>0.83</v>
      </c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R26" s="12" t="s">
        <v>51</v>
      </c>
      <c r="CS26" s="22">
        <f t="shared" si="40"/>
        <v>1.0500000000000003</v>
      </c>
      <c r="CT26" s="85">
        <f t="shared" si="33"/>
        <v>0.5</v>
      </c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P26" s="12" t="s">
        <v>51</v>
      </c>
      <c r="DQ26" s="22">
        <f t="shared" si="41"/>
        <v>1.0500000000000003</v>
      </c>
      <c r="DR26" s="20">
        <f t="shared" si="35"/>
        <v>0</v>
      </c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</row>
    <row r="27" spans="1:142" ht="16">
      <c r="A27" s="1"/>
      <c r="B27" s="65" t="s">
        <v>289</v>
      </c>
      <c r="C27" s="65" t="s">
        <v>95</v>
      </c>
      <c r="D27" s="74">
        <v>10.97</v>
      </c>
      <c r="E27" s="58">
        <v>9</v>
      </c>
      <c r="F27" s="67">
        <v>0.83</v>
      </c>
      <c r="G27" s="68">
        <v>0.5</v>
      </c>
      <c r="H27" s="69">
        <v>0</v>
      </c>
      <c r="I27" s="65" t="s">
        <v>277</v>
      </c>
      <c r="J27" s="11"/>
      <c r="M27" s="3"/>
      <c r="N27" s="3"/>
      <c r="O27" s="3"/>
      <c r="P27" s="3"/>
      <c r="Q27" s="3"/>
      <c r="R27" s="3"/>
      <c r="S27" s="11"/>
      <c r="T27" s="11"/>
      <c r="U27" s="11"/>
      <c r="V27" s="11"/>
      <c r="W27" s="12" t="s">
        <v>53</v>
      </c>
      <c r="X27" s="22">
        <f t="shared" si="42"/>
        <v>1.1000000000000003</v>
      </c>
      <c r="Y27" s="53">
        <f t="shared" si="46"/>
        <v>0.70517067043909176</v>
      </c>
      <c r="Z27" s="22">
        <f t="shared" si="43"/>
        <v>0.55003312294249151</v>
      </c>
      <c r="AA27" s="22">
        <f t="shared" ref="AA27:AR27" si="66">($C$39*Z27+$D$39*Z27+$E$39*Z27-($D$13*Z27*$X27))</f>
        <v>0.42902583589514331</v>
      </c>
      <c r="AB27" s="22">
        <f t="shared" si="66"/>
        <v>0.33464015199821173</v>
      </c>
      <c r="AC27" s="22">
        <f t="shared" si="66"/>
        <v>0.26101931855860516</v>
      </c>
      <c r="AD27" s="22">
        <f t="shared" si="66"/>
        <v>0.20359506847571202</v>
      </c>
      <c r="AE27" s="22">
        <f t="shared" si="66"/>
        <v>0.15880415341105536</v>
      </c>
      <c r="AF27" s="22">
        <f t="shared" si="66"/>
        <v>0.12386723966062316</v>
      </c>
      <c r="AG27" s="22">
        <f t="shared" si="66"/>
        <v>9.6616446935286038E-2</v>
      </c>
      <c r="AH27" s="22">
        <f t="shared" si="66"/>
        <v>7.5360828609523103E-2</v>
      </c>
      <c r="AI27" s="22">
        <f t="shared" si="66"/>
        <v>5.8781446315428018E-2</v>
      </c>
      <c r="AJ27" s="22">
        <f t="shared" si="66"/>
        <v>4.5849528126033851E-2</v>
      </c>
      <c r="AK27" s="22">
        <f t="shared" si="66"/>
        <v>3.5762631938306401E-2</v>
      </c>
      <c r="AL27" s="22">
        <f t="shared" si="66"/>
        <v>2.7894852911878983E-2</v>
      </c>
      <c r="AM27" s="22">
        <f t="shared" si="66"/>
        <v>2.1757985271265604E-2</v>
      </c>
      <c r="AN27" s="22">
        <f t="shared" si="66"/>
        <v>1.6971228511587166E-2</v>
      </c>
      <c r="AO27" s="22">
        <f t="shared" si="66"/>
        <v>1.3237558239037989E-2</v>
      </c>
      <c r="AP27" s="22">
        <f t="shared" si="66"/>
        <v>1.0325295426449631E-2</v>
      </c>
      <c r="AQ27" s="22">
        <f t="shared" si="66"/>
        <v>8.053730432630711E-3</v>
      </c>
      <c r="AR27" s="22">
        <f t="shared" si="66"/>
        <v>6.2819097374519541E-3</v>
      </c>
      <c r="AS27" s="22">
        <f t="shared" si="45"/>
        <v>4.8998895952125235E-3</v>
      </c>
      <c r="AT27" s="23"/>
      <c r="AU27" s="23"/>
      <c r="AV27" s="12" t="s">
        <v>53</v>
      </c>
      <c r="AW27" s="22">
        <f t="shared" si="38"/>
        <v>1.1000000000000003</v>
      </c>
      <c r="AX27" s="81">
        <f t="shared" si="29"/>
        <v>9</v>
      </c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3"/>
      <c r="BT27" s="12" t="s">
        <v>53</v>
      </c>
      <c r="BU27" s="22">
        <f t="shared" si="39"/>
        <v>1.1000000000000003</v>
      </c>
      <c r="BV27" s="83">
        <f t="shared" si="31"/>
        <v>0.83</v>
      </c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R27" s="12" t="s">
        <v>53</v>
      </c>
      <c r="CS27" s="22">
        <f t="shared" si="40"/>
        <v>1.1000000000000003</v>
      </c>
      <c r="CT27" s="85">
        <f t="shared" si="33"/>
        <v>0.5</v>
      </c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P27" s="12" t="s">
        <v>53</v>
      </c>
      <c r="DQ27" s="22">
        <f t="shared" si="41"/>
        <v>1.1000000000000003</v>
      </c>
      <c r="DR27" s="20">
        <f t="shared" si="35"/>
        <v>0</v>
      </c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</row>
    <row r="28" spans="1:142">
      <c r="A28" s="1"/>
      <c r="B28" s="17" t="s">
        <v>290</v>
      </c>
      <c r="C28" s="17" t="s">
        <v>45</v>
      </c>
      <c r="D28" s="75"/>
      <c r="E28" s="51"/>
      <c r="F28" s="84"/>
      <c r="G28" s="86"/>
      <c r="H28" s="87"/>
      <c r="I28" s="65" t="s">
        <v>45</v>
      </c>
      <c r="J28" s="11"/>
      <c r="M28" s="3"/>
      <c r="N28" s="3"/>
      <c r="O28" s="3"/>
      <c r="P28" s="3"/>
      <c r="Q28" s="3"/>
      <c r="R28" s="3"/>
      <c r="S28" s="11"/>
      <c r="T28" s="11"/>
      <c r="U28" s="11"/>
      <c r="V28" s="11"/>
      <c r="W28" s="29" t="s">
        <v>56</v>
      </c>
      <c r="X28" s="22">
        <f t="shared" si="42"/>
        <v>1.1500000000000004</v>
      </c>
      <c r="Y28" s="53">
        <f t="shared" si="46"/>
        <v>0.54298141623810059</v>
      </c>
      <c r="Z28" s="22">
        <f t="shared" si="43"/>
        <v>0.41809569050333739</v>
      </c>
      <c r="AA28" s="22">
        <f t="shared" ref="AA28:AR28" si="67">($C$39*Z28+$D$39*Z28+$E$39*Z28-($D$13*Z28*$X28))</f>
        <v>0.32193368168756969</v>
      </c>
      <c r="AB28" s="22">
        <f t="shared" si="67"/>
        <v>0.24788893489942865</v>
      </c>
      <c r="AC28" s="22">
        <f t="shared" si="67"/>
        <v>0.19087447987256001</v>
      </c>
      <c r="AD28" s="22">
        <f t="shared" si="67"/>
        <v>0.14697334950187119</v>
      </c>
      <c r="AE28" s="22">
        <f t="shared" si="67"/>
        <v>0.1131694791164408</v>
      </c>
      <c r="AF28" s="22">
        <f t="shared" si="67"/>
        <v>8.7140498919659415E-2</v>
      </c>
      <c r="AG28" s="22">
        <f t="shared" si="67"/>
        <v>6.7098184168137745E-2</v>
      </c>
      <c r="AH28" s="22">
        <f t="shared" si="67"/>
        <v>5.1665601809466055E-2</v>
      </c>
      <c r="AI28" s="22">
        <f t="shared" si="67"/>
        <v>3.9782513393288858E-2</v>
      </c>
      <c r="AJ28" s="22">
        <f t="shared" si="67"/>
        <v>3.0632535312832419E-2</v>
      </c>
      <c r="AK28" s="22">
        <f t="shared" si="67"/>
        <v>2.3587052190880961E-2</v>
      </c>
      <c r="AL28" s="22">
        <f t="shared" si="67"/>
        <v>1.8162030186978338E-2</v>
      </c>
      <c r="AM28" s="22">
        <f t="shared" si="67"/>
        <v>1.3984763243973315E-2</v>
      </c>
      <c r="AN28" s="22">
        <f t="shared" si="67"/>
        <v>1.0768267697859451E-2</v>
      </c>
      <c r="AO28" s="22">
        <f t="shared" si="67"/>
        <v>8.2915661273517752E-3</v>
      </c>
      <c r="AP28" s="22">
        <f t="shared" si="67"/>
        <v>6.3845059180608647E-3</v>
      </c>
      <c r="AQ28" s="22">
        <f t="shared" si="67"/>
        <v>4.9160695569068665E-3</v>
      </c>
      <c r="AR28" s="22">
        <f t="shared" si="67"/>
        <v>3.7853735588182866E-3</v>
      </c>
      <c r="AS28" s="22">
        <f t="shared" si="45"/>
        <v>2.9147376402900802E-3</v>
      </c>
      <c r="AT28" s="23"/>
      <c r="AU28" s="23"/>
      <c r="AV28" s="12" t="s">
        <v>56</v>
      </c>
      <c r="AW28" s="22">
        <f t="shared" si="38"/>
        <v>1.1500000000000004</v>
      </c>
      <c r="AX28" s="81">
        <f t="shared" si="29"/>
        <v>9</v>
      </c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3"/>
      <c r="BT28" s="12" t="s">
        <v>56</v>
      </c>
      <c r="BU28" s="22">
        <f t="shared" si="39"/>
        <v>1.1500000000000004</v>
      </c>
      <c r="BV28" s="83">
        <f t="shared" si="31"/>
        <v>0.83</v>
      </c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R28" s="12" t="s">
        <v>56</v>
      </c>
      <c r="CS28" s="22">
        <f t="shared" si="40"/>
        <v>1.1500000000000004</v>
      </c>
      <c r="CT28" s="85">
        <f t="shared" si="33"/>
        <v>0.5</v>
      </c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P28" s="12" t="s">
        <v>56</v>
      </c>
      <c r="DQ28" s="22">
        <f t="shared" si="41"/>
        <v>1.1500000000000004</v>
      </c>
      <c r="DR28" s="20">
        <f t="shared" si="35"/>
        <v>0</v>
      </c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</row>
    <row r="29" spans="1:142">
      <c r="A29" s="1"/>
      <c r="B29" s="15" t="s">
        <v>48</v>
      </c>
      <c r="C29" s="16"/>
      <c r="D29" s="76">
        <v>1</v>
      </c>
      <c r="E29" s="52">
        <v>9</v>
      </c>
      <c r="F29" s="67">
        <v>0</v>
      </c>
      <c r="G29" s="68">
        <v>0</v>
      </c>
      <c r="H29" s="69">
        <v>0</v>
      </c>
      <c r="I29" s="65"/>
      <c r="J29" s="11"/>
      <c r="M29" s="3"/>
      <c r="N29" s="3" t="s">
        <v>95</v>
      </c>
      <c r="O29" s="3"/>
      <c r="P29" s="3"/>
      <c r="R29" s="3"/>
      <c r="S29" s="11"/>
      <c r="T29" s="11"/>
      <c r="U29" s="11"/>
      <c r="V29" s="11"/>
      <c r="W29" s="12" t="s">
        <v>59</v>
      </c>
      <c r="X29" s="22">
        <f t="shared" si="42"/>
        <v>1.2000000000000004</v>
      </c>
      <c r="Y29" s="53">
        <f t="shared" si="46"/>
        <v>0.41266587634095642</v>
      </c>
      <c r="Z29" s="22">
        <f t="shared" si="43"/>
        <v>0.31362606601912685</v>
      </c>
      <c r="AA29" s="22">
        <f t="shared" ref="AA29:AR29" si="68">($C$39*Z29+$D$39*Z29+$E$39*Z29-($D$13*Z29*$X29))</f>
        <v>0.23835581017453644</v>
      </c>
      <c r="AB29" s="22">
        <f t="shared" si="68"/>
        <v>0.18115041573264765</v>
      </c>
      <c r="AC29" s="22">
        <f t="shared" si="68"/>
        <v>0.1376743159568122</v>
      </c>
      <c r="AD29" s="22">
        <f t="shared" si="68"/>
        <v>0.10463248012717724</v>
      </c>
      <c r="AE29" s="22">
        <f t="shared" si="68"/>
        <v>7.9520684896654703E-2</v>
      </c>
      <c r="AF29" s="22">
        <f t="shared" si="68"/>
        <v>6.043572052145757E-2</v>
      </c>
      <c r="AG29" s="22">
        <f t="shared" si="68"/>
        <v>4.5931147596307745E-2</v>
      </c>
      <c r="AH29" s="22">
        <f t="shared" si="68"/>
        <v>3.4907672173193877E-2</v>
      </c>
      <c r="AI29" s="22">
        <f t="shared" si="68"/>
        <v>2.6529830851627342E-2</v>
      </c>
      <c r="AJ29" s="22">
        <f t="shared" si="68"/>
        <v>2.0162671447236782E-2</v>
      </c>
      <c r="AK29" s="22">
        <f t="shared" si="68"/>
        <v>1.5323630299899953E-2</v>
      </c>
      <c r="AL29" s="22">
        <f t="shared" si="68"/>
        <v>1.1645959027923963E-2</v>
      </c>
      <c r="AM29" s="22">
        <f t="shared" si="68"/>
        <v>8.8509288612222108E-3</v>
      </c>
      <c r="AN29" s="22">
        <f t="shared" si="68"/>
        <v>6.7267059345288791E-3</v>
      </c>
      <c r="AO29" s="22">
        <f t="shared" si="68"/>
        <v>5.1122965102419473E-3</v>
      </c>
      <c r="AP29" s="22">
        <f t="shared" si="68"/>
        <v>3.8853453477838808E-3</v>
      </c>
      <c r="AQ29" s="22">
        <f t="shared" si="68"/>
        <v>2.9528624643157492E-3</v>
      </c>
      <c r="AR29" s="22">
        <f t="shared" si="68"/>
        <v>2.2441754728799697E-3</v>
      </c>
      <c r="AS29" s="22">
        <f t="shared" si="45"/>
        <v>1.7055733593887767E-3</v>
      </c>
      <c r="AT29" s="23"/>
      <c r="AU29" s="23"/>
      <c r="AV29" s="12" t="s">
        <v>59</v>
      </c>
      <c r="AW29" s="22">
        <f t="shared" si="38"/>
        <v>1.2000000000000004</v>
      </c>
      <c r="AX29" s="81">
        <f t="shared" si="29"/>
        <v>9</v>
      </c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3"/>
      <c r="BT29" s="12" t="s">
        <v>59</v>
      </c>
      <c r="BU29" s="22">
        <f t="shared" si="39"/>
        <v>1.2000000000000004</v>
      </c>
      <c r="BV29" s="83">
        <f t="shared" si="31"/>
        <v>0.83</v>
      </c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R29" s="12" t="s">
        <v>59</v>
      </c>
      <c r="CS29" s="22">
        <f t="shared" si="40"/>
        <v>1.2000000000000004</v>
      </c>
      <c r="CT29" s="85">
        <f t="shared" si="33"/>
        <v>0.5</v>
      </c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P29" s="12" t="s">
        <v>59</v>
      </c>
      <c r="DQ29" s="22">
        <f t="shared" si="41"/>
        <v>1.2000000000000004</v>
      </c>
      <c r="DR29" s="20">
        <f t="shared" si="35"/>
        <v>0</v>
      </c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</row>
    <row r="30" spans="1:142">
      <c r="A30" s="1"/>
      <c r="B30" s="15" t="s">
        <v>52</v>
      </c>
      <c r="C30" s="16"/>
      <c r="D30" s="17"/>
      <c r="E30" s="17"/>
      <c r="F30" s="89"/>
      <c r="G30" s="90"/>
      <c r="H30" s="90"/>
      <c r="I30" s="90"/>
      <c r="J30" s="11"/>
      <c r="M30" s="3"/>
      <c r="N30" s="3"/>
      <c r="O30" s="3"/>
      <c r="P30" s="3"/>
      <c r="R30" s="3"/>
      <c r="S30" s="11"/>
      <c r="T30" s="11"/>
      <c r="U30" s="11"/>
      <c r="V30" s="11"/>
      <c r="W30" s="12" t="s">
        <v>62</v>
      </c>
      <c r="X30" s="22">
        <f t="shared" si="42"/>
        <v>1.2500000000000004</v>
      </c>
      <c r="Y30" s="53">
        <f t="shared" si="46"/>
        <v>0.30949940725571728</v>
      </c>
      <c r="Z30" s="22">
        <f t="shared" si="43"/>
        <v>0.23212455544178795</v>
      </c>
      <c r="AA30" s="22">
        <f t="shared" ref="AA30:AR30" si="69">($C$39*Z30+$D$39*Z30+$E$39*Z30-($D$13*Z30*$X30))</f>
        <v>0.17409341658134095</v>
      </c>
      <c r="AB30" s="22">
        <f t="shared" si="69"/>
        <v>0.13057006243600569</v>
      </c>
      <c r="AC30" s="22">
        <f t="shared" si="69"/>
        <v>9.7927546827004247E-2</v>
      </c>
      <c r="AD30" s="22">
        <f t="shared" si="69"/>
        <v>7.3445660120253178E-2</v>
      </c>
      <c r="AE30" s="22">
        <f t="shared" si="69"/>
        <v>5.5084245090189873E-2</v>
      </c>
      <c r="AF30" s="22">
        <f t="shared" si="69"/>
        <v>4.1313183817642388E-2</v>
      </c>
      <c r="AG30" s="22">
        <f t="shared" si="69"/>
        <v>3.0984887863231787E-2</v>
      </c>
      <c r="AH30" s="22">
        <f t="shared" si="69"/>
        <v>2.3238665897423835E-2</v>
      </c>
      <c r="AI30" s="22">
        <f t="shared" si="69"/>
        <v>1.7428999423067873E-2</v>
      </c>
      <c r="AJ30" s="22">
        <f t="shared" si="69"/>
        <v>1.3071749567300903E-2</v>
      </c>
      <c r="AK30" s="22">
        <f t="shared" si="69"/>
        <v>9.8038121754756759E-3</v>
      </c>
      <c r="AL30" s="22">
        <f t="shared" si="69"/>
        <v>7.3528591316067565E-3</v>
      </c>
      <c r="AM30" s="22">
        <f t="shared" si="69"/>
        <v>5.5146443487050657E-3</v>
      </c>
      <c r="AN30" s="22">
        <f t="shared" si="69"/>
        <v>4.1359832615287997E-3</v>
      </c>
      <c r="AO30" s="22">
        <f t="shared" si="69"/>
        <v>3.1019874461465985E-3</v>
      </c>
      <c r="AP30" s="22">
        <f t="shared" si="69"/>
        <v>2.3264905846099486E-3</v>
      </c>
      <c r="AQ30" s="22">
        <f t="shared" si="69"/>
        <v>1.7448679384574608E-3</v>
      </c>
      <c r="AR30" s="22">
        <f t="shared" si="69"/>
        <v>1.3086509538430952E-3</v>
      </c>
      <c r="AS30" s="22">
        <f t="shared" si="45"/>
        <v>9.8148821538232133E-4</v>
      </c>
      <c r="AT30" s="23"/>
      <c r="AU30" s="23"/>
      <c r="AV30" s="12" t="s">
        <v>62</v>
      </c>
      <c r="AW30" s="22">
        <f t="shared" si="38"/>
        <v>1.2500000000000004</v>
      </c>
      <c r="AX30" s="81">
        <f t="shared" si="29"/>
        <v>9</v>
      </c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3"/>
      <c r="BT30" s="12" t="s">
        <v>62</v>
      </c>
      <c r="BU30" s="22">
        <f t="shared" si="39"/>
        <v>1.2500000000000004</v>
      </c>
      <c r="BV30" s="83">
        <f t="shared" si="31"/>
        <v>0.83</v>
      </c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R30" s="12" t="s">
        <v>62</v>
      </c>
      <c r="CS30" s="22">
        <f t="shared" si="40"/>
        <v>1.2500000000000004</v>
      </c>
      <c r="CT30" s="85">
        <f t="shared" si="33"/>
        <v>0.5</v>
      </c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P30" s="12" t="s">
        <v>62</v>
      </c>
      <c r="DQ30" s="22">
        <f t="shared" si="41"/>
        <v>1.2500000000000004</v>
      </c>
      <c r="DR30" s="20">
        <f t="shared" si="35"/>
        <v>0</v>
      </c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</row>
    <row r="31" spans="1:142">
      <c r="A31" s="1"/>
      <c r="B31" s="17" t="s">
        <v>54</v>
      </c>
      <c r="C31" s="17" t="s">
        <v>55</v>
      </c>
      <c r="D31" s="24">
        <v>20</v>
      </c>
      <c r="E31" s="24"/>
      <c r="F31" s="24"/>
      <c r="G31" s="32"/>
      <c r="H31" s="32"/>
      <c r="I31" s="90" t="s">
        <v>45</v>
      </c>
      <c r="J31" s="11"/>
      <c r="M31" s="3"/>
      <c r="N31" s="3"/>
      <c r="O31" s="3"/>
      <c r="P31" s="3"/>
      <c r="R31" s="3"/>
      <c r="S31" s="11"/>
      <c r="T31" s="11"/>
      <c r="U31" s="11"/>
      <c r="V31" s="11"/>
      <c r="W31" s="12" t="s">
        <v>64</v>
      </c>
      <c r="X31" s="22">
        <f t="shared" si="42"/>
        <v>1.3000000000000005</v>
      </c>
      <c r="Y31" s="53">
        <f t="shared" si="46"/>
        <v>0.22902956136923075</v>
      </c>
      <c r="Z31" s="22">
        <f t="shared" si="43"/>
        <v>0.1694818754132307</v>
      </c>
      <c r="AA31" s="22">
        <f t="shared" ref="AA31:AR31" si="70">($C$39*Z31+$D$39*Z31+$E$39*Z31-($D$13*Z31*$X31))</f>
        <v>0.12541658780579071</v>
      </c>
      <c r="AB31" s="22">
        <f t="shared" si="70"/>
        <v>9.2808274976285104E-2</v>
      </c>
      <c r="AC31" s="22">
        <f t="shared" si="70"/>
        <v>6.8678123482450948E-2</v>
      </c>
      <c r="AD31" s="22">
        <f t="shared" si="70"/>
        <v>5.0821811377013693E-2</v>
      </c>
      <c r="AE31" s="22">
        <f t="shared" si="70"/>
        <v>3.7608140418990119E-2</v>
      </c>
      <c r="AF31" s="22">
        <f t="shared" si="70"/>
        <v>2.7830023910052681E-2</v>
      </c>
      <c r="AG31" s="22">
        <f t="shared" si="70"/>
        <v>2.0594217693438981E-2</v>
      </c>
      <c r="AH31" s="22">
        <f t="shared" si="70"/>
        <v>1.5239721093144844E-2</v>
      </c>
      <c r="AI31" s="22">
        <f t="shared" si="70"/>
        <v>1.127739360892718E-2</v>
      </c>
      <c r="AJ31" s="22">
        <f t="shared" si="70"/>
        <v>8.3452712706061118E-3</v>
      </c>
      <c r="AK31" s="22">
        <f t="shared" si="70"/>
        <v>6.1755007402485218E-3</v>
      </c>
      <c r="AL31" s="22">
        <f t="shared" si="70"/>
        <v>4.5698705477839044E-3</v>
      </c>
      <c r="AM31" s="22">
        <f t="shared" si="70"/>
        <v>3.3817042053600889E-3</v>
      </c>
      <c r="AN31" s="22">
        <f t="shared" si="70"/>
        <v>2.5024611119664648E-3</v>
      </c>
      <c r="AO31" s="22">
        <f t="shared" si="70"/>
        <v>1.8518212228551838E-3</v>
      </c>
      <c r="AP31" s="22">
        <f t="shared" si="70"/>
        <v>1.3703477049128356E-3</v>
      </c>
      <c r="AQ31" s="22">
        <f t="shared" si="70"/>
        <v>1.0140573016354983E-3</v>
      </c>
      <c r="AR31" s="22">
        <f t="shared" si="70"/>
        <v>7.5040240321026862E-4</v>
      </c>
      <c r="AS31" s="22">
        <f t="shared" si="45"/>
        <v>5.5529777837559874E-4</v>
      </c>
      <c r="AT31" s="23"/>
      <c r="AU31" s="23"/>
      <c r="AV31" s="12" t="s">
        <v>64</v>
      </c>
      <c r="AW31" s="22">
        <f t="shared" si="38"/>
        <v>1.3000000000000005</v>
      </c>
      <c r="AX31" s="81">
        <f t="shared" si="29"/>
        <v>9</v>
      </c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3"/>
      <c r="BT31" s="12" t="s">
        <v>64</v>
      </c>
      <c r="BU31" s="22">
        <f t="shared" si="39"/>
        <v>1.3000000000000005</v>
      </c>
      <c r="BV31" s="83">
        <f t="shared" si="31"/>
        <v>0.83</v>
      </c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R31" s="12" t="s">
        <v>64</v>
      </c>
      <c r="CS31" s="22">
        <f t="shared" si="40"/>
        <v>1.3000000000000005</v>
      </c>
      <c r="CT31" s="85">
        <f t="shared" si="33"/>
        <v>0.5</v>
      </c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P31" s="12" t="s">
        <v>64</v>
      </c>
      <c r="DQ31" s="22">
        <f t="shared" si="41"/>
        <v>1.3000000000000005</v>
      </c>
      <c r="DR31" s="20">
        <f t="shared" si="35"/>
        <v>0</v>
      </c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</row>
    <row r="32" spans="1:142">
      <c r="A32" s="1"/>
      <c r="B32" s="17" t="s">
        <v>57</v>
      </c>
      <c r="C32" s="17" t="s">
        <v>58</v>
      </c>
      <c r="D32" s="25">
        <v>2500</v>
      </c>
      <c r="E32" s="17" t="s">
        <v>12</v>
      </c>
      <c r="F32" s="28" t="s">
        <v>151</v>
      </c>
      <c r="G32" s="63"/>
      <c r="H32" s="63"/>
      <c r="I32" s="4" t="s">
        <v>296</v>
      </c>
      <c r="J32" s="11"/>
      <c r="M32" s="32"/>
      <c r="N32" s="1"/>
      <c r="O32" s="1"/>
      <c r="P32" s="3"/>
      <c r="R32" s="3"/>
      <c r="S32" s="11"/>
      <c r="T32" s="11"/>
      <c r="U32" s="11"/>
      <c r="V32" s="11"/>
      <c r="W32" s="12" t="s">
        <v>67</v>
      </c>
      <c r="X32" s="22">
        <f t="shared" si="42"/>
        <v>1.3500000000000005</v>
      </c>
      <c r="Y32" s="53">
        <f t="shared" si="46"/>
        <v>0.16719157979953841</v>
      </c>
      <c r="Z32" s="22">
        <f t="shared" si="43"/>
        <v>0.12204985325366302</v>
      </c>
      <c r="AA32" s="22">
        <f t="shared" ref="AA32:AR32" si="71">($C$39*Z32+$D$39*Z32+$E$39*Z32-($D$13*Z32*$X32))</f>
        <v>8.9096392875173985E-2</v>
      </c>
      <c r="AB32" s="22">
        <f t="shared" si="71"/>
        <v>6.5040366798876995E-2</v>
      </c>
      <c r="AC32" s="22">
        <f t="shared" si="71"/>
        <v>4.7479467763180197E-2</v>
      </c>
      <c r="AD32" s="22">
        <f t="shared" si="71"/>
        <v>3.466001146712154E-2</v>
      </c>
      <c r="AE32" s="22">
        <f t="shared" si="71"/>
        <v>2.530180837099872E-2</v>
      </c>
      <c r="AF32" s="22">
        <f t="shared" si="71"/>
        <v>1.847032011082906E-2</v>
      </c>
      <c r="AG32" s="22">
        <f t="shared" si="71"/>
        <v>1.3483333680905207E-2</v>
      </c>
      <c r="AH32" s="22">
        <f t="shared" si="71"/>
        <v>9.8428335870607998E-3</v>
      </c>
      <c r="AI32" s="22">
        <f t="shared" si="71"/>
        <v>7.1852685185543842E-3</v>
      </c>
      <c r="AJ32" s="22">
        <f t="shared" si="71"/>
        <v>5.2452460185446999E-3</v>
      </c>
      <c r="AK32" s="22">
        <f t="shared" si="71"/>
        <v>3.8290295935376304E-3</v>
      </c>
      <c r="AL32" s="22">
        <f t="shared" si="71"/>
        <v>2.7951916032824698E-3</v>
      </c>
      <c r="AM32" s="22">
        <f t="shared" si="71"/>
        <v>2.0404898703962021E-3</v>
      </c>
      <c r="AN32" s="22">
        <f t="shared" si="71"/>
        <v>1.4895576053892273E-3</v>
      </c>
      <c r="AO32" s="22">
        <f t="shared" si="71"/>
        <v>1.0873770519341361E-3</v>
      </c>
      <c r="AP32" s="22">
        <f t="shared" si="71"/>
        <v>7.9378524791191927E-4</v>
      </c>
      <c r="AQ32" s="22">
        <f t="shared" si="71"/>
        <v>5.7946323097570092E-4</v>
      </c>
      <c r="AR32" s="22">
        <f t="shared" si="71"/>
        <v>4.2300815861226162E-4</v>
      </c>
      <c r="AS32" s="22">
        <f t="shared" si="45"/>
        <v>3.08795955786951E-4</v>
      </c>
      <c r="AT32" s="23"/>
      <c r="AU32" s="23"/>
      <c r="AV32" s="12" t="s">
        <v>67</v>
      </c>
      <c r="AW32" s="22">
        <f t="shared" si="38"/>
        <v>1.3500000000000005</v>
      </c>
      <c r="AX32" s="81">
        <f t="shared" si="29"/>
        <v>9</v>
      </c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3"/>
      <c r="BT32" s="12" t="s">
        <v>67</v>
      </c>
      <c r="BU32" s="22">
        <f t="shared" si="39"/>
        <v>1.3500000000000005</v>
      </c>
      <c r="BV32" s="83">
        <f t="shared" si="31"/>
        <v>0.83</v>
      </c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R32" s="12" t="s">
        <v>67</v>
      </c>
      <c r="CS32" s="22">
        <f t="shared" si="40"/>
        <v>1.3500000000000005</v>
      </c>
      <c r="CT32" s="85">
        <f t="shared" si="33"/>
        <v>0.5</v>
      </c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P32" s="12" t="s">
        <v>67</v>
      </c>
      <c r="DQ32" s="22">
        <f t="shared" si="41"/>
        <v>1.3500000000000005</v>
      </c>
      <c r="DR32" s="20">
        <f t="shared" si="35"/>
        <v>0</v>
      </c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</row>
    <row r="33" spans="1:142">
      <c r="A33" s="1"/>
      <c r="B33" s="17" t="s">
        <v>148</v>
      </c>
      <c r="C33" s="17" t="s">
        <v>60</v>
      </c>
      <c r="D33" s="25">
        <v>0.05</v>
      </c>
      <c r="E33" s="17" t="s">
        <v>61</v>
      </c>
      <c r="F33" s="24">
        <v>0.1</v>
      </c>
      <c r="G33" s="63" t="s">
        <v>312</v>
      </c>
      <c r="H33" s="63"/>
      <c r="J33" s="11"/>
      <c r="M33" s="34"/>
      <c r="N33" s="1"/>
      <c r="O33" s="1"/>
      <c r="P33" s="3"/>
      <c r="Q33" s="3"/>
      <c r="R33" s="3"/>
      <c r="S33" s="11"/>
      <c r="T33" s="11"/>
      <c r="U33" s="11"/>
      <c r="V33" s="11"/>
      <c r="W33" s="12" t="s">
        <v>68</v>
      </c>
      <c r="X33" s="22">
        <f t="shared" si="42"/>
        <v>1.4000000000000006</v>
      </c>
      <c r="Y33" s="53">
        <f t="shared" si="46"/>
        <v>0.12037793745566763</v>
      </c>
      <c r="Z33" s="22">
        <f t="shared" si="43"/>
        <v>8.667211496808068E-2</v>
      </c>
      <c r="AA33" s="22">
        <f t="shared" ref="AA33:AR33" si="72">($C$39*Z33+$D$39*Z33+$E$39*Z33-($D$13*Z33*$X33))</f>
        <v>6.2403922777018075E-2</v>
      </c>
      <c r="AB33" s="22">
        <f t="shared" si="72"/>
        <v>4.4930824399453E-2</v>
      </c>
      <c r="AC33" s="22">
        <f t="shared" si="72"/>
        <v>3.2350193567606142E-2</v>
      </c>
      <c r="AD33" s="22">
        <f t="shared" si="72"/>
        <v>2.3292139368676419E-2</v>
      </c>
      <c r="AE33" s="22">
        <f t="shared" si="72"/>
        <v>1.6770340345447013E-2</v>
      </c>
      <c r="AF33" s="22">
        <f t="shared" si="72"/>
        <v>1.2074645048721848E-2</v>
      </c>
      <c r="AG33" s="22">
        <f t="shared" si="72"/>
        <v>8.693744435079729E-3</v>
      </c>
      <c r="AH33" s="22">
        <f t="shared" si="72"/>
        <v>6.2594959932574037E-3</v>
      </c>
      <c r="AI33" s="22">
        <f t="shared" si="72"/>
        <v>4.5068371151453287E-3</v>
      </c>
      <c r="AJ33" s="22">
        <f t="shared" si="72"/>
        <v>3.2449227229046362E-3</v>
      </c>
      <c r="AK33" s="22">
        <f t="shared" si="72"/>
        <v>2.3363443604913379E-3</v>
      </c>
      <c r="AL33" s="22">
        <f t="shared" si="72"/>
        <v>1.682167939553763E-3</v>
      </c>
      <c r="AM33" s="22">
        <f t="shared" si="72"/>
        <v>1.2111609164787091E-3</v>
      </c>
      <c r="AN33" s="22">
        <f t="shared" si="72"/>
        <v>8.7203585986467009E-4</v>
      </c>
      <c r="AO33" s="22">
        <f t="shared" si="72"/>
        <v>6.2786581910256227E-4</v>
      </c>
      <c r="AP33" s="22">
        <f t="shared" si="72"/>
        <v>4.5206338975384476E-4</v>
      </c>
      <c r="AQ33" s="22">
        <f t="shared" si="72"/>
        <v>3.2548564062276808E-4</v>
      </c>
      <c r="AR33" s="22">
        <f t="shared" si="72"/>
        <v>2.3434966124839297E-4</v>
      </c>
      <c r="AS33" s="22">
        <f t="shared" si="45"/>
        <v>1.6873175609884291E-4</v>
      </c>
      <c r="AT33" s="23"/>
      <c r="AU33" s="23"/>
      <c r="AV33" s="12" t="s">
        <v>68</v>
      </c>
      <c r="AW33" s="22">
        <f t="shared" si="38"/>
        <v>1.4000000000000006</v>
      </c>
      <c r="AX33" s="81">
        <f t="shared" si="29"/>
        <v>9</v>
      </c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3"/>
      <c r="BT33" s="12" t="s">
        <v>68</v>
      </c>
      <c r="BU33" s="22">
        <f t="shared" si="39"/>
        <v>1.4000000000000006</v>
      </c>
      <c r="BV33" s="83">
        <f t="shared" si="31"/>
        <v>0.83</v>
      </c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R33" s="12" t="s">
        <v>68</v>
      </c>
      <c r="CS33" s="22">
        <f t="shared" si="40"/>
        <v>1.4000000000000006</v>
      </c>
      <c r="CT33" s="85">
        <f t="shared" si="33"/>
        <v>0.5</v>
      </c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P33" s="12" t="s">
        <v>68</v>
      </c>
      <c r="DQ33" s="22">
        <f t="shared" si="41"/>
        <v>1.4000000000000006</v>
      </c>
      <c r="DR33" s="20">
        <f t="shared" si="35"/>
        <v>0</v>
      </c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</row>
    <row r="34" spans="1:142">
      <c r="A34" s="1"/>
      <c r="B34" s="9" t="s">
        <v>63</v>
      </c>
      <c r="C34" s="16"/>
      <c r="D34" s="16"/>
      <c r="E34" s="16"/>
      <c r="F34" s="91"/>
      <c r="G34" s="123" t="s">
        <v>310</v>
      </c>
      <c r="H34" s="45"/>
      <c r="J34" s="11"/>
      <c r="M34" s="34"/>
      <c r="N34" s="7" t="s">
        <v>282</v>
      </c>
      <c r="O34" s="3"/>
      <c r="P34" s="3"/>
      <c r="Q34" s="3"/>
      <c r="R34" s="3"/>
      <c r="S34" s="11"/>
      <c r="T34" s="11"/>
      <c r="U34" s="11"/>
      <c r="V34" s="11"/>
      <c r="W34" s="12" t="s">
        <v>69</v>
      </c>
      <c r="X34" s="22">
        <f t="shared" si="42"/>
        <v>1.4500000000000006</v>
      </c>
      <c r="Y34" s="53">
        <f t="shared" si="46"/>
        <v>8.5468335593524E-2</v>
      </c>
      <c r="Z34" s="22">
        <f t="shared" si="43"/>
        <v>6.0682518271402017E-2</v>
      </c>
      <c r="AA34" s="22">
        <f t="shared" ref="AA34:AR34" si="73">($C$39*Z34+$D$39*Z34+$E$39*Z34-($D$13*Z34*$X34))</f>
        <v>4.3084587972695425E-2</v>
      </c>
      <c r="AB34" s="22">
        <f t="shared" si="73"/>
        <v>3.0590057460613745E-2</v>
      </c>
      <c r="AC34" s="22">
        <f t="shared" si="73"/>
        <v>2.1718940797035756E-2</v>
      </c>
      <c r="AD34" s="22">
        <f t="shared" si="73"/>
        <v>1.5420447965895385E-2</v>
      </c>
      <c r="AE34" s="22">
        <f t="shared" si="73"/>
        <v>1.0948518055785721E-2</v>
      </c>
      <c r="AF34" s="22">
        <f t="shared" si="73"/>
        <v>7.7734478196078618E-3</v>
      </c>
      <c r="AG34" s="22">
        <f t="shared" si="73"/>
        <v>5.5191479519215809E-3</v>
      </c>
      <c r="AH34" s="22">
        <f t="shared" si="73"/>
        <v>3.9185950458643214E-3</v>
      </c>
      <c r="AI34" s="22">
        <f t="shared" si="73"/>
        <v>2.782202482563668E-3</v>
      </c>
      <c r="AJ34" s="22">
        <f t="shared" si="73"/>
        <v>1.9753637626202035E-3</v>
      </c>
      <c r="AK34" s="22">
        <f t="shared" si="73"/>
        <v>1.4025082714603438E-3</v>
      </c>
      <c r="AL34" s="22">
        <f t="shared" si="73"/>
        <v>9.9578087273684388E-4</v>
      </c>
      <c r="AM34" s="22">
        <f t="shared" si="73"/>
        <v>7.0700441964315877E-4</v>
      </c>
      <c r="AN34" s="22">
        <f t="shared" si="73"/>
        <v>5.0197313794664267E-4</v>
      </c>
      <c r="AO34" s="22">
        <f t="shared" si="73"/>
        <v>3.5640092794211615E-4</v>
      </c>
      <c r="AP34" s="22">
        <f t="shared" si="73"/>
        <v>2.530446588389025E-4</v>
      </c>
      <c r="AQ34" s="22">
        <f t="shared" si="73"/>
        <v>1.7966170777562073E-4</v>
      </c>
      <c r="AR34" s="22">
        <f t="shared" si="73"/>
        <v>1.2755981252069069E-4</v>
      </c>
      <c r="AS34" s="22">
        <f t="shared" si="45"/>
        <v>9.0567466889690377E-5</v>
      </c>
      <c r="AT34" s="23"/>
      <c r="AU34" s="23"/>
      <c r="AV34" s="12" t="s">
        <v>69</v>
      </c>
      <c r="AW34" s="22">
        <f t="shared" si="38"/>
        <v>1.4500000000000006</v>
      </c>
      <c r="AX34" s="81">
        <f t="shared" si="29"/>
        <v>9</v>
      </c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3"/>
      <c r="BT34" s="12" t="s">
        <v>69</v>
      </c>
      <c r="BU34" s="22">
        <f t="shared" si="39"/>
        <v>1.4500000000000006</v>
      </c>
      <c r="BV34" s="83">
        <f t="shared" si="31"/>
        <v>0.83</v>
      </c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R34" s="12" t="s">
        <v>69</v>
      </c>
      <c r="CS34" s="22">
        <f t="shared" si="40"/>
        <v>1.4500000000000006</v>
      </c>
      <c r="CT34" s="85">
        <f t="shared" si="33"/>
        <v>0.5</v>
      </c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P34" s="12" t="s">
        <v>69</v>
      </c>
      <c r="DQ34" s="22">
        <f t="shared" si="41"/>
        <v>1.4500000000000006</v>
      </c>
      <c r="DR34" s="20">
        <f t="shared" si="35"/>
        <v>0</v>
      </c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</row>
    <row r="35" spans="1:142">
      <c r="A35" s="1"/>
      <c r="B35" s="15" t="s">
        <v>65</v>
      </c>
      <c r="C35" s="9" t="s">
        <v>66</v>
      </c>
      <c r="D35" s="9">
        <f>(D10*D32)/D11</f>
        <v>500</v>
      </c>
      <c r="E35" s="9" t="s">
        <v>61</v>
      </c>
      <c r="F35" s="91">
        <f>G35/D35</f>
        <v>8.0000000000000004E-4</v>
      </c>
      <c r="G35" s="16">
        <f>(D10*D33)/D32</f>
        <v>0.4</v>
      </c>
      <c r="H35" s="88"/>
      <c r="J35" s="1"/>
      <c r="M35" s="34"/>
      <c r="N35" s="3"/>
      <c r="O35" s="3"/>
      <c r="P35" s="3"/>
      <c r="Q35" s="3"/>
      <c r="R35" s="3"/>
      <c r="S35" s="3"/>
      <c r="T35" s="3"/>
      <c r="U35" s="3"/>
      <c r="V35" s="3"/>
      <c r="W35" s="12" t="s">
        <v>71</v>
      </c>
      <c r="X35" s="22">
        <f t="shared" si="42"/>
        <v>1.5000000000000007</v>
      </c>
      <c r="Y35" s="53">
        <f t="shared" si="46"/>
        <v>5.9827834915466789E-2</v>
      </c>
      <c r="Z35" s="22">
        <f t="shared" si="43"/>
        <v>4.1879484440826745E-2</v>
      </c>
      <c r="AA35" s="22">
        <f t="shared" ref="AA35:AR35" si="74">($C$39*Z35+$D$39*Z35+$E$39*Z35-($D$13*Z35*$X35))</f>
        <v>2.9315639108578713E-2</v>
      </c>
      <c r="AB35" s="22">
        <f t="shared" si="74"/>
        <v>2.0520947376005093E-2</v>
      </c>
      <c r="AC35" s="22">
        <f t="shared" si="74"/>
        <v>1.4364663163203562E-2</v>
      </c>
      <c r="AD35" s="22">
        <f t="shared" si="74"/>
        <v>1.005526421424249E-2</v>
      </c>
      <c r="AE35" s="22">
        <f t="shared" si="74"/>
        <v>7.0386849499697408E-3</v>
      </c>
      <c r="AF35" s="22">
        <f t="shared" si="74"/>
        <v>4.9270794649788167E-3</v>
      </c>
      <c r="AG35" s="22">
        <f t="shared" si="74"/>
        <v>3.4489556254851715E-3</v>
      </c>
      <c r="AH35" s="22">
        <f t="shared" si="74"/>
        <v>2.41426893783962E-3</v>
      </c>
      <c r="AI35" s="22">
        <f t="shared" si="74"/>
        <v>1.6899882564877333E-3</v>
      </c>
      <c r="AJ35" s="22">
        <f t="shared" si="74"/>
        <v>1.1829917795414132E-3</v>
      </c>
      <c r="AK35" s="22">
        <f t="shared" si="74"/>
        <v>8.2809424567898901E-4</v>
      </c>
      <c r="AL35" s="22">
        <f t="shared" si="74"/>
        <v>5.7966597197529229E-4</v>
      </c>
      <c r="AM35" s="22">
        <f t="shared" si="74"/>
        <v>4.0576618038270455E-4</v>
      </c>
      <c r="AN35" s="22">
        <f t="shared" si="74"/>
        <v>2.8403632626789312E-4</v>
      </c>
      <c r="AO35" s="22">
        <f t="shared" si="74"/>
        <v>1.9882542838752513E-4</v>
      </c>
      <c r="AP35" s="22">
        <f t="shared" si="74"/>
        <v>1.3917779987126757E-4</v>
      </c>
      <c r="AQ35" s="22">
        <f t="shared" si="74"/>
        <v>9.7424459909887281E-5</v>
      </c>
      <c r="AR35" s="22">
        <f t="shared" si="74"/>
        <v>6.8197121936921075E-5</v>
      </c>
      <c r="AS35" s="22">
        <f t="shared" si="45"/>
        <v>4.7737985355844743E-5</v>
      </c>
      <c r="AT35" s="23"/>
      <c r="AU35" s="23"/>
      <c r="AV35" s="12" t="s">
        <v>71</v>
      </c>
      <c r="AW35" s="22">
        <f t="shared" si="38"/>
        <v>1.5000000000000007</v>
      </c>
      <c r="AX35" s="81">
        <f t="shared" si="29"/>
        <v>9</v>
      </c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3"/>
      <c r="BT35" s="12" t="s">
        <v>71</v>
      </c>
      <c r="BU35" s="22">
        <f t="shared" si="39"/>
        <v>1.5000000000000007</v>
      </c>
      <c r="BV35" s="83">
        <f t="shared" si="31"/>
        <v>0.83</v>
      </c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R35" s="12" t="s">
        <v>71</v>
      </c>
      <c r="CS35" s="22">
        <f t="shared" si="40"/>
        <v>1.5000000000000007</v>
      </c>
      <c r="CT35" s="85">
        <f t="shared" si="33"/>
        <v>0.5</v>
      </c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P35" s="12" t="s">
        <v>71</v>
      </c>
      <c r="DQ35" s="22">
        <f t="shared" si="41"/>
        <v>1.5000000000000007</v>
      </c>
      <c r="DR35" s="20">
        <f t="shared" si="35"/>
        <v>0</v>
      </c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</row>
    <row r="36" spans="1:142">
      <c r="A36" s="1"/>
      <c r="B36" s="16"/>
      <c r="C36" s="30"/>
      <c r="D36" s="121"/>
      <c r="E36" s="121"/>
      <c r="F36" s="91"/>
      <c r="G36" s="34"/>
      <c r="H36" s="34"/>
      <c r="J36" s="1"/>
      <c r="N36" s="1"/>
      <c r="O36" s="1"/>
      <c r="P36" s="1"/>
      <c r="Q36" s="1"/>
      <c r="R36" s="1"/>
      <c r="S36" s="11"/>
      <c r="T36" s="11"/>
      <c r="U36" s="11"/>
      <c r="V36" s="11"/>
      <c r="W36" s="12" t="s">
        <v>73</v>
      </c>
      <c r="X36" s="22">
        <f t="shared" si="42"/>
        <v>1.5500000000000007</v>
      </c>
      <c r="Y36" s="53">
        <f t="shared" si="46"/>
        <v>4.1281206091672074E-2</v>
      </c>
      <c r="Z36" s="22">
        <f t="shared" si="43"/>
        <v>2.8484032203253726E-2</v>
      </c>
      <c r="AA36" s="22">
        <f t="shared" ref="AA36:AR36" si="75">($C$39*Z36+$D$39*Z36+$E$39*Z36-($D$13*Z36*$X36))</f>
        <v>1.9653982220245066E-2</v>
      </c>
      <c r="AB36" s="22">
        <f t="shared" si="75"/>
        <v>1.3561247731969091E-2</v>
      </c>
      <c r="AC36" s="22">
        <f t="shared" si="75"/>
        <v>9.357260935058672E-3</v>
      </c>
      <c r="AD36" s="22">
        <f t="shared" si="75"/>
        <v>6.4565100451904819E-3</v>
      </c>
      <c r="AE36" s="22">
        <f t="shared" si="75"/>
        <v>4.4549919311814316E-3</v>
      </c>
      <c r="AF36" s="22">
        <f t="shared" si="75"/>
        <v>3.0739444325151872E-3</v>
      </c>
      <c r="AG36" s="22">
        <f t="shared" si="75"/>
        <v>2.1210216584354783E-3</v>
      </c>
      <c r="AH36" s="22">
        <f t="shared" si="75"/>
        <v>1.4635049443204793E-3</v>
      </c>
      <c r="AI36" s="22">
        <f t="shared" si="75"/>
        <v>1.0098184115811307E-3</v>
      </c>
      <c r="AJ36" s="22">
        <f t="shared" si="75"/>
        <v>6.9677470399098003E-4</v>
      </c>
      <c r="AK36" s="22">
        <f t="shared" si="75"/>
        <v>4.8077454575377616E-4</v>
      </c>
      <c r="AL36" s="22">
        <f t="shared" si="75"/>
        <v>3.3173443657010546E-4</v>
      </c>
      <c r="AM36" s="22">
        <f t="shared" si="75"/>
        <v>2.2889676123337272E-4</v>
      </c>
      <c r="AN36" s="22">
        <f t="shared" si="75"/>
        <v>1.5793876525102714E-4</v>
      </c>
      <c r="AO36" s="22">
        <f t="shared" si="75"/>
        <v>1.0897774802320868E-4</v>
      </c>
      <c r="AP36" s="22">
        <f t="shared" si="75"/>
        <v>7.5194646136013968E-5</v>
      </c>
      <c r="AQ36" s="22">
        <f t="shared" si="75"/>
        <v>5.1884305833849612E-5</v>
      </c>
      <c r="AR36" s="22">
        <f t="shared" si="75"/>
        <v>3.580017102535622E-5</v>
      </c>
      <c r="AS36" s="22">
        <f t="shared" si="45"/>
        <v>2.4702118007495785E-5</v>
      </c>
      <c r="AT36" s="23"/>
      <c r="AU36" s="23"/>
      <c r="AV36" s="12" t="s">
        <v>73</v>
      </c>
      <c r="AW36" s="22">
        <f t="shared" si="38"/>
        <v>1.5500000000000007</v>
      </c>
      <c r="AX36" s="81">
        <f t="shared" si="29"/>
        <v>9</v>
      </c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3"/>
      <c r="BT36" s="12" t="s">
        <v>73</v>
      </c>
      <c r="BU36" s="22">
        <f t="shared" si="39"/>
        <v>1.5500000000000007</v>
      </c>
      <c r="BV36" s="83">
        <f t="shared" si="31"/>
        <v>0.83</v>
      </c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R36" s="12" t="s">
        <v>73</v>
      </c>
      <c r="CS36" s="22">
        <f t="shared" si="40"/>
        <v>1.5500000000000007</v>
      </c>
      <c r="CT36" s="85">
        <f t="shared" si="33"/>
        <v>0.5</v>
      </c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P36" s="12" t="s">
        <v>73</v>
      </c>
      <c r="DQ36" s="22">
        <f t="shared" si="41"/>
        <v>1.5500000000000007</v>
      </c>
      <c r="DR36" s="20">
        <f t="shared" si="35"/>
        <v>0</v>
      </c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</row>
    <row r="37" spans="1:142" ht="16">
      <c r="A37" s="1"/>
      <c r="B37" s="15" t="s">
        <v>149</v>
      </c>
      <c r="C37" s="9" t="s">
        <v>278</v>
      </c>
      <c r="D37" s="9" t="s">
        <v>311</v>
      </c>
      <c r="E37" s="9" t="s">
        <v>279</v>
      </c>
      <c r="F37" s="31" t="s">
        <v>143</v>
      </c>
      <c r="G37" s="88"/>
      <c r="H37" s="88"/>
      <c r="J37" s="1"/>
      <c r="M37" s="35"/>
      <c r="N37" s="1"/>
      <c r="O37" s="1"/>
      <c r="P37" s="1"/>
      <c r="Q37" s="36" t="s">
        <v>144</v>
      </c>
      <c r="R37" s="1"/>
      <c r="S37" s="11"/>
      <c r="T37" s="11"/>
      <c r="U37" s="11"/>
      <c r="V37" s="11"/>
      <c r="W37" s="12" t="s">
        <v>75</v>
      </c>
      <c r="X37" s="22">
        <f t="shared" si="42"/>
        <v>1.6000000000000008</v>
      </c>
      <c r="Y37" s="53">
        <f t="shared" si="46"/>
        <v>2.8071220142337004E-2</v>
      </c>
      <c r="Z37" s="22">
        <f t="shared" si="43"/>
        <v>1.9088429696789158E-2</v>
      </c>
      <c r="AA37" s="22">
        <f t="shared" ref="AA37:AR37" si="76">($C$39*Z37+$D$39*Z37+$E$39*Z37-($D$13*Z37*$X37))</f>
        <v>1.2980132193816624E-2</v>
      </c>
      <c r="AB37" s="22">
        <f t="shared" si="76"/>
        <v>8.8264898917953024E-3</v>
      </c>
      <c r="AC37" s="22">
        <f t="shared" si="76"/>
        <v>6.0020131264208049E-3</v>
      </c>
      <c r="AD37" s="22">
        <f t="shared" si="76"/>
        <v>4.0813689259661459E-3</v>
      </c>
      <c r="AE37" s="22">
        <f t="shared" si="76"/>
        <v>2.7753308696569787E-3</v>
      </c>
      <c r="AF37" s="22">
        <f t="shared" si="76"/>
        <v>1.8872249913667451E-3</v>
      </c>
      <c r="AG37" s="22">
        <f t="shared" si="76"/>
        <v>1.2833129941293864E-3</v>
      </c>
      <c r="AH37" s="22">
        <f t="shared" si="76"/>
        <v>8.7265283600798259E-4</v>
      </c>
      <c r="AI37" s="22">
        <f t="shared" si="76"/>
        <v>5.9340392848542792E-4</v>
      </c>
      <c r="AJ37" s="22">
        <f t="shared" si="76"/>
        <v>4.0351467137009087E-4</v>
      </c>
      <c r="AK37" s="22">
        <f t="shared" si="76"/>
        <v>2.7438997653166173E-4</v>
      </c>
      <c r="AL37" s="22">
        <f t="shared" si="76"/>
        <v>1.8658518404152997E-4</v>
      </c>
      <c r="AM37" s="22">
        <f t="shared" si="76"/>
        <v>1.2687792514824034E-4</v>
      </c>
      <c r="AN37" s="22">
        <f t="shared" si="76"/>
        <v>8.6276989100803417E-5</v>
      </c>
      <c r="AO37" s="22">
        <f t="shared" si="76"/>
        <v>5.8668352588546306E-5</v>
      </c>
      <c r="AP37" s="22">
        <f t="shared" si="76"/>
        <v>3.9894479760211472E-5</v>
      </c>
      <c r="AQ37" s="22">
        <f t="shared" si="76"/>
        <v>2.7128246236943794E-5</v>
      </c>
      <c r="AR37" s="22">
        <f t="shared" si="76"/>
        <v>1.8447207441121777E-5</v>
      </c>
      <c r="AS37" s="22">
        <f t="shared" si="45"/>
        <v>1.2544101059962804E-5</v>
      </c>
      <c r="AT37" s="23"/>
      <c r="AU37" s="23"/>
      <c r="AV37" s="12" t="s">
        <v>75</v>
      </c>
      <c r="AW37" s="22">
        <f t="shared" si="38"/>
        <v>1.6000000000000008</v>
      </c>
      <c r="AX37" s="81">
        <f t="shared" si="29"/>
        <v>9</v>
      </c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3"/>
      <c r="BT37" s="12" t="s">
        <v>75</v>
      </c>
      <c r="BU37" s="22">
        <f t="shared" si="39"/>
        <v>1.6000000000000008</v>
      </c>
      <c r="BV37" s="83">
        <f t="shared" si="31"/>
        <v>0.83</v>
      </c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R37" s="12" t="s">
        <v>75</v>
      </c>
      <c r="CS37" s="22">
        <f t="shared" si="40"/>
        <v>1.6000000000000008</v>
      </c>
      <c r="CT37" s="85">
        <f t="shared" si="33"/>
        <v>0.5</v>
      </c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P37" s="12" t="s">
        <v>75</v>
      </c>
      <c r="DQ37" s="22">
        <f t="shared" si="41"/>
        <v>1.6000000000000008</v>
      </c>
      <c r="DR37" s="20">
        <f t="shared" si="35"/>
        <v>0</v>
      </c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</row>
    <row r="38" spans="1:142" ht="15" thickBot="1">
      <c r="A38" s="1"/>
      <c r="B38" s="17" t="s">
        <v>70</v>
      </c>
      <c r="C38" s="33">
        <f>G35+(2*F35)</f>
        <v>0.40160000000000001</v>
      </c>
      <c r="D38" s="30">
        <f>1-G35-(3*F35)</f>
        <v>0.59760000000000002</v>
      </c>
      <c r="E38" s="30">
        <f>F35</f>
        <v>8.0000000000000004E-4</v>
      </c>
      <c r="F38" s="30">
        <f>+SUM(C38:E38)</f>
        <v>1</v>
      </c>
      <c r="G38" s="34"/>
      <c r="H38" s="34"/>
      <c r="J38" s="1"/>
      <c r="M38" s="37"/>
      <c r="N38" s="37"/>
      <c r="O38" s="37"/>
      <c r="P38" s="37"/>
      <c r="Q38" s="10" t="s">
        <v>140</v>
      </c>
      <c r="R38" s="37"/>
      <c r="S38" s="37"/>
      <c r="T38" s="37"/>
      <c r="U38" s="37"/>
      <c r="V38" s="37"/>
      <c r="W38" s="12" t="s">
        <v>76</v>
      </c>
      <c r="X38" s="22">
        <f t="shared" si="42"/>
        <v>1.6500000000000008</v>
      </c>
      <c r="Y38" s="53">
        <f t="shared" si="46"/>
        <v>1.8807717495365788E-2</v>
      </c>
      <c r="Z38" s="22">
        <f t="shared" si="43"/>
        <v>1.2601170721895079E-2</v>
      </c>
      <c r="AA38" s="22">
        <f t="shared" ref="AA38:AR38" si="77">($C$39*Z38+$D$39*Z38+$E$39*Z38-($D$13*Z38*$X38))</f>
        <v>8.4427843836696985E-3</v>
      </c>
      <c r="AB38" s="22">
        <f t="shared" si="77"/>
        <v>5.6566655370586978E-3</v>
      </c>
      <c r="AC38" s="22">
        <f t="shared" si="77"/>
        <v>3.7899659098293275E-3</v>
      </c>
      <c r="AD38" s="22">
        <f t="shared" si="77"/>
        <v>2.5392771595856489E-3</v>
      </c>
      <c r="AE38" s="22">
        <f t="shared" si="77"/>
        <v>1.7013156969223841E-3</v>
      </c>
      <c r="AF38" s="22">
        <f t="shared" si="77"/>
        <v>1.1398815169379969E-3</v>
      </c>
      <c r="AG38" s="22">
        <f t="shared" si="77"/>
        <v>7.6372061634845747E-4</v>
      </c>
      <c r="AH38" s="22">
        <f t="shared" si="77"/>
        <v>5.1169281295346627E-4</v>
      </c>
      <c r="AI38" s="22">
        <f t="shared" si="77"/>
        <v>3.4283418467882229E-4</v>
      </c>
      <c r="AJ38" s="22">
        <f t="shared" si="77"/>
        <v>2.2969890373481086E-4</v>
      </c>
      <c r="AK38" s="22">
        <f t="shared" si="77"/>
        <v>1.5389826550232322E-4</v>
      </c>
      <c r="AL38" s="22">
        <f t="shared" si="77"/>
        <v>1.0311183788655656E-4</v>
      </c>
      <c r="AM38" s="22">
        <f t="shared" si="77"/>
        <v>6.9084931383992871E-5</v>
      </c>
      <c r="AN38" s="22">
        <f t="shared" si="77"/>
        <v>4.628690402727521E-5</v>
      </c>
      <c r="AO38" s="22">
        <f t="shared" si="77"/>
        <v>3.1012225698274374E-5</v>
      </c>
      <c r="AP38" s="22">
        <f t="shared" si="77"/>
        <v>2.0778191217843825E-5</v>
      </c>
      <c r="AQ38" s="22">
        <f t="shared" si="77"/>
        <v>1.392138811595536E-5</v>
      </c>
      <c r="AR38" s="22">
        <f t="shared" si="77"/>
        <v>9.3273300376900863E-6</v>
      </c>
      <c r="AS38" s="22">
        <f t="shared" si="45"/>
        <v>6.2493111252523557E-6</v>
      </c>
      <c r="AT38" s="23"/>
      <c r="AU38" s="23"/>
      <c r="AV38" s="12" t="s">
        <v>76</v>
      </c>
      <c r="AW38" s="22">
        <f t="shared" si="38"/>
        <v>1.6500000000000008</v>
      </c>
      <c r="AX38" s="81">
        <f t="shared" si="29"/>
        <v>9</v>
      </c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3"/>
      <c r="BT38" s="12" t="s">
        <v>76</v>
      </c>
      <c r="BU38" s="22">
        <f t="shared" si="39"/>
        <v>1.6500000000000008</v>
      </c>
      <c r="BV38" s="83">
        <f t="shared" si="31"/>
        <v>0.83</v>
      </c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R38" s="12" t="s">
        <v>76</v>
      </c>
      <c r="CS38" s="22">
        <f t="shared" si="40"/>
        <v>1.6500000000000008</v>
      </c>
      <c r="CT38" s="85">
        <f t="shared" si="33"/>
        <v>0.5</v>
      </c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P38" s="12" t="s">
        <v>76</v>
      </c>
      <c r="DQ38" s="22">
        <f t="shared" si="41"/>
        <v>1.6500000000000008</v>
      </c>
      <c r="DR38" s="20">
        <f t="shared" si="35"/>
        <v>0</v>
      </c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</row>
    <row r="39" spans="1:142">
      <c r="A39" s="11"/>
      <c r="B39" s="17" t="s">
        <v>72</v>
      </c>
      <c r="C39" s="30">
        <f>G35+F35</f>
        <v>0.40080000000000005</v>
      </c>
      <c r="D39" s="30">
        <f>1-G35-2*F35</f>
        <v>0.59839999999999993</v>
      </c>
      <c r="E39" s="30">
        <f>F35</f>
        <v>8.0000000000000004E-4</v>
      </c>
      <c r="F39" s="30">
        <f>+SUM(C39:E39)</f>
        <v>1</v>
      </c>
      <c r="G39" s="34"/>
      <c r="H39" s="34"/>
      <c r="J39" s="1"/>
      <c r="M39" s="11"/>
      <c r="N39" s="11"/>
      <c r="O39" s="11"/>
      <c r="P39" s="11"/>
      <c r="Q39" s="38">
        <f>+MIN(AX56:BR56)</f>
        <v>9</v>
      </c>
      <c r="R39" s="1"/>
      <c r="S39" s="1"/>
      <c r="T39" s="1"/>
      <c r="U39" s="1"/>
      <c r="V39" s="1"/>
      <c r="W39" s="12" t="s">
        <v>77</v>
      </c>
      <c r="X39" s="22">
        <f t="shared" si="42"/>
        <v>1.7000000000000008</v>
      </c>
      <c r="Y39" s="53">
        <f t="shared" si="46"/>
        <v>1.2413093546941416E-2</v>
      </c>
      <c r="Z39" s="22">
        <f t="shared" si="43"/>
        <v>8.1926417409813324E-3</v>
      </c>
      <c r="AA39" s="22">
        <f t="shared" ref="AA39:AR39" si="78">($C$39*Z39+$D$39*Z39+$E$39*Z39-($D$13*Z39*$X39))</f>
        <v>5.4071435490476785E-3</v>
      </c>
      <c r="AB39" s="22">
        <f t="shared" si="78"/>
        <v>3.5687147423714679E-3</v>
      </c>
      <c r="AC39" s="22">
        <f t="shared" si="78"/>
        <v>2.3553517299651681E-3</v>
      </c>
      <c r="AD39" s="22">
        <f t="shared" si="78"/>
        <v>1.5545321417770105E-3</v>
      </c>
      <c r="AE39" s="22">
        <f t="shared" si="78"/>
        <v>1.0259912135728265E-3</v>
      </c>
      <c r="AF39" s="22">
        <f t="shared" si="78"/>
        <v>6.7715420095806542E-4</v>
      </c>
      <c r="AG39" s="22">
        <f t="shared" si="78"/>
        <v>4.4692177263232306E-4</v>
      </c>
      <c r="AH39" s="22">
        <f t="shared" si="78"/>
        <v>2.949683699373331E-4</v>
      </c>
      <c r="AI39" s="22">
        <f t="shared" si="78"/>
        <v>1.9467912415863979E-4</v>
      </c>
      <c r="AJ39" s="22">
        <f t="shared" si="78"/>
        <v>1.2848822194470221E-4</v>
      </c>
      <c r="AK39" s="22">
        <f t="shared" si="78"/>
        <v>8.4802226483503425E-5</v>
      </c>
      <c r="AL39" s="22">
        <f t="shared" si="78"/>
        <v>5.5969469479112242E-5</v>
      </c>
      <c r="AM39" s="22">
        <f t="shared" si="78"/>
        <v>3.6939849856214062E-5</v>
      </c>
      <c r="AN39" s="22">
        <f t="shared" si="78"/>
        <v>2.4380300905101272E-5</v>
      </c>
      <c r="AO39" s="22">
        <f t="shared" si="78"/>
        <v>1.6090998597366835E-5</v>
      </c>
      <c r="AP39" s="22">
        <f t="shared" si="78"/>
        <v>1.0620059074262104E-5</v>
      </c>
      <c r="AQ39" s="22">
        <f t="shared" si="78"/>
        <v>7.0092389890129872E-6</v>
      </c>
      <c r="AR39" s="22">
        <f t="shared" si="78"/>
        <v>4.6260977327485699E-6</v>
      </c>
      <c r="AS39" s="22">
        <f t="shared" si="45"/>
        <v>3.0532245036140552E-6</v>
      </c>
      <c r="AT39" s="23"/>
      <c r="AU39" s="23"/>
      <c r="AV39" s="12" t="s">
        <v>77</v>
      </c>
      <c r="AW39" s="22">
        <f t="shared" si="38"/>
        <v>1.7000000000000008</v>
      </c>
      <c r="AX39" s="81">
        <f t="shared" si="29"/>
        <v>9</v>
      </c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3"/>
      <c r="BT39" s="12" t="s">
        <v>77</v>
      </c>
      <c r="BU39" s="22">
        <f t="shared" si="39"/>
        <v>1.7000000000000008</v>
      </c>
      <c r="BV39" s="83">
        <f t="shared" si="31"/>
        <v>0.83</v>
      </c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R39" s="12" t="s">
        <v>77</v>
      </c>
      <c r="CS39" s="22">
        <f t="shared" si="40"/>
        <v>1.7000000000000008</v>
      </c>
      <c r="CT39" s="85">
        <f t="shared" si="33"/>
        <v>0.5</v>
      </c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P39" s="12" t="s">
        <v>77</v>
      </c>
      <c r="DQ39" s="22">
        <f t="shared" si="41"/>
        <v>1.7000000000000008</v>
      </c>
      <c r="DR39" s="20">
        <f t="shared" si="35"/>
        <v>0</v>
      </c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</row>
    <row r="40" spans="1:142">
      <c r="A40" s="11"/>
      <c r="B40" s="17" t="s">
        <v>74</v>
      </c>
      <c r="C40" s="30">
        <f>G35+F35</f>
        <v>0.40080000000000005</v>
      </c>
      <c r="D40" s="30">
        <f>1-G35-F35</f>
        <v>0.59919999999999995</v>
      </c>
      <c r="E40" s="27">
        <v>0</v>
      </c>
      <c r="F40" s="30">
        <f>+SUM(C40:E40)</f>
        <v>1</v>
      </c>
      <c r="G40" s="34"/>
      <c r="H40" s="34"/>
      <c r="I40" s="4">
        <v>1</v>
      </c>
      <c r="J40" s="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2" t="s">
        <v>78</v>
      </c>
      <c r="X40" s="22">
        <f t="shared" si="42"/>
        <v>1.7500000000000009</v>
      </c>
      <c r="Y40" s="53">
        <f t="shared" si="46"/>
        <v>8.0685108055119185E-3</v>
      </c>
      <c r="Z40" s="22">
        <f t="shared" si="43"/>
        <v>5.2445320235827448E-3</v>
      </c>
      <c r="AA40" s="22">
        <f t="shared" ref="AA40:AR40" si="79">($C$39*Z40+$D$39*Z40+$E$39*Z40-($D$13*Z40*$X40))</f>
        <v>3.4089458153287833E-3</v>
      </c>
      <c r="AB40" s="22">
        <f t="shared" si="79"/>
        <v>2.2158147799637082E-3</v>
      </c>
      <c r="AC40" s="22">
        <f t="shared" si="79"/>
        <v>1.4402796069764095E-3</v>
      </c>
      <c r="AD40" s="22">
        <f t="shared" si="79"/>
        <v>9.3618174453466592E-4</v>
      </c>
      <c r="AE40" s="22">
        <f t="shared" si="79"/>
        <v>6.085181339475327E-4</v>
      </c>
      <c r="AF40" s="22">
        <f t="shared" si="79"/>
        <v>3.9553678706589612E-4</v>
      </c>
      <c r="AG40" s="22">
        <f t="shared" si="79"/>
        <v>2.570989115928324E-4</v>
      </c>
      <c r="AH40" s="22">
        <f t="shared" si="79"/>
        <v>1.67114292535341E-4</v>
      </c>
      <c r="AI40" s="22">
        <f t="shared" si="79"/>
        <v>1.0862429014797162E-4</v>
      </c>
      <c r="AJ40" s="22">
        <f t="shared" si="79"/>
        <v>7.0605788596181539E-5</v>
      </c>
      <c r="AK40" s="22">
        <f t="shared" si="79"/>
        <v>4.5893762587517984E-5</v>
      </c>
      <c r="AL40" s="22">
        <f t="shared" si="79"/>
        <v>2.9830945681886678E-5</v>
      </c>
      <c r="AM40" s="22">
        <f t="shared" si="79"/>
        <v>1.9390114693226334E-5</v>
      </c>
      <c r="AN40" s="22">
        <f t="shared" si="79"/>
        <v>1.2603574550597116E-5</v>
      </c>
      <c r="AO40" s="22">
        <f t="shared" si="79"/>
        <v>8.1923234578881227E-6</v>
      </c>
      <c r="AP40" s="22">
        <f t="shared" si="79"/>
        <v>5.3250102476272781E-6</v>
      </c>
      <c r="AQ40" s="22">
        <f t="shared" si="79"/>
        <v>3.4612566609577297E-6</v>
      </c>
      <c r="AR40" s="22">
        <f t="shared" si="79"/>
        <v>2.249816829622523E-6</v>
      </c>
      <c r="AS40" s="22">
        <f t="shared" si="45"/>
        <v>1.4623809392546395E-6</v>
      </c>
      <c r="AT40" s="23"/>
      <c r="AU40" s="23"/>
      <c r="AV40" s="12" t="s">
        <v>78</v>
      </c>
      <c r="AW40" s="22">
        <f t="shared" si="38"/>
        <v>1.7500000000000009</v>
      </c>
      <c r="AX40" s="81">
        <f t="shared" si="29"/>
        <v>9</v>
      </c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3"/>
      <c r="BT40" s="12" t="s">
        <v>78</v>
      </c>
      <c r="BU40" s="22">
        <f t="shared" si="39"/>
        <v>1.7500000000000009</v>
      </c>
      <c r="BV40" s="83">
        <f t="shared" si="31"/>
        <v>0.83</v>
      </c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R40" s="12" t="s">
        <v>78</v>
      </c>
      <c r="CS40" s="22">
        <f t="shared" si="40"/>
        <v>1.7500000000000009</v>
      </c>
      <c r="CT40" s="85">
        <f t="shared" si="33"/>
        <v>0.5</v>
      </c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P40" s="12" t="s">
        <v>78</v>
      </c>
      <c r="DQ40" s="22">
        <f t="shared" si="41"/>
        <v>1.7500000000000009</v>
      </c>
      <c r="DR40" s="20">
        <f t="shared" si="35"/>
        <v>0</v>
      </c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</row>
    <row r="41" spans="1:142">
      <c r="A41" s="11"/>
      <c r="J41" s="1"/>
      <c r="K41" s="40"/>
      <c r="L41" s="40"/>
      <c r="M41" s="11"/>
      <c r="N41" s="11"/>
      <c r="O41" s="11"/>
      <c r="P41" s="11"/>
      <c r="Q41" s="1"/>
      <c r="R41" s="1"/>
      <c r="S41" s="1"/>
      <c r="T41" s="1"/>
      <c r="U41" s="1"/>
      <c r="V41" s="1"/>
      <c r="W41" s="12" t="s">
        <v>79</v>
      </c>
      <c r="X41" s="22">
        <f t="shared" si="42"/>
        <v>1.8000000000000009</v>
      </c>
      <c r="Y41" s="53">
        <f t="shared" si="46"/>
        <v>5.1638469155276256E-3</v>
      </c>
      <c r="Z41" s="22">
        <f t="shared" si="43"/>
        <v>3.3048620259376795E-3</v>
      </c>
      <c r="AA41" s="22">
        <f t="shared" ref="AA41:AR41" si="80">($C$39*Z41+$D$39*Z41+$E$39*Z41-($D$13*Z41*$X41))</f>
        <v>2.1151116966001138E-3</v>
      </c>
      <c r="AB41" s="22">
        <f t="shared" si="80"/>
        <v>1.3536714858240718E-3</v>
      </c>
      <c r="AC41" s="22">
        <f t="shared" si="80"/>
        <v>8.6634975092740553E-4</v>
      </c>
      <c r="AD41" s="22">
        <f t="shared" si="80"/>
        <v>5.5446384059353938E-4</v>
      </c>
      <c r="AE41" s="22">
        <f t="shared" si="80"/>
        <v>3.5485685797986507E-4</v>
      </c>
      <c r="AF41" s="22">
        <f t="shared" si="80"/>
        <v>2.2710838910711356E-4</v>
      </c>
      <c r="AG41" s="22">
        <f t="shared" si="80"/>
        <v>1.4534936902855264E-4</v>
      </c>
      <c r="AH41" s="22">
        <f t="shared" si="80"/>
        <v>9.3023596178273653E-5</v>
      </c>
      <c r="AI41" s="22">
        <f t="shared" si="80"/>
        <v>5.9535101554095122E-5</v>
      </c>
      <c r="AJ41" s="22">
        <f t="shared" si="80"/>
        <v>3.810246499462086E-5</v>
      </c>
      <c r="AK41" s="22">
        <f t="shared" si="80"/>
        <v>2.4385577596557342E-5</v>
      </c>
      <c r="AL41" s="22">
        <f t="shared" si="80"/>
        <v>1.5606769661796694E-5</v>
      </c>
      <c r="AM41" s="22">
        <f t="shared" si="80"/>
        <v>9.988332583549881E-6</v>
      </c>
      <c r="AN41" s="22">
        <f t="shared" si="80"/>
        <v>6.3925328534719217E-6</v>
      </c>
      <c r="AO41" s="22">
        <f t="shared" si="80"/>
        <v>4.0912210262220282E-6</v>
      </c>
      <c r="AP41" s="22">
        <f t="shared" si="80"/>
        <v>2.6183814567820967E-6</v>
      </c>
      <c r="AQ41" s="22">
        <f t="shared" si="80"/>
        <v>1.6757641323405416E-6</v>
      </c>
      <c r="AR41" s="22">
        <f t="shared" si="80"/>
        <v>1.0724890446979462E-6</v>
      </c>
      <c r="AS41" s="22">
        <f t="shared" si="45"/>
        <v>6.8639298860668532E-7</v>
      </c>
      <c r="AT41" s="23"/>
      <c r="AU41" s="23"/>
      <c r="AV41" s="12" t="s">
        <v>79</v>
      </c>
      <c r="AW41" s="22">
        <f t="shared" si="38"/>
        <v>1.8000000000000009</v>
      </c>
      <c r="AX41" s="81">
        <f t="shared" si="29"/>
        <v>9</v>
      </c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3"/>
      <c r="BT41" s="12" t="s">
        <v>79</v>
      </c>
      <c r="BU41" s="22">
        <f t="shared" si="39"/>
        <v>1.8000000000000009</v>
      </c>
      <c r="BV41" s="83">
        <f t="shared" si="31"/>
        <v>0.83</v>
      </c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R41" s="12" t="s">
        <v>79</v>
      </c>
      <c r="CS41" s="22">
        <f t="shared" si="40"/>
        <v>1.8000000000000009</v>
      </c>
      <c r="CT41" s="85">
        <f t="shared" si="33"/>
        <v>0.5</v>
      </c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P41" s="12" t="s">
        <v>79</v>
      </c>
      <c r="DQ41" s="22">
        <f t="shared" si="41"/>
        <v>1.8000000000000009</v>
      </c>
      <c r="DR41" s="20">
        <f t="shared" si="35"/>
        <v>0</v>
      </c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</row>
    <row r="42" spans="1:142">
      <c r="A42" s="11"/>
      <c r="B42" s="93"/>
      <c r="C42" s="93"/>
      <c r="D42" s="114" t="str">
        <f>+D26</f>
        <v>BOD</v>
      </c>
      <c r="E42" s="114" t="str">
        <f t="shared" ref="E42:H42" si="81">+E26</f>
        <v>DO</v>
      </c>
      <c r="F42" s="114" t="str">
        <f t="shared" si="81"/>
        <v>org-N</v>
      </c>
      <c r="G42" s="114" t="str">
        <f t="shared" si="81"/>
        <v>NH4-N</v>
      </c>
      <c r="H42" s="114" t="str">
        <f t="shared" si="81"/>
        <v>NO3-N</v>
      </c>
      <c r="I42" s="114" t="str">
        <f>+I25</f>
        <v>Units</v>
      </c>
      <c r="J42" s="1"/>
      <c r="K42" s="32"/>
      <c r="L42" s="32"/>
      <c r="M42" s="11"/>
      <c r="N42" s="11"/>
      <c r="O42" s="11"/>
      <c r="P42" s="11"/>
      <c r="Q42" s="1"/>
      <c r="R42" s="1"/>
      <c r="S42" s="1"/>
      <c r="T42" s="1"/>
      <c r="U42" s="1"/>
      <c r="V42" s="1"/>
      <c r="W42" s="12" t="s">
        <v>80</v>
      </c>
      <c r="X42" s="22">
        <f t="shared" si="42"/>
        <v>1.850000000000001</v>
      </c>
      <c r="Y42" s="53">
        <f t="shared" si="46"/>
        <v>3.2532235567824031E-3</v>
      </c>
      <c r="Z42" s="22">
        <f t="shared" si="43"/>
        <v>2.049530840772913E-3</v>
      </c>
      <c r="AA42" s="22">
        <f t="shared" ref="AA42:AR42" si="82">($C$39*Z42+$D$39*Z42+$E$39*Z42-($D$13*Z42*$X42))</f>
        <v>1.2912044296869343E-3</v>
      </c>
      <c r="AB42" s="22">
        <f t="shared" si="82"/>
        <v>8.1345879070276843E-4</v>
      </c>
      <c r="AC42" s="22">
        <f t="shared" si="82"/>
        <v>5.1247903814274388E-4</v>
      </c>
      <c r="AD42" s="22">
        <f t="shared" si="82"/>
        <v>3.2286179402992853E-4</v>
      </c>
      <c r="AE42" s="22">
        <f t="shared" si="82"/>
        <v>2.034029302388549E-4</v>
      </c>
      <c r="AF42" s="22">
        <f t="shared" si="82"/>
        <v>1.2814384605047853E-4</v>
      </c>
      <c r="AG42" s="22">
        <f t="shared" si="82"/>
        <v>8.0730623011801431E-5</v>
      </c>
      <c r="AH42" s="22">
        <f t="shared" si="82"/>
        <v>5.0860292497434867E-5</v>
      </c>
      <c r="AI42" s="22">
        <f t="shared" si="82"/>
        <v>3.2041984273383955E-5</v>
      </c>
      <c r="AJ42" s="22">
        <f t="shared" si="82"/>
        <v>2.0186450092231883E-5</v>
      </c>
      <c r="AK42" s="22">
        <f t="shared" si="82"/>
        <v>1.2717463558106082E-5</v>
      </c>
      <c r="AL42" s="22">
        <f t="shared" si="82"/>
        <v>8.0120020416068286E-6</v>
      </c>
      <c r="AM42" s="22">
        <f t="shared" si="82"/>
        <v>5.0475612862122996E-6</v>
      </c>
      <c r="AN42" s="22">
        <f t="shared" si="82"/>
        <v>3.1799636103137477E-6</v>
      </c>
      <c r="AO42" s="22">
        <f t="shared" si="82"/>
        <v>2.0033770744976605E-6</v>
      </c>
      <c r="AP42" s="22">
        <f t="shared" si="82"/>
        <v>1.2621275569335258E-6</v>
      </c>
      <c r="AQ42" s="22">
        <f t="shared" si="82"/>
        <v>7.9514036086812099E-7</v>
      </c>
      <c r="AR42" s="22">
        <f t="shared" si="82"/>
        <v>5.00938427346916E-7</v>
      </c>
      <c r="AS42" s="22">
        <f t="shared" si="45"/>
        <v>3.1559120922855699E-7</v>
      </c>
      <c r="AT42" s="23"/>
      <c r="AU42" s="23"/>
      <c r="AV42" s="12" t="s">
        <v>80</v>
      </c>
      <c r="AW42" s="22">
        <f t="shared" si="38"/>
        <v>1.850000000000001</v>
      </c>
      <c r="AX42" s="81">
        <f t="shared" si="29"/>
        <v>9</v>
      </c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3"/>
      <c r="BT42" s="12" t="s">
        <v>80</v>
      </c>
      <c r="BU42" s="22">
        <f t="shared" si="39"/>
        <v>1.850000000000001</v>
      </c>
      <c r="BV42" s="83">
        <f t="shared" si="31"/>
        <v>0.83</v>
      </c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R42" s="12" t="s">
        <v>80</v>
      </c>
      <c r="CS42" s="22">
        <f t="shared" si="40"/>
        <v>1.850000000000001</v>
      </c>
      <c r="CT42" s="85">
        <f t="shared" si="33"/>
        <v>0.5</v>
      </c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P42" s="12" t="s">
        <v>80</v>
      </c>
      <c r="DQ42" s="22">
        <f t="shared" si="41"/>
        <v>1.850000000000001</v>
      </c>
      <c r="DR42" s="20">
        <f t="shared" si="35"/>
        <v>0</v>
      </c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</row>
    <row r="43" spans="1:142">
      <c r="A43" s="11"/>
      <c r="B43" s="93" t="s">
        <v>297</v>
      </c>
      <c r="C43" s="93"/>
      <c r="D43" s="116">
        <f>+MAX(AF220:AS220)</f>
        <v>7.9583095340330286E-97</v>
      </c>
      <c r="E43" s="116">
        <f>+MAX(BE220:BR220)</f>
        <v>0</v>
      </c>
      <c r="F43" s="116">
        <f>+MAX(CC220:CP220)</f>
        <v>0</v>
      </c>
      <c r="G43" s="116">
        <f>+MAX(DA220:DN220)</f>
        <v>0</v>
      </c>
      <c r="H43" s="116">
        <f>+MAX(DY220:EL220)</f>
        <v>0</v>
      </c>
      <c r="I43" s="93" t="str">
        <f>+I27</f>
        <v>g/m3</v>
      </c>
      <c r="J43" s="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2" t="s">
        <v>81</v>
      </c>
      <c r="X43" s="22">
        <f t="shared" si="42"/>
        <v>1.900000000000001</v>
      </c>
      <c r="Y43" s="53">
        <f t="shared" si="46"/>
        <v>2.016998605205089E-3</v>
      </c>
      <c r="Z43" s="22">
        <f t="shared" si="43"/>
        <v>1.2505391352271552E-3</v>
      </c>
      <c r="AA43" s="22">
        <f t="shared" ref="AA43:AR43" si="83">($C$39*Z43+$D$39*Z43+$E$39*Z43-($D$13*Z43*$X43))</f>
        <v>7.7533426384083582E-4</v>
      </c>
      <c r="AB43" s="22">
        <f t="shared" si="83"/>
        <v>4.8070724358131802E-4</v>
      </c>
      <c r="AC43" s="22">
        <f t="shared" si="83"/>
        <v>2.9803849102041707E-4</v>
      </c>
      <c r="AD43" s="22">
        <f t="shared" si="83"/>
        <v>1.8478386443265853E-4</v>
      </c>
      <c r="AE43" s="22">
        <f t="shared" si="83"/>
        <v>1.1456599594824823E-4</v>
      </c>
      <c r="AF43" s="22">
        <f t="shared" si="83"/>
        <v>7.1030917487913879E-5</v>
      </c>
      <c r="AG43" s="22">
        <f t="shared" si="83"/>
        <v>4.4039168842506589E-5</v>
      </c>
      <c r="AH43" s="22">
        <f t="shared" si="83"/>
        <v>2.7304284682354074E-5</v>
      </c>
      <c r="AI43" s="22">
        <f t="shared" si="83"/>
        <v>1.6928656503059521E-5</v>
      </c>
      <c r="AJ43" s="22">
        <f t="shared" si="83"/>
        <v>1.0495767031896899E-5</v>
      </c>
      <c r="AK43" s="22">
        <f t="shared" si="83"/>
        <v>6.507375559776075E-6</v>
      </c>
      <c r="AL43" s="22">
        <f t="shared" si="83"/>
        <v>4.0345728470611648E-6</v>
      </c>
      <c r="AM43" s="22">
        <f t="shared" si="83"/>
        <v>2.5014351651779213E-6</v>
      </c>
      <c r="AN43" s="22">
        <f t="shared" si="83"/>
        <v>1.5508898024103107E-6</v>
      </c>
      <c r="AO43" s="22">
        <f t="shared" si="83"/>
        <v>9.6155167749439214E-7</v>
      </c>
      <c r="AP43" s="22">
        <f t="shared" si="83"/>
        <v>5.961620400465227E-7</v>
      </c>
      <c r="AQ43" s="22">
        <f t="shared" si="83"/>
        <v>3.6962046482884396E-7</v>
      </c>
      <c r="AR43" s="22">
        <f t="shared" si="83"/>
        <v>2.2916468819388318E-7</v>
      </c>
      <c r="AS43" s="22">
        <f t="shared" si="45"/>
        <v>1.4208210668020751E-7</v>
      </c>
      <c r="AT43" s="23"/>
      <c r="AU43" s="23"/>
      <c r="AV43" s="12" t="s">
        <v>81</v>
      </c>
      <c r="AW43" s="22">
        <f t="shared" si="38"/>
        <v>1.900000000000001</v>
      </c>
      <c r="AX43" s="81">
        <f t="shared" si="29"/>
        <v>9</v>
      </c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3"/>
      <c r="BT43" s="12" t="s">
        <v>81</v>
      </c>
      <c r="BU43" s="22">
        <f t="shared" si="39"/>
        <v>1.900000000000001</v>
      </c>
      <c r="BV43" s="83">
        <f t="shared" si="31"/>
        <v>0.83</v>
      </c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R43" s="12" t="s">
        <v>81</v>
      </c>
      <c r="CS43" s="22">
        <f t="shared" si="40"/>
        <v>1.900000000000001</v>
      </c>
      <c r="CT43" s="85">
        <f t="shared" si="33"/>
        <v>0.5</v>
      </c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P43" s="12" t="s">
        <v>81</v>
      </c>
      <c r="DQ43" s="22">
        <f t="shared" si="41"/>
        <v>1.900000000000001</v>
      </c>
      <c r="DR43" s="20">
        <f t="shared" si="35"/>
        <v>0</v>
      </c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</row>
    <row r="44" spans="1:142">
      <c r="A44" s="11"/>
      <c r="B44" s="93" t="s">
        <v>298</v>
      </c>
      <c r="C44" s="93"/>
      <c r="D44" s="116">
        <f>+MIN(AF220:AS220)</f>
        <v>-9.152055964138012E-97</v>
      </c>
      <c r="E44" s="116">
        <f>+MIN(BE220:BR220)</f>
        <v>0</v>
      </c>
      <c r="F44" s="116">
        <f>+MIN(CC220:CP220)</f>
        <v>0</v>
      </c>
      <c r="G44" s="116">
        <f>+MIN(DA220:DN220)</f>
        <v>0</v>
      </c>
      <c r="H44" s="116">
        <f>+MIN(DY220:EL220)</f>
        <v>0</v>
      </c>
      <c r="I44" s="93" t="str">
        <f>+I27</f>
        <v>g/m3</v>
      </c>
      <c r="J44" s="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2" t="s">
        <v>82</v>
      </c>
      <c r="X44" s="22">
        <f t="shared" si="42"/>
        <v>1.9500000000000011</v>
      </c>
      <c r="Y44" s="53">
        <f t="shared" si="46"/>
        <v>1.2303691491751039E-3</v>
      </c>
      <c r="Z44" s="22">
        <f t="shared" si="43"/>
        <v>7.5052518099681307E-4</v>
      </c>
      <c r="AA44" s="22">
        <f t="shared" ref="AA44:AR44" si="84">($C$39*Z44+$D$39*Z44+$E$39*Z44-($D$13*Z44*$X44))</f>
        <v>4.5782036040805583E-4</v>
      </c>
      <c r="AB44" s="22">
        <f t="shared" si="84"/>
        <v>2.7927041984891396E-4</v>
      </c>
      <c r="AC44" s="22">
        <f t="shared" si="84"/>
        <v>1.7035495610783744E-4</v>
      </c>
      <c r="AD44" s="22">
        <f t="shared" si="84"/>
        <v>1.0391652322578079E-4</v>
      </c>
      <c r="AE44" s="22">
        <f t="shared" si="84"/>
        <v>6.3389079167726261E-5</v>
      </c>
      <c r="AF44" s="22">
        <f t="shared" si="84"/>
        <v>3.8667338292313007E-5</v>
      </c>
      <c r="AG44" s="22">
        <f t="shared" si="84"/>
        <v>2.3587076358310926E-5</v>
      </c>
      <c r="AH44" s="22">
        <f t="shared" si="84"/>
        <v>1.4388116578569659E-5</v>
      </c>
      <c r="AI44" s="22">
        <f t="shared" si="84"/>
        <v>8.7767511129274876E-6</v>
      </c>
      <c r="AJ44" s="22">
        <f t="shared" si="84"/>
        <v>5.353818178885766E-6</v>
      </c>
      <c r="AK44" s="22">
        <f t="shared" si="84"/>
        <v>3.265829089120316E-6</v>
      </c>
      <c r="AL44" s="22">
        <f t="shared" si="84"/>
        <v>1.9921557443633921E-6</v>
      </c>
      <c r="AM44" s="22">
        <f t="shared" si="84"/>
        <v>1.2152150040616687E-6</v>
      </c>
      <c r="AN44" s="22">
        <f t="shared" si="84"/>
        <v>7.4128115247761766E-7</v>
      </c>
      <c r="AO44" s="22">
        <f t="shared" si="84"/>
        <v>4.5218150301134655E-7</v>
      </c>
      <c r="AP44" s="22">
        <f t="shared" si="84"/>
        <v>2.7583071683692129E-7</v>
      </c>
      <c r="AQ44" s="22">
        <f t="shared" si="84"/>
        <v>1.6825673727052191E-7</v>
      </c>
      <c r="AR44" s="22">
        <f t="shared" si="84"/>
        <v>1.0263660973501832E-7</v>
      </c>
      <c r="AS44" s="22">
        <f t="shared" si="45"/>
        <v>6.2608331938361161E-8</v>
      </c>
      <c r="AT44" s="23"/>
      <c r="AU44" s="23"/>
      <c r="AV44" s="12" t="s">
        <v>82</v>
      </c>
      <c r="AW44" s="22">
        <f t="shared" si="38"/>
        <v>1.9500000000000011</v>
      </c>
      <c r="AX44" s="81">
        <f t="shared" si="29"/>
        <v>9</v>
      </c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3"/>
      <c r="BT44" s="12" t="s">
        <v>82</v>
      </c>
      <c r="BU44" s="22">
        <f t="shared" si="39"/>
        <v>1.9500000000000011</v>
      </c>
      <c r="BV44" s="83">
        <f t="shared" si="31"/>
        <v>0.83</v>
      </c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R44" s="12" t="s">
        <v>82</v>
      </c>
      <c r="CS44" s="22">
        <f t="shared" si="40"/>
        <v>1.9500000000000011</v>
      </c>
      <c r="CT44" s="85">
        <f t="shared" si="33"/>
        <v>0.5</v>
      </c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P44" s="12" t="s">
        <v>82</v>
      </c>
      <c r="DQ44" s="22">
        <f t="shared" si="41"/>
        <v>1.9500000000000011</v>
      </c>
      <c r="DR44" s="20">
        <f t="shared" si="35"/>
        <v>0</v>
      </c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</row>
    <row r="45" spans="1:142">
      <c r="A45" s="11"/>
      <c r="B45" s="93" t="s">
        <v>308</v>
      </c>
      <c r="C45" s="93"/>
      <c r="D45" s="115" t="s">
        <v>307</v>
      </c>
      <c r="E45" s="117" t="s">
        <v>305</v>
      </c>
      <c r="F45" s="117"/>
      <c r="G45" s="117" t="s">
        <v>306</v>
      </c>
      <c r="H45" s="118"/>
      <c r="I45" s="93"/>
      <c r="J45" s="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2" t="s">
        <v>83</v>
      </c>
      <c r="X45" s="22">
        <f t="shared" si="42"/>
        <v>2.0000000000000009</v>
      </c>
      <c r="Y45" s="53">
        <f t="shared" si="46"/>
        <v>7.3822148950506209E-4</v>
      </c>
      <c r="Z45" s="22">
        <f t="shared" si="43"/>
        <v>4.4293289370303713E-4</v>
      </c>
      <c r="AA45" s="22">
        <f t="shared" ref="AA45:AR45" si="85">($C$39*Z45+$D$39*Z45+$E$39*Z45-($D$13*Z45*$X45))</f>
        <v>2.6575973622182213E-4</v>
      </c>
      <c r="AB45" s="22">
        <f t="shared" si="85"/>
        <v>1.5945584173309319E-4</v>
      </c>
      <c r="AC45" s="22">
        <f t="shared" si="85"/>
        <v>9.567350503985586E-5</v>
      </c>
      <c r="AD45" s="22">
        <f t="shared" si="85"/>
        <v>5.7404103023913491E-5</v>
      </c>
      <c r="AE45" s="22">
        <f t="shared" si="85"/>
        <v>3.4442461814348081E-5</v>
      </c>
      <c r="AF45" s="22">
        <f t="shared" si="85"/>
        <v>2.0665477088608839E-5</v>
      </c>
      <c r="AG45" s="22">
        <f t="shared" si="85"/>
        <v>1.23992862531653E-5</v>
      </c>
      <c r="AH45" s="22">
        <f t="shared" si="85"/>
        <v>7.4395717518991759E-6</v>
      </c>
      <c r="AI45" s="22">
        <f t="shared" si="85"/>
        <v>4.4637430511395026E-6</v>
      </c>
      <c r="AJ45" s="22">
        <f t="shared" si="85"/>
        <v>2.6782458306837009E-6</v>
      </c>
      <c r="AK45" s="22">
        <f t="shared" si="85"/>
        <v>1.6069474984102197E-6</v>
      </c>
      <c r="AL45" s="22">
        <f t="shared" si="85"/>
        <v>9.6416849904613131E-7</v>
      </c>
      <c r="AM45" s="22">
        <f t="shared" si="85"/>
        <v>5.785010994276786E-7</v>
      </c>
      <c r="AN45" s="22">
        <f t="shared" si="85"/>
        <v>3.4710065965660701E-7</v>
      </c>
      <c r="AO45" s="22">
        <f t="shared" si="85"/>
        <v>2.0826039579396415E-7</v>
      </c>
      <c r="AP45" s="22">
        <f t="shared" si="85"/>
        <v>1.2495623747637846E-7</v>
      </c>
      <c r="AQ45" s="22">
        <f t="shared" si="85"/>
        <v>7.4973742485827034E-8</v>
      </c>
      <c r="AR45" s="22">
        <f t="shared" si="85"/>
        <v>4.4984245491496218E-8</v>
      </c>
      <c r="AS45" s="22">
        <f t="shared" si="45"/>
        <v>2.6990547294897721E-8</v>
      </c>
      <c r="AT45" s="23"/>
      <c r="AU45" s="23"/>
      <c r="AV45" s="12" t="s">
        <v>83</v>
      </c>
      <c r="AW45" s="22">
        <f t="shared" si="38"/>
        <v>2.0000000000000009</v>
      </c>
      <c r="AX45" s="81">
        <f t="shared" si="29"/>
        <v>9</v>
      </c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3"/>
      <c r="BT45" s="12" t="s">
        <v>83</v>
      </c>
      <c r="BU45" s="22">
        <f t="shared" si="39"/>
        <v>2.0000000000000009</v>
      </c>
      <c r="BV45" s="83">
        <f t="shared" si="31"/>
        <v>0.83</v>
      </c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R45" s="12" t="s">
        <v>83</v>
      </c>
      <c r="CS45" s="22">
        <f t="shared" si="40"/>
        <v>2.0000000000000009</v>
      </c>
      <c r="CT45" s="85">
        <f t="shared" si="33"/>
        <v>0.5</v>
      </c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P45" s="12" t="s">
        <v>83</v>
      </c>
      <c r="DQ45" s="22">
        <f t="shared" si="41"/>
        <v>2.0000000000000009</v>
      </c>
      <c r="DR45" s="20">
        <f t="shared" si="35"/>
        <v>0</v>
      </c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</row>
    <row r="46" spans="1:142">
      <c r="A46" s="11"/>
      <c r="B46" s="93" t="s">
        <v>304</v>
      </c>
      <c r="C46" s="93"/>
      <c r="D46" s="115" t="s">
        <v>303</v>
      </c>
      <c r="E46" s="117" t="s">
        <v>301</v>
      </c>
      <c r="F46" s="117"/>
      <c r="G46" s="117" t="s">
        <v>302</v>
      </c>
      <c r="H46" s="118"/>
      <c r="I46" s="93"/>
      <c r="J46" s="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2" t="s">
        <v>84</v>
      </c>
      <c r="X46" s="22">
        <f t="shared" si="42"/>
        <v>2.0500000000000007</v>
      </c>
      <c r="Y46" s="53">
        <f t="shared" si="46"/>
        <v>4.3555067880798653E-4</v>
      </c>
      <c r="Z46" s="22">
        <f t="shared" si="43"/>
        <v>2.5697490049671201E-4</v>
      </c>
      <c r="AA46" s="22">
        <f t="shared" ref="AA46:AR46" si="86">($C$39*Z46+$D$39*Z46+$E$39*Z46-($D$13*Z46*$X46))</f>
        <v>1.5161519129306002E-4</v>
      </c>
      <c r="AB46" s="22">
        <f t="shared" si="86"/>
        <v>8.9452962862905371E-5</v>
      </c>
      <c r="AC46" s="22">
        <f t="shared" si="86"/>
        <v>5.2777248089114152E-5</v>
      </c>
      <c r="AD46" s="22">
        <f t="shared" si="86"/>
        <v>3.1138576372577337E-5</v>
      </c>
      <c r="AE46" s="22">
        <f t="shared" si="86"/>
        <v>1.8371760059820617E-5</v>
      </c>
      <c r="AF46" s="22">
        <f t="shared" si="86"/>
        <v>1.0839338435294162E-5</v>
      </c>
      <c r="AG46" s="22">
        <f t="shared" si="86"/>
        <v>6.3952096768235525E-6</v>
      </c>
      <c r="AH46" s="22">
        <f t="shared" si="86"/>
        <v>3.7731737093258942E-6</v>
      </c>
      <c r="AI46" s="22">
        <f t="shared" si="86"/>
        <v>2.2261724885022771E-6</v>
      </c>
      <c r="AJ46" s="22">
        <f t="shared" si="86"/>
        <v>1.3134417682163431E-6</v>
      </c>
      <c r="AK46" s="22">
        <f t="shared" si="86"/>
        <v>7.7493064324764223E-7</v>
      </c>
      <c r="AL46" s="22">
        <f t="shared" si="86"/>
        <v>4.5720907951610882E-7</v>
      </c>
      <c r="AM46" s="22">
        <f t="shared" si="86"/>
        <v>2.6975335691450414E-7</v>
      </c>
      <c r="AN46" s="22">
        <f t="shared" si="86"/>
        <v>1.591544805795574E-7</v>
      </c>
      <c r="AO46" s="22">
        <f t="shared" si="86"/>
        <v>9.3901143541938844E-8</v>
      </c>
      <c r="AP46" s="22">
        <f t="shared" si="86"/>
        <v>5.5401674689743903E-8</v>
      </c>
      <c r="AQ46" s="22">
        <f t="shared" si="86"/>
        <v>3.2686988066948885E-8</v>
      </c>
      <c r="AR46" s="22">
        <f t="shared" si="86"/>
        <v>1.9285322959499838E-8</v>
      </c>
      <c r="AS46" s="22">
        <f t="shared" si="45"/>
        <v>1.13783405461049E-8</v>
      </c>
      <c r="AT46" s="23"/>
      <c r="AU46" s="23"/>
      <c r="AV46" s="12" t="s">
        <v>84</v>
      </c>
      <c r="AW46" s="22">
        <f t="shared" si="38"/>
        <v>2.0500000000000007</v>
      </c>
      <c r="AX46" s="81">
        <f t="shared" si="29"/>
        <v>9</v>
      </c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3"/>
      <c r="BT46" s="12" t="s">
        <v>84</v>
      </c>
      <c r="BU46" s="22">
        <f t="shared" si="39"/>
        <v>2.0500000000000007</v>
      </c>
      <c r="BV46" s="83">
        <f t="shared" si="31"/>
        <v>0.83</v>
      </c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R46" s="12" t="s">
        <v>84</v>
      </c>
      <c r="CS46" s="22">
        <f t="shared" si="40"/>
        <v>2.0500000000000007</v>
      </c>
      <c r="CT46" s="85">
        <f t="shared" si="33"/>
        <v>0.5</v>
      </c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P46" s="12" t="s">
        <v>84</v>
      </c>
      <c r="DQ46" s="22">
        <f t="shared" si="41"/>
        <v>2.0500000000000007</v>
      </c>
      <c r="DR46" s="20">
        <f t="shared" si="35"/>
        <v>0</v>
      </c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</row>
    <row r="47" spans="1:142">
      <c r="A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2" t="s">
        <v>85</v>
      </c>
      <c r="X47" s="22">
        <f t="shared" si="42"/>
        <v>2.1000000000000005</v>
      </c>
      <c r="Y47" s="53">
        <f t="shared" si="46"/>
        <v>2.5261939370863214E-4</v>
      </c>
      <c r="Z47" s="22">
        <f t="shared" si="43"/>
        <v>1.465192483510066E-4</v>
      </c>
      <c r="AA47" s="22">
        <f t="shared" ref="AA47:AR47" si="87">($C$39*Z47+$D$39*Z47+$E$39*Z47-($D$13*Z47*$X47))</f>
        <v>8.4981164043583816E-5</v>
      </c>
      <c r="AB47" s="22">
        <f t="shared" si="87"/>
        <v>4.9289075145278592E-5</v>
      </c>
      <c r="AC47" s="22">
        <f t="shared" si="87"/>
        <v>2.8587663584261578E-5</v>
      </c>
      <c r="AD47" s="22">
        <f t="shared" si="87"/>
        <v>1.6580844878871712E-5</v>
      </c>
      <c r="AE47" s="22">
        <f t="shared" si="87"/>
        <v>9.6168900297455901E-6</v>
      </c>
      <c r="AF47" s="22">
        <f t="shared" si="87"/>
        <v>5.5777962172524399E-6</v>
      </c>
      <c r="AG47" s="22">
        <f t="shared" si="87"/>
        <v>3.2351218060064144E-6</v>
      </c>
      <c r="AH47" s="22">
        <f t="shared" si="87"/>
        <v>1.8763706474837194E-6</v>
      </c>
      <c r="AI47" s="22">
        <f t="shared" si="87"/>
        <v>1.0882949755405571E-6</v>
      </c>
      <c r="AJ47" s="22">
        <f t="shared" si="87"/>
        <v>6.3121108581352291E-7</v>
      </c>
      <c r="AK47" s="22">
        <f t="shared" si="87"/>
        <v>3.6610242977184321E-7</v>
      </c>
      <c r="AL47" s="22">
        <f t="shared" si="87"/>
        <v>2.1233940926766896E-7</v>
      </c>
      <c r="AM47" s="22">
        <f t="shared" si="87"/>
        <v>1.2315685737524796E-7</v>
      </c>
      <c r="AN47" s="22">
        <f t="shared" si="87"/>
        <v>7.1430977277643803E-8</v>
      </c>
      <c r="AO47" s="22">
        <f t="shared" si="87"/>
        <v>4.1429966821033387E-8</v>
      </c>
      <c r="AP47" s="22">
        <f t="shared" si="87"/>
        <v>2.4029380756199352E-8</v>
      </c>
      <c r="AQ47" s="22">
        <f t="shared" si="87"/>
        <v>1.3937040838595621E-8</v>
      </c>
      <c r="AR47" s="22">
        <f t="shared" si="87"/>
        <v>8.0834836863854581E-9</v>
      </c>
      <c r="AS47" s="22">
        <f t="shared" si="45"/>
        <v>4.6884205381035641E-9</v>
      </c>
      <c r="AT47" s="23"/>
      <c r="AU47" s="23"/>
      <c r="AV47" s="12" t="s">
        <v>85</v>
      </c>
      <c r="AW47" s="22">
        <f t="shared" si="38"/>
        <v>2.1000000000000005</v>
      </c>
      <c r="AX47" s="81">
        <f t="shared" si="29"/>
        <v>9</v>
      </c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3"/>
      <c r="BT47" s="12" t="s">
        <v>85</v>
      </c>
      <c r="BU47" s="22">
        <f t="shared" si="39"/>
        <v>2.1000000000000005</v>
      </c>
      <c r="BV47" s="83">
        <f t="shared" si="31"/>
        <v>0.83</v>
      </c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R47" s="12" t="s">
        <v>85</v>
      </c>
      <c r="CS47" s="22">
        <f t="shared" si="40"/>
        <v>2.1000000000000005</v>
      </c>
      <c r="CT47" s="85">
        <f t="shared" si="33"/>
        <v>0.5</v>
      </c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P47" s="12" t="s">
        <v>85</v>
      </c>
      <c r="DQ47" s="22">
        <f t="shared" si="41"/>
        <v>2.1000000000000005</v>
      </c>
      <c r="DR47" s="20">
        <f t="shared" si="35"/>
        <v>0</v>
      </c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</row>
    <row r="48" spans="1:142">
      <c r="A48" s="11"/>
      <c r="B48"/>
      <c r="K48" s="11"/>
      <c r="L48" s="11"/>
      <c r="M48" s="11"/>
      <c r="N48" s="54" t="s">
        <v>281</v>
      </c>
      <c r="O48" s="11"/>
      <c r="P48" s="11"/>
      <c r="Q48" s="1"/>
      <c r="R48" s="1"/>
      <c r="S48" s="1"/>
      <c r="T48" s="1"/>
      <c r="U48" s="1"/>
      <c r="V48" s="1"/>
      <c r="W48" s="12" t="s">
        <v>86</v>
      </c>
      <c r="X48" s="22">
        <f t="shared" si="42"/>
        <v>2.1500000000000004</v>
      </c>
      <c r="Y48" s="53">
        <f t="shared" si="46"/>
        <v>1.4399305441392028E-4</v>
      </c>
      <c r="Z48" s="22">
        <f t="shared" si="43"/>
        <v>8.2076041015934577E-5</v>
      </c>
      <c r="AA48" s="22">
        <f t="shared" ref="AA48:AR48" si="88">($C$39*Z48+$D$39*Z48+$E$39*Z48-($D$13*Z48*$X48))</f>
        <v>4.6783343379082712E-5</v>
      </c>
      <c r="AB48" s="22">
        <f t="shared" si="88"/>
        <v>2.666650572607714E-5</v>
      </c>
      <c r="AC48" s="22">
        <f t="shared" si="88"/>
        <v>1.5199908263863972E-5</v>
      </c>
      <c r="AD48" s="22">
        <f t="shared" si="88"/>
        <v>8.6639477104024624E-6</v>
      </c>
      <c r="AE48" s="22">
        <f t="shared" si="88"/>
        <v>4.9384501949294033E-6</v>
      </c>
      <c r="AF48" s="22">
        <f t="shared" si="88"/>
        <v>2.8149166111097595E-6</v>
      </c>
      <c r="AG48" s="22">
        <f t="shared" si="88"/>
        <v>1.6045024683325622E-6</v>
      </c>
      <c r="AH48" s="22">
        <f t="shared" si="88"/>
        <v>9.1456640694956036E-7</v>
      </c>
      <c r="AI48" s="22">
        <f t="shared" si="88"/>
        <v>5.2130285196124926E-7</v>
      </c>
      <c r="AJ48" s="22">
        <f t="shared" si="88"/>
        <v>2.9714262561791204E-7</v>
      </c>
      <c r="AK48" s="22">
        <f t="shared" si="88"/>
        <v>1.6937129660220983E-7</v>
      </c>
      <c r="AL48" s="22">
        <f t="shared" si="88"/>
        <v>9.654163906325955E-8</v>
      </c>
      <c r="AM48" s="22">
        <f t="shared" si="88"/>
        <v>5.5028734266057936E-8</v>
      </c>
      <c r="AN48" s="22">
        <f t="shared" si="88"/>
        <v>3.136637853165302E-8</v>
      </c>
      <c r="AO48" s="22">
        <f t="shared" si="88"/>
        <v>1.787883576304222E-8</v>
      </c>
      <c r="AP48" s="22">
        <f t="shared" si="88"/>
        <v>1.0190936384934064E-8</v>
      </c>
      <c r="AQ48" s="22">
        <f t="shared" si="88"/>
        <v>5.8088337394124158E-9</v>
      </c>
      <c r="AR48" s="22">
        <f t="shared" si="88"/>
        <v>3.3110352314650756E-9</v>
      </c>
      <c r="AS48" s="22">
        <f t="shared" si="45"/>
        <v>1.887290081935093E-9</v>
      </c>
      <c r="AT48" s="23"/>
      <c r="AU48" s="23"/>
      <c r="AV48" s="12" t="s">
        <v>86</v>
      </c>
      <c r="AW48" s="22">
        <f t="shared" si="38"/>
        <v>2.1500000000000004</v>
      </c>
      <c r="AX48" s="81">
        <f t="shared" si="29"/>
        <v>9</v>
      </c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3"/>
      <c r="BT48" s="12" t="s">
        <v>86</v>
      </c>
      <c r="BU48" s="22">
        <f t="shared" si="39"/>
        <v>2.1500000000000004</v>
      </c>
      <c r="BV48" s="83">
        <f t="shared" si="31"/>
        <v>0.83</v>
      </c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R48" s="12" t="s">
        <v>86</v>
      </c>
      <c r="CS48" s="22">
        <f t="shared" si="40"/>
        <v>2.1500000000000004</v>
      </c>
      <c r="CT48" s="85">
        <f t="shared" si="33"/>
        <v>0.5</v>
      </c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P48" s="12" t="s">
        <v>86</v>
      </c>
      <c r="DQ48" s="22">
        <f t="shared" si="41"/>
        <v>2.1500000000000004</v>
      </c>
      <c r="DR48" s="20">
        <f t="shared" si="35"/>
        <v>0</v>
      </c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</row>
    <row r="49" spans="1:142">
      <c r="A49" s="11"/>
      <c r="K49" s="11"/>
      <c r="L49" s="11"/>
      <c r="M49" s="11"/>
      <c r="N49" s="124"/>
      <c r="O49" s="125"/>
      <c r="P49" s="125"/>
      <c r="Q49" s="41"/>
      <c r="R49" s="1"/>
      <c r="S49" s="1"/>
      <c r="T49" s="1"/>
      <c r="U49" s="1"/>
      <c r="V49" s="1"/>
      <c r="W49" s="12" t="s">
        <v>87</v>
      </c>
      <c r="X49" s="22">
        <f t="shared" si="42"/>
        <v>2.2000000000000002</v>
      </c>
      <c r="Y49" s="53">
        <f t="shared" si="46"/>
        <v>8.0636110471795345E-5</v>
      </c>
      <c r="Z49" s="22">
        <f t="shared" si="43"/>
        <v>4.5156221864205385E-5</v>
      </c>
      <c r="AA49" s="22">
        <f t="shared" ref="AA49:AR49" si="89">($C$39*Z49+$D$39*Z49+$E$39*Z49-($D$13*Z49*$X49))</f>
        <v>2.5287484243955014E-5</v>
      </c>
      <c r="AB49" s="22">
        <f t="shared" si="89"/>
        <v>1.4160991176614805E-5</v>
      </c>
      <c r="AC49" s="22">
        <f t="shared" si="89"/>
        <v>7.93015505890429E-6</v>
      </c>
      <c r="AD49" s="22">
        <f t="shared" si="89"/>
        <v>4.4408868329864018E-6</v>
      </c>
      <c r="AE49" s="22">
        <f t="shared" si="89"/>
        <v>2.486896626472384E-6</v>
      </c>
      <c r="AF49" s="22">
        <f t="shared" si="89"/>
        <v>1.3926621108245349E-6</v>
      </c>
      <c r="AG49" s="22">
        <f t="shared" si="89"/>
        <v>7.7989078206173934E-7</v>
      </c>
      <c r="AH49" s="22">
        <f t="shared" si="89"/>
        <v>4.3673883795457399E-7</v>
      </c>
      <c r="AI49" s="22">
        <f t="shared" si="89"/>
        <v>2.4457374925456137E-7</v>
      </c>
      <c r="AJ49" s="22">
        <f t="shared" si="89"/>
        <v>1.3696129958255435E-7</v>
      </c>
      <c r="AK49" s="22">
        <f t="shared" si="89"/>
        <v>7.6698327766230423E-8</v>
      </c>
      <c r="AL49" s="22">
        <f t="shared" si="89"/>
        <v>4.2951063549089037E-8</v>
      </c>
      <c r="AM49" s="22">
        <f t="shared" si="89"/>
        <v>2.4052595587489853E-8</v>
      </c>
      <c r="AN49" s="22">
        <f t="shared" si="89"/>
        <v>1.3469453528994317E-8</v>
      </c>
      <c r="AO49" s="22">
        <f t="shared" si="89"/>
        <v>7.5428939762368143E-9</v>
      </c>
      <c r="AP49" s="22">
        <f t="shared" si="89"/>
        <v>4.224020626692614E-9</v>
      </c>
      <c r="AQ49" s="22">
        <f t="shared" si="89"/>
        <v>2.3654515509478638E-9</v>
      </c>
      <c r="AR49" s="22">
        <f t="shared" si="89"/>
        <v>1.3246528685308033E-9</v>
      </c>
      <c r="AS49" s="22">
        <f t="shared" si="45"/>
        <v>7.4180560637724984E-10</v>
      </c>
      <c r="AT49" s="23"/>
      <c r="AU49" s="23"/>
      <c r="AV49" s="12" t="s">
        <v>87</v>
      </c>
      <c r="AW49" s="22">
        <f t="shared" si="38"/>
        <v>2.2000000000000002</v>
      </c>
      <c r="AX49" s="81">
        <f t="shared" si="29"/>
        <v>9</v>
      </c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3"/>
      <c r="BT49" s="12" t="s">
        <v>87</v>
      </c>
      <c r="BU49" s="22">
        <f t="shared" si="39"/>
        <v>2.2000000000000002</v>
      </c>
      <c r="BV49" s="83">
        <f t="shared" si="31"/>
        <v>0.83</v>
      </c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R49" s="12" t="s">
        <v>87</v>
      </c>
      <c r="CS49" s="22">
        <f t="shared" si="40"/>
        <v>2.2000000000000002</v>
      </c>
      <c r="CT49" s="85">
        <f t="shared" si="33"/>
        <v>0.5</v>
      </c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P49" s="12" t="s">
        <v>87</v>
      </c>
      <c r="DQ49" s="22">
        <f t="shared" si="41"/>
        <v>2.2000000000000002</v>
      </c>
      <c r="DR49" s="20">
        <f t="shared" si="35"/>
        <v>0</v>
      </c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</row>
    <row r="50" spans="1:142">
      <c r="A50" s="11"/>
      <c r="B50"/>
      <c r="D50" s="4" t="s">
        <v>313</v>
      </c>
      <c r="K50" s="11"/>
      <c r="L50" s="11"/>
      <c r="M50" s="11"/>
      <c r="N50" s="11"/>
      <c r="O50" s="11"/>
      <c r="P50" s="11"/>
      <c r="Q50" s="1"/>
      <c r="R50" s="1"/>
      <c r="S50" s="1"/>
      <c r="T50" s="1"/>
      <c r="U50" s="1"/>
      <c r="V50" s="1"/>
      <c r="W50" s="12" t="s">
        <v>88</v>
      </c>
      <c r="X50" s="22">
        <f t="shared" si="42"/>
        <v>2.25</v>
      </c>
      <c r="Y50" s="53">
        <f t="shared" si="46"/>
        <v>4.4349860759487434E-5</v>
      </c>
      <c r="Z50" s="22">
        <f t="shared" si="43"/>
        <v>2.4392423417718089E-5</v>
      </c>
      <c r="AA50" s="22">
        <f t="shared" ref="AA50:AR50" si="90">($C$39*Z50+$D$39*Z50+$E$39*Z50-($D$13*Z50*$X50))</f>
        <v>1.3415832879744948E-5</v>
      </c>
      <c r="AB50" s="22">
        <f t="shared" si="90"/>
        <v>7.3787080838597215E-6</v>
      </c>
      <c r="AC50" s="22">
        <f t="shared" si="90"/>
        <v>4.0582894461228475E-6</v>
      </c>
      <c r="AD50" s="22">
        <f t="shared" si="90"/>
        <v>2.2320591953675662E-6</v>
      </c>
      <c r="AE50" s="22">
        <f t="shared" si="90"/>
        <v>1.2276325574521614E-6</v>
      </c>
      <c r="AF50" s="22">
        <f t="shared" si="90"/>
        <v>6.7519790659868875E-7</v>
      </c>
      <c r="AG50" s="22">
        <f t="shared" si="90"/>
        <v>3.7135884862927884E-7</v>
      </c>
      <c r="AH50" s="22">
        <f t="shared" si="90"/>
        <v>2.0424736674610333E-7</v>
      </c>
      <c r="AI50" s="22">
        <f t="shared" si="90"/>
        <v>1.1233605171035683E-7</v>
      </c>
      <c r="AJ50" s="22">
        <f t="shared" si="90"/>
        <v>6.1784828440696266E-8</v>
      </c>
      <c r="AK50" s="22">
        <f t="shared" si="90"/>
        <v>3.3981655642382943E-8</v>
      </c>
      <c r="AL50" s="22">
        <f t="shared" si="90"/>
        <v>1.8689910603310617E-8</v>
      </c>
      <c r="AM50" s="22">
        <f t="shared" si="90"/>
        <v>1.0279450831820836E-8</v>
      </c>
      <c r="AN50" s="22">
        <f t="shared" si="90"/>
        <v>5.6536979575014596E-9</v>
      </c>
      <c r="AO50" s="22">
        <f t="shared" si="90"/>
        <v>3.1095338766258025E-9</v>
      </c>
      <c r="AP50" s="22">
        <f t="shared" si="90"/>
        <v>1.7102436321441912E-9</v>
      </c>
      <c r="AQ50" s="22">
        <f t="shared" si="90"/>
        <v>9.40633997679305E-10</v>
      </c>
      <c r="AR50" s="22">
        <f t="shared" si="90"/>
        <v>5.1734869872361779E-10</v>
      </c>
      <c r="AS50" s="22">
        <f t="shared" si="45"/>
        <v>2.8454178429798978E-10</v>
      </c>
      <c r="AT50" s="23"/>
      <c r="AU50" s="23"/>
      <c r="AV50" s="12" t="s">
        <v>88</v>
      </c>
      <c r="AW50" s="22">
        <f t="shared" si="38"/>
        <v>2.25</v>
      </c>
      <c r="AX50" s="81">
        <f t="shared" si="29"/>
        <v>9</v>
      </c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3"/>
      <c r="BT50" s="12" t="s">
        <v>88</v>
      </c>
      <c r="BU50" s="22">
        <f t="shared" si="39"/>
        <v>2.25</v>
      </c>
      <c r="BV50" s="83">
        <f t="shared" si="31"/>
        <v>0.83</v>
      </c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R50" s="12" t="s">
        <v>88</v>
      </c>
      <c r="CS50" s="22">
        <f t="shared" si="40"/>
        <v>2.25</v>
      </c>
      <c r="CT50" s="85">
        <f t="shared" si="33"/>
        <v>0.5</v>
      </c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P50" s="12" t="s">
        <v>88</v>
      </c>
      <c r="DQ50" s="22">
        <f t="shared" si="41"/>
        <v>2.25</v>
      </c>
      <c r="DR50" s="20">
        <f t="shared" si="35"/>
        <v>0</v>
      </c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</row>
    <row r="51" spans="1:142">
      <c r="A51" s="11"/>
      <c r="D51" s="4" t="s">
        <v>273</v>
      </c>
      <c r="E51" s="4" t="s">
        <v>274</v>
      </c>
      <c r="F51" s="4" t="s">
        <v>314</v>
      </c>
      <c r="G51" s="4" t="s">
        <v>281</v>
      </c>
      <c r="H51" s="4" t="s">
        <v>280</v>
      </c>
      <c r="K51" s="11"/>
      <c r="L51" s="11"/>
      <c r="M51" s="11"/>
      <c r="N51" s="11"/>
      <c r="O51" s="11"/>
      <c r="P51" s="11"/>
      <c r="Q51" s="1"/>
      <c r="R51" s="1"/>
      <c r="S51" s="1"/>
      <c r="T51" s="1"/>
      <c r="U51" s="1"/>
      <c r="V51" s="1"/>
      <c r="W51" s="12" t="s">
        <v>89</v>
      </c>
      <c r="X51" s="22">
        <f t="shared" si="42"/>
        <v>2.2999999999999998</v>
      </c>
      <c r="Y51" s="53">
        <f t="shared" si="46"/>
        <v>2.3948924810123218E-5</v>
      </c>
      <c r="Z51" s="22">
        <f t="shared" si="43"/>
        <v>1.2932419397466542E-5</v>
      </c>
      <c r="AA51" s="22">
        <f t="shared" ref="AA51:AR51" si="91">($C$39*Z51+$D$39*Z51+$E$39*Z51-($D$13*Z51*$X51))</f>
        <v>6.9835064746319312E-6</v>
      </c>
      <c r="AB51" s="22">
        <f t="shared" si="91"/>
        <v>3.7710934963012429E-6</v>
      </c>
      <c r="AC51" s="22">
        <f t="shared" si="91"/>
        <v>2.0363904880026706E-6</v>
      </c>
      <c r="AD51" s="22">
        <f t="shared" si="91"/>
        <v>1.0996508635214417E-6</v>
      </c>
      <c r="AE51" s="22">
        <f t="shared" si="91"/>
        <v>5.9381146630157858E-7</v>
      </c>
      <c r="AF51" s="22">
        <f t="shared" si="91"/>
        <v>3.2065819180285247E-7</v>
      </c>
      <c r="AG51" s="22">
        <f t="shared" si="91"/>
        <v>1.7315542357354035E-7</v>
      </c>
      <c r="AH51" s="22">
        <f t="shared" si="91"/>
        <v>9.3503928729711782E-8</v>
      </c>
      <c r="AI51" s="22">
        <f t="shared" si="91"/>
        <v>5.0492121514044359E-8</v>
      </c>
      <c r="AJ51" s="22">
        <f t="shared" si="91"/>
        <v>2.7265745617583956E-8</v>
      </c>
      <c r="AK51" s="22">
        <f t="shared" si="91"/>
        <v>1.4723502633495333E-8</v>
      </c>
      <c r="AL51" s="22">
        <f t="shared" si="91"/>
        <v>7.9506914220874797E-9</v>
      </c>
      <c r="AM51" s="22">
        <f t="shared" si="91"/>
        <v>4.2933733679272388E-9</v>
      </c>
      <c r="AN51" s="22">
        <f t="shared" si="91"/>
        <v>2.3184216186807091E-9</v>
      </c>
      <c r="AO51" s="22">
        <f t="shared" si="91"/>
        <v>1.2519476740875827E-9</v>
      </c>
      <c r="AP51" s="22">
        <f t="shared" si="91"/>
        <v>6.7605174400729442E-10</v>
      </c>
      <c r="AQ51" s="22">
        <f t="shared" si="91"/>
        <v>3.6506794176393896E-10</v>
      </c>
      <c r="AR51" s="22">
        <f t="shared" si="91"/>
        <v>1.9713668855252706E-10</v>
      </c>
      <c r="AS51" s="22">
        <f t="shared" si="45"/>
        <v>1.0645381181836461E-10</v>
      </c>
      <c r="AT51" s="23"/>
      <c r="AU51" s="23"/>
      <c r="AV51" s="12" t="s">
        <v>89</v>
      </c>
      <c r="AW51" s="22">
        <f t="shared" si="38"/>
        <v>2.2999999999999998</v>
      </c>
      <c r="AX51" s="81">
        <f t="shared" si="29"/>
        <v>9</v>
      </c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3"/>
      <c r="BT51" s="12" t="s">
        <v>89</v>
      </c>
      <c r="BU51" s="22">
        <f t="shared" si="39"/>
        <v>2.2999999999999998</v>
      </c>
      <c r="BV51" s="83">
        <f t="shared" si="31"/>
        <v>0.83</v>
      </c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R51" s="12" t="s">
        <v>89</v>
      </c>
      <c r="CS51" s="22">
        <f t="shared" si="40"/>
        <v>2.2999999999999998</v>
      </c>
      <c r="CT51" s="85">
        <f t="shared" si="33"/>
        <v>0.5</v>
      </c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P51" s="12" t="s">
        <v>89</v>
      </c>
      <c r="DQ51" s="22">
        <f t="shared" si="41"/>
        <v>2.2999999999999998</v>
      </c>
      <c r="DR51" s="20">
        <f t="shared" si="35"/>
        <v>0</v>
      </c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</row>
    <row r="52" spans="1:142">
      <c r="A52" s="11"/>
      <c r="K52" s="11"/>
      <c r="L52" s="11"/>
      <c r="M52" s="11"/>
      <c r="N52" s="11"/>
      <c r="O52" s="11"/>
      <c r="P52" s="11"/>
      <c r="Q52" s="1"/>
      <c r="R52" s="1"/>
      <c r="S52" s="1"/>
      <c r="T52" s="1"/>
      <c r="U52" s="1"/>
      <c r="V52" s="1"/>
      <c r="W52" s="12" t="s">
        <v>90</v>
      </c>
      <c r="X52" s="22">
        <f t="shared" si="42"/>
        <v>2.3499999999999996</v>
      </c>
      <c r="Y52" s="53">
        <f t="shared" si="46"/>
        <v>1.2692930149365306E-5</v>
      </c>
      <c r="Z52" s="22">
        <f t="shared" si="43"/>
        <v>6.7272529791636143E-6</v>
      </c>
      <c r="AA52" s="22">
        <f t="shared" ref="AA52:AR52" si="92">($C$39*Z52+$D$39*Z52+$E$39*Z52-($D$13*Z52*$X52))</f>
        <v>3.5654440789567159E-6</v>
      </c>
      <c r="AB52" s="22">
        <f t="shared" si="92"/>
        <v>1.8896853618470595E-6</v>
      </c>
      <c r="AC52" s="22">
        <f t="shared" si="92"/>
        <v>1.0015332417789415E-6</v>
      </c>
      <c r="AD52" s="22">
        <f t="shared" si="92"/>
        <v>5.3081261814283908E-7</v>
      </c>
      <c r="AE52" s="22">
        <f t="shared" si="92"/>
        <v>2.8133068761570465E-7</v>
      </c>
      <c r="AF52" s="22">
        <f t="shared" si="92"/>
        <v>1.4910526443632347E-7</v>
      </c>
      <c r="AG52" s="22">
        <f t="shared" si="92"/>
        <v>7.9025790151251446E-8</v>
      </c>
      <c r="AH52" s="22">
        <f t="shared" si="92"/>
        <v>4.1883668780163276E-8</v>
      </c>
      <c r="AI52" s="22">
        <f t="shared" si="92"/>
        <v>2.2198344453486536E-8</v>
      </c>
      <c r="AJ52" s="22">
        <f t="shared" si="92"/>
        <v>1.1765122560347866E-8</v>
      </c>
      <c r="AK52" s="22">
        <f t="shared" si="92"/>
        <v>6.2355149569843686E-9</v>
      </c>
      <c r="AL52" s="22">
        <f t="shared" si="92"/>
        <v>3.3048229272017156E-9</v>
      </c>
      <c r="AM52" s="22">
        <f t="shared" si="92"/>
        <v>1.7515561514169092E-9</v>
      </c>
      <c r="AN52" s="22">
        <f t="shared" si="92"/>
        <v>9.2832476025096201E-10</v>
      </c>
      <c r="AO52" s="22">
        <f t="shared" si="92"/>
        <v>4.9201212293300996E-10</v>
      </c>
      <c r="AP52" s="22">
        <f t="shared" si="92"/>
        <v>2.6076642515449528E-10</v>
      </c>
      <c r="AQ52" s="22">
        <f t="shared" si="92"/>
        <v>1.3820620533188252E-10</v>
      </c>
      <c r="AR52" s="22">
        <f t="shared" si="92"/>
        <v>7.3249288825897741E-11</v>
      </c>
      <c r="AS52" s="22">
        <f t="shared" si="45"/>
        <v>3.8822123077725806E-11</v>
      </c>
      <c r="AT52" s="23"/>
      <c r="AU52" s="23"/>
      <c r="AV52" s="12" t="s">
        <v>90</v>
      </c>
      <c r="AW52" s="22">
        <f t="shared" si="38"/>
        <v>2.3499999999999996</v>
      </c>
      <c r="AX52" s="81">
        <f t="shared" si="29"/>
        <v>9</v>
      </c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3"/>
      <c r="BT52" s="12" t="s">
        <v>90</v>
      </c>
      <c r="BU52" s="22">
        <f t="shared" si="39"/>
        <v>2.3499999999999996</v>
      </c>
      <c r="BV52" s="83">
        <f t="shared" si="31"/>
        <v>0.83</v>
      </c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R52" s="12" t="s">
        <v>90</v>
      </c>
      <c r="CS52" s="22">
        <f t="shared" si="40"/>
        <v>2.3499999999999996</v>
      </c>
      <c r="CT52" s="85">
        <f t="shared" si="33"/>
        <v>0.5</v>
      </c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P52" s="12" t="s">
        <v>90</v>
      </c>
      <c r="DQ52" s="22">
        <f t="shared" si="41"/>
        <v>2.3499999999999996</v>
      </c>
      <c r="DR52" s="20">
        <f t="shared" si="35"/>
        <v>0</v>
      </c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</row>
    <row r="53" spans="1:142">
      <c r="A53" s="11"/>
      <c r="K53" s="11"/>
      <c r="L53" s="11"/>
      <c r="M53" s="11"/>
      <c r="N53" s="11"/>
      <c r="O53" s="11"/>
      <c r="P53" s="11"/>
      <c r="Q53" s="1"/>
      <c r="R53" s="1"/>
      <c r="S53" s="1"/>
      <c r="T53" s="1"/>
      <c r="U53" s="1"/>
      <c r="V53" s="1"/>
      <c r="W53" s="12" t="s">
        <v>91</v>
      </c>
      <c r="X53" s="22">
        <f t="shared" si="42"/>
        <v>2.3999999999999995</v>
      </c>
      <c r="Y53" s="53">
        <f t="shared" si="46"/>
        <v>6.6003236776699602E-6</v>
      </c>
      <c r="Z53" s="22">
        <f t="shared" si="43"/>
        <v>3.4321683123883796E-6</v>
      </c>
      <c r="AA53" s="22">
        <f t="shared" ref="AA53:AR53" si="93">($C$39*Z53+$D$39*Z53+$E$39*Z53-($D$13*Z53*$X53))</f>
        <v>1.7847275224419576E-6</v>
      </c>
      <c r="AB53" s="22">
        <f t="shared" si="93"/>
        <v>9.280583116698178E-7</v>
      </c>
      <c r="AC53" s="22">
        <f t="shared" si="93"/>
        <v>4.8259032206830525E-7</v>
      </c>
      <c r="AD53" s="22">
        <f t="shared" si="93"/>
        <v>2.5094696747551875E-7</v>
      </c>
      <c r="AE53" s="22">
        <f t="shared" si="93"/>
        <v>1.3049242308726978E-7</v>
      </c>
      <c r="AF53" s="22">
        <f t="shared" si="93"/>
        <v>6.7856060005380302E-8</v>
      </c>
      <c r="AG53" s="22">
        <f t="shared" si="93"/>
        <v>3.5285151202797766E-8</v>
      </c>
      <c r="AH53" s="22">
        <f t="shared" si="93"/>
        <v>1.8348278625454842E-8</v>
      </c>
      <c r="AI53" s="22">
        <f t="shared" si="93"/>
        <v>9.5411048852365197E-9</v>
      </c>
      <c r="AJ53" s="22">
        <f t="shared" si="93"/>
        <v>4.9613745403229894E-9</v>
      </c>
      <c r="AK53" s="22">
        <f t="shared" si="93"/>
        <v>2.5799147609679549E-9</v>
      </c>
      <c r="AL53" s="22">
        <f t="shared" si="93"/>
        <v>1.3415556757033373E-9</v>
      </c>
      <c r="AM53" s="22">
        <f t="shared" si="93"/>
        <v>6.9760895136573559E-10</v>
      </c>
      <c r="AN53" s="22">
        <f t="shared" si="93"/>
        <v>3.6275665471018257E-10</v>
      </c>
      <c r="AO53" s="22">
        <f t="shared" si="93"/>
        <v>1.8863346044929492E-10</v>
      </c>
      <c r="AP53" s="22">
        <f t="shared" si="93"/>
        <v>9.8089399433633348E-11</v>
      </c>
      <c r="AQ53" s="22">
        <f t="shared" si="93"/>
        <v>5.1006487705489344E-11</v>
      </c>
      <c r="AR53" s="22">
        <f t="shared" si="93"/>
        <v>2.6523373606854463E-11</v>
      </c>
      <c r="AS53" s="22">
        <f t="shared" si="45"/>
        <v>1.3792154275564322E-11</v>
      </c>
      <c r="AT53" s="23"/>
      <c r="AU53" s="23"/>
      <c r="AV53" s="12" t="s">
        <v>91</v>
      </c>
      <c r="AW53" s="22">
        <f t="shared" si="38"/>
        <v>2.3999999999999995</v>
      </c>
      <c r="AX53" s="81">
        <f t="shared" si="29"/>
        <v>9</v>
      </c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3"/>
      <c r="BT53" s="12" t="s">
        <v>91</v>
      </c>
      <c r="BU53" s="22">
        <f t="shared" si="39"/>
        <v>2.3999999999999995</v>
      </c>
      <c r="BV53" s="83">
        <f t="shared" si="31"/>
        <v>0.83</v>
      </c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R53" s="12" t="s">
        <v>91</v>
      </c>
      <c r="CS53" s="22">
        <f t="shared" si="40"/>
        <v>2.3999999999999995</v>
      </c>
      <c r="CT53" s="85">
        <f t="shared" si="33"/>
        <v>0.5</v>
      </c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P53" s="12" t="s">
        <v>91</v>
      </c>
      <c r="DQ53" s="22">
        <f t="shared" si="41"/>
        <v>2.3999999999999995</v>
      </c>
      <c r="DR53" s="20">
        <f t="shared" si="35"/>
        <v>0</v>
      </c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</row>
    <row r="54" spans="1:142">
      <c r="A54" s="11"/>
      <c r="K54" s="11"/>
      <c r="L54" s="11"/>
      <c r="M54" s="11"/>
      <c r="N54" s="11"/>
      <c r="O54" s="11"/>
      <c r="P54" s="11"/>
      <c r="Q54" s="1"/>
      <c r="R54" s="1"/>
      <c r="S54" s="1"/>
      <c r="T54" s="1"/>
      <c r="U54" s="1"/>
      <c r="V54" s="1"/>
      <c r="W54" s="12" t="s">
        <v>92</v>
      </c>
      <c r="X54" s="22">
        <f t="shared" si="42"/>
        <v>2.4499999999999993</v>
      </c>
      <c r="Y54" s="53">
        <f t="shared" si="46"/>
        <v>3.3661650756116803E-6</v>
      </c>
      <c r="Z54" s="22">
        <f t="shared" si="43"/>
        <v>1.7167441885619572E-6</v>
      </c>
      <c r="AA54" s="22">
        <f t="shared" ref="AA54:AR54" si="94">($C$39*Z54+$D$39*Z54+$E$39*Z54-($D$13*Z54*$X54))</f>
        <v>8.7553953616659833E-7</v>
      </c>
      <c r="AB54" s="22">
        <f t="shared" si="94"/>
        <v>4.4652516344496525E-7</v>
      </c>
      <c r="AC54" s="22">
        <f t="shared" si="94"/>
        <v>2.2772783335693234E-7</v>
      </c>
      <c r="AD54" s="22">
        <f t="shared" si="94"/>
        <v>1.1614119501203553E-7</v>
      </c>
      <c r="AE54" s="22">
        <f t="shared" si="94"/>
        <v>5.9232009456138125E-8</v>
      </c>
      <c r="AF54" s="22">
        <f t="shared" si="94"/>
        <v>3.0208324822630443E-8</v>
      </c>
      <c r="AG54" s="22">
        <f t="shared" si="94"/>
        <v>1.5406245659541524E-8</v>
      </c>
      <c r="AH54" s="22">
        <f t="shared" si="94"/>
        <v>7.8571852863661792E-9</v>
      </c>
      <c r="AI54" s="22">
        <f t="shared" si="94"/>
        <v>4.0071644960467519E-9</v>
      </c>
      <c r="AJ54" s="22">
        <f t="shared" si="94"/>
        <v>2.0436538929838438E-9</v>
      </c>
      <c r="AK54" s="22">
        <f t="shared" si="94"/>
        <v>1.0422634854217606E-9</v>
      </c>
      <c r="AL54" s="22">
        <f t="shared" si="94"/>
        <v>5.3155437756509798E-10</v>
      </c>
      <c r="AM54" s="22">
        <f t="shared" si="94"/>
        <v>2.7109273255820003E-10</v>
      </c>
      <c r="AN54" s="22">
        <f t="shared" si="94"/>
        <v>1.3825729360468206E-10</v>
      </c>
      <c r="AO54" s="22">
        <f t="shared" si="94"/>
        <v>7.0511219738387863E-11</v>
      </c>
      <c r="AP54" s="22">
        <f t="shared" si="94"/>
        <v>3.5960722066577817E-11</v>
      </c>
      <c r="AQ54" s="22">
        <f t="shared" si="94"/>
        <v>1.833996825395469E-11</v>
      </c>
      <c r="AR54" s="22">
        <f t="shared" si="94"/>
        <v>9.3533838095168943E-12</v>
      </c>
      <c r="AS54" s="22">
        <f t="shared" si="45"/>
        <v>4.7702257428536171E-12</v>
      </c>
      <c r="AT54" s="23"/>
      <c r="AU54" s="23"/>
      <c r="AV54" s="12" t="s">
        <v>92</v>
      </c>
      <c r="AW54" s="42">
        <f t="shared" si="38"/>
        <v>2.4499999999999993</v>
      </c>
      <c r="AX54" s="81">
        <f t="shared" si="29"/>
        <v>9</v>
      </c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3"/>
      <c r="BT54" s="12" t="s">
        <v>92</v>
      </c>
      <c r="BU54" s="42">
        <f t="shared" si="39"/>
        <v>2.4499999999999993</v>
      </c>
      <c r="BV54" s="83">
        <f t="shared" si="31"/>
        <v>0.83</v>
      </c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R54" s="12" t="s">
        <v>92</v>
      </c>
      <c r="CS54" s="42">
        <f t="shared" si="40"/>
        <v>2.4499999999999993</v>
      </c>
      <c r="CT54" s="85">
        <f t="shared" si="33"/>
        <v>0.5</v>
      </c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P54" s="12" t="s">
        <v>92</v>
      </c>
      <c r="DQ54" s="42">
        <f t="shared" si="41"/>
        <v>2.4499999999999993</v>
      </c>
      <c r="DR54" s="20">
        <f t="shared" si="35"/>
        <v>0</v>
      </c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</row>
    <row r="55" spans="1:142">
      <c r="A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2" t="s">
        <v>93</v>
      </c>
      <c r="X55" s="22">
        <f t="shared" si="42"/>
        <v>2.4999999999999991</v>
      </c>
      <c r="Y55" s="53">
        <f t="shared" si="46"/>
        <v>1.6830825378058406E-6</v>
      </c>
      <c r="Z55" s="22">
        <f t="shared" si="43"/>
        <v>8.415412689029205E-7</v>
      </c>
      <c r="AA55" s="22">
        <f t="shared" ref="AA55:AR55" si="95">($C$39*Z55+$D$39*Z55+$E$39*Z55-($D$13*Z55*$X55))</f>
        <v>4.2077063445146041E-7</v>
      </c>
      <c r="AB55" s="22">
        <f t="shared" si="95"/>
        <v>2.1038531722573026E-7</v>
      </c>
      <c r="AC55" s="22">
        <f t="shared" si="95"/>
        <v>1.0519265861286517E-7</v>
      </c>
      <c r="AD55" s="22">
        <f t="shared" si="95"/>
        <v>5.2596329306432597E-8</v>
      </c>
      <c r="AE55" s="22">
        <f t="shared" si="95"/>
        <v>2.6298164653216309E-8</v>
      </c>
      <c r="AF55" s="22">
        <f t="shared" si="95"/>
        <v>1.3149082326608158E-8</v>
      </c>
      <c r="AG55" s="22">
        <f t="shared" si="95"/>
        <v>6.5745411633040813E-9</v>
      </c>
      <c r="AH55" s="22">
        <f t="shared" si="95"/>
        <v>3.2872705816520415E-9</v>
      </c>
      <c r="AI55" s="22">
        <f t="shared" si="95"/>
        <v>1.6436352908260214E-9</v>
      </c>
      <c r="AJ55" s="22">
        <f t="shared" si="95"/>
        <v>8.2181764541301088E-10</v>
      </c>
      <c r="AK55" s="22">
        <f t="shared" si="95"/>
        <v>4.109088227065056E-10</v>
      </c>
      <c r="AL55" s="22">
        <f t="shared" si="95"/>
        <v>2.0545441135325285E-10</v>
      </c>
      <c r="AM55" s="22">
        <f t="shared" si="95"/>
        <v>1.0272720567662646E-10</v>
      </c>
      <c r="AN55" s="22">
        <f t="shared" si="95"/>
        <v>5.1363602838313245E-11</v>
      </c>
      <c r="AO55" s="22">
        <f t="shared" si="95"/>
        <v>2.5681801419156632E-11</v>
      </c>
      <c r="AP55" s="22">
        <f t="shared" si="95"/>
        <v>1.2840900709578319E-11</v>
      </c>
      <c r="AQ55" s="22">
        <f t="shared" si="95"/>
        <v>6.4204503547891621E-12</v>
      </c>
      <c r="AR55" s="22">
        <f t="shared" si="95"/>
        <v>3.2102251773945818E-12</v>
      </c>
      <c r="AS55" s="22">
        <f t="shared" si="45"/>
        <v>1.6051125886972915E-12</v>
      </c>
      <c r="AT55" s="23"/>
      <c r="AU55" s="23"/>
      <c r="AV55" s="43" t="s">
        <v>93</v>
      </c>
      <c r="AW55" s="22">
        <f t="shared" si="38"/>
        <v>2.4999999999999991</v>
      </c>
      <c r="AX55" s="81">
        <f t="shared" si="29"/>
        <v>9</v>
      </c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3"/>
      <c r="BT55" s="43" t="s">
        <v>93</v>
      </c>
      <c r="BU55" s="22">
        <f t="shared" si="39"/>
        <v>2.4999999999999991</v>
      </c>
      <c r="BV55" s="83">
        <f t="shared" si="31"/>
        <v>0.83</v>
      </c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R55" s="43" t="s">
        <v>93</v>
      </c>
      <c r="CS55" s="22">
        <f t="shared" si="40"/>
        <v>2.4999999999999991</v>
      </c>
      <c r="CT55" s="85">
        <f t="shared" si="33"/>
        <v>0.5</v>
      </c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P55" s="43" t="s">
        <v>93</v>
      </c>
      <c r="DQ55" s="22">
        <f t="shared" si="41"/>
        <v>2.4999999999999991</v>
      </c>
      <c r="DR55" s="20">
        <f t="shared" si="35"/>
        <v>0</v>
      </c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</row>
    <row r="56" spans="1:142">
      <c r="A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2" t="s">
        <v>96</v>
      </c>
      <c r="X56" s="22">
        <f t="shared" si="42"/>
        <v>2.5499999999999989</v>
      </c>
      <c r="Y56" s="53">
        <f t="shared" si="46"/>
        <v>8.2471044352486216E-7</v>
      </c>
      <c r="Z56" s="22">
        <f t="shared" si="43"/>
        <v>4.041081173271826E-7</v>
      </c>
      <c r="AA56" s="22">
        <f t="shared" ref="AA56:AR56" si="96">($C$39*Z56+$D$39*Z56+$E$39*Z56-($D$13*Z56*$X56))</f>
        <v>1.9801297749031956E-7</v>
      </c>
      <c r="AB56" s="22">
        <f t="shared" si="96"/>
        <v>9.7026358970256587E-8</v>
      </c>
      <c r="AC56" s="22">
        <f t="shared" si="96"/>
        <v>4.7542915895425733E-8</v>
      </c>
      <c r="AD56" s="22">
        <f t="shared" si="96"/>
        <v>2.3296028788758617E-8</v>
      </c>
      <c r="AE56" s="22">
        <f t="shared" si="96"/>
        <v>1.1415054106491726E-8</v>
      </c>
      <c r="AF56" s="22">
        <f t="shared" si="96"/>
        <v>5.5933765121809468E-9</v>
      </c>
      <c r="AG56" s="22">
        <f t="shared" si="96"/>
        <v>2.7407544909686649E-9</v>
      </c>
      <c r="AH56" s="22">
        <f t="shared" si="96"/>
        <v>1.3429697005746462E-9</v>
      </c>
      <c r="AI56" s="22">
        <f t="shared" si="96"/>
        <v>6.5805515328157697E-10</v>
      </c>
      <c r="AJ56" s="22">
        <f t="shared" si="96"/>
        <v>3.224470251079727E-10</v>
      </c>
      <c r="AK56" s="22">
        <f t="shared" si="96"/>
        <v>1.5799904230290669E-10</v>
      </c>
      <c r="AL56" s="22">
        <f t="shared" si="96"/>
        <v>7.741953072842431E-11</v>
      </c>
      <c r="AM56" s="22">
        <f t="shared" si="96"/>
        <v>3.7935570056927916E-11</v>
      </c>
      <c r="AN56" s="22">
        <f t="shared" si="96"/>
        <v>1.8588429327894694E-11</v>
      </c>
      <c r="AO56" s="22">
        <f t="shared" si="96"/>
        <v>9.1083303706683989E-12</v>
      </c>
      <c r="AP56" s="22">
        <f t="shared" si="96"/>
        <v>4.4630818816275176E-12</v>
      </c>
      <c r="AQ56" s="22">
        <f t="shared" si="96"/>
        <v>2.1869101219974843E-12</v>
      </c>
      <c r="AR56" s="22">
        <f t="shared" si="96"/>
        <v>1.0715859597787678E-12</v>
      </c>
      <c r="AS56" s="22">
        <f t="shared" si="45"/>
        <v>5.2507712029159645E-13</v>
      </c>
      <c r="AT56" s="44"/>
      <c r="AU56" s="44"/>
      <c r="AV56" s="43" t="s">
        <v>96</v>
      </c>
      <c r="AW56" s="22">
        <f t="shared" si="38"/>
        <v>2.5499999999999989</v>
      </c>
      <c r="AX56" s="81">
        <f t="shared" si="29"/>
        <v>9</v>
      </c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44"/>
      <c r="BT56" s="43" t="s">
        <v>96</v>
      </c>
      <c r="BU56" s="22">
        <f t="shared" si="39"/>
        <v>2.5499999999999989</v>
      </c>
      <c r="BV56" s="83">
        <f t="shared" si="31"/>
        <v>0.83</v>
      </c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R56" s="43" t="s">
        <v>96</v>
      </c>
      <c r="CS56" s="22">
        <f t="shared" si="40"/>
        <v>2.5499999999999989</v>
      </c>
      <c r="CT56" s="85">
        <f t="shared" si="33"/>
        <v>0.5</v>
      </c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P56" s="43" t="s">
        <v>96</v>
      </c>
      <c r="DQ56" s="22">
        <f t="shared" si="41"/>
        <v>2.5499999999999989</v>
      </c>
      <c r="DR56" s="20">
        <f t="shared" si="35"/>
        <v>0</v>
      </c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</row>
    <row r="57" spans="1:142">
      <c r="A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2" t="s">
        <v>97</v>
      </c>
      <c r="X57" s="22">
        <f t="shared" si="42"/>
        <v>2.5999999999999988</v>
      </c>
      <c r="Y57" s="53">
        <f t="shared" si="46"/>
        <v>3.9586101289193402E-7</v>
      </c>
      <c r="Z57" s="22">
        <f t="shared" si="43"/>
        <v>1.9001328618812843E-7</v>
      </c>
      <c r="AA57" s="22">
        <f t="shared" ref="AA57:AR57" si="97">($C$39*Z57+$D$39*Z57+$E$39*Z57-($D$13*Z57*$X57))</f>
        <v>9.1206377370301649E-8</v>
      </c>
      <c r="AB57" s="22">
        <f t="shared" si="97"/>
        <v>4.377906113774481E-8</v>
      </c>
      <c r="AC57" s="22">
        <f t="shared" si="97"/>
        <v>2.1013949346117517E-8</v>
      </c>
      <c r="AD57" s="22">
        <f t="shared" si="97"/>
        <v>1.0086695686136413E-8</v>
      </c>
      <c r="AE57" s="22">
        <f t="shared" si="97"/>
        <v>4.8416139293454811E-9</v>
      </c>
      <c r="AF57" s="22">
        <f t="shared" si="97"/>
        <v>2.323974686085832E-9</v>
      </c>
      <c r="AG57" s="22">
        <f t="shared" si="97"/>
        <v>1.1155078493212E-9</v>
      </c>
      <c r="AH57" s="22">
        <f t="shared" si="97"/>
        <v>5.3544376767417626E-10</v>
      </c>
      <c r="AI57" s="22">
        <f t="shared" si="97"/>
        <v>2.5701300848360474E-10</v>
      </c>
      <c r="AJ57" s="22">
        <f t="shared" si="97"/>
        <v>1.2336624407213034E-10</v>
      </c>
      <c r="AK57" s="22">
        <f t="shared" si="97"/>
        <v>5.9215797154622611E-11</v>
      </c>
      <c r="AL57" s="22">
        <f t="shared" si="97"/>
        <v>2.842358263421885E-11</v>
      </c>
      <c r="AM57" s="22">
        <f t="shared" si="97"/>
        <v>1.364331966442505E-11</v>
      </c>
      <c r="AN57" s="22">
        <f t="shared" si="97"/>
        <v>6.5487934389240282E-12</v>
      </c>
      <c r="AO57" s="22">
        <f t="shared" si="97"/>
        <v>3.1434208506835348E-12</v>
      </c>
      <c r="AP57" s="22">
        <f t="shared" si="97"/>
        <v>1.5088420083280974E-12</v>
      </c>
      <c r="AQ57" s="22">
        <f t="shared" si="97"/>
        <v>7.2424416399748704E-13</v>
      </c>
      <c r="AR57" s="22">
        <f t="shared" si="97"/>
        <v>3.4763719871879393E-13</v>
      </c>
      <c r="AS57" s="22">
        <f t="shared" si="45"/>
        <v>1.6686585538502117E-13</v>
      </c>
      <c r="AT57" s="45"/>
      <c r="AU57" s="45"/>
      <c r="AV57" s="43" t="s">
        <v>97</v>
      </c>
      <c r="AW57" s="22">
        <f t="shared" si="38"/>
        <v>2.5999999999999988</v>
      </c>
      <c r="AX57" s="81">
        <f t="shared" si="29"/>
        <v>9</v>
      </c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45"/>
      <c r="BT57" s="43" t="s">
        <v>97</v>
      </c>
      <c r="BU57" s="22">
        <f t="shared" si="39"/>
        <v>2.5999999999999988</v>
      </c>
      <c r="BV57" s="83">
        <f t="shared" si="31"/>
        <v>0.83</v>
      </c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R57" s="43" t="s">
        <v>97</v>
      </c>
      <c r="CS57" s="22">
        <f t="shared" si="40"/>
        <v>2.5999999999999988</v>
      </c>
      <c r="CT57" s="85">
        <f t="shared" si="33"/>
        <v>0.5</v>
      </c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P57" s="43" t="s">
        <v>97</v>
      </c>
      <c r="DQ57" s="22">
        <f t="shared" si="41"/>
        <v>2.5999999999999988</v>
      </c>
      <c r="DR57" s="20">
        <f t="shared" si="35"/>
        <v>0</v>
      </c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</row>
    <row r="58" spans="1:142">
      <c r="A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2" t="s">
        <v>98</v>
      </c>
      <c r="X58" s="22">
        <f t="shared" si="42"/>
        <v>2.6499999999999986</v>
      </c>
      <c r="Y58" s="53">
        <f t="shared" si="46"/>
        <v>1.8605467605920911E-7</v>
      </c>
      <c r="Z58" s="22">
        <f t="shared" si="43"/>
        <v>8.744569774782833E-8</v>
      </c>
      <c r="AA58" s="22">
        <f t="shared" ref="AA58:AR58" si="98">($C$39*Z58+$D$39*Z58+$E$39*Z58-($D$13*Z58*$X58))</f>
        <v>4.1099477941479337E-8</v>
      </c>
      <c r="AB58" s="22">
        <f t="shared" si="98"/>
        <v>1.9316754632495305E-8</v>
      </c>
      <c r="AC58" s="22">
        <f t="shared" si="98"/>
        <v>9.0788746772728003E-9</v>
      </c>
      <c r="AD58" s="22">
        <f t="shared" si="98"/>
        <v>4.2670710983182183E-9</v>
      </c>
      <c r="AE58" s="22">
        <f t="shared" si="98"/>
        <v>2.0055234162095646E-9</v>
      </c>
      <c r="AF58" s="22">
        <f t="shared" si="98"/>
        <v>9.4259600561849589E-10</v>
      </c>
      <c r="AG58" s="22">
        <f t="shared" si="98"/>
        <v>4.4302012264069336E-10</v>
      </c>
      <c r="AH58" s="22">
        <f t="shared" si="98"/>
        <v>2.08219457641126E-10</v>
      </c>
      <c r="AI58" s="22">
        <f t="shared" si="98"/>
        <v>9.7863145091329268E-11</v>
      </c>
      <c r="AJ58" s="22">
        <f t="shared" si="98"/>
        <v>4.5995678192924791E-11</v>
      </c>
      <c r="AK58" s="22">
        <f t="shared" si="98"/>
        <v>2.1617968750674663E-11</v>
      </c>
      <c r="AL58" s="22">
        <f t="shared" si="98"/>
        <v>1.0160445312817098E-11</v>
      </c>
      <c r="AM58" s="22">
        <f t="shared" si="98"/>
        <v>4.7754092970240382E-12</v>
      </c>
      <c r="AN58" s="22">
        <f t="shared" si="98"/>
        <v>2.2444423696012981E-12</v>
      </c>
      <c r="AO58" s="22">
        <f t="shared" si="98"/>
        <v>1.0548879137126108E-12</v>
      </c>
      <c r="AP58" s="22">
        <f t="shared" si="98"/>
        <v>4.9579731944492737E-13</v>
      </c>
      <c r="AQ58" s="22">
        <f t="shared" si="98"/>
        <v>2.3302474013911597E-13</v>
      </c>
      <c r="AR58" s="22">
        <f t="shared" si="98"/>
        <v>1.0952162786538452E-13</v>
      </c>
      <c r="AS58" s="22">
        <f t="shared" si="45"/>
        <v>5.1475165096730747E-14</v>
      </c>
      <c r="AT58" s="18"/>
      <c r="AU58" s="18"/>
      <c r="AV58" s="43" t="s">
        <v>98</v>
      </c>
      <c r="AW58" s="22">
        <f t="shared" si="38"/>
        <v>2.6499999999999986</v>
      </c>
      <c r="AX58" s="81">
        <f t="shared" si="29"/>
        <v>9</v>
      </c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18"/>
      <c r="BT58" s="43" t="s">
        <v>98</v>
      </c>
      <c r="BU58" s="22">
        <f t="shared" si="39"/>
        <v>2.6499999999999986</v>
      </c>
      <c r="BV58" s="83">
        <f t="shared" si="31"/>
        <v>0.83</v>
      </c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R58" s="43" t="s">
        <v>98</v>
      </c>
      <c r="CS58" s="22">
        <f t="shared" si="40"/>
        <v>2.6499999999999986</v>
      </c>
      <c r="CT58" s="85">
        <f t="shared" si="33"/>
        <v>0.5</v>
      </c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P58" s="43" t="s">
        <v>98</v>
      </c>
      <c r="DQ58" s="22">
        <f t="shared" si="41"/>
        <v>2.6499999999999986</v>
      </c>
      <c r="DR58" s="20">
        <f t="shared" si="35"/>
        <v>0</v>
      </c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</row>
    <row r="59" spans="1:142">
      <c r="A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2" t="s">
        <v>99</v>
      </c>
      <c r="X59" s="22">
        <f t="shared" si="42"/>
        <v>2.6999999999999984</v>
      </c>
      <c r="Y59" s="53">
        <f t="shared" si="46"/>
        <v>8.5585150987236233E-8</v>
      </c>
      <c r="Z59" s="22">
        <f t="shared" si="43"/>
        <v>3.9369169454128692E-8</v>
      </c>
      <c r="AA59" s="22">
        <f t="shared" ref="AA59:AR59" si="99">($C$39*Z59+$D$39*Z59+$E$39*Z59-($D$13*Z59*$X59))</f>
        <v>1.8109817948899213E-8</v>
      </c>
      <c r="AB59" s="22">
        <f t="shared" si="99"/>
        <v>8.3305162564936432E-9</v>
      </c>
      <c r="AC59" s="22">
        <f t="shared" si="99"/>
        <v>3.8320374779870782E-9</v>
      </c>
      <c r="AD59" s="22">
        <f t="shared" si="99"/>
        <v>1.7627372398740574E-9</v>
      </c>
      <c r="AE59" s="22">
        <f t="shared" si="99"/>
        <v>8.1085913034206698E-10</v>
      </c>
      <c r="AF59" s="22">
        <f t="shared" si="99"/>
        <v>3.7299519995735095E-10</v>
      </c>
      <c r="AG59" s="22">
        <f t="shared" si="99"/>
        <v>1.7157779198038153E-10</v>
      </c>
      <c r="AH59" s="22">
        <f t="shared" si="99"/>
        <v>7.8925784310975554E-11</v>
      </c>
      <c r="AI59" s="22">
        <f t="shared" si="99"/>
        <v>3.6305860783048772E-11</v>
      </c>
      <c r="AJ59" s="22">
        <f t="shared" si="99"/>
        <v>1.6700695960202446E-11</v>
      </c>
      <c r="AK59" s="22">
        <f t="shared" si="99"/>
        <v>7.6823201416931304E-12</v>
      </c>
      <c r="AL59" s="22">
        <f t="shared" si="99"/>
        <v>3.533867265178842E-12</v>
      </c>
      <c r="AM59" s="22">
        <f t="shared" si="99"/>
        <v>1.6255789419822686E-12</v>
      </c>
      <c r="AN59" s="22">
        <f t="shared" si="99"/>
        <v>7.4776631331184389E-13</v>
      </c>
      <c r="AO59" s="22">
        <f t="shared" si="99"/>
        <v>3.4397250412344838E-13</v>
      </c>
      <c r="AP59" s="22">
        <f t="shared" si="99"/>
        <v>1.5822735189678634E-13</v>
      </c>
      <c r="AQ59" s="22">
        <f t="shared" si="99"/>
        <v>7.2784581872521771E-14</v>
      </c>
      <c r="AR59" s="22">
        <f t="shared" si="99"/>
        <v>3.3480907661360031E-14</v>
      </c>
      <c r="AS59" s="22">
        <f t="shared" si="45"/>
        <v>1.5401217524225623E-14</v>
      </c>
      <c r="AT59" s="21"/>
      <c r="AU59" s="21"/>
      <c r="AV59" s="43" t="s">
        <v>99</v>
      </c>
      <c r="AW59" s="22">
        <f t="shared" si="38"/>
        <v>2.6999999999999984</v>
      </c>
      <c r="AX59" s="81">
        <f t="shared" si="29"/>
        <v>9</v>
      </c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1"/>
      <c r="BT59" s="43" t="s">
        <v>99</v>
      </c>
      <c r="BU59" s="22">
        <f t="shared" si="39"/>
        <v>2.6999999999999984</v>
      </c>
      <c r="BV59" s="83">
        <f t="shared" si="31"/>
        <v>0.83</v>
      </c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R59" s="43" t="s">
        <v>99</v>
      </c>
      <c r="CS59" s="22">
        <f t="shared" si="40"/>
        <v>2.6999999999999984</v>
      </c>
      <c r="CT59" s="85">
        <f t="shared" si="33"/>
        <v>0.5</v>
      </c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P59" s="43" t="s">
        <v>99</v>
      </c>
      <c r="DQ59" s="22">
        <f t="shared" si="41"/>
        <v>2.6999999999999984</v>
      </c>
      <c r="DR59" s="20">
        <f t="shared" si="35"/>
        <v>0</v>
      </c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</row>
    <row r="60" spans="1:142">
      <c r="A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2" t="s">
        <v>100</v>
      </c>
      <c r="X60" s="22">
        <f t="shared" si="42"/>
        <v>2.7499999999999982</v>
      </c>
      <c r="Y60" s="53">
        <f t="shared" si="46"/>
        <v>3.8513317944256329E-8</v>
      </c>
      <c r="Z60" s="22">
        <f t="shared" si="43"/>
        <v>1.7330993074915368E-8</v>
      </c>
      <c r="AA60" s="22">
        <f t="shared" ref="AA60:AR60" si="100">($C$39*Z60+$D$39*Z60+$E$39*Z60-($D$13*Z60*$X60))</f>
        <v>7.7989468837119209E-9</v>
      </c>
      <c r="AB60" s="22">
        <f t="shared" si="100"/>
        <v>3.5095260976703665E-9</v>
      </c>
      <c r="AC60" s="22">
        <f t="shared" si="100"/>
        <v>1.5792867439516661E-9</v>
      </c>
      <c r="AD60" s="22">
        <f t="shared" si="100"/>
        <v>7.1067903477825026E-10</v>
      </c>
      <c r="AE60" s="22">
        <f t="shared" si="100"/>
        <v>3.1980556565021281E-10</v>
      </c>
      <c r="AF60" s="22">
        <f t="shared" si="100"/>
        <v>1.4391250454259586E-10</v>
      </c>
      <c r="AG60" s="22">
        <f t="shared" si="100"/>
        <v>6.4760627044168186E-11</v>
      </c>
      <c r="AH60" s="22">
        <f t="shared" si="100"/>
        <v>2.9142282169875706E-11</v>
      </c>
      <c r="AI60" s="22">
        <f t="shared" si="100"/>
        <v>1.3114026976444076E-11</v>
      </c>
      <c r="AJ60" s="22">
        <f t="shared" si="100"/>
        <v>5.9013121393998364E-12</v>
      </c>
      <c r="AK60" s="22">
        <f t="shared" si="100"/>
        <v>2.6555904627299286E-12</v>
      </c>
      <c r="AL60" s="22">
        <f t="shared" si="100"/>
        <v>1.1950157082284686E-12</v>
      </c>
      <c r="AM60" s="22">
        <f t="shared" si="100"/>
        <v>5.3775706870281107E-13</v>
      </c>
      <c r="AN60" s="22">
        <f t="shared" si="100"/>
        <v>2.4199068091626514E-13</v>
      </c>
      <c r="AO60" s="22">
        <f t="shared" si="100"/>
        <v>1.0889580641231935E-13</v>
      </c>
      <c r="AP60" s="22">
        <f t="shared" si="100"/>
        <v>4.9003112885543749E-14</v>
      </c>
      <c r="AQ60" s="22">
        <f t="shared" si="100"/>
        <v>2.2051400798494697E-14</v>
      </c>
      <c r="AR60" s="22">
        <f t="shared" si="100"/>
        <v>9.9231303593226208E-15</v>
      </c>
      <c r="AS60" s="22">
        <f t="shared" si="45"/>
        <v>4.465408661695182E-15</v>
      </c>
      <c r="AT60" s="23"/>
      <c r="AU60" s="23"/>
      <c r="AV60" s="43" t="s">
        <v>100</v>
      </c>
      <c r="AW60" s="22">
        <f t="shared" si="38"/>
        <v>2.7499999999999982</v>
      </c>
      <c r="AX60" s="81">
        <f t="shared" si="29"/>
        <v>9</v>
      </c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3"/>
      <c r="BT60" s="43" t="s">
        <v>100</v>
      </c>
      <c r="BU60" s="22">
        <f t="shared" si="39"/>
        <v>2.7499999999999982</v>
      </c>
      <c r="BV60" s="83">
        <f t="shared" si="31"/>
        <v>0.83</v>
      </c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R60" s="43" t="s">
        <v>100</v>
      </c>
      <c r="CS60" s="22">
        <f t="shared" si="40"/>
        <v>2.7499999999999982</v>
      </c>
      <c r="CT60" s="85">
        <f t="shared" si="33"/>
        <v>0.5</v>
      </c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P60" s="43" t="s">
        <v>100</v>
      </c>
      <c r="DQ60" s="22">
        <f t="shared" si="41"/>
        <v>2.7499999999999982</v>
      </c>
      <c r="DR60" s="20">
        <f t="shared" si="35"/>
        <v>0</v>
      </c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</row>
    <row r="61" spans="1:142">
      <c r="A61" s="1"/>
      <c r="K61" s="1"/>
      <c r="L61" s="1"/>
      <c r="M61" s="1"/>
      <c r="N61" s="8" t="s">
        <v>280</v>
      </c>
      <c r="O61" s="1"/>
      <c r="P61" s="1"/>
      <c r="Q61" s="1"/>
      <c r="R61" s="1"/>
      <c r="S61" s="1"/>
      <c r="T61" s="1"/>
      <c r="U61" s="1"/>
      <c r="V61" s="1"/>
      <c r="W61" s="12" t="s">
        <v>101</v>
      </c>
      <c r="X61" s="22">
        <f t="shared" si="42"/>
        <v>2.799999999999998</v>
      </c>
      <c r="Y61" s="53">
        <f t="shared" si="46"/>
        <v>1.6945859895472799E-8</v>
      </c>
      <c r="Z61" s="22">
        <f t="shared" si="43"/>
        <v>7.456178354008038E-9</v>
      </c>
      <c r="AA61" s="22">
        <f t="shared" ref="AA61:AR61" si="101">($C$39*Z61+$D$39*Z61+$E$39*Z61-($D$13*Z61*$X61))</f>
        <v>3.2807184757635396E-9</v>
      </c>
      <c r="AB61" s="22">
        <f t="shared" si="101"/>
        <v>1.4435161293359586E-9</v>
      </c>
      <c r="AC61" s="22">
        <f t="shared" si="101"/>
        <v>6.3514709690782199E-10</v>
      </c>
      <c r="AD61" s="22">
        <f t="shared" si="101"/>
        <v>2.794647226394419E-10</v>
      </c>
      <c r="AE61" s="22">
        <f t="shared" si="101"/>
        <v>1.2296447796135453E-10</v>
      </c>
      <c r="AF61" s="22">
        <f t="shared" si="101"/>
        <v>5.410437030299604E-11</v>
      </c>
      <c r="AG61" s="22">
        <f t="shared" si="101"/>
        <v>2.3805922933318281E-11</v>
      </c>
      <c r="AH61" s="22">
        <f t="shared" si="101"/>
        <v>1.0474606090660049E-11</v>
      </c>
      <c r="AI61" s="22">
        <f t="shared" si="101"/>
        <v>4.6088266798904246E-12</v>
      </c>
      <c r="AJ61" s="22">
        <f t="shared" si="101"/>
        <v>2.0278837391517878E-12</v>
      </c>
      <c r="AK61" s="22">
        <f t="shared" si="101"/>
        <v>8.9226884522678733E-13</v>
      </c>
      <c r="AL61" s="22">
        <f t="shared" si="101"/>
        <v>3.9259829189978679E-13</v>
      </c>
      <c r="AM61" s="22">
        <f t="shared" si="101"/>
        <v>1.7274324843590631E-13</v>
      </c>
      <c r="AN61" s="22">
        <f t="shared" si="101"/>
        <v>7.6007029311798833E-14</v>
      </c>
      <c r="AO61" s="22">
        <f t="shared" si="101"/>
        <v>3.3443092897191512E-14</v>
      </c>
      <c r="AP61" s="22">
        <f t="shared" si="101"/>
        <v>1.4714960874764271E-14</v>
      </c>
      <c r="AQ61" s="22">
        <f t="shared" si="101"/>
        <v>6.4745827848962844E-15</v>
      </c>
      <c r="AR61" s="22">
        <f t="shared" si="101"/>
        <v>2.8488164253543668E-15</v>
      </c>
      <c r="AS61" s="22">
        <f t="shared" si="45"/>
        <v>1.2534792271559223E-15</v>
      </c>
      <c r="AT61" s="23"/>
      <c r="AU61" s="23"/>
      <c r="AV61" s="43" t="s">
        <v>101</v>
      </c>
      <c r="AW61" s="22">
        <f t="shared" si="38"/>
        <v>2.799999999999998</v>
      </c>
      <c r="AX61" s="81">
        <f t="shared" si="29"/>
        <v>9</v>
      </c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3"/>
      <c r="BT61" s="43" t="s">
        <v>101</v>
      </c>
      <c r="BU61" s="22">
        <f t="shared" si="39"/>
        <v>2.799999999999998</v>
      </c>
      <c r="BV61" s="83">
        <f t="shared" si="31"/>
        <v>0.83</v>
      </c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R61" s="43" t="s">
        <v>101</v>
      </c>
      <c r="CS61" s="22">
        <f t="shared" si="40"/>
        <v>2.799999999999998</v>
      </c>
      <c r="CT61" s="85">
        <f t="shared" si="33"/>
        <v>0.5</v>
      </c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P61" s="43" t="s">
        <v>101</v>
      </c>
      <c r="DQ61" s="22">
        <f t="shared" si="41"/>
        <v>2.799999999999998</v>
      </c>
      <c r="DR61" s="20">
        <f t="shared" si="35"/>
        <v>0</v>
      </c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</row>
    <row r="62" spans="1:142">
      <c r="A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2" t="s">
        <v>102</v>
      </c>
      <c r="X62" s="22">
        <f t="shared" si="42"/>
        <v>2.8499999999999979</v>
      </c>
      <c r="Y62" s="53">
        <f t="shared" si="46"/>
        <v>7.2867197550533094E-9</v>
      </c>
      <c r="Z62" s="22">
        <f t="shared" si="43"/>
        <v>3.1332894946729265E-9</v>
      </c>
      <c r="AA62" s="22">
        <f t="shared" ref="AA62:AR62" si="102">($C$39*Z62+$D$39*Z62+$E$39*Z62-($D$13*Z62*$X62))</f>
        <v>1.3473144827093597E-9</v>
      </c>
      <c r="AB62" s="22">
        <f t="shared" si="102"/>
        <v>5.7934522756502525E-10</v>
      </c>
      <c r="AC62" s="22">
        <f t="shared" si="102"/>
        <v>2.491184478529611E-10</v>
      </c>
      <c r="AD62" s="22">
        <f t="shared" si="102"/>
        <v>1.0712093257677343E-10</v>
      </c>
      <c r="AE62" s="22">
        <f t="shared" si="102"/>
        <v>4.6062001008012619E-11</v>
      </c>
      <c r="AF62" s="22">
        <f t="shared" si="102"/>
        <v>1.9806660433445444E-11</v>
      </c>
      <c r="AG62" s="22">
        <f t="shared" si="102"/>
        <v>8.5168639863815496E-12</v>
      </c>
      <c r="AH62" s="22">
        <f t="shared" si="102"/>
        <v>3.6622515141440697E-12</v>
      </c>
      <c r="AI62" s="22">
        <f t="shared" si="102"/>
        <v>1.5747681510819513E-12</v>
      </c>
      <c r="AJ62" s="22">
        <f t="shared" si="102"/>
        <v>6.7715030496523954E-13</v>
      </c>
      <c r="AK62" s="22">
        <f t="shared" si="102"/>
        <v>2.9117463113505326E-13</v>
      </c>
      <c r="AL62" s="22">
        <f t="shared" si="102"/>
        <v>1.2520509138807305E-13</v>
      </c>
      <c r="AM62" s="22">
        <f t="shared" si="102"/>
        <v>5.3838189296871461E-14</v>
      </c>
      <c r="AN62" s="22">
        <f t="shared" si="102"/>
        <v>2.3150421397654749E-14</v>
      </c>
      <c r="AO62" s="22">
        <f t="shared" si="102"/>
        <v>9.9546812009915548E-15</v>
      </c>
      <c r="AP62" s="22">
        <f t="shared" si="102"/>
        <v>4.2805129164263718E-15</v>
      </c>
      <c r="AQ62" s="22">
        <f t="shared" si="102"/>
        <v>1.8406205540633415E-15</v>
      </c>
      <c r="AR62" s="22">
        <f t="shared" si="102"/>
        <v>7.9146683824723745E-16</v>
      </c>
      <c r="AS62" s="22">
        <f t="shared" si="45"/>
        <v>3.4033074044631247E-16</v>
      </c>
      <c r="AT62" s="23"/>
      <c r="AU62" s="23"/>
      <c r="AV62" s="43" t="s">
        <v>102</v>
      </c>
      <c r="AW62" s="22">
        <f t="shared" si="38"/>
        <v>2.8499999999999979</v>
      </c>
      <c r="AX62" s="81">
        <f t="shared" si="29"/>
        <v>9</v>
      </c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3"/>
      <c r="BT62" s="43" t="s">
        <v>102</v>
      </c>
      <c r="BU62" s="22">
        <f t="shared" si="39"/>
        <v>2.8499999999999979</v>
      </c>
      <c r="BV62" s="83">
        <f t="shared" si="31"/>
        <v>0.83</v>
      </c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R62" s="43" t="s">
        <v>102</v>
      </c>
      <c r="CS62" s="22">
        <f t="shared" si="40"/>
        <v>2.8499999999999979</v>
      </c>
      <c r="CT62" s="85">
        <f t="shared" si="33"/>
        <v>0.5</v>
      </c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P62" s="43" t="s">
        <v>102</v>
      </c>
      <c r="DQ62" s="22">
        <f t="shared" si="41"/>
        <v>2.8499999999999979</v>
      </c>
      <c r="DR62" s="20">
        <f t="shared" si="35"/>
        <v>0</v>
      </c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</row>
    <row r="63" spans="1:142">
      <c r="A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2" t="s">
        <v>103</v>
      </c>
      <c r="X63" s="22">
        <f t="shared" si="42"/>
        <v>2.8999999999999977</v>
      </c>
      <c r="Y63" s="53">
        <f t="shared" si="46"/>
        <v>3.0604222971223929E-9</v>
      </c>
      <c r="Z63" s="22">
        <f t="shared" si="43"/>
        <v>1.2853773647914069E-9</v>
      </c>
      <c r="AA63" s="22">
        <f t="shared" ref="AA63:AR63" si="103">($C$39*Z63+$D$39*Z63+$E$39*Z63-($D$13*Z63*$X63))</f>
        <v>5.3985849321239151E-10</v>
      </c>
      <c r="AB63" s="22">
        <f t="shared" si="103"/>
        <v>2.2674056714920468E-10</v>
      </c>
      <c r="AC63" s="22">
        <f t="shared" si="103"/>
        <v>9.5231038202666083E-11</v>
      </c>
      <c r="AD63" s="22">
        <f t="shared" si="103"/>
        <v>3.99970360451198E-11</v>
      </c>
      <c r="AE63" s="22">
        <f t="shared" si="103"/>
        <v>1.6798755138950334E-11</v>
      </c>
      <c r="AF63" s="22">
        <f t="shared" si="103"/>
        <v>7.0554771583591473E-12</v>
      </c>
      <c r="AG63" s="22">
        <f t="shared" si="103"/>
        <v>2.9633004065108452E-12</v>
      </c>
      <c r="AH63" s="22">
        <f t="shared" si="103"/>
        <v>1.2445861707345562E-12</v>
      </c>
      <c r="AI63" s="22">
        <f t="shared" si="103"/>
        <v>5.2272619170851417E-13</v>
      </c>
      <c r="AJ63" s="22">
        <f t="shared" si="103"/>
        <v>2.1954500051757616E-13</v>
      </c>
      <c r="AK63" s="22">
        <f t="shared" si="103"/>
        <v>9.2208900217382059E-14</v>
      </c>
      <c r="AL63" s="22">
        <f t="shared" si="103"/>
        <v>3.8727738091300495E-14</v>
      </c>
      <c r="AM63" s="22">
        <f t="shared" si="103"/>
        <v>1.6265649998346223E-14</v>
      </c>
      <c r="AN63" s="22">
        <f t="shared" si="103"/>
        <v>6.8315729993054207E-15</v>
      </c>
      <c r="AO63" s="22">
        <f t="shared" si="103"/>
        <v>2.8692606597082795E-15</v>
      </c>
      <c r="AP63" s="22">
        <f t="shared" si="103"/>
        <v>1.2050894770774789E-15</v>
      </c>
      <c r="AQ63" s="22">
        <f t="shared" si="103"/>
        <v>5.0613758037254165E-16</v>
      </c>
      <c r="AR63" s="22">
        <f t="shared" si="103"/>
        <v>2.1257778375646772E-16</v>
      </c>
      <c r="AS63" s="22">
        <f t="shared" si="45"/>
        <v>8.9282669177716543E-17</v>
      </c>
      <c r="AT63" s="23"/>
      <c r="AU63" s="23"/>
      <c r="AV63" s="43" t="s">
        <v>103</v>
      </c>
      <c r="AW63" s="22">
        <f t="shared" si="38"/>
        <v>2.8999999999999977</v>
      </c>
      <c r="AX63" s="81">
        <f t="shared" si="29"/>
        <v>9</v>
      </c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3"/>
      <c r="BT63" s="43" t="s">
        <v>103</v>
      </c>
      <c r="BU63" s="22">
        <f t="shared" si="39"/>
        <v>2.8999999999999977</v>
      </c>
      <c r="BV63" s="83">
        <f t="shared" si="31"/>
        <v>0.83</v>
      </c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R63" s="43" t="s">
        <v>103</v>
      </c>
      <c r="CS63" s="22">
        <f t="shared" si="40"/>
        <v>2.8999999999999977</v>
      </c>
      <c r="CT63" s="85">
        <f t="shared" si="33"/>
        <v>0.5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P63" s="43" t="s">
        <v>103</v>
      </c>
      <c r="DQ63" s="22">
        <f t="shared" si="41"/>
        <v>2.8999999999999977</v>
      </c>
      <c r="DR63" s="20">
        <f t="shared" si="35"/>
        <v>0</v>
      </c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</row>
    <row r="64" spans="1:142">
      <c r="A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2" t="s">
        <v>104</v>
      </c>
      <c r="X64" s="22">
        <f t="shared" si="42"/>
        <v>2.9499999999999975</v>
      </c>
      <c r="Y64" s="53">
        <f t="shared" si="46"/>
        <v>1.2547731418201825E-9</v>
      </c>
      <c r="Z64" s="22">
        <f t="shared" si="43"/>
        <v>5.1445698814627546E-10</v>
      </c>
      <c r="AA64" s="22">
        <f t="shared" ref="AA64:AR64" si="104">($C$39*Z64+$D$39*Z64+$E$39*Z64-($D$13*Z64*$X64))</f>
        <v>2.1092736513997314E-10</v>
      </c>
      <c r="AB64" s="22">
        <f t="shared" si="104"/>
        <v>8.648021970738909E-11</v>
      </c>
      <c r="AC64" s="22">
        <f t="shared" si="104"/>
        <v>3.5456890080029564E-11</v>
      </c>
      <c r="AD64" s="22">
        <f t="shared" si="104"/>
        <v>1.4537324932812138E-11</v>
      </c>
      <c r="AE64" s="22">
        <f t="shared" si="104"/>
        <v>5.9603032224529827E-12</v>
      </c>
      <c r="AF64" s="22">
        <f t="shared" si="104"/>
        <v>2.4437243212057254E-12</v>
      </c>
      <c r="AG64" s="22">
        <f t="shared" si="104"/>
        <v>1.0019269716943486E-12</v>
      </c>
      <c r="AH64" s="22">
        <f t="shared" si="104"/>
        <v>4.1079005839468338E-13</v>
      </c>
      <c r="AI64" s="22">
        <f t="shared" si="104"/>
        <v>1.6842392394182036E-13</v>
      </c>
      <c r="AJ64" s="22">
        <f t="shared" si="104"/>
        <v>6.9053808816146432E-14</v>
      </c>
      <c r="AK64" s="22">
        <f t="shared" si="104"/>
        <v>2.8312061614620069E-14</v>
      </c>
      <c r="AL64" s="22">
        <f t="shared" si="104"/>
        <v>1.1607945261994238E-14</v>
      </c>
      <c r="AM64" s="22">
        <f t="shared" si="104"/>
        <v>4.7592575574176413E-15</v>
      </c>
      <c r="AN64" s="22">
        <f t="shared" si="104"/>
        <v>1.9512955985412344E-15</v>
      </c>
      <c r="AO64" s="22">
        <f t="shared" si="104"/>
        <v>8.0003119540190697E-16</v>
      </c>
      <c r="AP64" s="22">
        <f t="shared" si="104"/>
        <v>3.2801279011478219E-16</v>
      </c>
      <c r="AQ64" s="22">
        <f t="shared" si="104"/>
        <v>1.3448524394706084E-16</v>
      </c>
      <c r="AR64" s="22">
        <f t="shared" si="104"/>
        <v>5.5138950018295002E-17</v>
      </c>
      <c r="AS64" s="22">
        <f t="shared" si="45"/>
        <v>2.2606969507500975E-17</v>
      </c>
      <c r="AT64" s="23"/>
      <c r="AU64" s="23"/>
      <c r="AV64" s="43" t="s">
        <v>104</v>
      </c>
      <c r="AW64" s="22">
        <f t="shared" si="38"/>
        <v>2.9499999999999975</v>
      </c>
      <c r="AX64" s="81">
        <f t="shared" si="29"/>
        <v>9</v>
      </c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3"/>
      <c r="BT64" s="43" t="s">
        <v>104</v>
      </c>
      <c r="BU64" s="22">
        <f t="shared" si="39"/>
        <v>2.9499999999999975</v>
      </c>
      <c r="BV64" s="83">
        <f t="shared" si="31"/>
        <v>0.83</v>
      </c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R64" s="43" t="s">
        <v>104</v>
      </c>
      <c r="CS64" s="22">
        <f t="shared" si="40"/>
        <v>2.9499999999999975</v>
      </c>
      <c r="CT64" s="85">
        <f t="shared" si="33"/>
        <v>0.5</v>
      </c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P64" s="43" t="s">
        <v>104</v>
      </c>
      <c r="DQ64" s="22">
        <f t="shared" si="41"/>
        <v>2.9499999999999975</v>
      </c>
      <c r="DR64" s="20">
        <f t="shared" si="35"/>
        <v>0</v>
      </c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</row>
    <row r="65" spans="1:142">
      <c r="A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2" t="s">
        <v>105</v>
      </c>
      <c r="X65" s="22">
        <f t="shared" si="42"/>
        <v>2.9999999999999973</v>
      </c>
      <c r="Y65" s="53">
        <f t="shared" si="46"/>
        <v>5.0190925672807363E-10</v>
      </c>
      <c r="Z65" s="22">
        <f t="shared" si="43"/>
        <v>2.0076370269122972E-10</v>
      </c>
      <c r="AA65" s="22">
        <f t="shared" ref="AA65:AR65" si="105">($C$39*Z65+$D$39*Z65+$E$39*Z65-($D$13*Z65*$X65))</f>
        <v>8.0305481076491977E-11</v>
      </c>
      <c r="AB65" s="22">
        <f t="shared" si="105"/>
        <v>3.2122192430596823E-11</v>
      </c>
      <c r="AC65" s="22">
        <f t="shared" si="105"/>
        <v>1.2848876972238743E-11</v>
      </c>
      <c r="AD65" s="22">
        <f t="shared" si="105"/>
        <v>5.1395507888955029E-12</v>
      </c>
      <c r="AE65" s="22">
        <f t="shared" si="105"/>
        <v>2.0558203155582036E-12</v>
      </c>
      <c r="AF65" s="22">
        <f t="shared" si="105"/>
        <v>8.2232812622328251E-13</v>
      </c>
      <c r="AG65" s="22">
        <f t="shared" si="105"/>
        <v>3.2893125048931349E-13</v>
      </c>
      <c r="AH65" s="22">
        <f t="shared" si="105"/>
        <v>1.3157250019572557E-13</v>
      </c>
      <c r="AI65" s="22">
        <f t="shared" si="105"/>
        <v>5.2629000078290295E-14</v>
      </c>
      <c r="AJ65" s="22">
        <f t="shared" si="105"/>
        <v>2.1051600031316142E-14</v>
      </c>
      <c r="AK65" s="22">
        <f t="shared" si="105"/>
        <v>8.4206400125264709E-15</v>
      </c>
      <c r="AL65" s="22">
        <f t="shared" si="105"/>
        <v>3.3682560050105928E-15</v>
      </c>
      <c r="AM65" s="22">
        <f t="shared" si="105"/>
        <v>1.3473024020042388E-15</v>
      </c>
      <c r="AN65" s="22">
        <f t="shared" si="105"/>
        <v>5.3892096080169608E-16</v>
      </c>
      <c r="AO65" s="22">
        <f t="shared" si="105"/>
        <v>2.1556838432067861E-16</v>
      </c>
      <c r="AP65" s="22">
        <f t="shared" si="105"/>
        <v>8.6227353728271547E-17</v>
      </c>
      <c r="AQ65" s="22">
        <f t="shared" si="105"/>
        <v>3.449094149130866E-17</v>
      </c>
      <c r="AR65" s="22">
        <f t="shared" si="105"/>
        <v>1.3796376596523481E-17</v>
      </c>
      <c r="AS65" s="22">
        <f t="shared" si="45"/>
        <v>5.5185506386093995E-18</v>
      </c>
      <c r="AT65" s="23"/>
      <c r="AU65" s="23"/>
      <c r="AV65" s="43" t="s">
        <v>105</v>
      </c>
      <c r="AW65" s="22">
        <f t="shared" si="38"/>
        <v>2.9999999999999973</v>
      </c>
      <c r="AX65" s="81">
        <f t="shared" si="29"/>
        <v>9</v>
      </c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3"/>
      <c r="BT65" s="43" t="s">
        <v>105</v>
      </c>
      <c r="BU65" s="22">
        <f t="shared" si="39"/>
        <v>2.9999999999999973</v>
      </c>
      <c r="BV65" s="83">
        <f t="shared" si="31"/>
        <v>0.83</v>
      </c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R65" s="43" t="s">
        <v>105</v>
      </c>
      <c r="CS65" s="22">
        <f t="shared" si="40"/>
        <v>2.9999999999999973</v>
      </c>
      <c r="CT65" s="85">
        <f t="shared" si="33"/>
        <v>0.5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P65" s="43" t="s">
        <v>105</v>
      </c>
      <c r="DQ65" s="22">
        <f t="shared" si="41"/>
        <v>2.9999999999999973</v>
      </c>
      <c r="DR65" s="20">
        <f t="shared" si="35"/>
        <v>0</v>
      </c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</row>
    <row r="66" spans="1:142">
      <c r="A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2" t="s">
        <v>106</v>
      </c>
      <c r="X66" s="22">
        <f t="shared" si="42"/>
        <v>3.0499999999999972</v>
      </c>
      <c r="Y66" s="53">
        <f t="shared" si="46"/>
        <v>1.9574461012394898E-10</v>
      </c>
      <c r="Z66" s="22">
        <f t="shared" si="43"/>
        <v>7.634039794834022E-11</v>
      </c>
      <c r="AA66" s="22">
        <f t="shared" ref="AA66:AR66" si="106">($C$39*Z66+$D$39*Z66+$E$39*Z66-($D$13*Z66*$X66))</f>
        <v>2.9772755199852715E-11</v>
      </c>
      <c r="AB66" s="22">
        <f t="shared" si="106"/>
        <v>1.1611374527942576E-11</v>
      </c>
      <c r="AC66" s="22">
        <f t="shared" si="106"/>
        <v>4.528436065897609E-12</v>
      </c>
      <c r="AD66" s="22">
        <f t="shared" si="106"/>
        <v>1.76609006570007E-12</v>
      </c>
      <c r="AE66" s="22">
        <f t="shared" si="106"/>
        <v>6.8877512562302819E-13</v>
      </c>
      <c r="AF66" s="22">
        <f t="shared" si="106"/>
        <v>2.686222989929813E-13</v>
      </c>
      <c r="AG66" s="22">
        <f t="shared" si="106"/>
        <v>1.0476269660726285E-13</v>
      </c>
      <c r="AH66" s="22">
        <f t="shared" si="106"/>
        <v>4.0857451676832572E-14</v>
      </c>
      <c r="AI66" s="22">
        <f t="shared" si="106"/>
        <v>1.5934406153964719E-14</v>
      </c>
      <c r="AJ66" s="22">
        <f t="shared" si="106"/>
        <v>6.2144184000462486E-15</v>
      </c>
      <c r="AK66" s="22">
        <f t="shared" si="106"/>
        <v>2.4236231760180407E-15</v>
      </c>
      <c r="AL66" s="22">
        <f t="shared" si="106"/>
        <v>9.4521303864703736E-16</v>
      </c>
      <c r="AM66" s="22">
        <f t="shared" si="106"/>
        <v>3.6863308507234503E-16</v>
      </c>
      <c r="AN66" s="22">
        <f t="shared" si="106"/>
        <v>1.4376690317821476E-16</v>
      </c>
      <c r="AO66" s="22">
        <f t="shared" si="106"/>
        <v>5.6069092239503839E-17</v>
      </c>
      <c r="AP66" s="22">
        <f t="shared" si="106"/>
        <v>2.1866945973406526E-17</v>
      </c>
      <c r="AQ66" s="22">
        <f t="shared" si="106"/>
        <v>8.5281089296285524E-18</v>
      </c>
      <c r="AR66" s="22">
        <f t="shared" si="106"/>
        <v>3.3259624825551404E-18</v>
      </c>
      <c r="AS66" s="22">
        <f t="shared" si="45"/>
        <v>1.2971253681965064E-18</v>
      </c>
      <c r="AT66" s="23"/>
      <c r="AU66" s="23"/>
      <c r="AV66" s="43" t="s">
        <v>106</v>
      </c>
      <c r="AW66" s="22">
        <f t="shared" si="38"/>
        <v>3.0499999999999972</v>
      </c>
      <c r="AX66" s="81">
        <f t="shared" si="29"/>
        <v>9</v>
      </c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3"/>
      <c r="BT66" s="43" t="s">
        <v>106</v>
      </c>
      <c r="BU66" s="22">
        <f t="shared" si="39"/>
        <v>3.0499999999999972</v>
      </c>
      <c r="BV66" s="83">
        <f t="shared" si="31"/>
        <v>0.83</v>
      </c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R66" s="43" t="s">
        <v>106</v>
      </c>
      <c r="CS66" s="22">
        <f t="shared" si="40"/>
        <v>3.0499999999999972</v>
      </c>
      <c r="CT66" s="85">
        <f t="shared" si="33"/>
        <v>0.5</v>
      </c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P66" s="43" t="s">
        <v>106</v>
      </c>
      <c r="DQ66" s="22">
        <f t="shared" si="41"/>
        <v>3.0499999999999972</v>
      </c>
      <c r="DR66" s="20">
        <f t="shared" si="35"/>
        <v>0</v>
      </c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</row>
    <row r="67" spans="1:14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2" t="s">
        <v>107</v>
      </c>
      <c r="X67" s="22">
        <f t="shared" si="42"/>
        <v>3.099999999999997</v>
      </c>
      <c r="Y67" s="53">
        <f t="shared" si="46"/>
        <v>7.4382951847100708E-11</v>
      </c>
      <c r="Z67" s="22">
        <f t="shared" si="43"/>
        <v>2.8265521701898314E-11</v>
      </c>
      <c r="AA67" s="22">
        <f t="shared" ref="AA67:AR67" si="107">($C$39*Z67+$D$39*Z67+$E$39*Z67-($D$13*Z67*$X67))</f>
        <v>1.0740898246721376E-11</v>
      </c>
      <c r="AB67" s="22">
        <f t="shared" si="107"/>
        <v>4.0815413337541307E-12</v>
      </c>
      <c r="AC67" s="22">
        <f t="shared" si="107"/>
        <v>1.5509857068265717E-12</v>
      </c>
      <c r="AD67" s="22">
        <f t="shared" si="107"/>
        <v>5.8937456859409802E-13</v>
      </c>
      <c r="AE67" s="22">
        <f t="shared" si="107"/>
        <v>2.239623360657576E-13</v>
      </c>
      <c r="AF67" s="22">
        <f t="shared" si="107"/>
        <v>8.5105687704988005E-14</v>
      </c>
      <c r="AG67" s="22">
        <f t="shared" si="107"/>
        <v>3.2340161327895476E-14</v>
      </c>
      <c r="AH67" s="22">
        <f t="shared" si="107"/>
        <v>1.2289261304600294E-14</v>
      </c>
      <c r="AI67" s="22">
        <f t="shared" si="107"/>
        <v>4.6699192957481179E-15</v>
      </c>
      <c r="AJ67" s="22">
        <f t="shared" si="107"/>
        <v>1.7745693323842872E-15</v>
      </c>
      <c r="AK67" s="22">
        <f t="shared" si="107"/>
        <v>6.7433634630603012E-16</v>
      </c>
      <c r="AL67" s="22">
        <f t="shared" si="107"/>
        <v>2.5624781159629182E-16</v>
      </c>
      <c r="AM67" s="22">
        <f t="shared" si="107"/>
        <v>9.7374168406591031E-17</v>
      </c>
      <c r="AN67" s="22">
        <f t="shared" si="107"/>
        <v>3.700218399450465E-17</v>
      </c>
      <c r="AO67" s="22">
        <f t="shared" si="107"/>
        <v>1.4060829917911787E-17</v>
      </c>
      <c r="AP67" s="22">
        <f t="shared" si="107"/>
        <v>5.3431153688064871E-18</v>
      </c>
      <c r="AQ67" s="22">
        <f t="shared" si="107"/>
        <v>2.0303838401464693E-18</v>
      </c>
      <c r="AR67" s="22">
        <f t="shared" si="107"/>
        <v>7.7154585925565948E-19</v>
      </c>
      <c r="AS67" s="22">
        <f t="shared" si="45"/>
        <v>2.9318742651715105E-19</v>
      </c>
      <c r="AT67" s="23"/>
      <c r="AU67" s="23"/>
      <c r="AV67" s="43" t="s">
        <v>107</v>
      </c>
      <c r="AW67" s="22">
        <f t="shared" si="38"/>
        <v>3.099999999999997</v>
      </c>
      <c r="AX67" s="81">
        <f t="shared" si="29"/>
        <v>9</v>
      </c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3"/>
      <c r="BT67" s="43" t="s">
        <v>107</v>
      </c>
      <c r="BU67" s="22">
        <f t="shared" si="39"/>
        <v>3.099999999999997</v>
      </c>
      <c r="BV67" s="83">
        <f t="shared" si="31"/>
        <v>0.83</v>
      </c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R67" s="43" t="s">
        <v>107</v>
      </c>
      <c r="CS67" s="22">
        <f t="shared" si="40"/>
        <v>3.099999999999997</v>
      </c>
      <c r="CT67" s="85">
        <f t="shared" si="33"/>
        <v>0.5</v>
      </c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P67" s="43" t="s">
        <v>107</v>
      </c>
      <c r="DQ67" s="22">
        <f t="shared" si="41"/>
        <v>3.099999999999997</v>
      </c>
      <c r="DR67" s="20">
        <f t="shared" si="35"/>
        <v>0</v>
      </c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</row>
    <row r="68" spans="1:14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2" t="s">
        <v>108</v>
      </c>
      <c r="X68" s="22">
        <f t="shared" si="42"/>
        <v>3.1499999999999968</v>
      </c>
      <c r="Y68" s="53">
        <f t="shared" si="46"/>
        <v>2.7521692183427307E-11</v>
      </c>
      <c r="Z68" s="22">
        <f t="shared" si="43"/>
        <v>1.0183026107868122E-11</v>
      </c>
      <c r="AA68" s="22">
        <f t="shared" ref="AA68:AR68" si="108">($C$39*Z68+$D$39*Z68+$E$39*Z68-($D$13*Z68*$X68))</f>
        <v>3.7677196599112093E-12</v>
      </c>
      <c r="AB68" s="22">
        <f t="shared" si="108"/>
        <v>1.3940562741671488E-12</v>
      </c>
      <c r="AC68" s="22">
        <f t="shared" si="108"/>
        <v>5.1580082144184559E-13</v>
      </c>
      <c r="AD68" s="22">
        <f t="shared" si="108"/>
        <v>1.908463039334833E-13</v>
      </c>
      <c r="AE68" s="22">
        <f t="shared" si="108"/>
        <v>7.0613132455388934E-14</v>
      </c>
      <c r="AF68" s="22">
        <f t="shared" si="108"/>
        <v>2.6126859008493939E-14</v>
      </c>
      <c r="AG68" s="22">
        <f t="shared" si="108"/>
        <v>9.6669378331427734E-15</v>
      </c>
      <c r="AH68" s="22">
        <f t="shared" si="108"/>
        <v>3.5767669982628317E-15</v>
      </c>
      <c r="AI68" s="22">
        <f t="shared" si="108"/>
        <v>1.3234037893572498E-15</v>
      </c>
      <c r="AJ68" s="22">
        <f t="shared" si="108"/>
        <v>4.8965940206218334E-16</v>
      </c>
      <c r="AK68" s="22">
        <f t="shared" si="108"/>
        <v>1.8117397876300814E-16</v>
      </c>
      <c r="AL68" s="22">
        <f t="shared" si="108"/>
        <v>6.7034372142313089E-17</v>
      </c>
      <c r="AM68" s="22">
        <f t="shared" si="108"/>
        <v>2.4802717692655883E-17</v>
      </c>
      <c r="AN68" s="22">
        <f t="shared" si="108"/>
        <v>9.1770055462826875E-18</v>
      </c>
      <c r="AO68" s="22">
        <f t="shared" si="108"/>
        <v>3.3954920521246E-18</v>
      </c>
      <c r="AP68" s="22">
        <f t="shared" si="108"/>
        <v>1.2563320592861039E-18</v>
      </c>
      <c r="AQ68" s="22">
        <f t="shared" si="108"/>
        <v>4.6484286193585914E-19</v>
      </c>
      <c r="AR68" s="22">
        <f t="shared" si="108"/>
        <v>1.7199185891626817E-19</v>
      </c>
      <c r="AS68" s="22">
        <f t="shared" si="45"/>
        <v>6.3636987799019323E-20</v>
      </c>
      <c r="AT68" s="23"/>
      <c r="AU68" s="23"/>
      <c r="AV68" s="43" t="s">
        <v>108</v>
      </c>
      <c r="AW68" s="22">
        <f t="shared" si="38"/>
        <v>3.1499999999999968</v>
      </c>
      <c r="AX68" s="81">
        <f t="shared" si="29"/>
        <v>9</v>
      </c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3"/>
      <c r="BT68" s="43" t="s">
        <v>108</v>
      </c>
      <c r="BU68" s="22">
        <f t="shared" si="39"/>
        <v>3.1499999999999968</v>
      </c>
      <c r="BV68" s="83">
        <f t="shared" si="31"/>
        <v>0.83</v>
      </c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R68" s="43" t="s">
        <v>108</v>
      </c>
      <c r="CS68" s="22">
        <f t="shared" si="40"/>
        <v>3.1499999999999968</v>
      </c>
      <c r="CT68" s="85">
        <f t="shared" si="33"/>
        <v>0.5</v>
      </c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P68" s="43" t="s">
        <v>108</v>
      </c>
      <c r="DQ68" s="22">
        <f t="shared" si="41"/>
        <v>3.1499999999999968</v>
      </c>
      <c r="DR68" s="20">
        <f t="shared" si="35"/>
        <v>0</v>
      </c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</row>
    <row r="69" spans="1:14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2" t="s">
        <v>109</v>
      </c>
      <c r="X69" s="22">
        <f t="shared" si="42"/>
        <v>3.1999999999999966</v>
      </c>
      <c r="Y69" s="53">
        <f t="shared" si="46"/>
        <v>9.9078091860338501E-12</v>
      </c>
      <c r="Z69" s="22">
        <f t="shared" si="43"/>
        <v>3.5668113069721921E-12</v>
      </c>
      <c r="AA69" s="22">
        <f t="shared" ref="AA69:AR69" si="109">($C$39*Z69+$D$39*Z69+$E$39*Z69-($D$13*Z69*$X69))</f>
        <v>1.2840520705099917E-12</v>
      </c>
      <c r="AB69" s="22">
        <f t="shared" si="109"/>
        <v>4.6225874538359757E-13</v>
      </c>
      <c r="AC69" s="22">
        <f t="shared" si="109"/>
        <v>1.6641314833809544E-13</v>
      </c>
      <c r="AD69" s="22">
        <f t="shared" si="109"/>
        <v>5.9908733401714467E-14</v>
      </c>
      <c r="AE69" s="22">
        <f t="shared" si="109"/>
        <v>2.156714402461725E-14</v>
      </c>
      <c r="AF69" s="22">
        <f t="shared" si="109"/>
        <v>7.7641718488622241E-15</v>
      </c>
      <c r="AG69" s="22">
        <f t="shared" si="109"/>
        <v>2.795101865590406E-15</v>
      </c>
      <c r="AH69" s="22">
        <f t="shared" si="109"/>
        <v>1.0062366716125478E-15</v>
      </c>
      <c r="AI69" s="22">
        <f t="shared" si="109"/>
        <v>3.6224520178051783E-16</v>
      </c>
      <c r="AJ69" s="22">
        <f t="shared" si="109"/>
        <v>1.3040827264098665E-16</v>
      </c>
      <c r="AK69" s="22">
        <f t="shared" si="109"/>
        <v>4.6946978150755279E-17</v>
      </c>
      <c r="AL69" s="22">
        <f t="shared" si="109"/>
        <v>1.6900912134271928E-17</v>
      </c>
      <c r="AM69" s="22">
        <f t="shared" si="109"/>
        <v>6.0843283683379054E-18</v>
      </c>
      <c r="AN69" s="22">
        <f t="shared" si="109"/>
        <v>2.1903582126016493E-18</v>
      </c>
      <c r="AO69" s="22">
        <f t="shared" si="109"/>
        <v>7.8852895653659503E-19</v>
      </c>
      <c r="AP69" s="22">
        <f t="shared" si="109"/>
        <v>2.8387042435317471E-19</v>
      </c>
      <c r="AQ69" s="22">
        <f t="shared" si="109"/>
        <v>1.0219335276714309E-19</v>
      </c>
      <c r="AR69" s="22">
        <f t="shared" si="109"/>
        <v>3.6789606996171595E-20</v>
      </c>
      <c r="AS69" s="22">
        <f t="shared" si="45"/>
        <v>1.3244258518621798E-20</v>
      </c>
      <c r="AT69" s="23"/>
      <c r="AU69" s="23"/>
      <c r="AV69" s="43" t="s">
        <v>109</v>
      </c>
      <c r="AW69" s="22">
        <f t="shared" si="38"/>
        <v>3.1999999999999966</v>
      </c>
      <c r="AX69" s="81">
        <f t="shared" ref="AX69:AX132" si="110">+$E$27</f>
        <v>9</v>
      </c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3"/>
      <c r="BT69" s="43" t="s">
        <v>109</v>
      </c>
      <c r="BU69" s="22">
        <f t="shared" si="39"/>
        <v>3.1999999999999966</v>
      </c>
      <c r="BV69" s="83">
        <f t="shared" ref="BV69:BV132" si="111">+$F$27</f>
        <v>0.83</v>
      </c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R69" s="43" t="s">
        <v>109</v>
      </c>
      <c r="CS69" s="22">
        <f t="shared" si="40"/>
        <v>3.1999999999999966</v>
      </c>
      <c r="CT69" s="85">
        <f t="shared" ref="CT69:CT132" si="112">+$G$27</f>
        <v>0.5</v>
      </c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P69" s="43" t="s">
        <v>109</v>
      </c>
      <c r="DQ69" s="22">
        <f t="shared" si="41"/>
        <v>3.1999999999999966</v>
      </c>
      <c r="DR69" s="20">
        <f t="shared" ref="DR69:DR132" si="113">+$H$27</f>
        <v>0</v>
      </c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</row>
    <row r="70" spans="1:14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2" t="s">
        <v>110</v>
      </c>
      <c r="X70" s="22">
        <f t="shared" ref="X70:X133" si="114">+X69+$D$33</f>
        <v>3.2499999999999964</v>
      </c>
      <c r="Y70" s="53">
        <f t="shared" si="46"/>
        <v>3.4677332151118535E-12</v>
      </c>
      <c r="Z70" s="22">
        <f t="shared" si="43"/>
        <v>1.2137066252891515E-12</v>
      </c>
      <c r="AA70" s="22">
        <f t="shared" ref="AA70:AR70" si="115">($C$39*Z70+$D$39*Z70+$E$39*Z70-($D$13*Z70*$X70))</f>
        <v>4.2479731885120395E-13</v>
      </c>
      <c r="AB70" s="22">
        <f t="shared" si="115"/>
        <v>1.4867906159792162E-13</v>
      </c>
      <c r="AC70" s="22">
        <f t="shared" si="115"/>
        <v>5.203767155927264E-14</v>
      </c>
      <c r="AD70" s="22">
        <f t="shared" si="115"/>
        <v>1.821318504574545E-14</v>
      </c>
      <c r="AE70" s="22">
        <f t="shared" si="115"/>
        <v>6.3746147660109162E-15</v>
      </c>
      <c r="AF70" s="22">
        <f t="shared" si="115"/>
        <v>2.2311151681038252E-15</v>
      </c>
      <c r="AG70" s="22">
        <f t="shared" si="115"/>
        <v>7.8089030883634033E-16</v>
      </c>
      <c r="AH70" s="22">
        <f t="shared" si="115"/>
        <v>2.7331160809271952E-16</v>
      </c>
      <c r="AI70" s="22">
        <f t="shared" si="115"/>
        <v>9.5659062832451975E-17</v>
      </c>
      <c r="AJ70" s="22">
        <f t="shared" si="115"/>
        <v>3.3480671991358259E-17</v>
      </c>
      <c r="AK70" s="22">
        <f t="shared" si="115"/>
        <v>1.1718235196975415E-17</v>
      </c>
      <c r="AL70" s="22">
        <f t="shared" si="115"/>
        <v>4.1013823189414035E-18</v>
      </c>
      <c r="AM70" s="22">
        <f t="shared" si="115"/>
        <v>1.435483811629494E-18</v>
      </c>
      <c r="AN70" s="22">
        <f t="shared" si="115"/>
        <v>5.0241933407032392E-19</v>
      </c>
      <c r="AO70" s="22">
        <f t="shared" si="115"/>
        <v>1.758467669246137E-19</v>
      </c>
      <c r="AP70" s="22">
        <f t="shared" si="115"/>
        <v>6.1546368423614923E-20</v>
      </c>
      <c r="AQ70" s="22">
        <f t="shared" si="115"/>
        <v>2.1541228948265264E-20</v>
      </c>
      <c r="AR70" s="22">
        <f t="shared" si="115"/>
        <v>7.5394301318928523E-21</v>
      </c>
      <c r="AS70" s="22">
        <f t="shared" si="45"/>
        <v>2.6388005461625036E-21</v>
      </c>
      <c r="AT70" s="23"/>
      <c r="AU70" s="23"/>
      <c r="AV70" s="43" t="s">
        <v>110</v>
      </c>
      <c r="AW70" s="22">
        <f t="shared" ref="AW70:AW133" si="116">+AW69+$D$33</f>
        <v>3.2499999999999964</v>
      </c>
      <c r="AX70" s="81">
        <f t="shared" si="110"/>
        <v>9</v>
      </c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3"/>
      <c r="BT70" s="43" t="s">
        <v>110</v>
      </c>
      <c r="BU70" s="22">
        <f t="shared" ref="BU70:BU133" si="117">+BU69+$D$33</f>
        <v>3.2499999999999964</v>
      </c>
      <c r="BV70" s="83">
        <f t="shared" si="111"/>
        <v>0.83</v>
      </c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R70" s="43" t="s">
        <v>110</v>
      </c>
      <c r="CS70" s="22">
        <f t="shared" ref="CS70:CS133" si="118">+CS69+$D$33</f>
        <v>3.2499999999999964</v>
      </c>
      <c r="CT70" s="85">
        <f t="shared" si="112"/>
        <v>0.5</v>
      </c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P70" s="43" t="s">
        <v>110</v>
      </c>
      <c r="DQ70" s="22">
        <f t="shared" ref="DQ70:DQ133" si="119">+DQ69+$D$33</f>
        <v>3.2499999999999964</v>
      </c>
      <c r="DR70" s="20">
        <f t="shared" si="113"/>
        <v>0</v>
      </c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</row>
    <row r="71" spans="1:14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2" t="s">
        <v>111</v>
      </c>
      <c r="X71" s="22">
        <f t="shared" si="114"/>
        <v>3.2999999999999963</v>
      </c>
      <c r="Y71" s="53">
        <f t="shared" si="46"/>
        <v>1.1790292931380328E-12</v>
      </c>
      <c r="Z71" s="22">
        <f t="shared" ref="Z71:Z134" si="120">($C$38*Y71+$D$38*Y71+$E$38*Y71-($D$13*Y71*$X71))</f>
        <v>4.0086995966693202E-13</v>
      </c>
      <c r="AA71" s="22">
        <f t="shared" ref="AA71:AR71" si="121">($C$39*Z71+$D$39*Z71+$E$39*Z71-($D$13*Z71*$X71))</f>
        <v>1.362957862867572E-13</v>
      </c>
      <c r="AB71" s="22">
        <f t="shared" si="121"/>
        <v>4.6340567337497579E-14</v>
      </c>
      <c r="AC71" s="22">
        <f t="shared" si="121"/>
        <v>1.5755792894749213E-14</v>
      </c>
      <c r="AD71" s="22">
        <f t="shared" si="121"/>
        <v>5.3569695842147434E-15</v>
      </c>
      <c r="AE71" s="22">
        <f t="shared" si="121"/>
        <v>1.8213696586330156E-15</v>
      </c>
      <c r="AF71" s="22">
        <f t="shared" si="121"/>
        <v>6.192656839352266E-16</v>
      </c>
      <c r="AG71" s="22">
        <f t="shared" si="121"/>
        <v>2.1055033253797752E-16</v>
      </c>
      <c r="AH71" s="22">
        <f t="shared" si="121"/>
        <v>7.1587113062912528E-17</v>
      </c>
      <c r="AI71" s="22">
        <f t="shared" si="121"/>
        <v>2.433961844139031E-17</v>
      </c>
      <c r="AJ71" s="22">
        <f t="shared" si="121"/>
        <v>8.2754702700727228E-18</v>
      </c>
      <c r="AK71" s="22">
        <f t="shared" si="121"/>
        <v>2.8136598918247322E-18</v>
      </c>
      <c r="AL71" s="22">
        <f t="shared" si="121"/>
        <v>9.5664436322041088E-19</v>
      </c>
      <c r="AM71" s="22">
        <f t="shared" si="121"/>
        <v>3.2525908349494045E-19</v>
      </c>
      <c r="AN71" s="22">
        <f t="shared" si="121"/>
        <v>1.1058808838827998E-19</v>
      </c>
      <c r="AO71" s="22">
        <f t="shared" si="121"/>
        <v>3.7599950052015269E-20</v>
      </c>
      <c r="AP71" s="22">
        <f t="shared" si="121"/>
        <v>1.2783983017685213E-20</v>
      </c>
      <c r="AQ71" s="22">
        <f t="shared" si="121"/>
        <v>4.3465542260129803E-21</v>
      </c>
      <c r="AR71" s="22">
        <f t="shared" si="121"/>
        <v>1.4778284368444158E-21</v>
      </c>
      <c r="AS71" s="22">
        <f t="shared" ref="AS71:AS134" si="122">($C$40*AR71+$D$40*AR71+$E$40*AR71-($D$13*AR71*$X71))</f>
        <v>5.0246166852710235E-22</v>
      </c>
      <c r="AT71" s="23"/>
      <c r="AU71" s="23"/>
      <c r="AV71" s="43" t="s">
        <v>111</v>
      </c>
      <c r="AW71" s="22">
        <f t="shared" si="116"/>
        <v>3.2999999999999963</v>
      </c>
      <c r="AX71" s="81">
        <f t="shared" si="110"/>
        <v>9</v>
      </c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3"/>
      <c r="BT71" s="43" t="s">
        <v>111</v>
      </c>
      <c r="BU71" s="22">
        <f t="shared" si="117"/>
        <v>3.2999999999999963</v>
      </c>
      <c r="BV71" s="83">
        <f t="shared" si="111"/>
        <v>0.83</v>
      </c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R71" s="43" t="s">
        <v>111</v>
      </c>
      <c r="CS71" s="22">
        <f t="shared" si="118"/>
        <v>3.2999999999999963</v>
      </c>
      <c r="CT71" s="85">
        <f t="shared" si="112"/>
        <v>0.5</v>
      </c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P71" s="43" t="s">
        <v>111</v>
      </c>
      <c r="DQ71" s="22">
        <f t="shared" si="119"/>
        <v>3.2999999999999963</v>
      </c>
      <c r="DR71" s="20">
        <f t="shared" si="113"/>
        <v>0</v>
      </c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</row>
    <row r="72" spans="1:14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2" t="s">
        <v>112</v>
      </c>
      <c r="X72" s="22">
        <f t="shared" si="114"/>
        <v>3.3499999999999961</v>
      </c>
      <c r="Y72" s="53">
        <f t="shared" ref="Y72:Y135" si="123">Y71-($D$13*Y71*$X72)</f>
        <v>3.8907966673555167E-13</v>
      </c>
      <c r="Z72" s="22">
        <f t="shared" si="120"/>
        <v>1.2839629002273231E-13</v>
      </c>
      <c r="AA72" s="22">
        <f t="shared" ref="AA72:AR72" si="124">($C$39*Z72+$D$39*Z72+$E$39*Z72-($D$13*Z72*$X72))</f>
        <v>4.2370775707501761E-14</v>
      </c>
      <c r="AB72" s="22">
        <f t="shared" si="124"/>
        <v>1.3982355983475607E-14</v>
      </c>
      <c r="AC72" s="22">
        <f t="shared" si="124"/>
        <v>4.6141774745469604E-15</v>
      </c>
      <c r="AD72" s="22">
        <f t="shared" si="124"/>
        <v>1.5226785666004998E-15</v>
      </c>
      <c r="AE72" s="22">
        <f t="shared" si="124"/>
        <v>5.0248392697816626E-16</v>
      </c>
      <c r="AF72" s="22">
        <f t="shared" si="124"/>
        <v>1.658196959027952E-16</v>
      </c>
      <c r="AG72" s="22">
        <f t="shared" si="124"/>
        <v>5.4720499647922541E-17</v>
      </c>
      <c r="AH72" s="22">
        <f t="shared" si="124"/>
        <v>1.8057764883814482E-17</v>
      </c>
      <c r="AI72" s="22">
        <f t="shared" si="124"/>
        <v>5.9590624116587936E-18</v>
      </c>
      <c r="AJ72" s="22">
        <f t="shared" si="124"/>
        <v>1.9664905958474061E-18</v>
      </c>
      <c r="AK72" s="22">
        <f t="shared" si="124"/>
        <v>6.4894189662964547E-19</v>
      </c>
      <c r="AL72" s="22">
        <f t="shared" si="124"/>
        <v>2.1415082588778348E-19</v>
      </c>
      <c r="AM72" s="22">
        <f t="shared" si="124"/>
        <v>7.0669772542968734E-20</v>
      </c>
      <c r="AN72" s="22">
        <f t="shared" si="124"/>
        <v>2.332102493917973E-20</v>
      </c>
      <c r="AO72" s="22">
        <f t="shared" si="124"/>
        <v>7.6959382299293237E-21</v>
      </c>
      <c r="AP72" s="22">
        <f t="shared" si="124"/>
        <v>2.5396596158766825E-21</v>
      </c>
      <c r="AQ72" s="22">
        <f t="shared" si="124"/>
        <v>8.3808767323930736E-22</v>
      </c>
      <c r="AR72" s="22">
        <f t="shared" si="124"/>
        <v>2.76568932168972E-22</v>
      </c>
      <c r="AS72" s="22">
        <f t="shared" si="122"/>
        <v>9.1267747615760955E-23</v>
      </c>
      <c r="AT72" s="23"/>
      <c r="AU72" s="23"/>
      <c r="AV72" s="43" t="s">
        <v>112</v>
      </c>
      <c r="AW72" s="22">
        <f t="shared" si="116"/>
        <v>3.3499999999999961</v>
      </c>
      <c r="AX72" s="81">
        <f t="shared" si="110"/>
        <v>9</v>
      </c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3"/>
      <c r="BT72" s="43" t="s">
        <v>112</v>
      </c>
      <c r="BU72" s="22">
        <f t="shared" si="117"/>
        <v>3.3499999999999961</v>
      </c>
      <c r="BV72" s="83">
        <f t="shared" si="111"/>
        <v>0.83</v>
      </c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R72" s="43" t="s">
        <v>112</v>
      </c>
      <c r="CS72" s="22">
        <f t="shared" si="118"/>
        <v>3.3499999999999961</v>
      </c>
      <c r="CT72" s="85">
        <f t="shared" si="112"/>
        <v>0.5</v>
      </c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P72" s="43" t="s">
        <v>112</v>
      </c>
      <c r="DQ72" s="22">
        <f t="shared" si="119"/>
        <v>3.3499999999999961</v>
      </c>
      <c r="DR72" s="20">
        <f t="shared" si="113"/>
        <v>0</v>
      </c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</row>
    <row r="73" spans="1:14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2" t="s">
        <v>113</v>
      </c>
      <c r="X73" s="22">
        <f t="shared" si="114"/>
        <v>3.3999999999999959</v>
      </c>
      <c r="Y73" s="53">
        <f t="shared" si="123"/>
        <v>1.245054933553768E-13</v>
      </c>
      <c r="Z73" s="22">
        <f t="shared" si="120"/>
        <v>3.984175787372067E-14</v>
      </c>
      <c r="AA73" s="22">
        <f t="shared" ref="AA73:AR73" si="125">($C$39*Z73+$D$39*Z73+$E$39*Z73-($D$13*Z73*$X73))</f>
        <v>1.2749362519590648E-14</v>
      </c>
      <c r="AB73" s="22">
        <f t="shared" si="125"/>
        <v>4.0797960062690166E-15</v>
      </c>
      <c r="AC73" s="22">
        <f t="shared" si="125"/>
        <v>1.3055347220060891E-15</v>
      </c>
      <c r="AD73" s="22">
        <f t="shared" si="125"/>
        <v>4.1777111104194945E-16</v>
      </c>
      <c r="AE73" s="22">
        <f t="shared" si="125"/>
        <v>1.3368675553342415E-16</v>
      </c>
      <c r="AF73" s="22">
        <f t="shared" si="125"/>
        <v>4.2779761770695808E-17</v>
      </c>
      <c r="AG73" s="22">
        <f t="shared" si="125"/>
        <v>1.3689523766622686E-17</v>
      </c>
      <c r="AH73" s="22">
        <f t="shared" si="125"/>
        <v>4.3806476053192683E-18</v>
      </c>
      <c r="AI73" s="22">
        <f t="shared" si="125"/>
        <v>1.4018072337021684E-18</v>
      </c>
      <c r="AJ73" s="22">
        <f t="shared" si="125"/>
        <v>4.4857831478469522E-19</v>
      </c>
      <c r="AK73" s="22">
        <f t="shared" si="125"/>
        <v>1.4354506073110273E-19</v>
      </c>
      <c r="AL73" s="22">
        <f t="shared" si="125"/>
        <v>4.5934419433953015E-20</v>
      </c>
      <c r="AM73" s="22">
        <f t="shared" si="125"/>
        <v>1.4699014218864999E-20</v>
      </c>
      <c r="AN73" s="22">
        <f t="shared" si="125"/>
        <v>4.7036845500368109E-21</v>
      </c>
      <c r="AO73" s="22">
        <f t="shared" si="125"/>
        <v>1.5051790560117834E-21</v>
      </c>
      <c r="AP73" s="22">
        <f t="shared" si="125"/>
        <v>4.8165729792377175E-22</v>
      </c>
      <c r="AQ73" s="22">
        <f t="shared" si="125"/>
        <v>1.5413033533560732E-22</v>
      </c>
      <c r="AR73" s="22">
        <f t="shared" si="125"/>
        <v>4.9321707307394456E-23</v>
      </c>
      <c r="AS73" s="22">
        <f t="shared" si="122"/>
        <v>1.5782946338366266E-23</v>
      </c>
      <c r="AT73" s="23"/>
      <c r="AU73" s="23"/>
      <c r="AV73" s="43" t="s">
        <v>113</v>
      </c>
      <c r="AW73" s="22">
        <f t="shared" si="116"/>
        <v>3.3999999999999959</v>
      </c>
      <c r="AX73" s="81">
        <f t="shared" si="110"/>
        <v>9</v>
      </c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3"/>
      <c r="BT73" s="43" t="s">
        <v>113</v>
      </c>
      <c r="BU73" s="22">
        <f t="shared" si="117"/>
        <v>3.3999999999999959</v>
      </c>
      <c r="BV73" s="83">
        <f t="shared" si="111"/>
        <v>0.83</v>
      </c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R73" s="43" t="s">
        <v>113</v>
      </c>
      <c r="CS73" s="22">
        <f t="shared" si="118"/>
        <v>3.3999999999999959</v>
      </c>
      <c r="CT73" s="85">
        <f t="shared" si="112"/>
        <v>0.5</v>
      </c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P73" s="43" t="s">
        <v>113</v>
      </c>
      <c r="DQ73" s="22">
        <f t="shared" si="119"/>
        <v>3.3999999999999959</v>
      </c>
      <c r="DR73" s="20">
        <f t="shared" si="113"/>
        <v>0</v>
      </c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</row>
    <row r="74" spans="1:14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2" t="s">
        <v>114</v>
      </c>
      <c r="X74" s="22">
        <f t="shared" si="114"/>
        <v>3.4499999999999957</v>
      </c>
      <c r="Y74" s="53">
        <f t="shared" si="123"/>
        <v>3.8596702940166908E-14</v>
      </c>
      <c r="Z74" s="22">
        <f t="shared" si="120"/>
        <v>1.1964977911451768E-14</v>
      </c>
      <c r="AA74" s="22">
        <f t="shared" ref="AA74:AR74" si="126">($C$39*Z74+$D$39*Z74+$E$39*Z74-($D$13*Z74*$X74))</f>
        <v>3.7091431525500579E-15</v>
      </c>
      <c r="AB74" s="22">
        <f t="shared" si="126"/>
        <v>1.1498343772905211E-15</v>
      </c>
      <c r="AC74" s="22">
        <f t="shared" si="126"/>
        <v>3.5644865696006253E-16</v>
      </c>
      <c r="AD74" s="22">
        <f t="shared" si="126"/>
        <v>1.1049908365761969E-16</v>
      </c>
      <c r="AE74" s="22">
        <f t="shared" si="126"/>
        <v>3.4254715933862184E-17</v>
      </c>
      <c r="AF74" s="22">
        <f t="shared" si="126"/>
        <v>1.0618961939497307E-17</v>
      </c>
      <c r="AG74" s="22">
        <f t="shared" si="126"/>
        <v>3.2918782012441717E-18</v>
      </c>
      <c r="AH74" s="22">
        <f t="shared" si="126"/>
        <v>1.020482242385696E-18</v>
      </c>
      <c r="AI74" s="22">
        <f t="shared" si="126"/>
        <v>3.1634949513956662E-19</v>
      </c>
      <c r="AJ74" s="22">
        <f t="shared" si="126"/>
        <v>9.8068343493265912E-20</v>
      </c>
      <c r="AK74" s="22">
        <f t="shared" si="126"/>
        <v>3.0401186482912505E-20</v>
      </c>
      <c r="AL74" s="22">
        <f t="shared" si="126"/>
        <v>9.4243678097029066E-21</v>
      </c>
      <c r="AM74" s="22">
        <f t="shared" si="126"/>
        <v>2.9215540210079091E-21</v>
      </c>
      <c r="AN74" s="22">
        <f t="shared" si="126"/>
        <v>9.0568174651245441E-22</v>
      </c>
      <c r="AO74" s="22">
        <f t="shared" si="126"/>
        <v>2.8076134141886159E-22</v>
      </c>
      <c r="AP74" s="22">
        <f t="shared" si="126"/>
        <v>8.7036015839847268E-23</v>
      </c>
      <c r="AQ74" s="22">
        <f t="shared" si="126"/>
        <v>2.6981164910352726E-23</v>
      </c>
      <c r="AR74" s="22">
        <f t="shared" si="126"/>
        <v>8.3641611222093663E-24</v>
      </c>
      <c r="AS74" s="22">
        <f t="shared" si="122"/>
        <v>2.5928899478849101E-24</v>
      </c>
      <c r="AT74" s="23"/>
      <c r="AU74" s="23"/>
      <c r="AV74" s="43" t="s">
        <v>114</v>
      </c>
      <c r="AW74" s="22">
        <f t="shared" si="116"/>
        <v>3.4499999999999957</v>
      </c>
      <c r="AX74" s="81">
        <f t="shared" si="110"/>
        <v>9</v>
      </c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3"/>
      <c r="BT74" s="43" t="s">
        <v>114</v>
      </c>
      <c r="BU74" s="22">
        <f t="shared" si="117"/>
        <v>3.4499999999999957</v>
      </c>
      <c r="BV74" s="83">
        <f t="shared" si="111"/>
        <v>0.83</v>
      </c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R74" s="43" t="s">
        <v>114</v>
      </c>
      <c r="CS74" s="22">
        <f t="shared" si="118"/>
        <v>3.4499999999999957</v>
      </c>
      <c r="CT74" s="85">
        <f t="shared" si="112"/>
        <v>0.5</v>
      </c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P74" s="43" t="s">
        <v>114</v>
      </c>
      <c r="DQ74" s="22">
        <f t="shared" si="119"/>
        <v>3.4499999999999957</v>
      </c>
      <c r="DR74" s="20">
        <f t="shared" si="113"/>
        <v>0</v>
      </c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</row>
    <row r="75" spans="1:14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2" t="s">
        <v>115</v>
      </c>
      <c r="X75" s="22">
        <f t="shared" si="114"/>
        <v>3.4999999999999956</v>
      </c>
      <c r="Y75" s="53">
        <f t="shared" si="123"/>
        <v>1.1579010882050105E-14</v>
      </c>
      <c r="Z75" s="22">
        <f t="shared" si="120"/>
        <v>3.4737032646150404E-15</v>
      </c>
      <c r="AA75" s="22">
        <f t="shared" ref="AA75:AR75" si="127">($C$39*Z75+$D$39*Z75+$E$39*Z75-($D$13*Z75*$X75))</f>
        <v>1.0421109793845151E-15</v>
      </c>
      <c r="AB75" s="22">
        <f t="shared" si="127"/>
        <v>3.1263329381535536E-16</v>
      </c>
      <c r="AC75" s="22">
        <f t="shared" si="127"/>
        <v>9.3789988144606811E-17</v>
      </c>
      <c r="AD75" s="22">
        <f t="shared" si="127"/>
        <v>2.8136996443382125E-17</v>
      </c>
      <c r="AE75" s="22">
        <f t="shared" si="127"/>
        <v>8.4410989330146553E-18</v>
      </c>
      <c r="AF75" s="22">
        <f t="shared" si="127"/>
        <v>2.5323296799044027E-18</v>
      </c>
      <c r="AG75" s="22">
        <f t="shared" si="127"/>
        <v>7.5969890397132298E-19</v>
      </c>
      <c r="AH75" s="22">
        <f t="shared" si="127"/>
        <v>2.2790967119139745E-19</v>
      </c>
      <c r="AI75" s="22">
        <f t="shared" si="127"/>
        <v>6.8372901357419419E-20</v>
      </c>
      <c r="AJ75" s="22">
        <f t="shared" si="127"/>
        <v>2.0511870407225881E-20</v>
      </c>
      <c r="AK75" s="22">
        <f t="shared" si="127"/>
        <v>6.15356112216778E-21</v>
      </c>
      <c r="AL75" s="22">
        <f t="shared" si="127"/>
        <v>1.8460683366503394E-21</v>
      </c>
      <c r="AM75" s="22">
        <f t="shared" si="127"/>
        <v>5.5382050099510299E-22</v>
      </c>
      <c r="AN75" s="22">
        <f t="shared" si="127"/>
        <v>1.6614615029853137E-22</v>
      </c>
      <c r="AO75" s="22">
        <f t="shared" si="127"/>
        <v>4.9843845089559574E-23</v>
      </c>
      <c r="AP75" s="22">
        <f t="shared" si="127"/>
        <v>1.4953153526867912E-23</v>
      </c>
      <c r="AQ75" s="22">
        <f t="shared" si="127"/>
        <v>4.4859460580603866E-24</v>
      </c>
      <c r="AR75" s="22">
        <f t="shared" si="127"/>
        <v>1.3457838174181197E-24</v>
      </c>
      <c r="AS75" s="22">
        <f t="shared" si="122"/>
        <v>4.037351452254371E-25</v>
      </c>
      <c r="AT75" s="23"/>
      <c r="AU75" s="23"/>
      <c r="AV75" s="43" t="s">
        <v>115</v>
      </c>
      <c r="AW75" s="22">
        <f t="shared" si="116"/>
        <v>3.4999999999999956</v>
      </c>
      <c r="AX75" s="81">
        <f t="shared" si="110"/>
        <v>9</v>
      </c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3"/>
      <c r="BT75" s="43" t="s">
        <v>115</v>
      </c>
      <c r="BU75" s="22">
        <f t="shared" si="117"/>
        <v>3.4999999999999956</v>
      </c>
      <c r="BV75" s="83">
        <f t="shared" si="111"/>
        <v>0.83</v>
      </c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R75" s="43" t="s">
        <v>115</v>
      </c>
      <c r="CS75" s="22">
        <f t="shared" si="118"/>
        <v>3.4999999999999956</v>
      </c>
      <c r="CT75" s="85">
        <f t="shared" si="112"/>
        <v>0.5</v>
      </c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P75" s="43" t="s">
        <v>115</v>
      </c>
      <c r="DQ75" s="22">
        <f t="shared" si="119"/>
        <v>3.4999999999999956</v>
      </c>
      <c r="DR75" s="20">
        <f t="shared" si="113"/>
        <v>0</v>
      </c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</row>
    <row r="76" spans="1:14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2" t="s">
        <v>116</v>
      </c>
      <c r="X76" s="22">
        <f t="shared" si="114"/>
        <v>3.5499999999999954</v>
      </c>
      <c r="Y76" s="53">
        <f t="shared" si="123"/>
        <v>3.3579131557945411E-15</v>
      </c>
      <c r="Z76" s="22">
        <f t="shared" si="120"/>
        <v>9.737948151804199E-16</v>
      </c>
      <c r="AA76" s="22">
        <f t="shared" ref="AA76:AR76" si="128">($C$39*Z76+$D$39*Z76+$E$39*Z76-($D$13*Z76*$X76))</f>
        <v>2.8240049640232265E-16</v>
      </c>
      <c r="AB76" s="22">
        <f t="shared" si="128"/>
        <v>8.1896143956673756E-17</v>
      </c>
      <c r="AC76" s="22">
        <f t="shared" si="128"/>
        <v>2.374988174743546E-17</v>
      </c>
      <c r="AD76" s="22">
        <f t="shared" si="128"/>
        <v>6.8874657067563022E-18</v>
      </c>
      <c r="AE76" s="22">
        <f t="shared" si="128"/>
        <v>1.997365054959333E-18</v>
      </c>
      <c r="AF76" s="22">
        <f t="shared" si="128"/>
        <v>5.7923586593820839E-19</v>
      </c>
      <c r="AG76" s="22">
        <f t="shared" si="128"/>
        <v>1.6797840112208108E-19</v>
      </c>
      <c r="AH76" s="22">
        <f t="shared" si="128"/>
        <v>4.8713736325403666E-20</v>
      </c>
      <c r="AI76" s="22">
        <f t="shared" si="128"/>
        <v>1.4126983534367106E-20</v>
      </c>
      <c r="AJ76" s="22">
        <f t="shared" si="128"/>
        <v>4.096825224966476E-21</v>
      </c>
      <c r="AK76" s="22">
        <f t="shared" si="128"/>
        <v>1.1880793152402818E-21</v>
      </c>
      <c r="AL76" s="22">
        <f t="shared" si="128"/>
        <v>3.4454300141968279E-22</v>
      </c>
      <c r="AM76" s="22">
        <f t="shared" si="128"/>
        <v>9.9917470411708323E-23</v>
      </c>
      <c r="AN76" s="22">
        <f t="shared" si="128"/>
        <v>2.8976066419395503E-23</v>
      </c>
      <c r="AO76" s="22">
        <f t="shared" si="128"/>
        <v>8.4030592616247194E-24</v>
      </c>
      <c r="AP76" s="22">
        <f t="shared" si="128"/>
        <v>2.4368871858711762E-24</v>
      </c>
      <c r="AQ76" s="22">
        <f t="shared" si="128"/>
        <v>7.0669728390264327E-25</v>
      </c>
      <c r="AR76" s="22">
        <f t="shared" si="128"/>
        <v>2.0494221233176728E-25</v>
      </c>
      <c r="AS76" s="22">
        <f t="shared" si="122"/>
        <v>5.9433241576212703E-26</v>
      </c>
      <c r="AT76" s="23"/>
      <c r="AU76" s="23"/>
      <c r="AV76" s="43" t="s">
        <v>116</v>
      </c>
      <c r="AW76" s="22">
        <f t="shared" si="116"/>
        <v>3.5499999999999954</v>
      </c>
      <c r="AX76" s="81">
        <f t="shared" si="110"/>
        <v>9</v>
      </c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3"/>
      <c r="BT76" s="43" t="s">
        <v>116</v>
      </c>
      <c r="BU76" s="22">
        <f t="shared" si="117"/>
        <v>3.5499999999999954</v>
      </c>
      <c r="BV76" s="83">
        <f t="shared" si="111"/>
        <v>0.83</v>
      </c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R76" s="43" t="s">
        <v>116</v>
      </c>
      <c r="CS76" s="22">
        <f t="shared" si="118"/>
        <v>3.5499999999999954</v>
      </c>
      <c r="CT76" s="85">
        <f t="shared" si="112"/>
        <v>0.5</v>
      </c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P76" s="43" t="s">
        <v>116</v>
      </c>
      <c r="DQ76" s="22">
        <f t="shared" si="119"/>
        <v>3.5499999999999954</v>
      </c>
      <c r="DR76" s="20">
        <f t="shared" si="113"/>
        <v>0</v>
      </c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</row>
    <row r="77" spans="1:14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2" t="s">
        <v>117</v>
      </c>
      <c r="X77" s="22">
        <f t="shared" si="114"/>
        <v>3.5999999999999952</v>
      </c>
      <c r="Y77" s="53">
        <f t="shared" si="123"/>
        <v>9.4021568362247463E-16</v>
      </c>
      <c r="Z77" s="22">
        <f t="shared" si="120"/>
        <v>2.6326039141429378E-16</v>
      </c>
      <c r="AA77" s="22">
        <f t="shared" ref="AA77:AR77" si="129">($C$39*Z77+$D$39*Z77+$E$39*Z77-($D$13*Z77*$X77))</f>
        <v>7.3712909596002501E-17</v>
      </c>
      <c r="AB77" s="22">
        <f t="shared" si="129"/>
        <v>2.0639614686880772E-17</v>
      </c>
      <c r="AC77" s="22">
        <f t="shared" si="129"/>
        <v>5.7790921123266357E-18</v>
      </c>
      <c r="AD77" s="22">
        <f t="shared" si="129"/>
        <v>1.6181457914514623E-18</v>
      </c>
      <c r="AE77" s="22">
        <f t="shared" si="129"/>
        <v>4.5308082160641091E-19</v>
      </c>
      <c r="AF77" s="22">
        <f t="shared" si="129"/>
        <v>1.2686263004979546E-19</v>
      </c>
      <c r="AG77" s="22">
        <f t="shared" si="129"/>
        <v>3.5521536413942824E-20</v>
      </c>
      <c r="AH77" s="22">
        <f t="shared" si="129"/>
        <v>9.94603019590403E-21</v>
      </c>
      <c r="AI77" s="22">
        <f t="shared" si="129"/>
        <v>2.7848884548531366E-21</v>
      </c>
      <c r="AJ77" s="22">
        <f t="shared" si="129"/>
        <v>7.7976876735888083E-22</v>
      </c>
      <c r="AK77" s="22">
        <f t="shared" si="129"/>
        <v>2.1833525486048732E-22</v>
      </c>
      <c r="AL77" s="22">
        <f t="shared" si="129"/>
        <v>6.1133871360936671E-23</v>
      </c>
      <c r="AM77" s="22">
        <f t="shared" si="129"/>
        <v>1.7117483981062323E-23</v>
      </c>
      <c r="AN77" s="22">
        <f t="shared" si="129"/>
        <v>4.7928955146974665E-24</v>
      </c>
      <c r="AO77" s="22">
        <f t="shared" si="129"/>
        <v>1.3420107441152943E-24</v>
      </c>
      <c r="AP77" s="22">
        <f t="shared" si="129"/>
        <v>3.7576300835228343E-25</v>
      </c>
      <c r="AQ77" s="22">
        <f t="shared" si="129"/>
        <v>1.0521364233863973E-25</v>
      </c>
      <c r="AR77" s="22">
        <f t="shared" si="129"/>
        <v>2.9459819854819225E-26</v>
      </c>
      <c r="AS77" s="22">
        <f t="shared" si="122"/>
        <v>8.2487495593494112E-27</v>
      </c>
      <c r="AT77" s="23"/>
      <c r="AU77" s="23"/>
      <c r="AV77" s="43" t="s">
        <v>117</v>
      </c>
      <c r="AW77" s="22">
        <f t="shared" si="116"/>
        <v>3.5999999999999952</v>
      </c>
      <c r="AX77" s="81">
        <f t="shared" si="110"/>
        <v>9</v>
      </c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3"/>
      <c r="BT77" s="43" t="s">
        <v>117</v>
      </c>
      <c r="BU77" s="22">
        <f t="shared" si="117"/>
        <v>3.5999999999999952</v>
      </c>
      <c r="BV77" s="83">
        <f t="shared" si="111"/>
        <v>0.83</v>
      </c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R77" s="43" t="s">
        <v>117</v>
      </c>
      <c r="CS77" s="22">
        <f t="shared" si="118"/>
        <v>3.5999999999999952</v>
      </c>
      <c r="CT77" s="85">
        <f t="shared" si="112"/>
        <v>0.5</v>
      </c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P77" s="43" t="s">
        <v>117</v>
      </c>
      <c r="DQ77" s="22">
        <f t="shared" si="119"/>
        <v>3.5999999999999952</v>
      </c>
      <c r="DR77" s="20">
        <f t="shared" si="113"/>
        <v>0</v>
      </c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</row>
    <row r="78" spans="1:14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2" t="s">
        <v>118</v>
      </c>
      <c r="X78" s="22">
        <f t="shared" si="114"/>
        <v>3.649999999999995</v>
      </c>
      <c r="Y78" s="53">
        <f t="shared" si="123"/>
        <v>2.5385823457806904E-16</v>
      </c>
      <c r="Z78" s="22">
        <f t="shared" si="120"/>
        <v>6.8541723336078876E-17</v>
      </c>
      <c r="AA78" s="22">
        <f t="shared" ref="AA78:AR78" si="130">($C$39*Z78+$D$39*Z78+$E$39*Z78-($D$13*Z78*$X78))</f>
        <v>1.8506265300741361E-17</v>
      </c>
      <c r="AB78" s="22">
        <f t="shared" si="130"/>
        <v>4.996691631200185E-18</v>
      </c>
      <c r="AC78" s="22">
        <f t="shared" si="130"/>
        <v>1.3491067404240546E-18</v>
      </c>
      <c r="AD78" s="22">
        <f t="shared" si="130"/>
        <v>3.6425881991449618E-19</v>
      </c>
      <c r="AE78" s="22">
        <f t="shared" si="130"/>
        <v>9.8349881376914287E-20</v>
      </c>
      <c r="AF78" s="22">
        <f t="shared" si="130"/>
        <v>2.6554467971766954E-20</v>
      </c>
      <c r="AG78" s="22">
        <f t="shared" si="130"/>
        <v>7.1697063523770997E-21</v>
      </c>
      <c r="AH78" s="22">
        <f t="shared" si="130"/>
        <v>1.9358207151418238E-21</v>
      </c>
      <c r="AI78" s="22">
        <f t="shared" si="130"/>
        <v>5.2267159308829428E-22</v>
      </c>
      <c r="AJ78" s="22">
        <f t="shared" si="130"/>
        <v>1.4112133013383997E-22</v>
      </c>
      <c r="AK78" s="22">
        <f t="shared" si="130"/>
        <v>3.8102759136136897E-23</v>
      </c>
      <c r="AL78" s="22">
        <f t="shared" si="130"/>
        <v>1.028774496675699E-23</v>
      </c>
      <c r="AM78" s="22">
        <f t="shared" si="130"/>
        <v>2.7776911410243967E-24</v>
      </c>
      <c r="AN78" s="22">
        <f t="shared" si="130"/>
        <v>7.4997660807658983E-25</v>
      </c>
      <c r="AO78" s="22">
        <f t="shared" si="130"/>
        <v>2.0249368418067999E-25</v>
      </c>
      <c r="AP78" s="22">
        <f t="shared" si="130"/>
        <v>5.4673294728783792E-26</v>
      </c>
      <c r="AQ78" s="22">
        <f t="shared" si="130"/>
        <v>1.4761789576771672E-26</v>
      </c>
      <c r="AR78" s="22">
        <f t="shared" si="130"/>
        <v>3.985683185728366E-27</v>
      </c>
      <c r="AS78" s="22">
        <f t="shared" si="122"/>
        <v>1.0761344601466627E-27</v>
      </c>
      <c r="AT78" s="23"/>
      <c r="AU78" s="23"/>
      <c r="AV78" s="43" t="s">
        <v>118</v>
      </c>
      <c r="AW78" s="22">
        <f t="shared" si="116"/>
        <v>3.649999999999995</v>
      </c>
      <c r="AX78" s="81">
        <f t="shared" si="110"/>
        <v>9</v>
      </c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3"/>
      <c r="BT78" s="43" t="s">
        <v>118</v>
      </c>
      <c r="BU78" s="22">
        <f t="shared" si="117"/>
        <v>3.649999999999995</v>
      </c>
      <c r="BV78" s="83">
        <f t="shared" si="111"/>
        <v>0.83</v>
      </c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R78" s="43" t="s">
        <v>118</v>
      </c>
      <c r="CS78" s="22">
        <f t="shared" si="118"/>
        <v>3.649999999999995</v>
      </c>
      <c r="CT78" s="85">
        <f t="shared" si="112"/>
        <v>0.5</v>
      </c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P78" s="43" t="s">
        <v>118</v>
      </c>
      <c r="DQ78" s="22">
        <f t="shared" si="119"/>
        <v>3.649999999999995</v>
      </c>
      <c r="DR78" s="20">
        <f t="shared" si="113"/>
        <v>0</v>
      </c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</row>
    <row r="79" spans="1:14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2" t="s">
        <v>119</v>
      </c>
      <c r="X79" s="22">
        <f t="shared" si="114"/>
        <v>3.6999999999999948</v>
      </c>
      <c r="Y79" s="53">
        <f t="shared" si="123"/>
        <v>6.6003140990298203E-17</v>
      </c>
      <c r="Z79" s="22">
        <f t="shared" si="120"/>
        <v>1.7160816657477601E-17</v>
      </c>
      <c r="AA79" s="22">
        <f t="shared" ref="AA79:AR79" si="131">($C$39*Z79+$D$39*Z79+$E$39*Z79-($D$13*Z79*$X79))</f>
        <v>4.4618123309441942E-18</v>
      </c>
      <c r="AB79" s="22">
        <f t="shared" si="131"/>
        <v>1.1600712060454953E-18</v>
      </c>
      <c r="AC79" s="22">
        <f t="shared" si="131"/>
        <v>3.0161851357182977E-19</v>
      </c>
      <c r="AD79" s="22">
        <f t="shared" si="131"/>
        <v>7.8420813528676066E-20</v>
      </c>
      <c r="AE79" s="22">
        <f t="shared" si="131"/>
        <v>2.0389411517455844E-20</v>
      </c>
      <c r="AF79" s="22">
        <f t="shared" si="131"/>
        <v>5.3012469945385397E-21</v>
      </c>
      <c r="AG79" s="22">
        <f t="shared" si="131"/>
        <v>1.378324218580025E-21</v>
      </c>
      <c r="AH79" s="22">
        <f t="shared" si="131"/>
        <v>3.5836429683080774E-22</v>
      </c>
      <c r="AI79" s="22">
        <f t="shared" si="131"/>
        <v>9.3174717176010311E-23</v>
      </c>
      <c r="AJ79" s="22">
        <f t="shared" si="131"/>
        <v>2.4225426465762769E-23</v>
      </c>
      <c r="AK79" s="22">
        <f t="shared" si="131"/>
        <v>6.2986108810983405E-24</v>
      </c>
      <c r="AL79" s="22">
        <f t="shared" si="131"/>
        <v>1.6376388290855738E-24</v>
      </c>
      <c r="AM79" s="22">
        <f t="shared" si="131"/>
        <v>4.2578609556225089E-25</v>
      </c>
      <c r="AN79" s="22">
        <f t="shared" si="131"/>
        <v>1.1070438484618571E-25</v>
      </c>
      <c r="AO79" s="22">
        <f t="shared" si="131"/>
        <v>2.8783140060008394E-26</v>
      </c>
      <c r="AP79" s="22">
        <f t="shared" si="131"/>
        <v>7.4836164156022107E-27</v>
      </c>
      <c r="AQ79" s="22">
        <f t="shared" si="131"/>
        <v>1.9457402680565822E-27</v>
      </c>
      <c r="AR79" s="22">
        <f t="shared" si="131"/>
        <v>5.0589246969471328E-28</v>
      </c>
      <c r="AS79" s="22">
        <f t="shared" si="122"/>
        <v>1.3153204212062591E-28</v>
      </c>
      <c r="AT79" s="23"/>
      <c r="AU79" s="23"/>
      <c r="AV79" s="43" t="s">
        <v>119</v>
      </c>
      <c r="AW79" s="22">
        <f t="shared" si="116"/>
        <v>3.6999999999999948</v>
      </c>
      <c r="AX79" s="81">
        <f t="shared" si="110"/>
        <v>9</v>
      </c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3"/>
      <c r="BT79" s="43" t="s">
        <v>119</v>
      </c>
      <c r="BU79" s="22">
        <f t="shared" si="117"/>
        <v>3.6999999999999948</v>
      </c>
      <c r="BV79" s="83">
        <f t="shared" si="111"/>
        <v>0.83</v>
      </c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R79" s="43" t="s">
        <v>119</v>
      </c>
      <c r="CS79" s="22">
        <f t="shared" si="118"/>
        <v>3.6999999999999948</v>
      </c>
      <c r="CT79" s="85">
        <f t="shared" si="112"/>
        <v>0.5</v>
      </c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P79" s="43" t="s">
        <v>119</v>
      </c>
      <c r="DQ79" s="22">
        <f t="shared" si="119"/>
        <v>3.6999999999999948</v>
      </c>
      <c r="DR79" s="20">
        <f t="shared" si="113"/>
        <v>0</v>
      </c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</row>
    <row r="80" spans="1:14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2" t="s">
        <v>120</v>
      </c>
      <c r="X80" s="22">
        <f t="shared" si="114"/>
        <v>3.7499999999999947</v>
      </c>
      <c r="Y80" s="53">
        <f t="shared" si="123"/>
        <v>1.6500785247574619E-17</v>
      </c>
      <c r="Z80" s="22">
        <f t="shared" si="120"/>
        <v>4.1251963118936716E-18</v>
      </c>
      <c r="AA80" s="22">
        <f t="shared" ref="AA80:AR80" si="132">($C$39*Z80+$D$39*Z80+$E$39*Z80-($D$13*Z80*$X80))</f>
        <v>1.0312990779734221E-18</v>
      </c>
      <c r="AB80" s="22">
        <f t="shared" si="132"/>
        <v>2.5782476949335659E-19</v>
      </c>
      <c r="AC80" s="22">
        <f t="shared" si="132"/>
        <v>6.4456192373339413E-20</v>
      </c>
      <c r="AD80" s="22">
        <f t="shared" si="132"/>
        <v>1.6114048093334919E-20</v>
      </c>
      <c r="AE80" s="22">
        <f t="shared" si="132"/>
        <v>4.0285120233337464E-21</v>
      </c>
      <c r="AF80" s="22">
        <f t="shared" si="132"/>
        <v>1.00712800583344E-21</v>
      </c>
      <c r="AG80" s="22">
        <f t="shared" si="132"/>
        <v>2.5178200145836103E-22</v>
      </c>
      <c r="AH80" s="22">
        <f t="shared" si="132"/>
        <v>6.2945500364590517E-23</v>
      </c>
      <c r="AI80" s="22">
        <f t="shared" si="132"/>
        <v>1.5736375091147694E-23</v>
      </c>
      <c r="AJ80" s="22">
        <f t="shared" si="132"/>
        <v>3.9340937727869396E-24</v>
      </c>
      <c r="AK80" s="22">
        <f t="shared" si="132"/>
        <v>9.8352344319673821E-25</v>
      </c>
      <c r="AL80" s="22">
        <f t="shared" si="132"/>
        <v>2.4588086079918556E-25</v>
      </c>
      <c r="AM80" s="22">
        <f t="shared" si="132"/>
        <v>6.1470215199796643E-26</v>
      </c>
      <c r="AN80" s="22">
        <f t="shared" si="132"/>
        <v>1.5367553799949212E-26</v>
      </c>
      <c r="AO80" s="22">
        <f t="shared" si="132"/>
        <v>3.8418884499873189E-27</v>
      </c>
      <c r="AP80" s="22">
        <f t="shared" si="132"/>
        <v>9.6047211249683295E-28</v>
      </c>
      <c r="AQ80" s="22">
        <f t="shared" si="132"/>
        <v>2.4011802812420922E-28</v>
      </c>
      <c r="AR80" s="22">
        <f t="shared" si="132"/>
        <v>6.0029507031052508E-29</v>
      </c>
      <c r="AS80" s="22">
        <f t="shared" si="122"/>
        <v>1.5007376757763189E-29</v>
      </c>
      <c r="AT80" s="23"/>
      <c r="AU80" s="23"/>
      <c r="AV80" s="43" t="s">
        <v>120</v>
      </c>
      <c r="AW80" s="22">
        <f t="shared" si="116"/>
        <v>3.7499999999999947</v>
      </c>
      <c r="AX80" s="81">
        <f t="shared" si="110"/>
        <v>9</v>
      </c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3"/>
      <c r="BT80" s="43" t="s">
        <v>120</v>
      </c>
      <c r="BU80" s="22">
        <f t="shared" si="117"/>
        <v>3.7499999999999947</v>
      </c>
      <c r="BV80" s="83">
        <f t="shared" si="111"/>
        <v>0.83</v>
      </c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R80" s="43" t="s">
        <v>120</v>
      </c>
      <c r="CS80" s="22">
        <f t="shared" si="118"/>
        <v>3.7499999999999947</v>
      </c>
      <c r="CT80" s="85">
        <f t="shared" si="112"/>
        <v>0.5</v>
      </c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P80" s="43" t="s">
        <v>120</v>
      </c>
      <c r="DQ80" s="22">
        <f t="shared" si="119"/>
        <v>3.7499999999999947</v>
      </c>
      <c r="DR80" s="20">
        <f t="shared" si="113"/>
        <v>0</v>
      </c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</row>
    <row r="81" spans="1:14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2" t="s">
        <v>121</v>
      </c>
      <c r="X81" s="22">
        <f t="shared" si="114"/>
        <v>3.7999999999999945</v>
      </c>
      <c r="Y81" s="53">
        <f t="shared" si="123"/>
        <v>3.960188459417926E-18</v>
      </c>
      <c r="Z81" s="22">
        <f t="shared" si="120"/>
        <v>9.5044523026030644E-19</v>
      </c>
      <c r="AA81" s="22">
        <f t="shared" ref="AA81:AR81" si="133">($C$39*Z81+$D$39*Z81+$E$39*Z81-($D$13*Z81*$X81))</f>
        <v>2.281068552624746E-19</v>
      </c>
      <c r="AB81" s="22">
        <f t="shared" si="133"/>
        <v>5.4745645262994132E-20</v>
      </c>
      <c r="AC81" s="22">
        <f t="shared" si="133"/>
        <v>1.3138954863118646E-20</v>
      </c>
      <c r="AD81" s="22">
        <f t="shared" si="133"/>
        <v>3.1533491671484907E-21</v>
      </c>
      <c r="AE81" s="22">
        <f t="shared" si="133"/>
        <v>7.5680380011564095E-22</v>
      </c>
      <c r="AF81" s="22">
        <f t="shared" si="133"/>
        <v>1.8163291202775465E-22</v>
      </c>
      <c r="AG81" s="22">
        <f t="shared" si="133"/>
        <v>4.3591898886661296E-23</v>
      </c>
      <c r="AH81" s="22">
        <f t="shared" si="133"/>
        <v>1.0462055732798762E-23</v>
      </c>
      <c r="AI81" s="22">
        <f t="shared" si="133"/>
        <v>2.5108933758717142E-24</v>
      </c>
      <c r="AJ81" s="22">
        <f t="shared" si="133"/>
        <v>6.0261441020921383E-25</v>
      </c>
      <c r="AK81" s="22">
        <f t="shared" si="133"/>
        <v>1.4462745845021197E-25</v>
      </c>
      <c r="AL81" s="22">
        <f t="shared" si="133"/>
        <v>3.4710590028051016E-26</v>
      </c>
      <c r="AM81" s="22">
        <f t="shared" si="133"/>
        <v>8.3305416067322823E-27</v>
      </c>
      <c r="AN81" s="22">
        <f t="shared" si="133"/>
        <v>1.9993299856157557E-27</v>
      </c>
      <c r="AO81" s="22">
        <f t="shared" si="133"/>
        <v>4.7983919654778355E-28</v>
      </c>
      <c r="AP81" s="22">
        <f t="shared" si="133"/>
        <v>1.1516140717146858E-28</v>
      </c>
      <c r="AQ81" s="22">
        <f t="shared" si="133"/>
        <v>2.7638737721152586E-29</v>
      </c>
      <c r="AR81" s="22">
        <f t="shared" si="133"/>
        <v>6.6332970530766501E-30</v>
      </c>
      <c r="AS81" s="22">
        <f t="shared" si="122"/>
        <v>1.591991292738403E-30</v>
      </c>
      <c r="AT81" s="23"/>
      <c r="AU81" s="23"/>
      <c r="AV81" s="43" t="s">
        <v>121</v>
      </c>
      <c r="AW81" s="22">
        <f t="shared" si="116"/>
        <v>3.7999999999999945</v>
      </c>
      <c r="AX81" s="81">
        <f t="shared" si="110"/>
        <v>9</v>
      </c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3"/>
      <c r="BT81" s="43" t="s">
        <v>121</v>
      </c>
      <c r="BU81" s="22">
        <f t="shared" si="117"/>
        <v>3.7999999999999945</v>
      </c>
      <c r="BV81" s="83">
        <f t="shared" si="111"/>
        <v>0.83</v>
      </c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R81" s="43" t="s">
        <v>121</v>
      </c>
      <c r="CS81" s="22">
        <f t="shared" si="118"/>
        <v>3.7999999999999945</v>
      </c>
      <c r="CT81" s="85">
        <f t="shared" si="112"/>
        <v>0.5</v>
      </c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P81" s="43" t="s">
        <v>121</v>
      </c>
      <c r="DQ81" s="22">
        <f t="shared" si="119"/>
        <v>3.7999999999999945</v>
      </c>
      <c r="DR81" s="20">
        <f t="shared" si="113"/>
        <v>0</v>
      </c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</row>
    <row r="82" spans="1:14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2" t="s">
        <v>122</v>
      </c>
      <c r="X82" s="22">
        <f t="shared" si="114"/>
        <v>3.8499999999999943</v>
      </c>
      <c r="Y82" s="53">
        <f t="shared" si="123"/>
        <v>9.1084334566612713E-19</v>
      </c>
      <c r="Z82" s="22">
        <f t="shared" si="120"/>
        <v>2.0949396950321024E-19</v>
      </c>
      <c r="AA82" s="22">
        <f t="shared" ref="AA82:AR82" si="134">($C$39*Z82+$D$39*Z82+$E$39*Z82-($D$13*Z82*$X82))</f>
        <v>4.8183612985738584E-20</v>
      </c>
      <c r="AB82" s="22">
        <f t="shared" si="134"/>
        <v>1.1082230986719919E-20</v>
      </c>
      <c r="AC82" s="22">
        <f t="shared" si="134"/>
        <v>2.5489131269455919E-21</v>
      </c>
      <c r="AD82" s="22">
        <f t="shared" si="134"/>
        <v>5.8625001919748881E-22</v>
      </c>
      <c r="AE82" s="22">
        <f t="shared" si="134"/>
        <v>1.3483750441542303E-22</v>
      </c>
      <c r="AF82" s="22">
        <f t="shared" si="134"/>
        <v>3.1012626015547429E-23</v>
      </c>
      <c r="AG82" s="22">
        <f t="shared" si="134"/>
        <v>7.132903983575944E-24</v>
      </c>
      <c r="AH82" s="22">
        <f t="shared" si="134"/>
        <v>1.6405679162224752E-24</v>
      </c>
      <c r="AI82" s="22">
        <f t="shared" si="134"/>
        <v>3.7733062073117104E-25</v>
      </c>
      <c r="AJ82" s="22">
        <f t="shared" si="134"/>
        <v>8.6786042768169695E-26</v>
      </c>
      <c r="AK82" s="22">
        <f t="shared" si="134"/>
        <v>1.9960789836679115E-26</v>
      </c>
      <c r="AL82" s="22">
        <f t="shared" si="134"/>
        <v>4.59098166243622E-27</v>
      </c>
      <c r="AM82" s="22">
        <f t="shared" si="134"/>
        <v>1.0559257823603355E-27</v>
      </c>
      <c r="AN82" s="22">
        <f t="shared" si="134"/>
        <v>2.4286292994287819E-28</v>
      </c>
      <c r="AO82" s="22">
        <f t="shared" si="134"/>
        <v>5.5858473886862272E-29</v>
      </c>
      <c r="AP82" s="22">
        <f t="shared" si="134"/>
        <v>1.2847448993978383E-29</v>
      </c>
      <c r="AQ82" s="22">
        <f t="shared" si="134"/>
        <v>2.9549132686150427E-30</v>
      </c>
      <c r="AR82" s="22">
        <f t="shared" si="134"/>
        <v>6.7963005178146258E-31</v>
      </c>
      <c r="AS82" s="22">
        <f t="shared" si="122"/>
        <v>1.5631491190973717E-31</v>
      </c>
      <c r="AT82" s="23"/>
      <c r="AU82" s="23"/>
      <c r="AV82" s="43" t="s">
        <v>122</v>
      </c>
      <c r="AW82" s="22">
        <f t="shared" si="116"/>
        <v>3.8499999999999943</v>
      </c>
      <c r="AX82" s="81">
        <f t="shared" si="110"/>
        <v>9</v>
      </c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3"/>
      <c r="BT82" s="43" t="s">
        <v>122</v>
      </c>
      <c r="BU82" s="22">
        <f t="shared" si="117"/>
        <v>3.8499999999999943</v>
      </c>
      <c r="BV82" s="83">
        <f t="shared" si="111"/>
        <v>0.83</v>
      </c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R82" s="43" t="s">
        <v>122</v>
      </c>
      <c r="CS82" s="22">
        <f t="shared" si="118"/>
        <v>3.8499999999999943</v>
      </c>
      <c r="CT82" s="85">
        <f t="shared" si="112"/>
        <v>0.5</v>
      </c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P82" s="43" t="s">
        <v>122</v>
      </c>
      <c r="DQ82" s="22">
        <f t="shared" si="119"/>
        <v>3.8499999999999943</v>
      </c>
      <c r="DR82" s="20">
        <f t="shared" si="113"/>
        <v>0</v>
      </c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</row>
    <row r="83" spans="1:14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2" t="s">
        <v>123</v>
      </c>
      <c r="X83" s="22">
        <f t="shared" si="114"/>
        <v>3.8999999999999941</v>
      </c>
      <c r="Y83" s="53">
        <f t="shared" si="123"/>
        <v>2.0038553604654894E-19</v>
      </c>
      <c r="Z83" s="22">
        <f t="shared" si="120"/>
        <v>4.4084817930240988E-20</v>
      </c>
      <c r="AA83" s="22">
        <f t="shared" ref="AA83:AR83" si="135">($C$39*Z83+$D$39*Z83+$E$39*Z83-($D$13*Z83*$X83))</f>
        <v>9.6986599446530615E-21</v>
      </c>
      <c r="AB83" s="22">
        <f t="shared" si="135"/>
        <v>2.1337051878236848E-21</v>
      </c>
      <c r="AC83" s="22">
        <f t="shared" si="135"/>
        <v>4.6941514132121337E-22</v>
      </c>
      <c r="AD83" s="22">
        <f t="shared" si="135"/>
        <v>1.0327133109066746E-22</v>
      </c>
      <c r="AE83" s="22">
        <f t="shared" si="135"/>
        <v>2.2719692839946954E-23</v>
      </c>
      <c r="AF83" s="22">
        <f t="shared" si="135"/>
        <v>4.9983324247883519E-24</v>
      </c>
      <c r="AG83" s="22">
        <f t="shared" si="135"/>
        <v>1.0996331334534429E-24</v>
      </c>
      <c r="AH83" s="22">
        <f t="shared" si="135"/>
        <v>2.4191928935975861E-25</v>
      </c>
      <c r="AI83" s="22">
        <f t="shared" si="135"/>
        <v>5.322224365914717E-26</v>
      </c>
      <c r="AJ83" s="22">
        <f t="shared" si="135"/>
        <v>1.1708893605012426E-26</v>
      </c>
      <c r="AK83" s="22">
        <f t="shared" si="135"/>
        <v>2.5759565931027472E-27</v>
      </c>
      <c r="AL83" s="22">
        <f t="shared" si="135"/>
        <v>5.6671045048260716E-28</v>
      </c>
      <c r="AM83" s="22">
        <f t="shared" si="135"/>
        <v>1.2467629910617428E-28</v>
      </c>
      <c r="AN83" s="22">
        <f t="shared" si="135"/>
        <v>2.7428785803358489E-29</v>
      </c>
      <c r="AO83" s="22">
        <f t="shared" si="135"/>
        <v>6.0343328767388969E-30</v>
      </c>
      <c r="AP83" s="22">
        <f t="shared" si="135"/>
        <v>1.3275532328825638E-30</v>
      </c>
      <c r="AQ83" s="22">
        <f t="shared" si="135"/>
        <v>2.920617112341653E-31</v>
      </c>
      <c r="AR83" s="22">
        <f t="shared" si="135"/>
        <v>6.4253576471516675E-32</v>
      </c>
      <c r="AS83" s="22">
        <f t="shared" si="122"/>
        <v>1.4135786823733745E-32</v>
      </c>
      <c r="AT83" s="23"/>
      <c r="AU83" s="23"/>
      <c r="AV83" s="43" t="s">
        <v>123</v>
      </c>
      <c r="AW83" s="22">
        <f t="shared" si="116"/>
        <v>3.8999999999999941</v>
      </c>
      <c r="AX83" s="81">
        <f t="shared" si="110"/>
        <v>9</v>
      </c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3"/>
      <c r="BT83" s="43" t="s">
        <v>123</v>
      </c>
      <c r="BU83" s="22">
        <f t="shared" si="117"/>
        <v>3.8999999999999941</v>
      </c>
      <c r="BV83" s="83">
        <f t="shared" si="111"/>
        <v>0.83</v>
      </c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R83" s="43" t="s">
        <v>123</v>
      </c>
      <c r="CS83" s="22">
        <f t="shared" si="118"/>
        <v>3.8999999999999941</v>
      </c>
      <c r="CT83" s="85">
        <f t="shared" si="112"/>
        <v>0.5</v>
      </c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P83" s="43" t="s">
        <v>123</v>
      </c>
      <c r="DQ83" s="22">
        <f t="shared" si="119"/>
        <v>3.8999999999999941</v>
      </c>
      <c r="DR83" s="20">
        <f t="shared" si="113"/>
        <v>0</v>
      </c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</row>
    <row r="84" spans="1:14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2" t="s">
        <v>124</v>
      </c>
      <c r="X84" s="22">
        <f t="shared" si="114"/>
        <v>3.949999999999994</v>
      </c>
      <c r="Y84" s="53">
        <f t="shared" si="123"/>
        <v>4.2080962569775501E-20</v>
      </c>
      <c r="Z84" s="22">
        <f t="shared" si="120"/>
        <v>8.8370021396529019E-21</v>
      </c>
      <c r="AA84" s="22">
        <f t="shared" ref="AA84:AR84" si="136">($C$39*Z84+$D$39*Z84+$E$39*Z84-($D$13*Z84*$X84))</f>
        <v>1.8557704493271196E-21</v>
      </c>
      <c r="AB84" s="22">
        <f t="shared" si="136"/>
        <v>3.897117943586973E-22</v>
      </c>
      <c r="AC84" s="22">
        <f t="shared" si="136"/>
        <v>8.1839476815326851E-23</v>
      </c>
      <c r="AD84" s="22">
        <f t="shared" si="136"/>
        <v>1.7186290131218731E-23</v>
      </c>
      <c r="AE84" s="22">
        <f t="shared" si="136"/>
        <v>3.6091209275559543E-24</v>
      </c>
      <c r="AF84" s="22">
        <f t="shared" si="136"/>
        <v>7.5791539478675464E-25</v>
      </c>
      <c r="AG84" s="22">
        <f t="shared" si="136"/>
        <v>1.5916223290521936E-25</v>
      </c>
      <c r="AH84" s="22">
        <f t="shared" si="136"/>
        <v>3.3424068910096243E-26</v>
      </c>
      <c r="AI84" s="22">
        <f t="shared" si="136"/>
        <v>7.019054471120251E-27</v>
      </c>
      <c r="AJ84" s="22">
        <f t="shared" si="136"/>
        <v>1.4740014389352596E-27</v>
      </c>
      <c r="AK84" s="22">
        <f t="shared" si="136"/>
        <v>3.0954030217640635E-28</v>
      </c>
      <c r="AL84" s="22">
        <f t="shared" si="136"/>
        <v>6.5003463457045668E-29</v>
      </c>
      <c r="AM84" s="22">
        <f t="shared" si="136"/>
        <v>1.3650727325979663E-29</v>
      </c>
      <c r="AN84" s="22">
        <f t="shared" si="136"/>
        <v>2.8666527384557481E-30</v>
      </c>
      <c r="AO84" s="22">
        <f t="shared" si="136"/>
        <v>6.0199707507571028E-31</v>
      </c>
      <c r="AP84" s="22">
        <f t="shared" si="136"/>
        <v>1.2641938576589987E-31</v>
      </c>
      <c r="AQ84" s="22">
        <f t="shared" si="136"/>
        <v>2.6548071010839106E-32</v>
      </c>
      <c r="AR84" s="22">
        <f t="shared" si="136"/>
        <v>5.5750949122762432E-33</v>
      </c>
      <c r="AS84" s="22">
        <f t="shared" si="122"/>
        <v>1.1707699315780177E-33</v>
      </c>
      <c r="AT84" s="23"/>
      <c r="AU84" s="23"/>
      <c r="AV84" s="43" t="s">
        <v>124</v>
      </c>
      <c r="AW84" s="22">
        <f t="shared" si="116"/>
        <v>3.949999999999994</v>
      </c>
      <c r="AX84" s="81">
        <f t="shared" si="110"/>
        <v>9</v>
      </c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3"/>
      <c r="BT84" s="43" t="s">
        <v>124</v>
      </c>
      <c r="BU84" s="22">
        <f t="shared" si="117"/>
        <v>3.949999999999994</v>
      </c>
      <c r="BV84" s="83">
        <f t="shared" si="111"/>
        <v>0.83</v>
      </c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R84" s="43" t="s">
        <v>124</v>
      </c>
      <c r="CS84" s="22">
        <f t="shared" si="118"/>
        <v>3.949999999999994</v>
      </c>
      <c r="CT84" s="85">
        <f t="shared" si="112"/>
        <v>0.5</v>
      </c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P84" s="43" t="s">
        <v>124</v>
      </c>
      <c r="DQ84" s="22">
        <f t="shared" si="119"/>
        <v>3.949999999999994</v>
      </c>
      <c r="DR84" s="20">
        <f t="shared" si="113"/>
        <v>0</v>
      </c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</row>
    <row r="85" spans="1:14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2" t="s">
        <v>125</v>
      </c>
      <c r="X85" s="22">
        <f t="shared" si="114"/>
        <v>3.9999999999999938</v>
      </c>
      <c r="Y85" s="53">
        <f t="shared" si="123"/>
        <v>8.4161925139551495E-21</v>
      </c>
      <c r="Z85" s="22">
        <f t="shared" si="120"/>
        <v>1.6832385027910403E-21</v>
      </c>
      <c r="AA85" s="22">
        <f t="shared" ref="AA85:AR85" si="137">($C$39*Z85+$D$39*Z85+$E$39*Z85-($D$13*Z85*$X85))</f>
        <v>3.3664770055820982E-22</v>
      </c>
      <c r="AB85" s="22">
        <f t="shared" si="137"/>
        <v>6.7329540111642379E-23</v>
      </c>
      <c r="AC85" s="22">
        <f t="shared" si="137"/>
        <v>1.346590802232856E-23</v>
      </c>
      <c r="AD85" s="22">
        <f t="shared" si="137"/>
        <v>2.6931816044657277E-24</v>
      </c>
      <c r="AE85" s="22">
        <f t="shared" si="137"/>
        <v>5.3863632089314825E-25</v>
      </c>
      <c r="AF85" s="22">
        <f t="shared" si="137"/>
        <v>1.0772726417863026E-25</v>
      </c>
      <c r="AG85" s="22">
        <f t="shared" si="137"/>
        <v>2.1545452835726184E-26</v>
      </c>
      <c r="AH85" s="22">
        <f t="shared" si="137"/>
        <v>4.3090905671452621E-27</v>
      </c>
      <c r="AI85" s="22">
        <f t="shared" si="137"/>
        <v>8.6181811342905759E-28</v>
      </c>
      <c r="AJ85" s="22">
        <f t="shared" si="137"/>
        <v>1.7236362268581254E-28</v>
      </c>
      <c r="AK85" s="22">
        <f t="shared" si="137"/>
        <v>3.4472724537162728E-29</v>
      </c>
      <c r="AL85" s="22">
        <f t="shared" si="137"/>
        <v>6.8945449074325859E-30</v>
      </c>
      <c r="AM85" s="22">
        <f t="shared" si="137"/>
        <v>1.3789089814865236E-30</v>
      </c>
      <c r="AN85" s="22">
        <f t="shared" si="137"/>
        <v>2.7578179629730634E-31</v>
      </c>
      <c r="AO85" s="22">
        <f t="shared" si="137"/>
        <v>5.5156359259461592E-32</v>
      </c>
      <c r="AP85" s="22">
        <f t="shared" si="137"/>
        <v>1.1031271851892386E-32</v>
      </c>
      <c r="AQ85" s="22">
        <f t="shared" si="137"/>
        <v>2.206254370378489E-33</v>
      </c>
      <c r="AR85" s="22">
        <f t="shared" si="137"/>
        <v>4.4125087407570095E-34</v>
      </c>
      <c r="AS85" s="22">
        <f t="shared" si="122"/>
        <v>8.8250174815140711E-35</v>
      </c>
      <c r="AT85" s="23"/>
      <c r="AU85" s="23"/>
      <c r="AV85" s="43" t="s">
        <v>125</v>
      </c>
      <c r="AW85" s="22">
        <f t="shared" si="116"/>
        <v>3.9999999999999938</v>
      </c>
      <c r="AX85" s="81">
        <f t="shared" si="110"/>
        <v>9</v>
      </c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3"/>
      <c r="BT85" s="43" t="s">
        <v>125</v>
      </c>
      <c r="BU85" s="22">
        <f t="shared" si="117"/>
        <v>3.9999999999999938</v>
      </c>
      <c r="BV85" s="83">
        <f t="shared" si="111"/>
        <v>0.83</v>
      </c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R85" s="43" t="s">
        <v>125</v>
      </c>
      <c r="CS85" s="22">
        <f t="shared" si="118"/>
        <v>3.9999999999999938</v>
      </c>
      <c r="CT85" s="85">
        <f t="shared" si="112"/>
        <v>0.5</v>
      </c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P85" s="43" t="s">
        <v>125</v>
      </c>
      <c r="DQ85" s="22">
        <f t="shared" si="119"/>
        <v>3.9999999999999938</v>
      </c>
      <c r="DR85" s="20">
        <f t="shared" si="113"/>
        <v>0</v>
      </c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</row>
    <row r="86" spans="1:14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2" t="s">
        <v>126</v>
      </c>
      <c r="X86" s="22">
        <f t="shared" si="114"/>
        <v>4.0499999999999936</v>
      </c>
      <c r="Y86" s="53">
        <f t="shared" si="123"/>
        <v>1.5990765776514897E-21</v>
      </c>
      <c r="Z86" s="22">
        <f t="shared" si="120"/>
        <v>3.0382454975378512E-22</v>
      </c>
      <c r="AA86" s="22">
        <f t="shared" ref="AA86:AR86" si="138">($C$39*Z86+$D$39*Z86+$E$39*Z86-($D$13*Z86*$X86))</f>
        <v>5.7726664453219508E-23</v>
      </c>
      <c r="AB86" s="22">
        <f t="shared" si="138"/>
        <v>1.0968066246111766E-23</v>
      </c>
      <c r="AC86" s="22">
        <f t="shared" si="138"/>
        <v>2.0839325867612482E-24</v>
      </c>
      <c r="AD86" s="22">
        <f t="shared" si="138"/>
        <v>3.9594719148463934E-25</v>
      </c>
      <c r="AE86" s="22">
        <f t="shared" si="138"/>
        <v>7.522996638208193E-26</v>
      </c>
      <c r="AF86" s="22">
        <f t="shared" si="138"/>
        <v>1.4293693612595658E-26</v>
      </c>
      <c r="AG86" s="22">
        <f t="shared" si="138"/>
        <v>2.7158017863931948E-27</v>
      </c>
      <c r="AH86" s="22">
        <f t="shared" si="138"/>
        <v>5.1600233941471023E-28</v>
      </c>
      <c r="AI86" s="22">
        <f t="shared" si="138"/>
        <v>9.8040444488795574E-29</v>
      </c>
      <c r="AJ86" s="22">
        <f t="shared" si="138"/>
        <v>1.8627684452871281E-29</v>
      </c>
      <c r="AK86" s="22">
        <f t="shared" si="138"/>
        <v>3.5392600460455664E-30</v>
      </c>
      <c r="AL86" s="22">
        <f t="shared" si="138"/>
        <v>6.7245940874866178E-31</v>
      </c>
      <c r="AM86" s="22">
        <f t="shared" si="138"/>
        <v>1.2776728766224652E-31</v>
      </c>
      <c r="AN86" s="22">
        <f t="shared" si="138"/>
        <v>2.4275784655827031E-32</v>
      </c>
      <c r="AO86" s="22">
        <f t="shared" si="138"/>
        <v>4.6123990846071613E-33</v>
      </c>
      <c r="AP86" s="22">
        <f t="shared" si="138"/>
        <v>8.7635582607536641E-34</v>
      </c>
      <c r="AQ86" s="22">
        <f t="shared" si="138"/>
        <v>1.6650760695432069E-34</v>
      </c>
      <c r="AR86" s="22">
        <f t="shared" si="138"/>
        <v>3.1636445321321124E-35</v>
      </c>
      <c r="AS86" s="22">
        <f t="shared" si="122"/>
        <v>6.0109246110510527E-36</v>
      </c>
      <c r="AT86" s="23"/>
      <c r="AU86" s="23"/>
      <c r="AV86" s="43" t="s">
        <v>126</v>
      </c>
      <c r="AW86" s="22">
        <f t="shared" si="116"/>
        <v>4.0499999999999936</v>
      </c>
      <c r="AX86" s="81">
        <f t="shared" si="110"/>
        <v>9</v>
      </c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3"/>
      <c r="BT86" s="43" t="s">
        <v>126</v>
      </c>
      <c r="BU86" s="22">
        <f t="shared" si="117"/>
        <v>4.0499999999999936</v>
      </c>
      <c r="BV86" s="83">
        <f t="shared" si="111"/>
        <v>0.83</v>
      </c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R86" s="43" t="s">
        <v>126</v>
      </c>
      <c r="CS86" s="22">
        <f t="shared" si="118"/>
        <v>4.0499999999999936</v>
      </c>
      <c r="CT86" s="85">
        <f t="shared" si="112"/>
        <v>0.5</v>
      </c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P86" s="43" t="s">
        <v>126</v>
      </c>
      <c r="DQ86" s="22">
        <f t="shared" si="119"/>
        <v>4.0499999999999936</v>
      </c>
      <c r="DR86" s="20">
        <f t="shared" si="113"/>
        <v>0</v>
      </c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</row>
    <row r="87" spans="1:14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2" t="s">
        <v>127</v>
      </c>
      <c r="X87" s="22">
        <f t="shared" si="114"/>
        <v>4.0999999999999934</v>
      </c>
      <c r="Y87" s="53">
        <f t="shared" si="123"/>
        <v>2.8783378397727016E-22</v>
      </c>
      <c r="Z87" s="22">
        <f t="shared" si="120"/>
        <v>5.1810081115909037E-23</v>
      </c>
      <c r="AA87" s="22">
        <f t="shared" ref="AA87:AR87" si="139">($C$39*Z87+$D$39*Z87+$E$39*Z87-($D$13*Z87*$X87))</f>
        <v>9.3258146008636916E-24</v>
      </c>
      <c r="AB87" s="22">
        <f t="shared" si="139"/>
        <v>1.6786466281554765E-24</v>
      </c>
      <c r="AC87" s="22">
        <f t="shared" si="139"/>
        <v>3.0215639306798829E-25</v>
      </c>
      <c r="AD87" s="22">
        <f t="shared" si="139"/>
        <v>5.4388150752238301E-26</v>
      </c>
      <c r="AE87" s="22">
        <f t="shared" si="139"/>
        <v>9.7898671354029628E-27</v>
      </c>
      <c r="AF87" s="22">
        <f t="shared" si="139"/>
        <v>1.7621760843725443E-27</v>
      </c>
      <c r="AG87" s="22">
        <f t="shared" si="139"/>
        <v>3.1719169518706012E-28</v>
      </c>
      <c r="AH87" s="22">
        <f t="shared" si="139"/>
        <v>5.7094505133671199E-29</v>
      </c>
      <c r="AI87" s="22">
        <f t="shared" si="139"/>
        <v>1.0277010924060889E-29</v>
      </c>
      <c r="AJ87" s="22">
        <f t="shared" si="139"/>
        <v>1.8498619663309721E-30</v>
      </c>
      <c r="AK87" s="22">
        <f t="shared" si="139"/>
        <v>3.3297515393957747E-31</v>
      </c>
      <c r="AL87" s="22">
        <f t="shared" si="139"/>
        <v>5.9935527709124321E-32</v>
      </c>
      <c r="AM87" s="22">
        <f t="shared" si="139"/>
        <v>1.0788394987642454E-32</v>
      </c>
      <c r="AN87" s="22">
        <f t="shared" si="139"/>
        <v>1.9419110977756571E-33</v>
      </c>
      <c r="AO87" s="22">
        <f t="shared" si="139"/>
        <v>3.4954399759962046E-34</v>
      </c>
      <c r="AP87" s="22">
        <f t="shared" si="139"/>
        <v>6.2917919567932095E-35</v>
      </c>
      <c r="AQ87" s="22">
        <f t="shared" si="139"/>
        <v>1.1325225522227862E-35</v>
      </c>
      <c r="AR87" s="22">
        <f t="shared" si="139"/>
        <v>2.0385405940010292E-36</v>
      </c>
      <c r="AS87" s="22">
        <f t="shared" si="122"/>
        <v>3.6693730692018777E-37</v>
      </c>
      <c r="AT87" s="23"/>
      <c r="AU87" s="23"/>
      <c r="AV87" s="43" t="s">
        <v>127</v>
      </c>
      <c r="AW87" s="22">
        <f t="shared" si="116"/>
        <v>4.0999999999999934</v>
      </c>
      <c r="AX87" s="81">
        <f t="shared" si="110"/>
        <v>9</v>
      </c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3"/>
      <c r="BT87" s="43" t="s">
        <v>127</v>
      </c>
      <c r="BU87" s="22">
        <f t="shared" si="117"/>
        <v>4.0999999999999934</v>
      </c>
      <c r="BV87" s="83">
        <f t="shared" si="111"/>
        <v>0.83</v>
      </c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R87" s="43" t="s">
        <v>127</v>
      </c>
      <c r="CS87" s="22">
        <f t="shared" si="118"/>
        <v>4.0999999999999934</v>
      </c>
      <c r="CT87" s="85">
        <f t="shared" si="112"/>
        <v>0.5</v>
      </c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P87" s="43" t="s">
        <v>127</v>
      </c>
      <c r="DQ87" s="22">
        <f t="shared" si="119"/>
        <v>4.0999999999999934</v>
      </c>
      <c r="DR87" s="20">
        <f t="shared" si="113"/>
        <v>0</v>
      </c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</row>
    <row r="88" spans="1:14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2" t="s">
        <v>128</v>
      </c>
      <c r="X88" s="22">
        <f t="shared" si="114"/>
        <v>4.1499999999999932</v>
      </c>
      <c r="Y88" s="53">
        <f t="shared" si="123"/>
        <v>4.8931743276136347E-23</v>
      </c>
      <c r="Z88" s="22">
        <f t="shared" si="120"/>
        <v>8.3183963569432477E-24</v>
      </c>
      <c r="AA88" s="22">
        <f t="shared" ref="AA88:AR88" si="140">($C$39*Z88+$D$39*Z88+$E$39*Z88-($D$13*Z88*$X88))</f>
        <v>1.4141273806803618E-24</v>
      </c>
      <c r="AB88" s="22">
        <f t="shared" si="140"/>
        <v>2.4040165471566339E-25</v>
      </c>
      <c r="AC88" s="22">
        <f t="shared" si="140"/>
        <v>4.0868281301663091E-26</v>
      </c>
      <c r="AD88" s="22">
        <f t="shared" si="140"/>
        <v>6.9476078212827757E-27</v>
      </c>
      <c r="AE88" s="22">
        <f t="shared" si="140"/>
        <v>1.1810933296180807E-27</v>
      </c>
      <c r="AF88" s="22">
        <f t="shared" si="140"/>
        <v>2.0078586603507519E-28</v>
      </c>
      <c r="AG88" s="22">
        <f t="shared" si="140"/>
        <v>3.4133597225963019E-29</v>
      </c>
      <c r="AH88" s="22">
        <f t="shared" si="140"/>
        <v>5.8027115284137622E-30</v>
      </c>
      <c r="AI88" s="22">
        <f t="shared" si="140"/>
        <v>9.8646095983034677E-31</v>
      </c>
      <c r="AJ88" s="22">
        <f t="shared" si="140"/>
        <v>1.6769836317116019E-31</v>
      </c>
      <c r="AK88" s="22">
        <f t="shared" si="140"/>
        <v>2.8508721739097441E-32</v>
      </c>
      <c r="AL88" s="22">
        <f t="shared" si="140"/>
        <v>4.8464826956466014E-33</v>
      </c>
      <c r="AM88" s="22">
        <f t="shared" si="140"/>
        <v>8.2390205825992886E-34</v>
      </c>
      <c r="AN88" s="22">
        <f t="shared" si="140"/>
        <v>1.4006334990418899E-34</v>
      </c>
      <c r="AO88" s="22">
        <f t="shared" si="140"/>
        <v>2.3810769483712296E-35</v>
      </c>
      <c r="AP88" s="22">
        <f t="shared" si="140"/>
        <v>4.0478308122311235E-36</v>
      </c>
      <c r="AQ88" s="22">
        <f t="shared" si="140"/>
        <v>6.881312380792961E-37</v>
      </c>
      <c r="AR88" s="22">
        <f t="shared" si="140"/>
        <v>1.1698231047348125E-37</v>
      </c>
      <c r="AS88" s="22">
        <f t="shared" si="122"/>
        <v>1.9886992780491967E-38</v>
      </c>
      <c r="AT88" s="23"/>
      <c r="AU88" s="23"/>
      <c r="AV88" s="43" t="s">
        <v>128</v>
      </c>
      <c r="AW88" s="22">
        <f t="shared" si="116"/>
        <v>4.1499999999999932</v>
      </c>
      <c r="AX88" s="81">
        <f t="shared" si="110"/>
        <v>9</v>
      </c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3"/>
      <c r="BT88" s="43" t="s">
        <v>128</v>
      </c>
      <c r="BU88" s="22">
        <f t="shared" si="117"/>
        <v>4.1499999999999932</v>
      </c>
      <c r="BV88" s="83">
        <f t="shared" si="111"/>
        <v>0.83</v>
      </c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R88" s="43" t="s">
        <v>128</v>
      </c>
      <c r="CS88" s="22">
        <f t="shared" si="118"/>
        <v>4.1499999999999932</v>
      </c>
      <c r="CT88" s="85">
        <f t="shared" si="112"/>
        <v>0.5</v>
      </c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P88" s="43" t="s">
        <v>128</v>
      </c>
      <c r="DQ88" s="22">
        <f t="shared" si="119"/>
        <v>4.1499999999999932</v>
      </c>
      <c r="DR88" s="20">
        <f t="shared" si="113"/>
        <v>0</v>
      </c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</row>
    <row r="89" spans="1:14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2" t="s">
        <v>129</v>
      </c>
      <c r="X89" s="22">
        <f t="shared" si="114"/>
        <v>4.1999999999999931</v>
      </c>
      <c r="Y89" s="53">
        <f t="shared" si="123"/>
        <v>7.829078924181884E-24</v>
      </c>
      <c r="Z89" s="22">
        <f t="shared" si="120"/>
        <v>1.2526526278691114E-24</v>
      </c>
      <c r="AA89" s="22">
        <f t="shared" ref="AA89:AR89" si="141">($C$39*Z89+$D$39*Z89+$E$39*Z89-($D$13*Z89*$X89))</f>
        <v>2.004244204590593E-25</v>
      </c>
      <c r="AB89" s="22">
        <f t="shared" si="141"/>
        <v>3.2067907273449741E-26</v>
      </c>
      <c r="AC89" s="22">
        <f t="shared" si="141"/>
        <v>5.130865163751999E-27</v>
      </c>
      <c r="AD89" s="22">
        <f t="shared" si="141"/>
        <v>8.2093842620032679E-28</v>
      </c>
      <c r="AE89" s="22">
        <f t="shared" si="141"/>
        <v>1.3135014819205337E-28</v>
      </c>
      <c r="AF89" s="22">
        <f t="shared" si="141"/>
        <v>2.1016023710728732E-29</v>
      </c>
      <c r="AG89" s="22">
        <f t="shared" si="141"/>
        <v>3.3625637937166248E-30</v>
      </c>
      <c r="AH89" s="22">
        <f t="shared" si="141"/>
        <v>5.380102069946643E-31</v>
      </c>
      <c r="AI89" s="22">
        <f t="shared" si="141"/>
        <v>8.608163311914709E-32</v>
      </c>
      <c r="AJ89" s="22">
        <f t="shared" si="141"/>
        <v>1.3773061299063649E-32</v>
      </c>
      <c r="AK89" s="22">
        <f t="shared" si="141"/>
        <v>2.2036898078502026E-33</v>
      </c>
      <c r="AL89" s="22">
        <f t="shared" si="141"/>
        <v>3.5259036925603513E-34</v>
      </c>
      <c r="AM89" s="22">
        <f t="shared" si="141"/>
        <v>5.641445908096602E-35</v>
      </c>
      <c r="AN89" s="22">
        <f t="shared" si="141"/>
        <v>9.0263134529546412E-36</v>
      </c>
      <c r="AO89" s="22">
        <f t="shared" si="141"/>
        <v>1.4442101524727546E-36</v>
      </c>
      <c r="AP89" s="22">
        <f t="shared" si="141"/>
        <v>2.3107362439564246E-37</v>
      </c>
      <c r="AQ89" s="22">
        <f t="shared" si="141"/>
        <v>3.6971779903303113E-38</v>
      </c>
      <c r="AR89" s="22">
        <f t="shared" si="141"/>
        <v>5.9154847845285446E-39</v>
      </c>
      <c r="AS89" s="22">
        <f t="shared" si="122"/>
        <v>9.4647756552457479E-40</v>
      </c>
      <c r="AT89" s="23"/>
      <c r="AU89" s="23"/>
      <c r="AV89" s="43" t="s">
        <v>129</v>
      </c>
      <c r="AW89" s="22">
        <f t="shared" si="116"/>
        <v>4.1999999999999931</v>
      </c>
      <c r="AX89" s="81">
        <f t="shared" si="110"/>
        <v>9</v>
      </c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3"/>
      <c r="BT89" s="43" t="s">
        <v>129</v>
      </c>
      <c r="BU89" s="22">
        <f t="shared" si="117"/>
        <v>4.1999999999999931</v>
      </c>
      <c r="BV89" s="83">
        <f t="shared" si="111"/>
        <v>0.83</v>
      </c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R89" s="43" t="s">
        <v>129</v>
      </c>
      <c r="CS89" s="22">
        <f t="shared" si="118"/>
        <v>4.1999999999999931</v>
      </c>
      <c r="CT89" s="85">
        <f t="shared" si="112"/>
        <v>0.5</v>
      </c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P89" s="43" t="s">
        <v>129</v>
      </c>
      <c r="DQ89" s="22">
        <f t="shared" si="119"/>
        <v>4.1999999999999931</v>
      </c>
      <c r="DR89" s="20">
        <f t="shared" si="113"/>
        <v>0</v>
      </c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</row>
    <row r="90" spans="1:14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2" t="s">
        <v>130</v>
      </c>
      <c r="X90" s="22">
        <f t="shared" si="114"/>
        <v>4.2499999999999929</v>
      </c>
      <c r="Y90" s="53">
        <f t="shared" si="123"/>
        <v>1.1743618386272932E-24</v>
      </c>
      <c r="Z90" s="22">
        <f t="shared" si="120"/>
        <v>1.7615427579409559E-25</v>
      </c>
      <c r="AA90" s="22">
        <f t="shared" ref="AA90:AR90" si="142">($C$39*Z90+$D$39*Z90+$E$39*Z90-($D$13*Z90*$X90))</f>
        <v>2.6423141369114578E-26</v>
      </c>
      <c r="AB90" s="22">
        <f t="shared" si="142"/>
        <v>3.9634712053672291E-27</v>
      </c>
      <c r="AC90" s="22">
        <f t="shared" si="142"/>
        <v>5.9452068080508982E-28</v>
      </c>
      <c r="AD90" s="22">
        <f t="shared" si="142"/>
        <v>8.9178102120764298E-29</v>
      </c>
      <c r="AE90" s="22">
        <f t="shared" si="142"/>
        <v>1.337671531811477E-29</v>
      </c>
      <c r="AF90" s="22">
        <f t="shared" si="142"/>
        <v>2.0065072977172335E-30</v>
      </c>
      <c r="AG90" s="22">
        <f t="shared" si="142"/>
        <v>3.0097609465758761E-31</v>
      </c>
      <c r="AH90" s="22">
        <f t="shared" si="142"/>
        <v>4.514641419863858E-32</v>
      </c>
      <c r="AI90" s="22">
        <f t="shared" si="142"/>
        <v>6.771962129795845E-33</v>
      </c>
      <c r="AJ90" s="22">
        <f t="shared" si="142"/>
        <v>1.0157943194693861E-33</v>
      </c>
      <c r="AK90" s="22">
        <f t="shared" si="142"/>
        <v>1.5236914792040931E-34</v>
      </c>
      <c r="AL90" s="22">
        <f t="shared" si="142"/>
        <v>2.2855372188061606E-35</v>
      </c>
      <c r="AM90" s="22">
        <f t="shared" si="142"/>
        <v>3.428305828209273E-36</v>
      </c>
      <c r="AN90" s="22">
        <f t="shared" si="142"/>
        <v>5.1424587423139556E-37</v>
      </c>
      <c r="AO90" s="22">
        <f t="shared" si="142"/>
        <v>7.7136881134710086E-38</v>
      </c>
      <c r="AP90" s="22">
        <f t="shared" si="142"/>
        <v>1.1570532170206619E-38</v>
      </c>
      <c r="AQ90" s="22">
        <f t="shared" si="142"/>
        <v>1.7355798255310099E-39</v>
      </c>
      <c r="AR90" s="22">
        <f t="shared" si="142"/>
        <v>2.6033697382965409E-40</v>
      </c>
      <c r="AS90" s="22">
        <f t="shared" si="122"/>
        <v>3.9050546074448448E-41</v>
      </c>
      <c r="AT90" s="23"/>
      <c r="AU90" s="23"/>
      <c r="AV90" s="43" t="s">
        <v>130</v>
      </c>
      <c r="AW90" s="22">
        <f t="shared" si="116"/>
        <v>4.2499999999999929</v>
      </c>
      <c r="AX90" s="81">
        <f t="shared" si="110"/>
        <v>9</v>
      </c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3"/>
      <c r="BT90" s="43" t="s">
        <v>130</v>
      </c>
      <c r="BU90" s="22">
        <f t="shared" si="117"/>
        <v>4.2499999999999929</v>
      </c>
      <c r="BV90" s="83">
        <f t="shared" si="111"/>
        <v>0.83</v>
      </c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R90" s="43" t="s">
        <v>130</v>
      </c>
      <c r="CS90" s="22">
        <f t="shared" si="118"/>
        <v>4.2499999999999929</v>
      </c>
      <c r="CT90" s="85">
        <f t="shared" si="112"/>
        <v>0.5</v>
      </c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P90" s="43" t="s">
        <v>130</v>
      </c>
      <c r="DQ90" s="22">
        <f t="shared" si="119"/>
        <v>4.2499999999999929</v>
      </c>
      <c r="DR90" s="20">
        <f t="shared" si="113"/>
        <v>0</v>
      </c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</row>
    <row r="91" spans="1:14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2" t="s">
        <v>131</v>
      </c>
      <c r="X91" s="22">
        <f t="shared" si="114"/>
        <v>4.2999999999999927</v>
      </c>
      <c r="Y91" s="53">
        <f t="shared" si="123"/>
        <v>1.6441065740782271E-25</v>
      </c>
      <c r="Z91" s="22">
        <f t="shared" si="120"/>
        <v>2.3017492037095433E-26</v>
      </c>
      <c r="AA91" s="22">
        <f t="shared" ref="AA91:AR91" si="143">($C$39*Z91+$D$39*Z91+$E$39*Z91-($D$13*Z91*$X91))</f>
        <v>3.2224488851933913E-27</v>
      </c>
      <c r="AB91" s="22">
        <f t="shared" si="143"/>
        <v>4.511428439270793E-28</v>
      </c>
      <c r="AC91" s="22">
        <f t="shared" si="143"/>
        <v>6.3159998149791642E-29</v>
      </c>
      <c r="AD91" s="22">
        <f t="shared" si="143"/>
        <v>8.8423997409709236E-30</v>
      </c>
      <c r="AE91" s="22">
        <f t="shared" si="143"/>
        <v>1.237935963735942E-30</v>
      </c>
      <c r="AF91" s="22">
        <f t="shared" si="143"/>
        <v>1.7331103492303361E-31</v>
      </c>
      <c r="AG91" s="22">
        <f t="shared" si="143"/>
        <v>2.4263544889224962E-32</v>
      </c>
      <c r="AH91" s="22">
        <f t="shared" si="143"/>
        <v>3.3968962844915275E-33</v>
      </c>
      <c r="AI91" s="22">
        <f t="shared" si="143"/>
        <v>4.7556547982881869E-34</v>
      </c>
      <c r="AJ91" s="22">
        <f t="shared" si="143"/>
        <v>6.6579167176035301E-35</v>
      </c>
      <c r="AK91" s="22">
        <f t="shared" si="143"/>
        <v>9.3210834046450452E-36</v>
      </c>
      <c r="AL91" s="22">
        <f t="shared" si="143"/>
        <v>1.3049516766503192E-36</v>
      </c>
      <c r="AM91" s="22">
        <f t="shared" si="143"/>
        <v>1.8269323473104645E-37</v>
      </c>
      <c r="AN91" s="22">
        <f t="shared" si="143"/>
        <v>2.5577052862346765E-38</v>
      </c>
      <c r="AO91" s="22">
        <f t="shared" si="143"/>
        <v>3.5807874007285816E-39</v>
      </c>
      <c r="AP91" s="22">
        <f t="shared" si="143"/>
        <v>5.0131023610200657E-40</v>
      </c>
      <c r="AQ91" s="22">
        <f t="shared" si="143"/>
        <v>7.0183433054281481E-41</v>
      </c>
      <c r="AR91" s="22">
        <f t="shared" si="143"/>
        <v>9.8256806275994873E-42</v>
      </c>
      <c r="AS91" s="22">
        <f t="shared" si="122"/>
        <v>1.3755952878639415E-42</v>
      </c>
      <c r="AT91" s="23"/>
      <c r="AU91" s="23"/>
      <c r="AV91" s="43" t="s">
        <v>131</v>
      </c>
      <c r="AW91" s="22">
        <f t="shared" si="116"/>
        <v>4.2999999999999927</v>
      </c>
      <c r="AX91" s="81">
        <f t="shared" si="110"/>
        <v>9</v>
      </c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3"/>
      <c r="BT91" s="43" t="s">
        <v>131</v>
      </c>
      <c r="BU91" s="22">
        <f t="shared" si="117"/>
        <v>4.2999999999999927</v>
      </c>
      <c r="BV91" s="83">
        <f t="shared" si="111"/>
        <v>0.83</v>
      </c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R91" s="43" t="s">
        <v>131</v>
      </c>
      <c r="CS91" s="22">
        <f t="shared" si="118"/>
        <v>4.2999999999999927</v>
      </c>
      <c r="CT91" s="85">
        <f t="shared" si="112"/>
        <v>0.5</v>
      </c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P91" s="43" t="s">
        <v>131</v>
      </c>
      <c r="DQ91" s="22">
        <f t="shared" si="119"/>
        <v>4.2999999999999927</v>
      </c>
      <c r="DR91" s="20">
        <f t="shared" si="113"/>
        <v>0</v>
      </c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</row>
    <row r="92" spans="1:14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2" t="s">
        <v>132</v>
      </c>
      <c r="X92" s="22">
        <f t="shared" si="114"/>
        <v>4.3499999999999925</v>
      </c>
      <c r="Y92" s="53">
        <f t="shared" si="123"/>
        <v>2.1373385463017175E-26</v>
      </c>
      <c r="Z92" s="22">
        <f t="shared" si="120"/>
        <v>2.7785401101922654E-27</v>
      </c>
      <c r="AA92" s="22">
        <f t="shared" ref="AA92:AR92" si="144">($C$39*Z92+$D$39*Z92+$E$39*Z92-($D$13*Z92*$X92))</f>
        <v>3.6121021432499798E-28</v>
      </c>
      <c r="AB92" s="22">
        <f t="shared" si="144"/>
        <v>4.6957327862250317E-29</v>
      </c>
      <c r="AC92" s="22">
        <f t="shared" si="144"/>
        <v>6.1044526220926069E-30</v>
      </c>
      <c r="AD92" s="22">
        <f t="shared" si="144"/>
        <v>7.9357884087204828E-31</v>
      </c>
      <c r="AE92" s="22">
        <f t="shared" si="144"/>
        <v>1.0316524931336741E-31</v>
      </c>
      <c r="AF92" s="22">
        <f t="shared" si="144"/>
        <v>1.3411482410737912E-32</v>
      </c>
      <c r="AG92" s="22">
        <f t="shared" si="144"/>
        <v>1.7434927133959475E-33</v>
      </c>
      <c r="AH92" s="22">
        <f t="shared" si="144"/>
        <v>2.2665405274147566E-34</v>
      </c>
      <c r="AI92" s="22">
        <f t="shared" si="144"/>
        <v>2.9465026856392173E-35</v>
      </c>
      <c r="AJ92" s="22">
        <f t="shared" si="144"/>
        <v>3.8304534913310233E-36</v>
      </c>
      <c r="AK92" s="22">
        <f t="shared" si="144"/>
        <v>4.9795895387303848E-37</v>
      </c>
      <c r="AL92" s="22">
        <f t="shared" si="144"/>
        <v>6.4734664003495684E-38</v>
      </c>
      <c r="AM92" s="22">
        <f t="shared" si="144"/>
        <v>8.4155063204545358E-39</v>
      </c>
      <c r="AN92" s="22">
        <f t="shared" si="144"/>
        <v>1.0940158216591024E-39</v>
      </c>
      <c r="AO92" s="22">
        <f t="shared" si="144"/>
        <v>1.4222205681568493E-40</v>
      </c>
      <c r="AP92" s="22">
        <f t="shared" si="144"/>
        <v>1.8488867386039245E-41</v>
      </c>
      <c r="AQ92" s="22">
        <f t="shared" si="144"/>
        <v>2.403552760185129E-42</v>
      </c>
      <c r="AR92" s="22">
        <f t="shared" si="144"/>
        <v>3.1246185882407034E-43</v>
      </c>
      <c r="AS92" s="22">
        <f t="shared" si="122"/>
        <v>4.0620041647129607E-44</v>
      </c>
      <c r="AT92" s="23"/>
      <c r="AU92" s="23"/>
      <c r="AV92" s="43" t="s">
        <v>132</v>
      </c>
      <c r="AW92" s="22">
        <f t="shared" si="116"/>
        <v>4.3499999999999925</v>
      </c>
      <c r="AX92" s="81">
        <f t="shared" si="110"/>
        <v>9</v>
      </c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3"/>
      <c r="BT92" s="43" t="s">
        <v>132</v>
      </c>
      <c r="BU92" s="22">
        <f t="shared" si="117"/>
        <v>4.3499999999999925</v>
      </c>
      <c r="BV92" s="83">
        <f t="shared" si="111"/>
        <v>0.83</v>
      </c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R92" s="43" t="s">
        <v>132</v>
      </c>
      <c r="CS92" s="22">
        <f t="shared" si="118"/>
        <v>4.3499999999999925</v>
      </c>
      <c r="CT92" s="85">
        <f t="shared" si="112"/>
        <v>0.5</v>
      </c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P92" s="43" t="s">
        <v>132</v>
      </c>
      <c r="DQ92" s="22">
        <f t="shared" si="119"/>
        <v>4.3499999999999925</v>
      </c>
      <c r="DR92" s="20">
        <f t="shared" si="113"/>
        <v>0</v>
      </c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</row>
    <row r="93" spans="1:14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2" t="s">
        <v>133</v>
      </c>
      <c r="X93" s="22">
        <f t="shared" si="114"/>
        <v>4.3999999999999924</v>
      </c>
      <c r="Y93" s="53">
        <f t="shared" si="123"/>
        <v>2.5648062555620943E-27</v>
      </c>
      <c r="Z93" s="22">
        <f t="shared" si="120"/>
        <v>3.0777675066745554E-28</v>
      </c>
      <c r="AA93" s="22">
        <f t="shared" ref="AA93:AR93" si="145">($C$39*Z93+$D$39*Z93+$E$39*Z93-($D$13*Z93*$X93))</f>
        <v>3.6933210080095073E-29</v>
      </c>
      <c r="AB93" s="22">
        <f t="shared" si="145"/>
        <v>4.4319852096114654E-30</v>
      </c>
      <c r="AC93" s="22">
        <f t="shared" si="145"/>
        <v>5.3183822515338252E-31</v>
      </c>
      <c r="AD93" s="22">
        <f t="shared" si="145"/>
        <v>6.3820587018406684E-32</v>
      </c>
      <c r="AE93" s="22">
        <f t="shared" si="145"/>
        <v>7.6584704422088839E-33</v>
      </c>
      <c r="AF93" s="22">
        <f t="shared" si="145"/>
        <v>9.1901645306507636E-34</v>
      </c>
      <c r="AG93" s="22">
        <f t="shared" si="145"/>
        <v>1.1028197436781053E-34</v>
      </c>
      <c r="AH93" s="22">
        <f t="shared" si="145"/>
        <v>1.323383692413742E-35</v>
      </c>
      <c r="AI93" s="22">
        <f t="shared" si="145"/>
        <v>1.5880604308965096E-36</v>
      </c>
      <c r="AJ93" s="22">
        <f t="shared" si="145"/>
        <v>1.905672517075839E-37</v>
      </c>
      <c r="AK93" s="22">
        <f t="shared" si="145"/>
        <v>2.2868070204910337E-38</v>
      </c>
      <c r="AL93" s="22">
        <f t="shared" si="145"/>
        <v>2.7441684245892782E-39</v>
      </c>
      <c r="AM93" s="22">
        <f t="shared" si="145"/>
        <v>3.2930021095071743E-40</v>
      </c>
      <c r="AN93" s="22">
        <f t="shared" si="145"/>
        <v>3.9516025314086608E-41</v>
      </c>
      <c r="AO93" s="22">
        <f t="shared" si="145"/>
        <v>4.7419230376904493E-42</v>
      </c>
      <c r="AP93" s="22">
        <f t="shared" si="145"/>
        <v>5.6903076452286029E-43</v>
      </c>
      <c r="AQ93" s="22">
        <f t="shared" si="145"/>
        <v>6.8283691742744075E-44</v>
      </c>
      <c r="AR93" s="22">
        <f t="shared" si="145"/>
        <v>8.1940430091293791E-45</v>
      </c>
      <c r="AS93" s="22">
        <f t="shared" si="122"/>
        <v>9.8328516109553674E-46</v>
      </c>
      <c r="AT93" s="23"/>
      <c r="AU93" s="23"/>
      <c r="AV93" s="43" t="s">
        <v>133</v>
      </c>
      <c r="AW93" s="22">
        <f t="shared" si="116"/>
        <v>4.3999999999999924</v>
      </c>
      <c r="AX93" s="81">
        <f t="shared" si="110"/>
        <v>9</v>
      </c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3"/>
      <c r="BT93" s="43" t="s">
        <v>133</v>
      </c>
      <c r="BU93" s="22">
        <f t="shared" si="117"/>
        <v>4.3999999999999924</v>
      </c>
      <c r="BV93" s="83">
        <f t="shared" si="111"/>
        <v>0.83</v>
      </c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R93" s="43" t="s">
        <v>133</v>
      </c>
      <c r="CS93" s="22">
        <f t="shared" si="118"/>
        <v>4.3999999999999924</v>
      </c>
      <c r="CT93" s="85">
        <f t="shared" si="112"/>
        <v>0.5</v>
      </c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P93" s="43" t="s">
        <v>133</v>
      </c>
      <c r="DQ93" s="22">
        <f t="shared" si="119"/>
        <v>4.3999999999999924</v>
      </c>
      <c r="DR93" s="20">
        <f t="shared" si="113"/>
        <v>0</v>
      </c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</row>
    <row r="94" spans="1:14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2" t="s">
        <v>134</v>
      </c>
      <c r="X94" s="22">
        <f t="shared" si="114"/>
        <v>4.4499999999999922</v>
      </c>
      <c r="Y94" s="53">
        <f t="shared" si="123"/>
        <v>2.8212868811183446E-28</v>
      </c>
      <c r="Z94" s="22">
        <f t="shared" si="120"/>
        <v>3.1034155692302241E-29</v>
      </c>
      <c r="AA94" s="22">
        <f t="shared" ref="AA94:AR94" si="146">($C$39*Z94+$D$39*Z94+$E$39*Z94-($D$13*Z94*$X94))</f>
        <v>3.4137571261532931E-30</v>
      </c>
      <c r="AB94" s="22">
        <f t="shared" si="146"/>
        <v>3.7551328387686731E-31</v>
      </c>
      <c r="AC94" s="22">
        <f t="shared" si="146"/>
        <v>4.1306461226455942E-32</v>
      </c>
      <c r="AD94" s="22">
        <f t="shared" si="146"/>
        <v>4.5437107349102154E-33</v>
      </c>
      <c r="AE94" s="22">
        <f t="shared" si="146"/>
        <v>4.9980818084012999E-34</v>
      </c>
      <c r="AF94" s="22">
        <f t="shared" si="146"/>
        <v>5.497889989241512E-35</v>
      </c>
      <c r="AG94" s="22">
        <f t="shared" si="146"/>
        <v>6.047678988165747E-36</v>
      </c>
      <c r="AH94" s="22">
        <f t="shared" si="146"/>
        <v>6.6524468869824166E-37</v>
      </c>
      <c r="AI94" s="22">
        <f t="shared" si="146"/>
        <v>7.3176915756807548E-38</v>
      </c>
      <c r="AJ94" s="22">
        <f t="shared" si="146"/>
        <v>8.0494607332489318E-39</v>
      </c>
      <c r="AK94" s="22">
        <f t="shared" si="146"/>
        <v>8.8544068065739413E-40</v>
      </c>
      <c r="AL94" s="22">
        <f t="shared" si="146"/>
        <v>9.7398474872314634E-41</v>
      </c>
      <c r="AM94" s="22">
        <f t="shared" si="146"/>
        <v>1.0713832235954733E-41</v>
      </c>
      <c r="AN94" s="22">
        <f t="shared" si="146"/>
        <v>1.178521545955035E-42</v>
      </c>
      <c r="AO94" s="22">
        <f t="shared" si="146"/>
        <v>1.2963737005505563E-43</v>
      </c>
      <c r="AP94" s="22">
        <f t="shared" si="146"/>
        <v>1.426011070605633E-44</v>
      </c>
      <c r="AQ94" s="22">
        <f t="shared" si="146"/>
        <v>1.5686121776662154E-45</v>
      </c>
      <c r="AR94" s="22">
        <f t="shared" si="146"/>
        <v>1.7254733954328604E-46</v>
      </c>
      <c r="AS94" s="22">
        <f t="shared" si="122"/>
        <v>1.8980207349761725E-47</v>
      </c>
      <c r="AT94" s="23"/>
      <c r="AU94" s="23"/>
      <c r="AV94" s="43" t="s">
        <v>134</v>
      </c>
      <c r="AW94" s="22">
        <f t="shared" si="116"/>
        <v>4.4499999999999922</v>
      </c>
      <c r="AX94" s="81">
        <f t="shared" si="110"/>
        <v>9</v>
      </c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3"/>
      <c r="BT94" s="43" t="s">
        <v>134</v>
      </c>
      <c r="BU94" s="22">
        <f t="shared" si="117"/>
        <v>4.4499999999999922</v>
      </c>
      <c r="BV94" s="83">
        <f t="shared" si="111"/>
        <v>0.83</v>
      </c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R94" s="43" t="s">
        <v>134</v>
      </c>
      <c r="CS94" s="22">
        <f t="shared" si="118"/>
        <v>4.4499999999999922</v>
      </c>
      <c r="CT94" s="85">
        <f t="shared" si="112"/>
        <v>0.5</v>
      </c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P94" s="43" t="s">
        <v>134</v>
      </c>
      <c r="DQ94" s="22">
        <f t="shared" si="119"/>
        <v>4.4499999999999922</v>
      </c>
      <c r="DR94" s="20">
        <f t="shared" si="113"/>
        <v>0</v>
      </c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</row>
    <row r="95" spans="1:14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2" t="s">
        <v>135</v>
      </c>
      <c r="X95" s="22">
        <f t="shared" si="114"/>
        <v>4.499999999999992</v>
      </c>
      <c r="Y95" s="53">
        <f t="shared" si="123"/>
        <v>2.8212868811183867E-29</v>
      </c>
      <c r="Z95" s="22">
        <f t="shared" si="120"/>
        <v>2.8212868811184293E-30</v>
      </c>
      <c r="AA95" s="22">
        <f t="shared" ref="AA95:AR95" si="147">($C$39*Z95+$D$39*Z95+$E$39*Z95-($D$13*Z95*$X95))</f>
        <v>2.8212868811184735E-31</v>
      </c>
      <c r="AB95" s="22">
        <f t="shared" si="147"/>
        <v>2.821286881118519E-32</v>
      </c>
      <c r="AC95" s="22">
        <f t="shared" si="147"/>
        <v>2.8212868811185628E-33</v>
      </c>
      <c r="AD95" s="22">
        <f t="shared" si="147"/>
        <v>2.8212868811186066E-34</v>
      </c>
      <c r="AE95" s="22">
        <f t="shared" si="147"/>
        <v>2.8212868811186477E-35</v>
      </c>
      <c r="AF95" s="22">
        <f t="shared" si="147"/>
        <v>2.8212868811186915E-36</v>
      </c>
      <c r="AG95" s="22">
        <f t="shared" si="147"/>
        <v>2.8212868811187363E-37</v>
      </c>
      <c r="AH95" s="22">
        <f t="shared" si="147"/>
        <v>2.8212868811187822E-38</v>
      </c>
      <c r="AI95" s="22">
        <f t="shared" si="147"/>
        <v>2.821286881118826E-39</v>
      </c>
      <c r="AJ95" s="22">
        <f t="shared" si="147"/>
        <v>2.8212868811188672E-40</v>
      </c>
      <c r="AK95" s="22">
        <f t="shared" si="147"/>
        <v>2.8212868811189112E-41</v>
      </c>
      <c r="AL95" s="22">
        <f t="shared" si="147"/>
        <v>2.8212868811189581E-42</v>
      </c>
      <c r="AM95" s="22">
        <f t="shared" si="147"/>
        <v>2.8212868811189982E-43</v>
      </c>
      <c r="AN95" s="22">
        <f t="shared" si="147"/>
        <v>2.8212868811190476E-44</v>
      </c>
      <c r="AO95" s="22">
        <f t="shared" si="147"/>
        <v>2.8212868811190845E-45</v>
      </c>
      <c r="AP95" s="22">
        <f t="shared" si="147"/>
        <v>2.8212868811191293E-46</v>
      </c>
      <c r="AQ95" s="22">
        <f t="shared" si="147"/>
        <v>2.8212868811191713E-47</v>
      </c>
      <c r="AR95" s="22">
        <f t="shared" si="147"/>
        <v>2.821286881119215E-48</v>
      </c>
      <c r="AS95" s="22">
        <f t="shared" si="122"/>
        <v>2.8212868811192606E-49</v>
      </c>
      <c r="AT95" s="23"/>
      <c r="AU95" s="23"/>
      <c r="AV95" s="43" t="s">
        <v>135</v>
      </c>
      <c r="AW95" s="22">
        <f t="shared" si="116"/>
        <v>4.499999999999992</v>
      </c>
      <c r="AX95" s="81">
        <f t="shared" si="110"/>
        <v>9</v>
      </c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3"/>
      <c r="BT95" s="43" t="s">
        <v>135</v>
      </c>
      <c r="BU95" s="22">
        <f t="shared" si="117"/>
        <v>4.499999999999992</v>
      </c>
      <c r="BV95" s="83">
        <f t="shared" si="111"/>
        <v>0.83</v>
      </c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R95" s="43" t="s">
        <v>135</v>
      </c>
      <c r="CS95" s="22">
        <f t="shared" si="118"/>
        <v>4.499999999999992</v>
      </c>
      <c r="CT95" s="85">
        <f t="shared" si="112"/>
        <v>0.5</v>
      </c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P95" s="43" t="s">
        <v>135</v>
      </c>
      <c r="DQ95" s="22">
        <f t="shared" si="119"/>
        <v>4.499999999999992</v>
      </c>
      <c r="DR95" s="20">
        <f t="shared" si="113"/>
        <v>0</v>
      </c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</row>
    <row r="96" spans="1:14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2" t="s">
        <v>136</v>
      </c>
      <c r="X96" s="22">
        <f t="shared" si="114"/>
        <v>4.5499999999999918</v>
      </c>
      <c r="Y96" s="53">
        <f t="shared" si="123"/>
        <v>2.5391581930065942E-30</v>
      </c>
      <c r="Z96" s="22">
        <f t="shared" si="120"/>
        <v>2.2852423737059794E-31</v>
      </c>
      <c r="AA96" s="22">
        <f t="shared" ref="AA96:AR96" si="148">($C$39*Z96+$D$39*Z96+$E$39*Z96-($D$13*Z96*$X96))</f>
        <v>2.0567181363354209E-32</v>
      </c>
      <c r="AB96" s="22">
        <f t="shared" si="148"/>
        <v>1.8510463227019125E-33</v>
      </c>
      <c r="AC96" s="22">
        <f t="shared" si="148"/>
        <v>1.6659416904317501E-34</v>
      </c>
      <c r="AD96" s="22">
        <f t="shared" si="148"/>
        <v>1.4993475213886014E-35</v>
      </c>
      <c r="AE96" s="22">
        <f t="shared" si="148"/>
        <v>1.3494127692497666E-36</v>
      </c>
      <c r="AF96" s="22">
        <f t="shared" si="148"/>
        <v>1.2144714923248111E-37</v>
      </c>
      <c r="AG96" s="22">
        <f t="shared" si="148"/>
        <v>1.0930243430923473E-38</v>
      </c>
      <c r="AH96" s="22">
        <f t="shared" si="148"/>
        <v>9.8372190878312909E-40</v>
      </c>
      <c r="AI96" s="22">
        <f t="shared" si="148"/>
        <v>8.8534971790483028E-41</v>
      </c>
      <c r="AJ96" s="22">
        <f t="shared" si="148"/>
        <v>7.9681474611436213E-42</v>
      </c>
      <c r="AK96" s="22">
        <f t="shared" si="148"/>
        <v>7.1713327150293867E-43</v>
      </c>
      <c r="AL96" s="22">
        <f t="shared" si="148"/>
        <v>6.454199443526549E-44</v>
      </c>
      <c r="AM96" s="22">
        <f t="shared" si="148"/>
        <v>5.8087794991739996E-45</v>
      </c>
      <c r="AN96" s="22">
        <f t="shared" si="148"/>
        <v>5.2279015492566895E-46</v>
      </c>
      <c r="AO96" s="22">
        <f t="shared" si="148"/>
        <v>4.7051113943311024E-47</v>
      </c>
      <c r="AP96" s="22">
        <f t="shared" si="148"/>
        <v>4.2346002548980633E-48</v>
      </c>
      <c r="AQ96" s="22">
        <f t="shared" si="148"/>
        <v>3.8111402294083217E-49</v>
      </c>
      <c r="AR96" s="22">
        <f t="shared" si="148"/>
        <v>3.4300262064675521E-50</v>
      </c>
      <c r="AS96" s="22">
        <f t="shared" si="122"/>
        <v>3.0870235858208487E-51</v>
      </c>
      <c r="AT96" s="23"/>
      <c r="AU96" s="23"/>
      <c r="AV96" s="43" t="s">
        <v>136</v>
      </c>
      <c r="AW96" s="22">
        <f t="shared" si="116"/>
        <v>4.5499999999999918</v>
      </c>
      <c r="AX96" s="81">
        <f t="shared" si="110"/>
        <v>9</v>
      </c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3"/>
      <c r="BT96" s="43" t="s">
        <v>136</v>
      </c>
      <c r="BU96" s="22">
        <f t="shared" si="117"/>
        <v>4.5499999999999918</v>
      </c>
      <c r="BV96" s="83">
        <f t="shared" si="111"/>
        <v>0.83</v>
      </c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R96" s="43" t="s">
        <v>136</v>
      </c>
      <c r="CS96" s="22">
        <f t="shared" si="118"/>
        <v>4.5499999999999918</v>
      </c>
      <c r="CT96" s="85">
        <f t="shared" si="112"/>
        <v>0.5</v>
      </c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P96" s="43" t="s">
        <v>136</v>
      </c>
      <c r="DQ96" s="22">
        <f t="shared" si="119"/>
        <v>4.5499999999999918</v>
      </c>
      <c r="DR96" s="20">
        <f t="shared" si="113"/>
        <v>0</v>
      </c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</row>
    <row r="97" spans="1:14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2" t="s">
        <v>137</v>
      </c>
      <c r="X97" s="22">
        <f t="shared" si="114"/>
        <v>4.5999999999999917</v>
      </c>
      <c r="Y97" s="53">
        <f t="shared" si="123"/>
        <v>2.0313265544053162E-31</v>
      </c>
      <c r="Z97" s="22">
        <f t="shared" si="120"/>
        <v>1.6250612435242863E-32</v>
      </c>
      <c r="AA97" s="22">
        <f t="shared" ref="AA97:AR97" si="149">($C$39*Z97+$D$39*Z97+$E$39*Z97-($D$13*Z97*$X97))</f>
        <v>1.300048994819455E-33</v>
      </c>
      <c r="AB97" s="22">
        <f t="shared" si="149"/>
        <v>1.0400391958555846E-34</v>
      </c>
      <c r="AC97" s="22">
        <f t="shared" si="149"/>
        <v>8.3203135668448448E-36</v>
      </c>
      <c r="AD97" s="22">
        <f t="shared" si="149"/>
        <v>6.6562508534760111E-37</v>
      </c>
      <c r="AE97" s="22">
        <f t="shared" si="149"/>
        <v>5.3250006827809164E-38</v>
      </c>
      <c r="AF97" s="22">
        <f t="shared" si="149"/>
        <v>4.2600005462248229E-39</v>
      </c>
      <c r="AG97" s="22">
        <f t="shared" si="149"/>
        <v>3.4080004369799278E-40</v>
      </c>
      <c r="AH97" s="22">
        <f t="shared" si="149"/>
        <v>2.7264003495839964E-41</v>
      </c>
      <c r="AI97" s="22">
        <f t="shared" si="149"/>
        <v>2.1811202796672434E-42</v>
      </c>
      <c r="AJ97" s="22">
        <f t="shared" si="149"/>
        <v>1.7448962237338315E-43</v>
      </c>
      <c r="AK97" s="22">
        <f t="shared" si="149"/>
        <v>1.3959169789870947E-44</v>
      </c>
      <c r="AL97" s="22">
        <f t="shared" si="149"/>
        <v>1.1167335831896982E-45</v>
      </c>
      <c r="AM97" s="22">
        <f t="shared" si="149"/>
        <v>8.933868665517754E-47</v>
      </c>
      <c r="AN97" s="22">
        <f t="shared" si="149"/>
        <v>7.1470949324143463E-48</v>
      </c>
      <c r="AO97" s="22">
        <f t="shared" si="149"/>
        <v>5.7176759459315967E-49</v>
      </c>
      <c r="AP97" s="22">
        <f t="shared" si="149"/>
        <v>4.5741407567453691E-50</v>
      </c>
      <c r="AQ97" s="22">
        <f t="shared" si="149"/>
        <v>3.6593126053963659E-51</v>
      </c>
      <c r="AR97" s="22">
        <f t="shared" si="149"/>
        <v>2.9274500843171557E-52</v>
      </c>
      <c r="AS97" s="22">
        <f t="shared" si="122"/>
        <v>2.3419600674537717E-53</v>
      </c>
      <c r="AT97" s="23"/>
      <c r="AU97" s="23"/>
      <c r="AV97" s="43" t="s">
        <v>137</v>
      </c>
      <c r="AW97" s="22">
        <f t="shared" si="116"/>
        <v>4.5999999999999917</v>
      </c>
      <c r="AX97" s="81">
        <f t="shared" si="110"/>
        <v>9</v>
      </c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3"/>
      <c r="BT97" s="43" t="s">
        <v>137</v>
      </c>
      <c r="BU97" s="22">
        <f t="shared" si="117"/>
        <v>4.5999999999999917</v>
      </c>
      <c r="BV97" s="83">
        <f t="shared" si="111"/>
        <v>0.83</v>
      </c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R97" s="43" t="s">
        <v>137</v>
      </c>
      <c r="CS97" s="22">
        <f t="shared" si="118"/>
        <v>4.5999999999999917</v>
      </c>
      <c r="CT97" s="85">
        <f t="shared" si="112"/>
        <v>0.5</v>
      </c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P97" s="43" t="s">
        <v>137</v>
      </c>
      <c r="DQ97" s="22">
        <f t="shared" si="119"/>
        <v>4.5999999999999917</v>
      </c>
      <c r="DR97" s="20">
        <f t="shared" si="113"/>
        <v>0</v>
      </c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</row>
    <row r="98" spans="1:14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2" t="s">
        <v>138</v>
      </c>
      <c r="X98" s="22">
        <f t="shared" si="114"/>
        <v>4.6499999999999915</v>
      </c>
      <c r="Y98" s="53">
        <f t="shared" si="123"/>
        <v>1.4219285880837541E-32</v>
      </c>
      <c r="Z98" s="22">
        <f t="shared" si="120"/>
        <v>9.9535001165865117E-34</v>
      </c>
      <c r="AA98" s="22">
        <f t="shared" ref="AA98:AR98" si="150">($C$39*Z98+$D$39*Z98+$E$39*Z98-($D$13*Z98*$X98))</f>
        <v>6.9674500816107197E-35</v>
      </c>
      <c r="AB98" s="22">
        <f t="shared" si="150"/>
        <v>4.8772150571276116E-36</v>
      </c>
      <c r="AC98" s="22">
        <f t="shared" si="150"/>
        <v>3.4140505399894064E-37</v>
      </c>
      <c r="AD98" s="22">
        <f t="shared" si="150"/>
        <v>2.3898353779926403E-38</v>
      </c>
      <c r="AE98" s="22">
        <f t="shared" si="150"/>
        <v>1.6728847645948827E-39</v>
      </c>
      <c r="AF98" s="22">
        <f t="shared" si="150"/>
        <v>1.1710193352164453E-40</v>
      </c>
      <c r="AG98" s="22">
        <f t="shared" si="150"/>
        <v>8.1971353465153302E-42</v>
      </c>
      <c r="AH98" s="22">
        <f t="shared" si="150"/>
        <v>5.7379947425608688E-43</v>
      </c>
      <c r="AI98" s="22">
        <f t="shared" si="150"/>
        <v>4.016596319792698E-44</v>
      </c>
      <c r="AJ98" s="22">
        <f t="shared" si="150"/>
        <v>2.8116174238549563E-45</v>
      </c>
      <c r="AK98" s="22">
        <f t="shared" si="150"/>
        <v>1.9681321966985075E-46</v>
      </c>
      <c r="AL98" s="22">
        <f t="shared" si="150"/>
        <v>1.3776925376889856E-47</v>
      </c>
      <c r="AM98" s="22">
        <f t="shared" si="150"/>
        <v>9.6438477638231043E-49</v>
      </c>
      <c r="AN98" s="22">
        <f t="shared" si="150"/>
        <v>6.7506934346763322E-50</v>
      </c>
      <c r="AO98" s="22">
        <f t="shared" si="150"/>
        <v>4.7254854042735408E-51</v>
      </c>
      <c r="AP98" s="22">
        <f t="shared" si="150"/>
        <v>3.3078397829915569E-52</v>
      </c>
      <c r="AQ98" s="22">
        <f t="shared" si="150"/>
        <v>2.3154878480941468E-53</v>
      </c>
      <c r="AR98" s="22">
        <f t="shared" si="150"/>
        <v>1.6208414936659391E-54</v>
      </c>
      <c r="AS98" s="22">
        <f t="shared" si="122"/>
        <v>1.1345890455661836E-55</v>
      </c>
      <c r="AT98" s="23"/>
      <c r="AU98" s="23"/>
      <c r="AV98" s="43" t="s">
        <v>138</v>
      </c>
      <c r="AW98" s="22">
        <f t="shared" si="116"/>
        <v>4.6499999999999915</v>
      </c>
      <c r="AX98" s="81">
        <f t="shared" si="110"/>
        <v>9</v>
      </c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3"/>
      <c r="BT98" s="43" t="s">
        <v>138</v>
      </c>
      <c r="BU98" s="22">
        <f t="shared" si="117"/>
        <v>4.6499999999999915</v>
      </c>
      <c r="BV98" s="83">
        <f t="shared" si="111"/>
        <v>0.83</v>
      </c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R98" s="43" t="s">
        <v>138</v>
      </c>
      <c r="CS98" s="22">
        <f t="shared" si="118"/>
        <v>4.6499999999999915</v>
      </c>
      <c r="CT98" s="85">
        <f t="shared" si="112"/>
        <v>0.5</v>
      </c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P98" s="43" t="s">
        <v>138</v>
      </c>
      <c r="DQ98" s="22">
        <f t="shared" si="119"/>
        <v>4.6499999999999915</v>
      </c>
      <c r="DR98" s="20">
        <f t="shared" si="113"/>
        <v>0</v>
      </c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</row>
    <row r="99" spans="1:14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2" t="s">
        <v>139</v>
      </c>
      <c r="X99" s="22">
        <f t="shared" si="114"/>
        <v>4.6999999999999913</v>
      </c>
      <c r="Y99" s="53">
        <f t="shared" si="123"/>
        <v>8.5315715285027752E-34</v>
      </c>
      <c r="Z99" s="22">
        <f t="shared" si="120"/>
        <v>5.1189429171018108E-35</v>
      </c>
      <c r="AA99" s="22">
        <f t="shared" ref="AA99:AR99" si="151">($C$39*Z99+$D$39*Z99+$E$39*Z99-($D$13*Z99*$X99))</f>
        <v>3.0713657502611705E-36</v>
      </c>
      <c r="AB99" s="22">
        <f t="shared" si="151"/>
        <v>1.8428194501567546E-37</v>
      </c>
      <c r="AC99" s="22">
        <f t="shared" si="151"/>
        <v>1.1056916700940816E-38</v>
      </c>
      <c r="AD99" s="22">
        <f t="shared" si="151"/>
        <v>6.6341500205646559E-40</v>
      </c>
      <c r="AE99" s="22">
        <f t="shared" si="151"/>
        <v>3.9804900123389025E-41</v>
      </c>
      <c r="AF99" s="22">
        <f t="shared" si="151"/>
        <v>2.388294007403407E-42</v>
      </c>
      <c r="AG99" s="22">
        <f t="shared" si="151"/>
        <v>1.4329764044420822E-43</v>
      </c>
      <c r="AH99" s="22">
        <f t="shared" si="151"/>
        <v>8.5978584266527343E-45</v>
      </c>
      <c r="AI99" s="22">
        <f t="shared" si="151"/>
        <v>5.158715055991781E-46</v>
      </c>
      <c r="AJ99" s="22">
        <f t="shared" si="151"/>
        <v>3.0952290335951439E-47</v>
      </c>
      <c r="AK99" s="22">
        <f t="shared" si="151"/>
        <v>1.8571374201571392E-48</v>
      </c>
      <c r="AL99" s="22">
        <f t="shared" si="151"/>
        <v>1.1142824520943188E-49</v>
      </c>
      <c r="AM99" s="22">
        <f t="shared" si="151"/>
        <v>6.6856947125660836E-51</v>
      </c>
      <c r="AN99" s="22">
        <f t="shared" si="151"/>
        <v>4.0114168275397665E-52</v>
      </c>
      <c r="AO99" s="22">
        <f t="shared" si="151"/>
        <v>2.406850096523918E-53</v>
      </c>
      <c r="AP99" s="22">
        <f t="shared" si="151"/>
        <v>1.4441100579143937E-54</v>
      </c>
      <c r="AQ99" s="22">
        <f t="shared" si="151"/>
        <v>8.6646603474866147E-56</v>
      </c>
      <c r="AR99" s="22">
        <f t="shared" si="151"/>
        <v>5.1987962084921293E-57</v>
      </c>
      <c r="AS99" s="22">
        <f t="shared" si="122"/>
        <v>3.1192777250953641E-58</v>
      </c>
      <c r="AT99" s="23"/>
      <c r="AU99" s="23"/>
      <c r="AV99" s="43" t="s">
        <v>139</v>
      </c>
      <c r="AW99" s="22">
        <f t="shared" si="116"/>
        <v>4.6999999999999913</v>
      </c>
      <c r="AX99" s="81">
        <f t="shared" si="110"/>
        <v>9</v>
      </c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3"/>
      <c r="BT99" s="43" t="s">
        <v>139</v>
      </c>
      <c r="BU99" s="22">
        <f t="shared" si="117"/>
        <v>4.6999999999999913</v>
      </c>
      <c r="BV99" s="83">
        <f t="shared" si="111"/>
        <v>0.83</v>
      </c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R99" s="43" t="s">
        <v>139</v>
      </c>
      <c r="CS99" s="22">
        <f t="shared" si="118"/>
        <v>4.6999999999999913</v>
      </c>
      <c r="CT99" s="85">
        <f t="shared" si="112"/>
        <v>0.5</v>
      </c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P99" s="43" t="s">
        <v>139</v>
      </c>
      <c r="DQ99" s="22">
        <f t="shared" si="119"/>
        <v>4.6999999999999913</v>
      </c>
      <c r="DR99" s="20">
        <f t="shared" si="113"/>
        <v>0</v>
      </c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</row>
    <row r="100" spans="1:14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2" t="s">
        <v>152</v>
      </c>
      <c r="X100" s="22">
        <f t="shared" si="114"/>
        <v>4.7499999999999911</v>
      </c>
      <c r="Y100" s="53">
        <f t="shared" si="123"/>
        <v>4.2657857642515347E-35</v>
      </c>
      <c r="Z100" s="22">
        <f t="shared" si="120"/>
        <v>2.13289288212584E-36</v>
      </c>
      <c r="AA100" s="22">
        <f t="shared" ref="AA100:AR100" si="152">($C$39*Z100+$D$39*Z100+$E$39*Z100-($D$13*Z100*$X100))</f>
        <v>1.0664464410629521E-37</v>
      </c>
      <c r="AB100" s="22">
        <f t="shared" si="152"/>
        <v>5.3322322053149359E-39</v>
      </c>
      <c r="AC100" s="22">
        <f t="shared" si="152"/>
        <v>2.6661161026575515E-40</v>
      </c>
      <c r="AD100" s="22">
        <f t="shared" si="152"/>
        <v>1.3330580513288239E-41</v>
      </c>
      <c r="AE100" s="22">
        <f t="shared" si="152"/>
        <v>6.6652902566443334E-43</v>
      </c>
      <c r="AF100" s="22">
        <f t="shared" si="152"/>
        <v>3.3326451283222798E-44</v>
      </c>
      <c r="AG100" s="22">
        <f t="shared" si="152"/>
        <v>1.6663225641611947E-45</v>
      </c>
      <c r="AH100" s="22">
        <f t="shared" si="152"/>
        <v>8.3316128208062969E-47</v>
      </c>
      <c r="AI100" s="22">
        <f t="shared" si="152"/>
        <v>4.1658064104032827E-48</v>
      </c>
      <c r="AJ100" s="22">
        <f t="shared" si="152"/>
        <v>2.0829032052017094E-49</v>
      </c>
      <c r="AK100" s="22">
        <f t="shared" si="152"/>
        <v>1.0414516026008896E-50</v>
      </c>
      <c r="AL100" s="22">
        <f t="shared" si="152"/>
        <v>5.2072580130046405E-52</v>
      </c>
      <c r="AM100" s="22">
        <f t="shared" si="152"/>
        <v>2.6036290065024107E-53</v>
      </c>
      <c r="AN100" s="22">
        <f t="shared" si="152"/>
        <v>1.301814503251249E-54</v>
      </c>
      <c r="AO100" s="22">
        <f t="shared" si="152"/>
        <v>6.5090725162564766E-56</v>
      </c>
      <c r="AP100" s="22">
        <f t="shared" si="152"/>
        <v>3.254536258128356E-57</v>
      </c>
      <c r="AQ100" s="22">
        <f t="shared" si="152"/>
        <v>1.6272681290642256E-58</v>
      </c>
      <c r="AR100" s="22">
        <f t="shared" si="152"/>
        <v>8.1363406453214037E-60</v>
      </c>
      <c r="AS100" s="22">
        <f t="shared" si="122"/>
        <v>4.0681703226608389E-61</v>
      </c>
      <c r="AT100" s="23"/>
      <c r="AU100" s="23"/>
      <c r="AV100" s="43" t="s">
        <v>152</v>
      </c>
      <c r="AW100" s="22">
        <f t="shared" si="116"/>
        <v>4.7499999999999911</v>
      </c>
      <c r="AX100" s="81">
        <f t="shared" si="110"/>
        <v>9</v>
      </c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3"/>
      <c r="BT100" s="43" t="s">
        <v>152</v>
      </c>
      <c r="BU100" s="22">
        <f t="shared" si="117"/>
        <v>4.7499999999999911</v>
      </c>
      <c r="BV100" s="83">
        <f t="shared" si="111"/>
        <v>0.83</v>
      </c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R100" s="43" t="s">
        <v>152</v>
      </c>
      <c r="CS100" s="22">
        <f t="shared" si="118"/>
        <v>4.7499999999999911</v>
      </c>
      <c r="CT100" s="85">
        <f t="shared" si="112"/>
        <v>0.5</v>
      </c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P100" s="43" t="s">
        <v>152</v>
      </c>
      <c r="DQ100" s="22">
        <f t="shared" si="119"/>
        <v>4.7499999999999911</v>
      </c>
      <c r="DR100" s="20">
        <f t="shared" si="113"/>
        <v>0</v>
      </c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</row>
    <row r="101" spans="1:14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2" t="s">
        <v>153</v>
      </c>
      <c r="X101" s="22">
        <f t="shared" si="114"/>
        <v>4.7999999999999909</v>
      </c>
      <c r="Y101" s="53">
        <f t="shared" si="123"/>
        <v>1.7063143057006859E-36</v>
      </c>
      <c r="Z101" s="22">
        <f t="shared" si="120"/>
        <v>6.8252572228030645E-38</v>
      </c>
      <c r="AA101" s="22">
        <f t="shared" ref="AA101:AR101" si="153">($C$39*Z101+$D$39*Z101+$E$39*Z101-($D$13*Z101*$X101))</f>
        <v>2.7301028891213415E-39</v>
      </c>
      <c r="AB101" s="22">
        <f t="shared" si="153"/>
        <v>1.0920411556485859E-40</v>
      </c>
      <c r="AC101" s="22">
        <f t="shared" si="153"/>
        <v>4.3681646225945329E-42</v>
      </c>
      <c r="AD101" s="22">
        <f t="shared" si="153"/>
        <v>1.7472658490378866E-43</v>
      </c>
      <c r="AE101" s="22">
        <f t="shared" si="153"/>
        <v>6.9890633961518609E-45</v>
      </c>
      <c r="AF101" s="22">
        <f t="shared" si="153"/>
        <v>2.7956253584608644E-46</v>
      </c>
      <c r="AG101" s="22">
        <f t="shared" si="153"/>
        <v>1.1182501433843918E-47</v>
      </c>
      <c r="AH101" s="22">
        <f t="shared" si="153"/>
        <v>4.4730005735377524E-49</v>
      </c>
      <c r="AI101" s="22">
        <f t="shared" si="153"/>
        <v>1.7892002294151794E-50</v>
      </c>
      <c r="AJ101" s="22">
        <f t="shared" si="153"/>
        <v>7.1568009176610194E-52</v>
      </c>
      <c r="AK101" s="22">
        <f t="shared" si="153"/>
        <v>2.8627203670645288E-53</v>
      </c>
      <c r="AL101" s="22">
        <f t="shared" si="153"/>
        <v>1.1450881468258583E-54</v>
      </c>
      <c r="AM101" s="22">
        <f t="shared" si="153"/>
        <v>4.5803525873036249E-56</v>
      </c>
      <c r="AN101" s="22">
        <f t="shared" si="153"/>
        <v>1.8321410349215296E-57</v>
      </c>
      <c r="AO101" s="22">
        <f t="shared" si="153"/>
        <v>7.3285641396864333E-59</v>
      </c>
      <c r="AP101" s="22">
        <f t="shared" si="153"/>
        <v>2.9314256558746922E-60</v>
      </c>
      <c r="AQ101" s="22">
        <f t="shared" si="153"/>
        <v>1.1725702623499304E-61</v>
      </c>
      <c r="AR101" s="22">
        <f t="shared" si="153"/>
        <v>4.6902810493999322E-63</v>
      </c>
      <c r="AS101" s="22">
        <f t="shared" si="122"/>
        <v>1.8761124197600571E-64</v>
      </c>
      <c r="AT101" s="23"/>
      <c r="AU101" s="23"/>
      <c r="AV101" s="43" t="s">
        <v>153</v>
      </c>
      <c r="AW101" s="22">
        <f t="shared" si="116"/>
        <v>4.7999999999999909</v>
      </c>
      <c r="AX101" s="81">
        <f t="shared" si="110"/>
        <v>9</v>
      </c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3"/>
      <c r="BT101" s="43" t="s">
        <v>153</v>
      </c>
      <c r="BU101" s="22">
        <f t="shared" si="117"/>
        <v>4.7999999999999909</v>
      </c>
      <c r="BV101" s="83">
        <f t="shared" si="111"/>
        <v>0.83</v>
      </c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R101" s="43" t="s">
        <v>153</v>
      </c>
      <c r="CS101" s="22">
        <f t="shared" si="118"/>
        <v>4.7999999999999909</v>
      </c>
      <c r="CT101" s="85">
        <f t="shared" si="112"/>
        <v>0.5</v>
      </c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P101" s="43" t="s">
        <v>153</v>
      </c>
      <c r="DQ101" s="22">
        <f t="shared" si="119"/>
        <v>4.7999999999999909</v>
      </c>
      <c r="DR101" s="20">
        <f t="shared" si="113"/>
        <v>0</v>
      </c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</row>
    <row r="102" spans="1:14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2" t="s">
        <v>154</v>
      </c>
      <c r="X102" s="22">
        <f t="shared" si="114"/>
        <v>4.8499999999999908</v>
      </c>
      <c r="Y102" s="53">
        <f t="shared" si="123"/>
        <v>5.1189429171023652E-38</v>
      </c>
      <c r="Z102" s="22">
        <f t="shared" si="120"/>
        <v>1.5356828751308035E-39</v>
      </c>
      <c r="AA102" s="22">
        <f t="shared" ref="AA102:AR102" si="154">($C$39*Z102+$D$39*Z102+$E$39*Z102-($D$13*Z102*$X102))</f>
        <v>4.6070486253926768E-41</v>
      </c>
      <c r="AB102" s="22">
        <f t="shared" si="154"/>
        <v>1.3821145876178824E-42</v>
      </c>
      <c r="AC102" s="22">
        <f t="shared" si="154"/>
        <v>4.1463437628538911E-44</v>
      </c>
      <c r="AD102" s="22">
        <f t="shared" si="154"/>
        <v>1.2439031288562418E-45</v>
      </c>
      <c r="AE102" s="22">
        <f t="shared" si="154"/>
        <v>3.7317093865689501E-47</v>
      </c>
      <c r="AF102" s="22">
        <f t="shared" si="154"/>
        <v>1.1195128159707513E-48</v>
      </c>
      <c r="AG102" s="22">
        <f t="shared" si="154"/>
        <v>3.3585384479124491E-50</v>
      </c>
      <c r="AH102" s="22">
        <f t="shared" si="154"/>
        <v>1.007561534373794E-51</v>
      </c>
      <c r="AI102" s="22">
        <f t="shared" si="154"/>
        <v>3.0226846031215505E-53</v>
      </c>
      <c r="AJ102" s="22">
        <f t="shared" si="154"/>
        <v>9.0680538093651819E-55</v>
      </c>
      <c r="AK102" s="22">
        <f t="shared" si="154"/>
        <v>2.7204161428097256E-56</v>
      </c>
      <c r="AL102" s="22">
        <f t="shared" si="154"/>
        <v>8.1612484284296222E-58</v>
      </c>
      <c r="AM102" s="22">
        <f t="shared" si="154"/>
        <v>2.4483745285290146E-59</v>
      </c>
      <c r="AN102" s="22">
        <f t="shared" si="154"/>
        <v>7.3451235855874611E-61</v>
      </c>
      <c r="AO102" s="22">
        <f t="shared" si="154"/>
        <v>2.2035370756763544E-62</v>
      </c>
      <c r="AP102" s="22">
        <f t="shared" si="154"/>
        <v>6.6106112270294208E-64</v>
      </c>
      <c r="AQ102" s="22">
        <f t="shared" si="154"/>
        <v>1.9831833681089633E-65</v>
      </c>
      <c r="AR102" s="22">
        <f t="shared" si="154"/>
        <v>5.9495501043272391E-67</v>
      </c>
      <c r="AS102" s="22">
        <f t="shared" si="122"/>
        <v>1.7848650312982806E-68</v>
      </c>
      <c r="AT102" s="23"/>
      <c r="AU102" s="23"/>
      <c r="AV102" s="43" t="s">
        <v>154</v>
      </c>
      <c r="AW102" s="22">
        <f t="shared" si="116"/>
        <v>4.8499999999999908</v>
      </c>
      <c r="AX102" s="81">
        <f t="shared" si="110"/>
        <v>9</v>
      </c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3"/>
      <c r="BT102" s="43" t="s">
        <v>154</v>
      </c>
      <c r="BU102" s="22">
        <f t="shared" si="117"/>
        <v>4.8499999999999908</v>
      </c>
      <c r="BV102" s="83">
        <f t="shared" si="111"/>
        <v>0.83</v>
      </c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R102" s="43" t="s">
        <v>154</v>
      </c>
      <c r="CS102" s="22">
        <f t="shared" si="118"/>
        <v>4.8499999999999908</v>
      </c>
      <c r="CT102" s="85">
        <f t="shared" si="112"/>
        <v>0.5</v>
      </c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P102" s="43" t="s">
        <v>154</v>
      </c>
      <c r="DQ102" s="22">
        <f t="shared" si="119"/>
        <v>4.8499999999999908</v>
      </c>
      <c r="DR102" s="20">
        <f t="shared" si="113"/>
        <v>0</v>
      </c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</row>
    <row r="103" spans="1:14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2" t="s">
        <v>155</v>
      </c>
      <c r="X103" s="22">
        <f t="shared" si="114"/>
        <v>4.8999999999999906</v>
      </c>
      <c r="Y103" s="53">
        <f t="shared" si="123"/>
        <v>1.023788583420567E-39</v>
      </c>
      <c r="Z103" s="22">
        <f t="shared" si="120"/>
        <v>2.0475771668413311E-41</v>
      </c>
      <c r="AA103" s="22">
        <f t="shared" ref="AA103:AR103" si="155">($C$39*Z103+$D$39*Z103+$E$39*Z103-($D$13*Z103*$X103))</f>
        <v>4.0951543336830118E-43</v>
      </c>
      <c r="AB103" s="22">
        <f t="shared" si="155"/>
        <v>8.1903086673667661E-45</v>
      </c>
      <c r="AC103" s="22">
        <f t="shared" si="155"/>
        <v>1.638061733473514E-46</v>
      </c>
      <c r="AD103" s="22">
        <f t="shared" si="155"/>
        <v>3.2761234669473221E-48</v>
      </c>
      <c r="AE103" s="22">
        <f t="shared" si="155"/>
        <v>6.55224693389523E-50</v>
      </c>
      <c r="AF103" s="22">
        <f t="shared" si="155"/>
        <v>1.3104493867791713E-51</v>
      </c>
      <c r="AG103" s="22">
        <f t="shared" si="155"/>
        <v>2.6208987735585712E-53</v>
      </c>
      <c r="AH103" s="22">
        <f t="shared" si="155"/>
        <v>5.2417975471175893E-55</v>
      </c>
      <c r="AI103" s="22">
        <f t="shared" si="155"/>
        <v>1.0483595094236103E-56</v>
      </c>
      <c r="AJ103" s="22">
        <f t="shared" si="155"/>
        <v>2.0967190188474099E-58</v>
      </c>
      <c r="AK103" s="22">
        <f t="shared" si="155"/>
        <v>4.1934380376952117E-60</v>
      </c>
      <c r="AL103" s="22">
        <f t="shared" si="155"/>
        <v>8.3868760753912236E-62</v>
      </c>
      <c r="AM103" s="22">
        <f t="shared" si="155"/>
        <v>1.6773752150783953E-63</v>
      </c>
      <c r="AN103" s="22">
        <f t="shared" si="155"/>
        <v>3.3547504301571199E-65</v>
      </c>
      <c r="AO103" s="22">
        <f t="shared" si="155"/>
        <v>6.7095008603147898E-67</v>
      </c>
      <c r="AP103" s="22">
        <f t="shared" si="155"/>
        <v>1.3419001720630818E-68</v>
      </c>
      <c r="AQ103" s="22">
        <f t="shared" si="155"/>
        <v>2.6838003441264288E-70</v>
      </c>
      <c r="AR103" s="22">
        <f t="shared" si="155"/>
        <v>5.3676006882533133E-72</v>
      </c>
      <c r="AS103" s="22">
        <f t="shared" si="122"/>
        <v>1.0735201376507588E-73</v>
      </c>
      <c r="AT103" s="23"/>
      <c r="AU103" s="23"/>
      <c r="AV103" s="43" t="s">
        <v>155</v>
      </c>
      <c r="AW103" s="22">
        <f t="shared" si="116"/>
        <v>4.8999999999999906</v>
      </c>
      <c r="AX103" s="81">
        <f t="shared" si="110"/>
        <v>9</v>
      </c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3"/>
      <c r="BT103" s="43" t="s">
        <v>155</v>
      </c>
      <c r="BU103" s="22">
        <f t="shared" si="117"/>
        <v>4.8999999999999906</v>
      </c>
      <c r="BV103" s="83">
        <f t="shared" si="111"/>
        <v>0.83</v>
      </c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R103" s="43" t="s">
        <v>155</v>
      </c>
      <c r="CS103" s="22">
        <f t="shared" si="118"/>
        <v>4.8999999999999906</v>
      </c>
      <c r="CT103" s="85">
        <f t="shared" si="112"/>
        <v>0.5</v>
      </c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P103" s="43" t="s">
        <v>155</v>
      </c>
      <c r="DQ103" s="22">
        <f t="shared" si="119"/>
        <v>4.8999999999999906</v>
      </c>
      <c r="DR103" s="20">
        <f t="shared" si="113"/>
        <v>0</v>
      </c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</row>
    <row r="104" spans="1:14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2" t="s">
        <v>156</v>
      </c>
      <c r="X104" s="22">
        <f t="shared" si="114"/>
        <v>4.9499999999999904</v>
      </c>
      <c r="Y104" s="53">
        <f t="shared" si="123"/>
        <v>1.0237885834207634E-41</v>
      </c>
      <c r="Z104" s="22">
        <f t="shared" si="120"/>
        <v>1.0237885834209632E-43</v>
      </c>
      <c r="AA104" s="22">
        <f t="shared" ref="AA104:AR104" si="156">($C$39*Z104+$D$39*Z104+$E$39*Z104-($D$13*Z104*$X104))</f>
        <v>1.0237885834211544E-45</v>
      </c>
      <c r="AB104" s="22">
        <f t="shared" si="156"/>
        <v>1.023788583421343E-47</v>
      </c>
      <c r="AC104" s="22">
        <f t="shared" si="156"/>
        <v>1.0237885834215122E-49</v>
      </c>
      <c r="AD104" s="22">
        <f t="shared" si="156"/>
        <v>1.0237885834217089E-51</v>
      </c>
      <c r="AE104" s="22">
        <f t="shared" si="156"/>
        <v>1.0237885834218804E-53</v>
      </c>
      <c r="AF104" s="22">
        <f t="shared" si="156"/>
        <v>1.0237885834220761E-55</v>
      </c>
      <c r="AG104" s="22">
        <f t="shared" si="156"/>
        <v>1.0237885834222644E-57</v>
      </c>
      <c r="AH104" s="22">
        <f t="shared" si="156"/>
        <v>1.0237885834224495E-59</v>
      </c>
      <c r="AI104" s="22">
        <f t="shared" si="156"/>
        <v>1.023788583422637E-61</v>
      </c>
      <c r="AJ104" s="22">
        <f t="shared" si="156"/>
        <v>1.0237885834228311E-63</v>
      </c>
      <c r="AK104" s="22">
        <f t="shared" si="156"/>
        <v>1.0237885834230217E-65</v>
      </c>
      <c r="AL104" s="22">
        <f t="shared" si="156"/>
        <v>1.0237885834232005E-67</v>
      </c>
      <c r="AM104" s="22">
        <f t="shared" si="156"/>
        <v>1.0237885834233975E-69</v>
      </c>
      <c r="AN104" s="22">
        <f t="shared" si="156"/>
        <v>1.0237885834235879E-71</v>
      </c>
      <c r="AO104" s="22">
        <f t="shared" si="156"/>
        <v>1.0237885834237697E-73</v>
      </c>
      <c r="AP104" s="22">
        <f t="shared" si="156"/>
        <v>1.0237885834239645E-75</v>
      </c>
      <c r="AQ104" s="22">
        <f t="shared" si="156"/>
        <v>1.0237885834241432E-77</v>
      </c>
      <c r="AR104" s="22">
        <f t="shared" si="156"/>
        <v>1.0237885834243388E-79</v>
      </c>
      <c r="AS104" s="22">
        <f t="shared" si="122"/>
        <v>1.0237885834245425E-81</v>
      </c>
      <c r="AT104" s="23"/>
      <c r="AU104" s="23"/>
      <c r="AV104" s="43" t="s">
        <v>156</v>
      </c>
      <c r="AW104" s="22">
        <f t="shared" si="116"/>
        <v>4.9499999999999904</v>
      </c>
      <c r="AX104" s="81">
        <f t="shared" si="110"/>
        <v>9</v>
      </c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3"/>
      <c r="BT104" s="43" t="s">
        <v>156</v>
      </c>
      <c r="BU104" s="22">
        <f t="shared" si="117"/>
        <v>4.9499999999999904</v>
      </c>
      <c r="BV104" s="83">
        <f t="shared" si="111"/>
        <v>0.83</v>
      </c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R104" s="43" t="s">
        <v>156</v>
      </c>
      <c r="CS104" s="22">
        <f t="shared" si="118"/>
        <v>4.9499999999999904</v>
      </c>
      <c r="CT104" s="85">
        <f t="shared" si="112"/>
        <v>0.5</v>
      </c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P104" s="43" t="s">
        <v>156</v>
      </c>
      <c r="DQ104" s="22">
        <f t="shared" si="119"/>
        <v>4.9499999999999904</v>
      </c>
      <c r="DR104" s="20">
        <f t="shared" si="113"/>
        <v>0</v>
      </c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</row>
    <row r="105" spans="1:14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2" t="s">
        <v>157</v>
      </c>
      <c r="X105" s="22">
        <f t="shared" si="114"/>
        <v>4.9999999999999902</v>
      </c>
      <c r="Y105" s="53">
        <f t="shared" si="123"/>
        <v>1.9117102933589427E-56</v>
      </c>
      <c r="Z105" s="22">
        <f t="shared" si="120"/>
        <v>3.6222716315306849E-71</v>
      </c>
      <c r="AA105" s="22">
        <f t="shared" ref="AA105:AR105" si="157">($C$39*Z105+$D$39*Z105+$E$39*Z105-($D$13*Z105*$X105))</f>
        <v>6.8365999235122259E-86</v>
      </c>
      <c r="AB105" s="22">
        <f t="shared" si="157"/>
        <v>1.2858608151925594E-100</v>
      </c>
      <c r="AC105" s="22">
        <f t="shared" si="157"/>
        <v>2.2841476535840843E-115</v>
      </c>
      <c r="AD105" s="22">
        <f t="shared" si="157"/>
        <v>4.0574613066441222E-130</v>
      </c>
      <c r="AE105" s="22">
        <f t="shared" si="157"/>
        <v>7.2074991426591633E-145</v>
      </c>
      <c r="AF105" s="22">
        <f t="shared" si="157"/>
        <v>1.2803090397034046E-159</v>
      </c>
      <c r="AG105" s="22">
        <f t="shared" si="157"/>
        <v>2.2742857192231096E-174</v>
      </c>
      <c r="AH105" s="22">
        <f t="shared" si="157"/>
        <v>4.0399429920922885E-189</v>
      </c>
      <c r="AI105" s="22">
        <f t="shared" si="157"/>
        <v>7.1763803647902486E-204</v>
      </c>
      <c r="AJ105" s="22">
        <f t="shared" si="157"/>
        <v>1.2747812343132823E-218</v>
      </c>
      <c r="AK105" s="22">
        <f t="shared" si="157"/>
        <v>2.2644663643114922E-233</v>
      </c>
      <c r="AL105" s="22">
        <f t="shared" si="157"/>
        <v>4.0225003138365384E-248</v>
      </c>
      <c r="AM105" s="22">
        <f t="shared" si="157"/>
        <v>7.1453959439731889E-263</v>
      </c>
      <c r="AN105" s="22">
        <f t="shared" si="157"/>
        <v>1.2692772955299583E-277</v>
      </c>
      <c r="AO105" s="22">
        <f t="shared" si="157"/>
        <v>2.2546894050100944E-292</v>
      </c>
      <c r="AP105" s="22">
        <f t="shared" si="157"/>
        <v>4.0051329453129625E-307</v>
      </c>
      <c r="AQ105" s="22">
        <f t="shared" si="157"/>
        <v>0</v>
      </c>
      <c r="AR105" s="22">
        <f t="shared" si="157"/>
        <v>0</v>
      </c>
      <c r="AS105" s="22">
        <f t="shared" si="122"/>
        <v>0</v>
      </c>
      <c r="AT105" s="23"/>
      <c r="AU105" s="23"/>
      <c r="AV105" s="43" t="s">
        <v>157</v>
      </c>
      <c r="AW105" s="22">
        <f t="shared" si="116"/>
        <v>4.9999999999999902</v>
      </c>
      <c r="AX105" s="81">
        <f t="shared" si="110"/>
        <v>9</v>
      </c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3"/>
      <c r="BT105" s="43" t="s">
        <v>157</v>
      </c>
      <c r="BU105" s="22">
        <f t="shared" si="117"/>
        <v>4.9999999999999902</v>
      </c>
      <c r="BV105" s="83">
        <f t="shared" si="111"/>
        <v>0.83</v>
      </c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R105" s="43" t="s">
        <v>157</v>
      </c>
      <c r="CS105" s="22">
        <f t="shared" si="118"/>
        <v>4.9999999999999902</v>
      </c>
      <c r="CT105" s="85">
        <f t="shared" si="112"/>
        <v>0.5</v>
      </c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P105" s="43" t="s">
        <v>157</v>
      </c>
      <c r="DQ105" s="22">
        <f t="shared" si="119"/>
        <v>4.9999999999999902</v>
      </c>
      <c r="DR105" s="20">
        <f t="shared" si="113"/>
        <v>0</v>
      </c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</row>
    <row r="106" spans="1:14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2" t="s">
        <v>158</v>
      </c>
      <c r="X106" s="22">
        <f t="shared" si="114"/>
        <v>5.0499999999999901</v>
      </c>
      <c r="Y106" s="53">
        <f t="shared" si="123"/>
        <v>-1.9117102933585624E-58</v>
      </c>
      <c r="Z106" s="22">
        <f t="shared" si="120"/>
        <v>1.9117102933581662E-60</v>
      </c>
      <c r="AA106" s="22">
        <f t="shared" ref="AA106:AR106" si="158">($C$39*Z106+$D$39*Z106+$E$39*Z106-($D$13*Z106*$X106))</f>
        <v>-1.911710293357787E-62</v>
      </c>
      <c r="AB106" s="22">
        <f t="shared" si="158"/>
        <v>1.9117102933574131E-64</v>
      </c>
      <c r="AC106" s="22">
        <f t="shared" si="158"/>
        <v>-1.9117102933570623E-66</v>
      </c>
      <c r="AD106" s="22">
        <f t="shared" si="158"/>
        <v>1.9117102933566564E-68</v>
      </c>
      <c r="AE106" s="22">
        <f t="shared" si="158"/>
        <v>-1.9117102933562759E-70</v>
      </c>
      <c r="AF106" s="22">
        <f t="shared" si="158"/>
        <v>1.9117102933559426E-72</v>
      </c>
      <c r="AG106" s="22">
        <f t="shared" si="158"/>
        <v>-1.9117102933555555E-74</v>
      </c>
      <c r="AH106" s="22">
        <f t="shared" si="158"/>
        <v>1.9117102933551722E-76</v>
      </c>
      <c r="AI106" s="22">
        <f t="shared" si="158"/>
        <v>-1.9117102933547721E-78</v>
      </c>
      <c r="AJ106" s="22">
        <f t="shared" si="158"/>
        <v>1.9117102933543895E-80</v>
      </c>
      <c r="AK106" s="22">
        <f t="shared" si="158"/>
        <v>-1.9117102933540075E-82</v>
      </c>
      <c r="AL106" s="22">
        <f t="shared" si="158"/>
        <v>1.9117102933536412E-84</v>
      </c>
      <c r="AM106" s="22">
        <f t="shared" si="158"/>
        <v>-1.9117102933532772E-86</v>
      </c>
      <c r="AN106" s="22">
        <f t="shared" si="158"/>
        <v>1.9117102933528886E-88</v>
      </c>
      <c r="AO106" s="22">
        <f t="shared" si="158"/>
        <v>-1.9117102933525225E-90</v>
      </c>
      <c r="AP106" s="22">
        <f t="shared" si="158"/>
        <v>1.9117102933521371E-92</v>
      </c>
      <c r="AQ106" s="22">
        <f t="shared" si="158"/>
        <v>-1.9117102933517324E-94</v>
      </c>
      <c r="AR106" s="22">
        <f t="shared" si="158"/>
        <v>1.9117102933513705E-96</v>
      </c>
      <c r="AS106" s="22">
        <f t="shared" si="122"/>
        <v>-1.9117102933510145E-98</v>
      </c>
      <c r="AT106" s="23"/>
      <c r="AU106" s="23"/>
      <c r="AV106" s="43" t="s">
        <v>158</v>
      </c>
      <c r="AW106" s="22">
        <f t="shared" si="116"/>
        <v>5.0499999999999901</v>
      </c>
      <c r="AX106" s="81">
        <f t="shared" si="110"/>
        <v>9</v>
      </c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3"/>
      <c r="BT106" s="43" t="s">
        <v>158</v>
      </c>
      <c r="BU106" s="22">
        <f t="shared" si="117"/>
        <v>5.0499999999999901</v>
      </c>
      <c r="BV106" s="83">
        <f t="shared" si="111"/>
        <v>0.83</v>
      </c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R106" s="43" t="s">
        <v>158</v>
      </c>
      <c r="CS106" s="22">
        <f t="shared" si="118"/>
        <v>5.0499999999999901</v>
      </c>
      <c r="CT106" s="85">
        <f t="shared" si="112"/>
        <v>0.5</v>
      </c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P106" s="43" t="s">
        <v>158</v>
      </c>
      <c r="DQ106" s="22">
        <f t="shared" si="119"/>
        <v>5.0499999999999901</v>
      </c>
      <c r="DR106" s="20">
        <f t="shared" si="113"/>
        <v>0</v>
      </c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</row>
    <row r="107" spans="1:14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2" t="s">
        <v>159</v>
      </c>
      <c r="X107" s="22">
        <f t="shared" si="114"/>
        <v>5.0999999999999899</v>
      </c>
      <c r="Y107" s="53">
        <f t="shared" si="123"/>
        <v>3.8234205867167215E-60</v>
      </c>
      <c r="Z107" s="22">
        <f t="shared" si="120"/>
        <v>-7.6468411734326958E-62</v>
      </c>
      <c r="AA107" s="22">
        <f t="shared" ref="AA107:AR107" si="159">($C$39*Z107+$D$39*Z107+$E$39*Z107-($D$13*Z107*$X107))</f>
        <v>1.5293682346863968E-63</v>
      </c>
      <c r="AB107" s="22">
        <f t="shared" si="159"/>
        <v>-3.0587364693725141E-65</v>
      </c>
      <c r="AC107" s="22">
        <f t="shared" si="159"/>
        <v>6.1174729387444209E-67</v>
      </c>
      <c r="AD107" s="22">
        <f t="shared" si="159"/>
        <v>-1.2234945877487677E-68</v>
      </c>
      <c r="AE107" s="22">
        <f t="shared" si="159"/>
        <v>2.4469891754972743E-70</v>
      </c>
      <c r="AF107" s="22">
        <f t="shared" si="159"/>
        <v>-4.8939783509940827E-72</v>
      </c>
      <c r="AG107" s="22">
        <f t="shared" si="159"/>
        <v>9.787956701987329E-74</v>
      </c>
      <c r="AH107" s="22">
        <f t="shared" si="159"/>
        <v>-1.957591340397266E-75</v>
      </c>
      <c r="AI107" s="22">
        <f t="shared" si="159"/>
        <v>3.9151826807941343E-77</v>
      </c>
      <c r="AJ107" s="22">
        <f t="shared" si="159"/>
        <v>-7.8303653615875261E-79</v>
      </c>
      <c r="AK107" s="22">
        <f t="shared" si="159"/>
        <v>1.5660730723173523E-80</v>
      </c>
      <c r="AL107" s="22">
        <f t="shared" si="159"/>
        <v>-3.1321461446344102E-82</v>
      </c>
      <c r="AM107" s="22">
        <f t="shared" si="159"/>
        <v>6.2642922892681673E-84</v>
      </c>
      <c r="AN107" s="22">
        <f t="shared" si="159"/>
        <v>-1.2528584578535117E-85</v>
      </c>
      <c r="AO107" s="22">
        <f t="shared" si="159"/>
        <v>2.505716915706785E-87</v>
      </c>
      <c r="AP107" s="22">
        <f t="shared" si="159"/>
        <v>-5.0114338314130736E-89</v>
      </c>
      <c r="AQ107" s="22">
        <f t="shared" si="159"/>
        <v>1.0022867662825148E-90</v>
      </c>
      <c r="AR107" s="22">
        <f t="shared" si="159"/>
        <v>-2.004573532564823E-92</v>
      </c>
      <c r="AS107" s="22">
        <f t="shared" si="122"/>
        <v>4.0091470651292235E-94</v>
      </c>
      <c r="AT107" s="23"/>
      <c r="AU107" s="23"/>
      <c r="AV107" s="43" t="s">
        <v>159</v>
      </c>
      <c r="AW107" s="22">
        <f t="shared" si="116"/>
        <v>5.0999999999999899</v>
      </c>
      <c r="AX107" s="81">
        <f t="shared" si="110"/>
        <v>9</v>
      </c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3"/>
      <c r="BT107" s="43" t="s">
        <v>159</v>
      </c>
      <c r="BU107" s="22">
        <f t="shared" si="117"/>
        <v>5.0999999999999899</v>
      </c>
      <c r="BV107" s="83">
        <f t="shared" si="111"/>
        <v>0.83</v>
      </c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R107" s="43" t="s">
        <v>159</v>
      </c>
      <c r="CS107" s="22">
        <f t="shared" si="118"/>
        <v>5.0999999999999899</v>
      </c>
      <c r="CT107" s="85">
        <f t="shared" si="112"/>
        <v>0.5</v>
      </c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P107" s="43" t="s">
        <v>159</v>
      </c>
      <c r="DQ107" s="22">
        <f t="shared" si="119"/>
        <v>5.0999999999999899</v>
      </c>
      <c r="DR107" s="20">
        <f t="shared" si="113"/>
        <v>0</v>
      </c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</row>
    <row r="108" spans="1:14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2" t="s">
        <v>160</v>
      </c>
      <c r="X108" s="22">
        <f t="shared" si="114"/>
        <v>5.1499999999999897</v>
      </c>
      <c r="Y108" s="53">
        <f t="shared" si="123"/>
        <v>-1.1470261760149375E-61</v>
      </c>
      <c r="Z108" s="22">
        <f t="shared" si="120"/>
        <v>3.4410785280445742E-63</v>
      </c>
      <c r="AA108" s="22">
        <f t="shared" ref="AA108:AR108" si="160">($C$39*Z108+$D$39*Z108+$E$39*Z108-($D$13*Z108*$X108))</f>
        <v>-1.0323235584133075E-64</v>
      </c>
      <c r="AB108" s="22">
        <f t="shared" si="160"/>
        <v>3.0969706752397025E-66</v>
      </c>
      <c r="AC108" s="22">
        <f t="shared" si="160"/>
        <v>-9.2909120257185088E-68</v>
      </c>
      <c r="AD108" s="22">
        <f t="shared" si="160"/>
        <v>2.787273607715355E-69</v>
      </c>
      <c r="AE108" s="22">
        <f t="shared" si="160"/>
        <v>-8.3618208231454987E-71</v>
      </c>
      <c r="AF108" s="22">
        <f t="shared" si="160"/>
        <v>2.5085462469435055E-72</v>
      </c>
      <c r="AG108" s="22">
        <f t="shared" si="160"/>
        <v>-7.525638740830056E-74</v>
      </c>
      <c r="AH108" s="22">
        <f t="shared" si="160"/>
        <v>2.2576916222488559E-75</v>
      </c>
      <c r="AI108" s="22">
        <f t="shared" si="160"/>
        <v>-6.7730748667460946E-77</v>
      </c>
      <c r="AJ108" s="22">
        <f t="shared" si="160"/>
        <v>2.0319224600236977E-78</v>
      </c>
      <c r="AK108" s="22">
        <f t="shared" si="160"/>
        <v>-6.0957673800706682E-80</v>
      </c>
      <c r="AL108" s="22">
        <f t="shared" si="160"/>
        <v>1.8287302140210902E-81</v>
      </c>
      <c r="AM108" s="22">
        <f t="shared" si="160"/>
        <v>-5.4861906420628914E-83</v>
      </c>
      <c r="AN108" s="22">
        <f t="shared" si="160"/>
        <v>1.6458571926187618E-84</v>
      </c>
      <c r="AO108" s="22">
        <f t="shared" si="160"/>
        <v>-4.9375715778559379E-86</v>
      </c>
      <c r="AP108" s="22">
        <f t="shared" si="160"/>
        <v>1.4812714733566794E-87</v>
      </c>
      <c r="AQ108" s="22">
        <f t="shared" si="160"/>
        <v>-4.4438144200697363E-89</v>
      </c>
      <c r="AR108" s="22">
        <f t="shared" si="160"/>
        <v>1.3331443260208377E-90</v>
      </c>
      <c r="AS108" s="22">
        <f t="shared" si="122"/>
        <v>-3.9994329780622411E-92</v>
      </c>
      <c r="AT108" s="23"/>
      <c r="AU108" s="23"/>
      <c r="AV108" s="43" t="s">
        <v>160</v>
      </c>
      <c r="AW108" s="22">
        <f t="shared" si="116"/>
        <v>5.1499999999999897</v>
      </c>
      <c r="AX108" s="81">
        <f t="shared" si="110"/>
        <v>9</v>
      </c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3"/>
      <c r="BT108" s="43" t="s">
        <v>160</v>
      </c>
      <c r="BU108" s="22">
        <f t="shared" si="117"/>
        <v>5.1499999999999897</v>
      </c>
      <c r="BV108" s="83">
        <f t="shared" si="111"/>
        <v>0.83</v>
      </c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R108" s="43" t="s">
        <v>160</v>
      </c>
      <c r="CS108" s="22">
        <f t="shared" si="118"/>
        <v>5.1499999999999897</v>
      </c>
      <c r="CT108" s="85">
        <f t="shared" si="112"/>
        <v>0.5</v>
      </c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P108" s="43" t="s">
        <v>160</v>
      </c>
      <c r="DQ108" s="22">
        <f t="shared" si="119"/>
        <v>5.1499999999999897</v>
      </c>
      <c r="DR108" s="20">
        <f t="shared" si="113"/>
        <v>0</v>
      </c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</row>
    <row r="109" spans="1:14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1"/>
      <c r="V109" s="1"/>
      <c r="W109" s="12" t="s">
        <v>161</v>
      </c>
      <c r="X109" s="22">
        <f t="shared" si="114"/>
        <v>5.1999999999999895</v>
      </c>
      <c r="Y109" s="53">
        <f t="shared" si="123"/>
        <v>4.5881047040595014E-63</v>
      </c>
      <c r="Z109" s="22">
        <f t="shared" si="120"/>
        <v>-1.8352418816237082E-64</v>
      </c>
      <c r="AA109" s="22">
        <f t="shared" ref="AA109:AR109" si="161">($C$39*Z109+$D$39*Z109+$E$39*Z109-($D$13*Z109*$X109))</f>
        <v>7.3409675264944521E-66</v>
      </c>
      <c r="AB109" s="22">
        <f t="shared" si="161"/>
        <v>-2.9363870105976434E-67</v>
      </c>
      <c r="AC109" s="22">
        <f t="shared" si="161"/>
        <v>1.174554804238998E-68</v>
      </c>
      <c r="AD109" s="22">
        <f t="shared" si="161"/>
        <v>-4.6982192169557607E-70</v>
      </c>
      <c r="AE109" s="22">
        <f t="shared" si="161"/>
        <v>1.8792876867822106E-71</v>
      </c>
      <c r="AF109" s="22">
        <f t="shared" si="161"/>
        <v>-7.5171507471285175E-73</v>
      </c>
      <c r="AG109" s="22">
        <f t="shared" si="161"/>
        <v>3.0068602988512461E-74</v>
      </c>
      <c r="AH109" s="22">
        <f t="shared" si="161"/>
        <v>-1.202744119540437E-75</v>
      </c>
      <c r="AI109" s="22">
        <f t="shared" si="161"/>
        <v>4.8109764781615204E-77</v>
      </c>
      <c r="AJ109" s="22">
        <f t="shared" si="161"/>
        <v>-1.9243905912645054E-78</v>
      </c>
      <c r="AK109" s="22">
        <f t="shared" si="161"/>
        <v>7.6975623650576139E-80</v>
      </c>
      <c r="AL109" s="22">
        <f t="shared" si="161"/>
        <v>-3.0790249460228952E-81</v>
      </c>
      <c r="AM109" s="22">
        <f t="shared" si="161"/>
        <v>1.2316099784090908E-82</v>
      </c>
      <c r="AN109" s="22">
        <f t="shared" si="161"/>
        <v>-4.9264399136361263E-84</v>
      </c>
      <c r="AO109" s="22">
        <f t="shared" si="161"/>
        <v>1.9705759654543452E-85</v>
      </c>
      <c r="AP109" s="22">
        <f t="shared" si="161"/>
        <v>-7.8823038618170093E-87</v>
      </c>
      <c r="AQ109" s="22">
        <f t="shared" si="161"/>
        <v>3.1529215447266523E-88</v>
      </c>
      <c r="AR109" s="22">
        <f t="shared" si="161"/>
        <v>-1.2611686178905968E-89</v>
      </c>
      <c r="AS109" s="22">
        <f t="shared" si="122"/>
        <v>5.0446744715621341E-91</v>
      </c>
      <c r="AT109" s="23"/>
      <c r="AU109" s="23"/>
      <c r="AV109" s="43" t="s">
        <v>161</v>
      </c>
      <c r="AW109" s="22">
        <f t="shared" si="116"/>
        <v>5.1999999999999895</v>
      </c>
      <c r="AX109" s="81">
        <f t="shared" si="110"/>
        <v>9</v>
      </c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3"/>
      <c r="BT109" s="43" t="s">
        <v>161</v>
      </c>
      <c r="BU109" s="22">
        <f t="shared" si="117"/>
        <v>5.1999999999999895</v>
      </c>
      <c r="BV109" s="83">
        <f t="shared" si="111"/>
        <v>0.83</v>
      </c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R109" s="43" t="s">
        <v>161</v>
      </c>
      <c r="CS109" s="22">
        <f t="shared" si="118"/>
        <v>5.1999999999999895</v>
      </c>
      <c r="CT109" s="85">
        <f t="shared" si="112"/>
        <v>0.5</v>
      </c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P109" s="43" t="s">
        <v>161</v>
      </c>
      <c r="DQ109" s="22">
        <f t="shared" si="119"/>
        <v>5.1999999999999895</v>
      </c>
      <c r="DR109" s="20">
        <f t="shared" si="113"/>
        <v>0</v>
      </c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</row>
    <row r="110" spans="1:142">
      <c r="V110" s="46" t="s">
        <v>140</v>
      </c>
      <c r="W110" s="12" t="s">
        <v>162</v>
      </c>
      <c r="X110" s="22">
        <f t="shared" si="114"/>
        <v>5.2499999999999893</v>
      </c>
      <c r="Y110" s="53">
        <f t="shared" si="123"/>
        <v>-2.2940523520296568E-64</v>
      </c>
      <c r="Z110" s="22">
        <f t="shared" si="120"/>
        <v>1.1470261760147839E-65</v>
      </c>
      <c r="AA110" s="22">
        <f t="shared" ref="AA110:AR110" si="162">($C$39*Z110+$D$39*Z110+$E$39*Z110-($D$13*Z110*$X110))</f>
        <v>-5.7351308800736958E-67</v>
      </c>
      <c r="AB110" s="22">
        <f t="shared" si="162"/>
        <v>2.867565440036724E-68</v>
      </c>
      <c r="AC110" s="22">
        <f t="shared" si="162"/>
        <v>-1.4337827200183044E-69</v>
      </c>
      <c r="AD110" s="22">
        <f t="shared" si="162"/>
        <v>7.1689136000912078E-71</v>
      </c>
      <c r="AE110" s="22">
        <f t="shared" si="162"/>
        <v>-3.5844568000454527E-72</v>
      </c>
      <c r="AF110" s="22">
        <f t="shared" si="162"/>
        <v>1.792228400022654E-73</v>
      </c>
      <c r="AG110" s="22">
        <f t="shared" si="162"/>
        <v>-8.9611420001128928E-75</v>
      </c>
      <c r="AH110" s="22">
        <f t="shared" si="162"/>
        <v>4.4805710000562657E-76</v>
      </c>
      <c r="AI110" s="22">
        <f t="shared" si="162"/>
        <v>-2.2402855000280347E-77</v>
      </c>
      <c r="AJ110" s="22">
        <f t="shared" si="162"/>
        <v>1.1201427500139775E-78</v>
      </c>
      <c r="AK110" s="22">
        <f t="shared" si="162"/>
        <v>-5.6007137500696524E-80</v>
      </c>
      <c r="AL110" s="22">
        <f t="shared" si="162"/>
        <v>2.8003568750347078E-81</v>
      </c>
      <c r="AM110" s="22">
        <f t="shared" si="162"/>
        <v>-1.4001784375172959E-82</v>
      </c>
      <c r="AN110" s="22">
        <f t="shared" si="162"/>
        <v>7.0008921875861516E-84</v>
      </c>
      <c r="AO110" s="22">
        <f t="shared" si="162"/>
        <v>-3.500446093792935E-85</v>
      </c>
      <c r="AP110" s="22">
        <f t="shared" si="162"/>
        <v>1.7502230468963966E-86</v>
      </c>
      <c r="AQ110" s="22">
        <f t="shared" si="162"/>
        <v>-8.7511152344816331E-88</v>
      </c>
      <c r="AR110" s="22">
        <f t="shared" si="162"/>
        <v>4.3755576172406447E-89</v>
      </c>
      <c r="AS110" s="22">
        <f t="shared" si="122"/>
        <v>-2.187778808620233E-90</v>
      </c>
      <c r="AT110" s="47"/>
      <c r="AU110" s="47"/>
      <c r="AV110" s="43" t="s">
        <v>162</v>
      </c>
      <c r="AW110" s="22">
        <f t="shared" si="116"/>
        <v>5.2499999999999893</v>
      </c>
      <c r="AX110" s="81">
        <f t="shared" si="110"/>
        <v>9</v>
      </c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47"/>
      <c r="BT110" s="43" t="s">
        <v>162</v>
      </c>
      <c r="BU110" s="22">
        <f t="shared" si="117"/>
        <v>5.2499999999999893</v>
      </c>
      <c r="BV110" s="83">
        <f t="shared" si="111"/>
        <v>0.83</v>
      </c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R110" s="43" t="s">
        <v>162</v>
      </c>
      <c r="CS110" s="22">
        <f t="shared" si="118"/>
        <v>5.2499999999999893</v>
      </c>
      <c r="CT110" s="85">
        <f t="shared" si="112"/>
        <v>0.5</v>
      </c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P110" s="43" t="s">
        <v>162</v>
      </c>
      <c r="DQ110" s="22">
        <f t="shared" si="119"/>
        <v>5.2499999999999893</v>
      </c>
      <c r="DR110" s="20">
        <f t="shared" si="113"/>
        <v>0</v>
      </c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</row>
    <row r="111" spans="1:142">
      <c r="R111" s="4">
        <f>-($D$13*Y105*$X105)</f>
        <v>-1.9117102933589391E-56</v>
      </c>
      <c r="V111" s="48">
        <f>+MIN(AX56:BR56)</f>
        <v>9</v>
      </c>
      <c r="W111" s="12" t="s">
        <v>163</v>
      </c>
      <c r="X111" s="22">
        <f t="shared" si="114"/>
        <v>5.2999999999999892</v>
      </c>
      <c r="Y111" s="53">
        <f t="shared" si="123"/>
        <v>1.3764314112177494E-65</v>
      </c>
      <c r="Z111" s="22">
        <f t="shared" si="120"/>
        <v>-8.2585884673061869E-67</v>
      </c>
      <c r="AA111" s="22">
        <f t="shared" ref="AA111:AR111" si="163">($C$39*Z111+$D$39*Z111+$E$39*Z111-($D$13*Z111*$X111))</f>
        <v>4.9551530803835298E-68</v>
      </c>
      <c r="AB111" s="22">
        <f t="shared" si="163"/>
        <v>-2.9730918482300085E-69</v>
      </c>
      <c r="AC111" s="22">
        <f t="shared" si="163"/>
        <v>1.7838551089379476E-70</v>
      </c>
      <c r="AD111" s="22">
        <f t="shared" si="163"/>
        <v>-1.0703130653627324E-71</v>
      </c>
      <c r="AE111" s="22">
        <f t="shared" si="163"/>
        <v>6.4218783921761701E-73</v>
      </c>
      <c r="AF111" s="22">
        <f t="shared" si="163"/>
        <v>-3.8531270353055704E-74</v>
      </c>
      <c r="AG111" s="22">
        <f t="shared" si="163"/>
        <v>2.3118762211832618E-75</v>
      </c>
      <c r="AH111" s="22">
        <f t="shared" si="163"/>
        <v>-1.3871257327099096E-76</v>
      </c>
      <c r="AI111" s="22">
        <f t="shared" si="163"/>
        <v>8.3227543962591714E-78</v>
      </c>
      <c r="AJ111" s="22">
        <f t="shared" si="163"/>
        <v>-4.9936526377553322E-79</v>
      </c>
      <c r="AK111" s="22">
        <f t="shared" si="163"/>
        <v>2.9961915826530905E-80</v>
      </c>
      <c r="AL111" s="22">
        <f t="shared" si="163"/>
        <v>-1.797714949591792E-81</v>
      </c>
      <c r="AM111" s="22">
        <f t="shared" si="163"/>
        <v>1.0786289697550363E-82</v>
      </c>
      <c r="AN111" s="22">
        <f t="shared" si="163"/>
        <v>-6.4717738185299967E-84</v>
      </c>
      <c r="AO111" s="22">
        <f t="shared" si="163"/>
        <v>3.8830642911178638E-85</v>
      </c>
      <c r="AP111" s="22">
        <f t="shared" si="163"/>
        <v>-2.3298385746706392E-86</v>
      </c>
      <c r="AQ111" s="22">
        <f t="shared" si="163"/>
        <v>1.3979031448023352E-87</v>
      </c>
      <c r="AR111" s="22">
        <f t="shared" si="163"/>
        <v>-8.3874188688137041E-89</v>
      </c>
      <c r="AS111" s="22">
        <f t="shared" si="122"/>
        <v>5.0324513212880511E-90</v>
      </c>
      <c r="AV111" s="43" t="s">
        <v>163</v>
      </c>
      <c r="AW111" s="22">
        <f t="shared" si="116"/>
        <v>5.2999999999999892</v>
      </c>
      <c r="AX111" s="81">
        <f t="shared" si="110"/>
        <v>9</v>
      </c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T111" s="43" t="s">
        <v>163</v>
      </c>
      <c r="BU111" s="22">
        <f t="shared" si="117"/>
        <v>5.2999999999999892</v>
      </c>
      <c r="BV111" s="83">
        <f t="shared" si="111"/>
        <v>0.83</v>
      </c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R111" s="43" t="s">
        <v>163</v>
      </c>
      <c r="CS111" s="22">
        <f t="shared" si="118"/>
        <v>5.2999999999999892</v>
      </c>
      <c r="CT111" s="85">
        <f t="shared" si="112"/>
        <v>0.5</v>
      </c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P111" s="43" t="s">
        <v>163</v>
      </c>
      <c r="DQ111" s="22">
        <f t="shared" si="119"/>
        <v>5.2999999999999892</v>
      </c>
      <c r="DR111" s="20">
        <f t="shared" si="113"/>
        <v>0</v>
      </c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</row>
    <row r="112" spans="1:142">
      <c r="W112" s="12" t="s">
        <v>164</v>
      </c>
      <c r="X112" s="22">
        <f t="shared" si="114"/>
        <v>5.349999999999989</v>
      </c>
      <c r="Y112" s="53">
        <f t="shared" si="123"/>
        <v>-9.6350198785239515E-67</v>
      </c>
      <c r="Z112" s="22">
        <f t="shared" si="120"/>
        <v>6.7445139149665626E-68</v>
      </c>
      <c r="AA112" s="22">
        <f t="shared" ref="AA112:AR112" si="164">($C$39*Z112+$D$39*Z112+$E$39*Z112-($D$13*Z112*$X112))</f>
        <v>-4.7211597404764419E-69</v>
      </c>
      <c r="AB112" s="22">
        <f t="shared" si="164"/>
        <v>3.3048118183334085E-70</v>
      </c>
      <c r="AC112" s="22">
        <f t="shared" si="164"/>
        <v>-2.3133682728333115E-71</v>
      </c>
      <c r="AD112" s="22">
        <f t="shared" si="164"/>
        <v>1.6193577909832647E-72</v>
      </c>
      <c r="AE112" s="22">
        <f t="shared" si="164"/>
        <v>-1.1335504536882501E-73</v>
      </c>
      <c r="AF112" s="22">
        <f t="shared" si="164"/>
        <v>7.9348531758175281E-75</v>
      </c>
      <c r="AG112" s="22">
        <f t="shared" si="164"/>
        <v>-5.554397223072113E-76</v>
      </c>
      <c r="AH112" s="22">
        <f t="shared" si="164"/>
        <v>3.8880780561503652E-77</v>
      </c>
      <c r="AI112" s="22">
        <f t="shared" si="164"/>
        <v>-2.7216546393051731E-78</v>
      </c>
      <c r="AJ112" s="22">
        <f t="shared" si="164"/>
        <v>1.9051582475135625E-79</v>
      </c>
      <c r="AK112" s="22">
        <f t="shared" si="164"/>
        <v>-1.3336107732594579E-80</v>
      </c>
      <c r="AL112" s="22">
        <f t="shared" si="164"/>
        <v>9.3352754128159447E-82</v>
      </c>
      <c r="AM112" s="22">
        <f t="shared" si="164"/>
        <v>-6.5346927889709595E-83</v>
      </c>
      <c r="AN112" s="22">
        <f t="shared" si="164"/>
        <v>4.5742849522795359E-84</v>
      </c>
      <c r="AO112" s="22">
        <f t="shared" si="164"/>
        <v>-3.2019994665955709E-85</v>
      </c>
      <c r="AP112" s="22">
        <f t="shared" si="164"/>
        <v>2.2413996266168317E-86</v>
      </c>
      <c r="AQ112" s="22">
        <f t="shared" si="164"/>
        <v>-1.5689797386317359E-87</v>
      </c>
      <c r="AR112" s="22">
        <f t="shared" si="164"/>
        <v>1.0982858170421816E-88</v>
      </c>
      <c r="AS112" s="22">
        <f t="shared" si="122"/>
        <v>-7.6880007192950293E-90</v>
      </c>
      <c r="AV112" s="43" t="s">
        <v>164</v>
      </c>
      <c r="AW112" s="22">
        <f t="shared" si="116"/>
        <v>5.349999999999989</v>
      </c>
      <c r="AX112" s="81">
        <f t="shared" si="110"/>
        <v>9</v>
      </c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T112" s="43" t="s">
        <v>164</v>
      </c>
      <c r="BU112" s="22">
        <f t="shared" si="117"/>
        <v>5.349999999999989</v>
      </c>
      <c r="BV112" s="83">
        <f t="shared" si="111"/>
        <v>0.83</v>
      </c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R112" s="43" t="s">
        <v>164</v>
      </c>
      <c r="CS112" s="22">
        <f t="shared" si="118"/>
        <v>5.349999999999989</v>
      </c>
      <c r="CT112" s="85">
        <f t="shared" si="112"/>
        <v>0.5</v>
      </c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P112" s="43" t="s">
        <v>164</v>
      </c>
      <c r="DQ112" s="22">
        <f t="shared" si="119"/>
        <v>5.349999999999989</v>
      </c>
      <c r="DR112" s="20">
        <f t="shared" si="113"/>
        <v>0</v>
      </c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</row>
    <row r="113" spans="23:142">
      <c r="W113" s="12" t="s">
        <v>165</v>
      </c>
      <c r="X113" s="22">
        <f t="shared" si="114"/>
        <v>5.3999999999999888</v>
      </c>
      <c r="Y113" s="53">
        <f t="shared" si="123"/>
        <v>7.7080159028189588E-68</v>
      </c>
      <c r="Z113" s="22">
        <f t="shared" si="120"/>
        <v>-6.1664127222549983E-69</v>
      </c>
      <c r="AA113" s="22">
        <f t="shared" ref="AA113:AR113" si="165">($C$39*Z113+$D$39*Z113+$E$39*Z113-($D$13*Z113*$X113))</f>
        <v>4.9331301778038607E-70</v>
      </c>
      <c r="AB113" s="22">
        <f t="shared" si="165"/>
        <v>-3.9465041422429756E-71</v>
      </c>
      <c r="AC113" s="22">
        <f t="shared" si="165"/>
        <v>3.1572033137942991E-72</v>
      </c>
      <c r="AD113" s="22">
        <f t="shared" si="165"/>
        <v>-2.5257626510353695E-73</v>
      </c>
      <c r="AE113" s="22">
        <f t="shared" si="165"/>
        <v>2.0206101208282462E-74</v>
      </c>
      <c r="AF113" s="22">
        <f t="shared" si="165"/>
        <v>-1.6164880966625536E-75</v>
      </c>
      <c r="AG113" s="22">
        <f t="shared" si="165"/>
        <v>1.293190477330009E-76</v>
      </c>
      <c r="AH113" s="22">
        <f t="shared" si="165"/>
        <v>-1.0345523818639809E-77</v>
      </c>
      <c r="AI113" s="22">
        <f t="shared" si="165"/>
        <v>8.276419054911619E-79</v>
      </c>
      <c r="AJ113" s="22">
        <f t="shared" si="165"/>
        <v>-6.621135243929112E-80</v>
      </c>
      <c r="AK113" s="22">
        <f t="shared" si="165"/>
        <v>5.2969081951431488E-81</v>
      </c>
      <c r="AL113" s="22">
        <f t="shared" si="165"/>
        <v>-4.2375265561144003E-82</v>
      </c>
      <c r="AM113" s="22">
        <f t="shared" si="165"/>
        <v>3.3900212448914257E-83</v>
      </c>
      <c r="AN113" s="22">
        <f t="shared" si="165"/>
        <v>-2.7120169959130677E-84</v>
      </c>
      <c r="AO113" s="22">
        <f t="shared" si="165"/>
        <v>2.1696135967303933E-85</v>
      </c>
      <c r="AP113" s="22">
        <f t="shared" si="165"/>
        <v>-1.7356908773842699E-86</v>
      </c>
      <c r="AQ113" s="22">
        <f t="shared" si="165"/>
        <v>1.3885527019073808E-87</v>
      </c>
      <c r="AR113" s="22">
        <f t="shared" si="165"/>
        <v>-1.1108421615258725E-88</v>
      </c>
      <c r="AS113" s="22">
        <f t="shared" si="122"/>
        <v>8.8867372922067287E-90</v>
      </c>
      <c r="AV113" s="43" t="s">
        <v>165</v>
      </c>
      <c r="AW113" s="22">
        <f t="shared" si="116"/>
        <v>5.3999999999999888</v>
      </c>
      <c r="AX113" s="81">
        <f t="shared" si="110"/>
        <v>9</v>
      </c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T113" s="43" t="s">
        <v>165</v>
      </c>
      <c r="BU113" s="22">
        <f t="shared" si="117"/>
        <v>5.3999999999999888</v>
      </c>
      <c r="BV113" s="83">
        <f t="shared" si="111"/>
        <v>0.83</v>
      </c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R113" s="43" t="s">
        <v>165</v>
      </c>
      <c r="CS113" s="22">
        <f t="shared" si="118"/>
        <v>5.3999999999999888</v>
      </c>
      <c r="CT113" s="85">
        <f t="shared" si="112"/>
        <v>0.5</v>
      </c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P113" s="43" t="s">
        <v>165</v>
      </c>
      <c r="DQ113" s="22">
        <f t="shared" si="119"/>
        <v>5.3999999999999888</v>
      </c>
      <c r="DR113" s="20">
        <f t="shared" si="113"/>
        <v>0</v>
      </c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</row>
    <row r="114" spans="23:142">
      <c r="W114" s="12" t="s">
        <v>166</v>
      </c>
      <c r="X114" s="22">
        <f t="shared" si="114"/>
        <v>5.4499999999999886</v>
      </c>
      <c r="Y114" s="53">
        <f t="shared" si="123"/>
        <v>-6.9372143125368896E-69</v>
      </c>
      <c r="Z114" s="22">
        <f t="shared" si="120"/>
        <v>6.2434928812830458E-70</v>
      </c>
      <c r="AA114" s="22">
        <f t="shared" ref="AA114:AR114" si="166">($C$39*Z114+$D$39*Z114+$E$39*Z114-($D$13*Z114*$X114))</f>
        <v>-5.6191435931546131E-71</v>
      </c>
      <c r="AB114" s="22">
        <f t="shared" si="166"/>
        <v>5.0572292338390298E-72</v>
      </c>
      <c r="AC114" s="22">
        <f t="shared" si="166"/>
        <v>-4.5515063104550247E-73</v>
      </c>
      <c r="AD114" s="22">
        <f t="shared" si="166"/>
        <v>4.0963556794094199E-74</v>
      </c>
      <c r="AE114" s="22">
        <f t="shared" si="166"/>
        <v>-3.6867201114683874E-75</v>
      </c>
      <c r="AF114" s="22">
        <f t="shared" si="166"/>
        <v>3.3180481003214688E-76</v>
      </c>
      <c r="AG114" s="22">
        <f t="shared" si="166"/>
        <v>-2.9862432902892522E-77</v>
      </c>
      <c r="AH114" s="22">
        <f t="shared" si="166"/>
        <v>2.6876189612602619E-78</v>
      </c>
      <c r="AI114" s="22">
        <f t="shared" si="166"/>
        <v>-2.418857065134178E-79</v>
      </c>
      <c r="AJ114" s="22">
        <f t="shared" si="166"/>
        <v>2.1769713586207098E-80</v>
      </c>
      <c r="AK114" s="22">
        <f t="shared" si="166"/>
        <v>-1.9592742227585911E-81</v>
      </c>
      <c r="AL114" s="22">
        <f t="shared" si="166"/>
        <v>1.7633468004826893E-82</v>
      </c>
      <c r="AM114" s="22">
        <f t="shared" si="166"/>
        <v>-1.5870121204343819E-83</v>
      </c>
      <c r="AN114" s="22">
        <f t="shared" si="166"/>
        <v>1.4283109083909082E-84</v>
      </c>
      <c r="AO114" s="22">
        <f t="shared" si="166"/>
        <v>-1.285479817551787E-85</v>
      </c>
      <c r="AP114" s="22">
        <f t="shared" si="166"/>
        <v>1.1569318357965796E-86</v>
      </c>
      <c r="AQ114" s="22">
        <f t="shared" si="166"/>
        <v>-1.041238652216896E-87</v>
      </c>
      <c r="AR114" s="22">
        <f t="shared" si="166"/>
        <v>9.3711478699518342E-89</v>
      </c>
      <c r="AS114" s="22">
        <f t="shared" si="122"/>
        <v>-8.4340330829564404E-90</v>
      </c>
      <c r="AV114" s="43" t="s">
        <v>166</v>
      </c>
      <c r="AW114" s="22">
        <f t="shared" si="116"/>
        <v>5.4499999999999886</v>
      </c>
      <c r="AX114" s="81">
        <f t="shared" si="110"/>
        <v>9</v>
      </c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T114" s="43" t="s">
        <v>166</v>
      </c>
      <c r="BU114" s="22">
        <f t="shared" si="117"/>
        <v>5.4499999999999886</v>
      </c>
      <c r="BV114" s="83">
        <f t="shared" si="111"/>
        <v>0.83</v>
      </c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R114" s="43" t="s">
        <v>166</v>
      </c>
      <c r="CS114" s="22">
        <f t="shared" si="118"/>
        <v>5.4499999999999886</v>
      </c>
      <c r="CT114" s="85">
        <f t="shared" si="112"/>
        <v>0.5</v>
      </c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P114" s="43" t="s">
        <v>166</v>
      </c>
      <c r="DQ114" s="22">
        <f t="shared" si="119"/>
        <v>5.4499999999999886</v>
      </c>
      <c r="DR114" s="20">
        <f t="shared" si="113"/>
        <v>0</v>
      </c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</row>
    <row r="115" spans="23:142">
      <c r="W115" s="12" t="s">
        <v>167</v>
      </c>
      <c r="X115" s="22">
        <f t="shared" si="114"/>
        <v>5.4999999999999885</v>
      </c>
      <c r="Y115" s="53">
        <f t="shared" si="123"/>
        <v>6.937214312536729E-70</v>
      </c>
      <c r="Z115" s="22">
        <f t="shared" si="120"/>
        <v>-6.9372143125365746E-71</v>
      </c>
      <c r="AA115" s="22">
        <f t="shared" ref="AA115:AR115" si="167">($C$39*Z115+$D$39*Z115+$E$39*Z115-($D$13*Z115*$X115))</f>
        <v>6.9372143125364169E-72</v>
      </c>
      <c r="AB115" s="22">
        <f t="shared" si="167"/>
        <v>-6.9372143125362681E-73</v>
      </c>
      <c r="AC115" s="22">
        <f t="shared" si="167"/>
        <v>6.9372143125361073E-74</v>
      </c>
      <c r="AD115" s="22">
        <f t="shared" si="167"/>
        <v>-6.937214312535958E-75</v>
      </c>
      <c r="AE115" s="22">
        <f t="shared" si="167"/>
        <v>6.9372143125358127E-76</v>
      </c>
      <c r="AF115" s="22">
        <f t="shared" si="167"/>
        <v>-6.9372143125356483E-77</v>
      </c>
      <c r="AG115" s="22">
        <f t="shared" si="167"/>
        <v>6.9372143125355102E-78</v>
      </c>
      <c r="AH115" s="22">
        <f t="shared" si="167"/>
        <v>-6.9372143125353472E-79</v>
      </c>
      <c r="AI115" s="22">
        <f t="shared" si="167"/>
        <v>6.9372143125351866E-80</v>
      </c>
      <c r="AJ115" s="22">
        <f t="shared" si="167"/>
        <v>-6.9372143125350278E-81</v>
      </c>
      <c r="AK115" s="22">
        <f t="shared" si="167"/>
        <v>6.9372143125348743E-82</v>
      </c>
      <c r="AL115" s="22">
        <f t="shared" si="167"/>
        <v>-6.9372143125347315E-83</v>
      </c>
      <c r="AM115" s="22">
        <f t="shared" si="167"/>
        <v>6.9372143125345764E-84</v>
      </c>
      <c r="AN115" s="22">
        <f t="shared" si="167"/>
        <v>-6.9372143125344228E-85</v>
      </c>
      <c r="AO115" s="22">
        <f t="shared" si="167"/>
        <v>6.9372143125342627E-86</v>
      </c>
      <c r="AP115" s="22">
        <f t="shared" si="167"/>
        <v>-6.9372143125341084E-87</v>
      </c>
      <c r="AQ115" s="22">
        <f t="shared" si="167"/>
        <v>6.9372143125339477E-88</v>
      </c>
      <c r="AR115" s="22">
        <f t="shared" si="167"/>
        <v>-6.9372143125337937E-89</v>
      </c>
      <c r="AS115" s="22">
        <f t="shared" si="122"/>
        <v>6.9372143125336318E-90</v>
      </c>
      <c r="AV115" s="43" t="s">
        <v>167</v>
      </c>
      <c r="AW115" s="22">
        <f t="shared" si="116"/>
        <v>5.4999999999999885</v>
      </c>
      <c r="AX115" s="81">
        <f t="shared" si="110"/>
        <v>9</v>
      </c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T115" s="43" t="s">
        <v>167</v>
      </c>
      <c r="BU115" s="22">
        <f t="shared" si="117"/>
        <v>5.4999999999999885</v>
      </c>
      <c r="BV115" s="83">
        <f t="shared" si="111"/>
        <v>0.83</v>
      </c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R115" s="43" t="s">
        <v>167</v>
      </c>
      <c r="CS115" s="22">
        <f t="shared" si="118"/>
        <v>5.4999999999999885</v>
      </c>
      <c r="CT115" s="85">
        <f t="shared" si="112"/>
        <v>0.5</v>
      </c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P115" s="43" t="s">
        <v>167</v>
      </c>
      <c r="DQ115" s="22">
        <f t="shared" si="119"/>
        <v>5.4999999999999885</v>
      </c>
      <c r="DR115" s="20">
        <f t="shared" si="113"/>
        <v>0</v>
      </c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</row>
    <row r="116" spans="23:142">
      <c r="W116" s="12" t="s">
        <v>168</v>
      </c>
      <c r="X116" s="22">
        <f t="shared" si="114"/>
        <v>5.5499999999999883</v>
      </c>
      <c r="Y116" s="53">
        <f t="shared" si="123"/>
        <v>-7.6309357437902372E-71</v>
      </c>
      <c r="Z116" s="22">
        <f t="shared" si="120"/>
        <v>8.3940293181690769E-72</v>
      </c>
      <c r="AA116" s="22">
        <f t="shared" ref="AA116:AR116" si="168">($C$39*Z116+$D$39*Z116+$E$39*Z116-($D$13*Z116*$X116))</f>
        <v>-9.2334322499857875E-73</v>
      </c>
      <c r="AB116" s="22">
        <f t="shared" si="168"/>
        <v>1.0156775474984157E-73</v>
      </c>
      <c r="AC116" s="22">
        <f t="shared" si="168"/>
        <v>-1.1172453022482337E-74</v>
      </c>
      <c r="AD116" s="22">
        <f t="shared" si="168"/>
        <v>1.2289698324730298E-75</v>
      </c>
      <c r="AE116" s="22">
        <f t="shared" si="168"/>
        <v>-1.3518668157203054E-76</v>
      </c>
      <c r="AF116" s="22">
        <f t="shared" si="168"/>
        <v>1.4870534972923056E-77</v>
      </c>
      <c r="AG116" s="22">
        <f t="shared" si="168"/>
        <v>-1.635758847021504E-78</v>
      </c>
      <c r="AH116" s="22">
        <f t="shared" si="168"/>
        <v>1.7993347317236176E-79</v>
      </c>
      <c r="AI116" s="22">
        <f t="shared" si="168"/>
        <v>-1.9792682048959369E-80</v>
      </c>
      <c r="AJ116" s="22">
        <f t="shared" si="168"/>
        <v>2.1771950253854866E-81</v>
      </c>
      <c r="AK116" s="22">
        <f t="shared" si="168"/>
        <v>-2.3949145279239858E-82</v>
      </c>
      <c r="AL116" s="22">
        <f t="shared" si="168"/>
        <v>2.6344059807163279E-83</v>
      </c>
      <c r="AM116" s="22">
        <f t="shared" si="168"/>
        <v>-2.8978465787879047E-84</v>
      </c>
      <c r="AN116" s="22">
        <f t="shared" si="168"/>
        <v>3.1876312366666322E-85</v>
      </c>
      <c r="AO116" s="22">
        <f t="shared" si="168"/>
        <v>-3.5063943603332196E-86</v>
      </c>
      <c r="AP116" s="22">
        <f t="shared" si="168"/>
        <v>3.857033796366459E-87</v>
      </c>
      <c r="AQ116" s="22">
        <f t="shared" si="168"/>
        <v>-4.2427371760030204E-88</v>
      </c>
      <c r="AR116" s="22">
        <f t="shared" si="168"/>
        <v>4.6670108936032322E-89</v>
      </c>
      <c r="AS116" s="22">
        <f t="shared" si="122"/>
        <v>-5.1337119829634438E-90</v>
      </c>
      <c r="AV116" s="43" t="s">
        <v>168</v>
      </c>
      <c r="AW116" s="22">
        <f t="shared" si="116"/>
        <v>5.5499999999999883</v>
      </c>
      <c r="AX116" s="81">
        <f t="shared" si="110"/>
        <v>9</v>
      </c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T116" s="43" t="s">
        <v>168</v>
      </c>
      <c r="BU116" s="22">
        <f t="shared" si="117"/>
        <v>5.5499999999999883</v>
      </c>
      <c r="BV116" s="83">
        <f t="shared" si="111"/>
        <v>0.83</v>
      </c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R116" s="43" t="s">
        <v>168</v>
      </c>
      <c r="CS116" s="22">
        <f t="shared" si="118"/>
        <v>5.5499999999999883</v>
      </c>
      <c r="CT116" s="85">
        <f t="shared" si="112"/>
        <v>0.5</v>
      </c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P116" s="43" t="s">
        <v>168</v>
      </c>
      <c r="DQ116" s="22">
        <f t="shared" si="119"/>
        <v>5.5499999999999883</v>
      </c>
      <c r="DR116" s="20">
        <f t="shared" si="113"/>
        <v>0</v>
      </c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</row>
    <row r="117" spans="23:142">
      <c r="W117" s="12" t="s">
        <v>169</v>
      </c>
      <c r="X117" s="22">
        <f t="shared" si="114"/>
        <v>5.5999999999999881</v>
      </c>
      <c r="Y117" s="53">
        <f t="shared" si="123"/>
        <v>9.157122892548116E-72</v>
      </c>
      <c r="Z117" s="22">
        <f t="shared" si="120"/>
        <v>-1.0988547471057536E-72</v>
      </c>
      <c r="AA117" s="22">
        <f t="shared" ref="AA117:AR117" si="169">($C$39*Z117+$D$39*Z117+$E$39*Z117-($D$13*Z117*$X117))</f>
        <v>1.318625696526877E-73</v>
      </c>
      <c r="AB117" s="22">
        <f t="shared" si="169"/>
        <v>-1.5823508358322206E-74</v>
      </c>
      <c r="AC117" s="22">
        <f t="shared" si="169"/>
        <v>1.8988210029986308E-75</v>
      </c>
      <c r="AD117" s="22">
        <f t="shared" si="169"/>
        <v>-2.2785852035983163E-76</v>
      </c>
      <c r="AE117" s="22">
        <f t="shared" si="169"/>
        <v>2.7343022443179264E-77</v>
      </c>
      <c r="AF117" s="22">
        <f t="shared" si="169"/>
        <v>-3.2811626931814486E-78</v>
      </c>
      <c r="AG117" s="22">
        <f t="shared" si="169"/>
        <v>3.9373952318176611E-79</v>
      </c>
      <c r="AH117" s="22">
        <f t="shared" si="169"/>
        <v>-4.724874278181108E-80</v>
      </c>
      <c r="AI117" s="22">
        <f t="shared" si="169"/>
        <v>5.6698491338172166E-81</v>
      </c>
      <c r="AJ117" s="22">
        <f t="shared" si="169"/>
        <v>-6.803818960580533E-82</v>
      </c>
      <c r="AK117" s="22">
        <f t="shared" si="169"/>
        <v>8.1645827526964851E-83</v>
      </c>
      <c r="AL117" s="22">
        <f t="shared" si="169"/>
        <v>-9.7974993032355779E-84</v>
      </c>
      <c r="AM117" s="22">
        <f t="shared" si="169"/>
        <v>1.1756999163882471E-84</v>
      </c>
      <c r="AN117" s="22">
        <f t="shared" si="169"/>
        <v>-1.4108398996658696E-85</v>
      </c>
      <c r="AO117" s="22">
        <f t="shared" si="169"/>
        <v>1.6930078795990112E-86</v>
      </c>
      <c r="AP117" s="22">
        <f t="shared" si="169"/>
        <v>-2.0316094555187786E-87</v>
      </c>
      <c r="AQ117" s="22">
        <f t="shared" si="169"/>
        <v>2.4379313466224874E-88</v>
      </c>
      <c r="AR117" s="22">
        <f t="shared" si="169"/>
        <v>-2.9255176159469272E-89</v>
      </c>
      <c r="AS117" s="22">
        <f t="shared" si="122"/>
        <v>3.510621139136244E-90</v>
      </c>
      <c r="AV117" s="43" t="s">
        <v>169</v>
      </c>
      <c r="AW117" s="22">
        <f t="shared" si="116"/>
        <v>5.5999999999999881</v>
      </c>
      <c r="AX117" s="81">
        <f t="shared" si="110"/>
        <v>9</v>
      </c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T117" s="43" t="s">
        <v>169</v>
      </c>
      <c r="BU117" s="22">
        <f t="shared" si="117"/>
        <v>5.5999999999999881</v>
      </c>
      <c r="BV117" s="83">
        <f t="shared" si="111"/>
        <v>0.83</v>
      </c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R117" s="43" t="s">
        <v>169</v>
      </c>
      <c r="CS117" s="22">
        <f t="shared" si="118"/>
        <v>5.5999999999999881</v>
      </c>
      <c r="CT117" s="85">
        <f t="shared" si="112"/>
        <v>0.5</v>
      </c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P117" s="43" t="s">
        <v>169</v>
      </c>
      <c r="DQ117" s="22">
        <f t="shared" si="119"/>
        <v>5.5999999999999881</v>
      </c>
      <c r="DR117" s="20">
        <f t="shared" si="113"/>
        <v>0</v>
      </c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</row>
    <row r="118" spans="23:142">
      <c r="W118" s="12" t="s">
        <v>170</v>
      </c>
      <c r="X118" s="22">
        <f t="shared" si="114"/>
        <v>5.6499999999999879</v>
      </c>
      <c r="Y118" s="53">
        <f t="shared" si="123"/>
        <v>-1.1904259760312332E-72</v>
      </c>
      <c r="Z118" s="22">
        <f t="shared" si="120"/>
        <v>1.5475537688405748E-73</v>
      </c>
      <c r="AA118" s="22">
        <f t="shared" ref="AA118:AR118" si="170">($C$39*Z118+$D$39*Z118+$E$39*Z118-($D$13*Z118*$X118))</f>
        <v>-2.0118198994927107E-74</v>
      </c>
      <c r="AB118" s="22">
        <f t="shared" si="170"/>
        <v>2.6153658693404777E-75</v>
      </c>
      <c r="AC118" s="22">
        <f t="shared" si="170"/>
        <v>-3.3999756301425604E-76</v>
      </c>
      <c r="AD118" s="22">
        <f t="shared" si="170"/>
        <v>4.4199683191852448E-77</v>
      </c>
      <c r="AE118" s="22">
        <f t="shared" si="170"/>
        <v>-5.7459588149407197E-78</v>
      </c>
      <c r="AF118" s="22">
        <f t="shared" si="170"/>
        <v>7.4697464594227964E-79</v>
      </c>
      <c r="AG118" s="22">
        <f t="shared" si="170"/>
        <v>-9.710670397249456E-80</v>
      </c>
      <c r="AH118" s="22">
        <f t="shared" si="170"/>
        <v>1.2623871516424071E-80</v>
      </c>
      <c r="AI118" s="22">
        <f t="shared" si="170"/>
        <v>-1.6411032971350987E-81</v>
      </c>
      <c r="AJ118" s="22">
        <f t="shared" si="170"/>
        <v>2.1334342862755924E-82</v>
      </c>
      <c r="AK118" s="22">
        <f t="shared" si="170"/>
        <v>-2.7734645721582211E-83</v>
      </c>
      <c r="AL118" s="22">
        <f t="shared" si="170"/>
        <v>3.6055039438056263E-84</v>
      </c>
      <c r="AM118" s="22">
        <f t="shared" si="170"/>
        <v>-4.687155126947235E-85</v>
      </c>
      <c r="AN118" s="22">
        <f t="shared" si="170"/>
        <v>6.0933016650312855E-86</v>
      </c>
      <c r="AO118" s="22">
        <f t="shared" si="170"/>
        <v>-7.9212921645405148E-87</v>
      </c>
      <c r="AP118" s="22">
        <f t="shared" si="170"/>
        <v>1.0297679813902485E-87</v>
      </c>
      <c r="AQ118" s="22">
        <f t="shared" si="170"/>
        <v>-1.3386983758072971E-88</v>
      </c>
      <c r="AR118" s="22">
        <f t="shared" si="170"/>
        <v>1.7403078885494559E-89</v>
      </c>
      <c r="AS118" s="22">
        <f t="shared" si="122"/>
        <v>-2.2624002551142513E-90</v>
      </c>
      <c r="AV118" s="43" t="s">
        <v>170</v>
      </c>
      <c r="AW118" s="22">
        <f t="shared" si="116"/>
        <v>5.6499999999999879</v>
      </c>
      <c r="AX118" s="81">
        <f t="shared" si="110"/>
        <v>9</v>
      </c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T118" s="43" t="s">
        <v>170</v>
      </c>
      <c r="BU118" s="22">
        <f t="shared" si="117"/>
        <v>5.6499999999999879</v>
      </c>
      <c r="BV118" s="83">
        <f t="shared" si="111"/>
        <v>0.83</v>
      </c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R118" s="43" t="s">
        <v>170</v>
      </c>
      <c r="CS118" s="22">
        <f t="shared" si="118"/>
        <v>5.6499999999999879</v>
      </c>
      <c r="CT118" s="85">
        <f t="shared" si="112"/>
        <v>0.5</v>
      </c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P118" s="43" t="s">
        <v>170</v>
      </c>
      <c r="DQ118" s="22">
        <f t="shared" si="119"/>
        <v>5.6499999999999879</v>
      </c>
      <c r="DR118" s="20">
        <f t="shared" si="113"/>
        <v>0</v>
      </c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</row>
    <row r="119" spans="23:142">
      <c r="W119" s="12" t="s">
        <v>171</v>
      </c>
      <c r="X119" s="22">
        <f t="shared" si="114"/>
        <v>5.6999999999999877</v>
      </c>
      <c r="Y119" s="53">
        <f t="shared" si="123"/>
        <v>1.6665963664436992E-73</v>
      </c>
      <c r="Z119" s="22">
        <f t="shared" si="120"/>
        <v>-2.3332349130211386E-74</v>
      </c>
      <c r="AA119" s="22">
        <f t="shared" ref="AA119:AR119" si="171">($C$39*Z119+$D$39*Z119+$E$39*Z119-($D$13*Z119*$X119))</f>
        <v>3.2665288782295397E-75</v>
      </c>
      <c r="AB119" s="22">
        <f t="shared" si="171"/>
        <v>-4.5731404295212792E-76</v>
      </c>
      <c r="AC119" s="22">
        <f t="shared" si="171"/>
        <v>6.402396601329686E-77</v>
      </c>
      <c r="AD119" s="22">
        <f t="shared" si="171"/>
        <v>-8.9633552418613991E-78</v>
      </c>
      <c r="AE119" s="22">
        <f t="shared" si="171"/>
        <v>1.2548697338605732E-78</v>
      </c>
      <c r="AF119" s="22">
        <f t="shared" si="171"/>
        <v>-1.7568176274047716E-79</v>
      </c>
      <c r="AG119" s="22">
        <f t="shared" si="171"/>
        <v>2.4595446783666417E-80</v>
      </c>
      <c r="AH119" s="22">
        <f t="shared" si="171"/>
        <v>-3.4433625497132424E-81</v>
      </c>
      <c r="AI119" s="22">
        <f t="shared" si="171"/>
        <v>4.8207075695984605E-82</v>
      </c>
      <c r="AJ119" s="22">
        <f t="shared" si="171"/>
        <v>-6.7489905974377258E-83</v>
      </c>
      <c r="AK119" s="22">
        <f t="shared" si="171"/>
        <v>9.4485868364126599E-84</v>
      </c>
      <c r="AL119" s="22">
        <f t="shared" si="171"/>
        <v>-1.3228021570977494E-84</v>
      </c>
      <c r="AM119" s="22">
        <f t="shared" si="171"/>
        <v>1.851923019936816E-85</v>
      </c>
      <c r="AN119" s="22">
        <f t="shared" si="171"/>
        <v>-2.5926922279114981E-86</v>
      </c>
      <c r="AO119" s="22">
        <f t="shared" si="171"/>
        <v>3.6297691190760397E-87</v>
      </c>
      <c r="AP119" s="22">
        <f t="shared" si="171"/>
        <v>-5.0816767667063627E-88</v>
      </c>
      <c r="AQ119" s="22">
        <f t="shared" si="171"/>
        <v>7.1143474733887841E-89</v>
      </c>
      <c r="AR119" s="22">
        <f t="shared" si="171"/>
        <v>-9.9600864627441347E-90</v>
      </c>
      <c r="AS119" s="22">
        <f t="shared" si="122"/>
        <v>1.3944121047841541E-90</v>
      </c>
      <c r="AV119" s="43" t="s">
        <v>171</v>
      </c>
      <c r="AW119" s="22">
        <f t="shared" si="116"/>
        <v>5.6999999999999877</v>
      </c>
      <c r="AX119" s="81">
        <f t="shared" si="110"/>
        <v>9</v>
      </c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T119" s="43" t="s">
        <v>171</v>
      </c>
      <c r="BU119" s="22">
        <f t="shared" si="117"/>
        <v>5.6999999999999877</v>
      </c>
      <c r="BV119" s="83">
        <f t="shared" si="111"/>
        <v>0.83</v>
      </c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R119" s="43" t="s">
        <v>171</v>
      </c>
      <c r="CS119" s="22">
        <f t="shared" si="118"/>
        <v>5.6999999999999877</v>
      </c>
      <c r="CT119" s="85">
        <f t="shared" si="112"/>
        <v>0.5</v>
      </c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P119" s="43" t="s">
        <v>171</v>
      </c>
      <c r="DQ119" s="22">
        <f t="shared" si="119"/>
        <v>5.6999999999999877</v>
      </c>
      <c r="DR119" s="20">
        <f t="shared" si="113"/>
        <v>0</v>
      </c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</row>
    <row r="120" spans="23:142">
      <c r="W120" s="12" t="s">
        <v>172</v>
      </c>
      <c r="X120" s="22">
        <f t="shared" si="114"/>
        <v>5.7499999999999876</v>
      </c>
      <c r="Y120" s="53">
        <f t="shared" si="123"/>
        <v>-2.4998945496655068E-74</v>
      </c>
      <c r="Z120" s="22">
        <f t="shared" si="120"/>
        <v>3.7498418244981973E-75</v>
      </c>
      <c r="AA120" s="22">
        <f t="shared" ref="AA120:AR120" si="172">($C$39*Z120+$D$39*Z120+$E$39*Z120-($D$13*Z120*$X120))</f>
        <v>-5.6247627367472056E-76</v>
      </c>
      <c r="AB120" s="22">
        <f t="shared" si="172"/>
        <v>8.4371441051206759E-77</v>
      </c>
      <c r="AC120" s="22">
        <f t="shared" si="172"/>
        <v>-1.2655716157680799E-77</v>
      </c>
      <c r="AD120" s="22">
        <f t="shared" si="172"/>
        <v>1.8983574236520892E-78</v>
      </c>
      <c r="AE120" s="22">
        <f t="shared" si="172"/>
        <v>-2.8475361354780887E-79</v>
      </c>
      <c r="AF120" s="22">
        <f t="shared" si="172"/>
        <v>4.2713042032170684E-80</v>
      </c>
      <c r="AG120" s="22">
        <f t="shared" si="172"/>
        <v>-6.4069563048254932E-81</v>
      </c>
      <c r="AH120" s="22">
        <f t="shared" si="172"/>
        <v>9.6104344572380862E-82</v>
      </c>
      <c r="AI120" s="22">
        <f t="shared" si="172"/>
        <v>-1.44156516858569E-82</v>
      </c>
      <c r="AJ120" s="22">
        <f t="shared" si="172"/>
        <v>2.1623477528784999E-83</v>
      </c>
      <c r="AK120" s="22">
        <f t="shared" si="172"/>
        <v>-3.2435216293176949E-84</v>
      </c>
      <c r="AL120" s="22">
        <f t="shared" si="172"/>
        <v>4.8652824439764665E-85</v>
      </c>
      <c r="AM120" s="22">
        <f t="shared" si="172"/>
        <v>-7.2979236659645866E-86</v>
      </c>
      <c r="AN120" s="22">
        <f t="shared" si="172"/>
        <v>1.09468854989467E-86</v>
      </c>
      <c r="AO120" s="22">
        <f t="shared" si="172"/>
        <v>-1.6420328248419782E-87</v>
      </c>
      <c r="AP120" s="22">
        <f t="shared" si="172"/>
        <v>2.4630492372629262E-88</v>
      </c>
      <c r="AQ120" s="22">
        <f t="shared" si="172"/>
        <v>-3.6945738558943291E-89</v>
      </c>
      <c r="AR120" s="22">
        <f t="shared" si="172"/>
        <v>5.5418607838414141E-90</v>
      </c>
      <c r="AS120" s="22">
        <f t="shared" si="122"/>
        <v>-8.3127911757619885E-91</v>
      </c>
      <c r="AV120" s="43" t="s">
        <v>172</v>
      </c>
      <c r="AW120" s="22">
        <f t="shared" si="116"/>
        <v>5.7499999999999876</v>
      </c>
      <c r="AX120" s="81">
        <f t="shared" si="110"/>
        <v>9</v>
      </c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T120" s="43" t="s">
        <v>172</v>
      </c>
      <c r="BU120" s="22">
        <f t="shared" si="117"/>
        <v>5.7499999999999876</v>
      </c>
      <c r="BV120" s="83">
        <f t="shared" si="111"/>
        <v>0.83</v>
      </c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R120" s="43" t="s">
        <v>172</v>
      </c>
      <c r="CS120" s="22">
        <f t="shared" si="118"/>
        <v>5.7499999999999876</v>
      </c>
      <c r="CT120" s="85">
        <f t="shared" si="112"/>
        <v>0.5</v>
      </c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P120" s="43" t="s">
        <v>172</v>
      </c>
      <c r="DQ120" s="22">
        <f t="shared" si="119"/>
        <v>5.7499999999999876</v>
      </c>
      <c r="DR120" s="20">
        <f t="shared" si="113"/>
        <v>0</v>
      </c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</row>
    <row r="121" spans="23:142">
      <c r="W121" s="12" t="s">
        <v>173</v>
      </c>
      <c r="X121" s="22">
        <f t="shared" si="114"/>
        <v>5.7999999999999874</v>
      </c>
      <c r="Y121" s="53">
        <f t="shared" si="123"/>
        <v>3.9998312794647472E-75</v>
      </c>
      <c r="Z121" s="22">
        <f t="shared" si="120"/>
        <v>-6.399730047143497E-76</v>
      </c>
      <c r="AA121" s="22">
        <f t="shared" ref="AA121:AR121" si="173">($C$39*Z121+$D$39*Z121+$E$39*Z121-($D$13*Z121*$X121))</f>
        <v>1.0239568075429443E-76</v>
      </c>
      <c r="AB121" s="22">
        <f t="shared" si="173"/>
        <v>-1.6383308920686855E-77</v>
      </c>
      <c r="AC121" s="22">
        <f t="shared" si="173"/>
        <v>2.6213294273098567E-78</v>
      </c>
      <c r="AD121" s="22">
        <f t="shared" si="173"/>
        <v>-4.1941270836957102E-79</v>
      </c>
      <c r="AE121" s="22">
        <f t="shared" si="173"/>
        <v>6.7106033339130324E-80</v>
      </c>
      <c r="AF121" s="22">
        <f t="shared" si="173"/>
        <v>-1.0736965334260691E-80</v>
      </c>
      <c r="AG121" s="22">
        <f t="shared" si="173"/>
        <v>1.7179144534816801E-81</v>
      </c>
      <c r="AH121" s="22">
        <f t="shared" si="173"/>
        <v>-2.7486631255706467E-82</v>
      </c>
      <c r="AI121" s="22">
        <f t="shared" si="173"/>
        <v>4.3978610009129646E-83</v>
      </c>
      <c r="AJ121" s="22">
        <f t="shared" si="173"/>
        <v>-7.0365776014606306E-84</v>
      </c>
      <c r="AK121" s="22">
        <f t="shared" si="173"/>
        <v>1.1258524162336828E-84</v>
      </c>
      <c r="AL121" s="22">
        <f t="shared" si="173"/>
        <v>-1.8013638659738675E-85</v>
      </c>
      <c r="AM121" s="22">
        <f t="shared" si="173"/>
        <v>2.8821821855581476E-86</v>
      </c>
      <c r="AN121" s="22">
        <f t="shared" si="173"/>
        <v>-4.6114914968929622E-87</v>
      </c>
      <c r="AO121" s="22">
        <f t="shared" si="173"/>
        <v>7.3783863950286402E-88</v>
      </c>
      <c r="AP121" s="22">
        <f t="shared" si="173"/>
        <v>-1.1805418232045646E-88</v>
      </c>
      <c r="AQ121" s="22">
        <f t="shared" si="173"/>
        <v>1.8888669171272764E-89</v>
      </c>
      <c r="AR121" s="22">
        <f t="shared" si="173"/>
        <v>-3.0221870674035958E-90</v>
      </c>
      <c r="AS121" s="22">
        <f t="shared" si="122"/>
        <v>4.8354993078456775E-91</v>
      </c>
      <c r="AV121" s="43" t="s">
        <v>173</v>
      </c>
      <c r="AW121" s="22">
        <f t="shared" si="116"/>
        <v>5.7999999999999874</v>
      </c>
      <c r="AX121" s="81">
        <f t="shared" si="110"/>
        <v>9</v>
      </c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T121" s="43" t="s">
        <v>173</v>
      </c>
      <c r="BU121" s="22">
        <f t="shared" si="117"/>
        <v>5.7999999999999874</v>
      </c>
      <c r="BV121" s="83">
        <f t="shared" si="111"/>
        <v>0.83</v>
      </c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R121" s="43" t="s">
        <v>173</v>
      </c>
      <c r="CS121" s="22">
        <f t="shared" si="118"/>
        <v>5.7999999999999874</v>
      </c>
      <c r="CT121" s="85">
        <f t="shared" si="112"/>
        <v>0.5</v>
      </c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P121" s="43" t="s">
        <v>173</v>
      </c>
      <c r="DQ121" s="22">
        <f t="shared" si="119"/>
        <v>5.7999999999999874</v>
      </c>
      <c r="DR121" s="20">
        <f t="shared" si="113"/>
        <v>0</v>
      </c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</row>
    <row r="122" spans="23:142">
      <c r="W122" s="12" t="s">
        <v>174</v>
      </c>
      <c r="X122" s="22">
        <f t="shared" si="114"/>
        <v>5.8499999999999872</v>
      </c>
      <c r="Y122" s="53">
        <f t="shared" si="123"/>
        <v>-6.7997131750899674E-76</v>
      </c>
      <c r="Z122" s="22">
        <f t="shared" si="120"/>
        <v>1.1559512397652779E-76</v>
      </c>
      <c r="AA122" s="22">
        <f t="shared" ref="AA122:AR122" si="174">($C$39*Z122+$D$39*Z122+$E$39*Z122-($D$13*Z122*$X122))</f>
        <v>-1.9651171076009457E-77</v>
      </c>
      <c r="AB122" s="22">
        <f t="shared" si="174"/>
        <v>3.3406990829215607E-78</v>
      </c>
      <c r="AC122" s="22">
        <f t="shared" si="174"/>
        <v>-5.6791884409665702E-79</v>
      </c>
      <c r="AD122" s="22">
        <f t="shared" si="174"/>
        <v>9.654620349643037E-80</v>
      </c>
      <c r="AE122" s="22">
        <f t="shared" si="174"/>
        <v>-1.6412854594392927E-80</v>
      </c>
      <c r="AF122" s="22">
        <f t="shared" si="174"/>
        <v>2.7901852810467542E-81</v>
      </c>
      <c r="AG122" s="22">
        <f t="shared" si="174"/>
        <v>-4.7433149777794103E-82</v>
      </c>
      <c r="AH122" s="22">
        <f t="shared" si="174"/>
        <v>8.0636354622248757E-83</v>
      </c>
      <c r="AI122" s="22">
        <f t="shared" si="174"/>
        <v>-1.3708180285782083E-83</v>
      </c>
      <c r="AJ122" s="22">
        <f t="shared" si="174"/>
        <v>2.3303906485829214E-84</v>
      </c>
      <c r="AK122" s="22">
        <f t="shared" si="174"/>
        <v>-3.9616641025909107E-85</v>
      </c>
      <c r="AL122" s="22">
        <f t="shared" si="174"/>
        <v>6.7348289744044502E-86</v>
      </c>
      <c r="AM122" s="22">
        <f t="shared" si="174"/>
        <v>-1.1449209256487401E-86</v>
      </c>
      <c r="AN122" s="22">
        <f t="shared" si="174"/>
        <v>1.9463655736028298E-87</v>
      </c>
      <c r="AO122" s="22">
        <f t="shared" si="174"/>
        <v>-3.3088214751247612E-88</v>
      </c>
      <c r="AP122" s="22">
        <f t="shared" si="174"/>
        <v>5.6249965077120112E-89</v>
      </c>
      <c r="AQ122" s="22">
        <f t="shared" si="174"/>
        <v>-9.5624940631102875E-90</v>
      </c>
      <c r="AR122" s="22">
        <f t="shared" si="174"/>
        <v>1.6256239907287269E-90</v>
      </c>
      <c r="AS122" s="22">
        <f t="shared" si="122"/>
        <v>-2.7635607842387959E-91</v>
      </c>
      <c r="AV122" s="43" t="s">
        <v>174</v>
      </c>
      <c r="AW122" s="22">
        <f t="shared" si="116"/>
        <v>5.8499999999999872</v>
      </c>
      <c r="AX122" s="81">
        <f t="shared" si="110"/>
        <v>9</v>
      </c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T122" s="43" t="s">
        <v>174</v>
      </c>
      <c r="BU122" s="22">
        <f t="shared" si="117"/>
        <v>5.8499999999999872</v>
      </c>
      <c r="BV122" s="83">
        <f t="shared" si="111"/>
        <v>0.83</v>
      </c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R122" s="43" t="s">
        <v>174</v>
      </c>
      <c r="CS122" s="22">
        <f t="shared" si="118"/>
        <v>5.8499999999999872</v>
      </c>
      <c r="CT122" s="85">
        <f t="shared" si="112"/>
        <v>0.5</v>
      </c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P122" s="43" t="s">
        <v>174</v>
      </c>
      <c r="DQ122" s="22">
        <f t="shared" si="119"/>
        <v>5.8499999999999872</v>
      </c>
      <c r="DR122" s="20">
        <f t="shared" si="113"/>
        <v>0</v>
      </c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</row>
    <row r="123" spans="23:142">
      <c r="W123" s="12" t="s">
        <v>175</v>
      </c>
      <c r="X123" s="22">
        <f t="shared" si="114"/>
        <v>5.899999999999987</v>
      </c>
      <c r="Y123" s="53">
        <f t="shared" si="123"/>
        <v>1.223948371516177E-76</v>
      </c>
      <c r="Z123" s="22">
        <f t="shared" si="120"/>
        <v>-2.2031070687290881E-77</v>
      </c>
      <c r="AA123" s="22">
        <f t="shared" ref="AA123:AR123" si="175">($C$39*Z123+$D$39*Z123+$E$39*Z123-($D$13*Z123*$X123))</f>
        <v>3.9655927237123037E-78</v>
      </c>
      <c r="AB123" s="22">
        <f t="shared" si="175"/>
        <v>-7.1380669026820499E-79</v>
      </c>
      <c r="AC123" s="22">
        <f t="shared" si="175"/>
        <v>1.2848520424827497E-79</v>
      </c>
      <c r="AD123" s="22">
        <f t="shared" si="175"/>
        <v>-2.3127336764689189E-80</v>
      </c>
      <c r="AE123" s="22">
        <f t="shared" si="175"/>
        <v>4.1629206176439982E-81</v>
      </c>
      <c r="AF123" s="22">
        <f t="shared" si="175"/>
        <v>-7.4932571117590955E-82</v>
      </c>
      <c r="AG123" s="22">
        <f t="shared" si="175"/>
        <v>1.3487862801166167E-82</v>
      </c>
      <c r="AH123" s="22">
        <f t="shared" si="175"/>
        <v>-2.4278153042098757E-83</v>
      </c>
      <c r="AI123" s="22">
        <f t="shared" si="175"/>
        <v>4.3700675475777129E-84</v>
      </c>
      <c r="AJ123" s="22">
        <f t="shared" si="175"/>
        <v>-7.8661215856397691E-85</v>
      </c>
      <c r="AK123" s="22">
        <f t="shared" si="175"/>
        <v>1.4159018854151397E-85</v>
      </c>
      <c r="AL123" s="22">
        <f t="shared" si="175"/>
        <v>-2.5486233937472159E-86</v>
      </c>
      <c r="AM123" s="22">
        <f t="shared" si="175"/>
        <v>4.5875221087449256E-87</v>
      </c>
      <c r="AN123" s="22">
        <f t="shared" si="175"/>
        <v>-8.2575397957407481E-88</v>
      </c>
      <c r="AO123" s="22">
        <f t="shared" si="175"/>
        <v>1.4863571632333145E-88</v>
      </c>
      <c r="AP123" s="22">
        <f t="shared" si="175"/>
        <v>-2.6754428938199294E-89</v>
      </c>
      <c r="AQ123" s="22">
        <f t="shared" si="175"/>
        <v>4.8157972088758032E-90</v>
      </c>
      <c r="AR123" s="22">
        <f t="shared" si="175"/>
        <v>-8.6684349759763293E-91</v>
      </c>
      <c r="AS123" s="22">
        <f t="shared" si="122"/>
        <v>1.5603182956757174E-91</v>
      </c>
      <c r="AV123" s="43" t="s">
        <v>175</v>
      </c>
      <c r="AW123" s="22">
        <f t="shared" si="116"/>
        <v>5.899999999999987</v>
      </c>
      <c r="AX123" s="81">
        <f t="shared" si="110"/>
        <v>9</v>
      </c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T123" s="43" t="s">
        <v>175</v>
      </c>
      <c r="BU123" s="22">
        <f t="shared" si="117"/>
        <v>5.899999999999987</v>
      </c>
      <c r="BV123" s="83">
        <f t="shared" si="111"/>
        <v>0.83</v>
      </c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R123" s="43" t="s">
        <v>175</v>
      </c>
      <c r="CS123" s="22">
        <f t="shared" si="118"/>
        <v>5.899999999999987</v>
      </c>
      <c r="CT123" s="85">
        <f t="shared" si="112"/>
        <v>0.5</v>
      </c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P123" s="43" t="s">
        <v>175</v>
      </c>
      <c r="DQ123" s="22">
        <f t="shared" si="119"/>
        <v>5.899999999999987</v>
      </c>
      <c r="DR123" s="20">
        <f t="shared" si="113"/>
        <v>0</v>
      </c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</row>
    <row r="124" spans="23:142">
      <c r="W124" s="12" t="s">
        <v>176</v>
      </c>
      <c r="X124" s="22">
        <f t="shared" si="114"/>
        <v>5.9499999999999869</v>
      </c>
      <c r="Y124" s="53">
        <f t="shared" si="123"/>
        <v>-2.3255019058807062E-77</v>
      </c>
      <c r="Z124" s="22">
        <f t="shared" si="120"/>
        <v>4.4184536211732845E-78</v>
      </c>
      <c r="AA124" s="22">
        <f t="shared" ref="AA124:AR124" si="176">($C$39*Z124+$D$39*Z124+$E$39*Z124-($D$13*Z124*$X124))</f>
        <v>-8.3950618802291225E-79</v>
      </c>
      <c r="AB124" s="22">
        <f t="shared" si="176"/>
        <v>1.5950617572435112E-79</v>
      </c>
      <c r="AC124" s="22">
        <f t="shared" si="176"/>
        <v>-3.0306173387626295E-80</v>
      </c>
      <c r="AD124" s="22">
        <f t="shared" si="176"/>
        <v>5.7581729436489208E-81</v>
      </c>
      <c r="AE124" s="22">
        <f t="shared" si="176"/>
        <v>-1.0940528592932802E-81</v>
      </c>
      <c r="AF124" s="22">
        <f t="shared" si="176"/>
        <v>2.0787004326572042E-82</v>
      </c>
      <c r="AG124" s="22">
        <f t="shared" si="176"/>
        <v>-3.9495308220486342E-83</v>
      </c>
      <c r="AH124" s="22">
        <f t="shared" si="176"/>
        <v>7.5041085618923098E-84</v>
      </c>
      <c r="AI124" s="22">
        <f t="shared" si="176"/>
        <v>-1.4257806267595195E-84</v>
      </c>
      <c r="AJ124" s="22">
        <f t="shared" si="176"/>
        <v>2.7089831908430512E-85</v>
      </c>
      <c r="AK124" s="22">
        <f t="shared" si="176"/>
        <v>-5.1470680626017291E-86</v>
      </c>
      <c r="AL124" s="22">
        <f t="shared" si="176"/>
        <v>9.7794293189431496E-87</v>
      </c>
      <c r="AM124" s="22">
        <f t="shared" si="176"/>
        <v>-1.858091570599173E-87</v>
      </c>
      <c r="AN124" s="22">
        <f t="shared" si="176"/>
        <v>3.530373984138383E-88</v>
      </c>
      <c r="AO124" s="22">
        <f t="shared" si="176"/>
        <v>-6.7077105698628383E-89</v>
      </c>
      <c r="AP124" s="22">
        <f t="shared" si="176"/>
        <v>1.274465008273921E-89</v>
      </c>
      <c r="AQ124" s="22">
        <f t="shared" si="176"/>
        <v>-2.4214835157204166E-90</v>
      </c>
      <c r="AR124" s="22">
        <f t="shared" si="176"/>
        <v>4.6008186798687299E-91</v>
      </c>
      <c r="AS124" s="22">
        <f t="shared" si="122"/>
        <v>-8.7415554917504648E-92</v>
      </c>
      <c r="AV124" s="43" t="s">
        <v>176</v>
      </c>
      <c r="AW124" s="22">
        <f t="shared" si="116"/>
        <v>5.9499999999999869</v>
      </c>
      <c r="AX124" s="81">
        <f t="shared" si="110"/>
        <v>9</v>
      </c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T124" s="43" t="s">
        <v>176</v>
      </c>
      <c r="BU124" s="22">
        <f t="shared" si="117"/>
        <v>5.9499999999999869</v>
      </c>
      <c r="BV124" s="83">
        <f t="shared" si="111"/>
        <v>0.83</v>
      </c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R124" s="43" t="s">
        <v>176</v>
      </c>
      <c r="CS124" s="22">
        <f t="shared" si="118"/>
        <v>5.9499999999999869</v>
      </c>
      <c r="CT124" s="85">
        <f t="shared" si="112"/>
        <v>0.5</v>
      </c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P124" s="43" t="s">
        <v>176</v>
      </c>
      <c r="DQ124" s="22">
        <f t="shared" si="119"/>
        <v>5.9499999999999869</v>
      </c>
      <c r="DR124" s="20">
        <f t="shared" si="113"/>
        <v>0</v>
      </c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</row>
    <row r="125" spans="23:142">
      <c r="W125" s="12" t="s">
        <v>177</v>
      </c>
      <c r="X125" s="22">
        <f t="shared" si="114"/>
        <v>5.9999999999999867</v>
      </c>
      <c r="Y125" s="53">
        <f t="shared" si="123"/>
        <v>4.6510038117613525E-78</v>
      </c>
      <c r="Z125" s="22">
        <f t="shared" si="120"/>
        <v>-9.3020076235225862E-79</v>
      </c>
      <c r="AA125" s="22">
        <f t="shared" ref="AA125:AR125" si="177">($C$39*Z125+$D$39*Z125+$E$39*Z125-($D$13*Z125*$X125))</f>
        <v>1.8604015247044918E-79</v>
      </c>
      <c r="AB125" s="22">
        <f t="shared" si="177"/>
        <v>-3.7208030494089345E-80</v>
      </c>
      <c r="AC125" s="22">
        <f t="shared" si="177"/>
        <v>7.4416060988177702E-81</v>
      </c>
      <c r="AD125" s="22">
        <f t="shared" si="177"/>
        <v>-1.4883212197635357E-81</v>
      </c>
      <c r="AE125" s="22">
        <f t="shared" si="177"/>
        <v>2.9766424395270358E-82</v>
      </c>
      <c r="AF125" s="22">
        <f t="shared" si="177"/>
        <v>-5.9532848790539931E-83</v>
      </c>
      <c r="AG125" s="22">
        <f t="shared" si="177"/>
        <v>1.1906569758107833E-83</v>
      </c>
      <c r="AH125" s="22">
        <f t="shared" si="177"/>
        <v>-2.3813139516215365E-84</v>
      </c>
      <c r="AI125" s="22">
        <f t="shared" si="177"/>
        <v>4.76262790324301E-85</v>
      </c>
      <c r="AJ125" s="22">
        <f t="shared" si="177"/>
        <v>-9.5252558064858988E-86</v>
      </c>
      <c r="AK125" s="22">
        <f t="shared" si="177"/>
        <v>1.905051161297154E-86</v>
      </c>
      <c r="AL125" s="22">
        <f t="shared" si="177"/>
        <v>-3.8101023225942574E-87</v>
      </c>
      <c r="AM125" s="22">
        <f t="shared" si="177"/>
        <v>7.6202046451884183E-88</v>
      </c>
      <c r="AN125" s="22">
        <f t="shared" si="177"/>
        <v>-1.5240409290376645E-88</v>
      </c>
      <c r="AO125" s="22">
        <f t="shared" si="177"/>
        <v>3.0480818580752893E-89</v>
      </c>
      <c r="AP125" s="22">
        <f t="shared" si="177"/>
        <v>-6.0961637161505005E-90</v>
      </c>
      <c r="AQ125" s="22">
        <f t="shared" si="177"/>
        <v>1.219232743230084E-90</v>
      </c>
      <c r="AR125" s="22">
        <f t="shared" si="177"/>
        <v>-2.4384654864601367E-91</v>
      </c>
      <c r="AS125" s="22">
        <f t="shared" si="122"/>
        <v>4.8769309729202091E-92</v>
      </c>
      <c r="AV125" s="43" t="s">
        <v>177</v>
      </c>
      <c r="AW125" s="22">
        <f t="shared" si="116"/>
        <v>5.9999999999999867</v>
      </c>
      <c r="AX125" s="81">
        <f t="shared" si="110"/>
        <v>9</v>
      </c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T125" s="43" t="s">
        <v>177</v>
      </c>
      <c r="BU125" s="22">
        <f t="shared" si="117"/>
        <v>5.9999999999999867</v>
      </c>
      <c r="BV125" s="83">
        <f t="shared" si="111"/>
        <v>0.83</v>
      </c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R125" s="43" t="s">
        <v>177</v>
      </c>
      <c r="CS125" s="22">
        <f t="shared" si="118"/>
        <v>5.9999999999999867</v>
      </c>
      <c r="CT125" s="85">
        <f t="shared" si="112"/>
        <v>0.5</v>
      </c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P125" s="43" t="s">
        <v>177</v>
      </c>
      <c r="DQ125" s="22">
        <f t="shared" si="119"/>
        <v>5.9999999999999867</v>
      </c>
      <c r="DR125" s="20">
        <f t="shared" si="113"/>
        <v>0</v>
      </c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</row>
    <row r="126" spans="23:142">
      <c r="W126" s="12" t="s">
        <v>178</v>
      </c>
      <c r="X126" s="22">
        <f t="shared" si="114"/>
        <v>6.0499999999999865</v>
      </c>
      <c r="Y126" s="53">
        <f t="shared" si="123"/>
        <v>-9.7671080046987241E-79</v>
      </c>
      <c r="Z126" s="22">
        <f t="shared" si="120"/>
        <v>2.0510926809867054E-79</v>
      </c>
      <c r="AA126" s="22">
        <f t="shared" ref="AA126:AR126" si="178">($C$39*Z126+$D$39*Z126+$E$39*Z126-($D$13*Z126*$X126))</f>
        <v>-4.3072946300720261E-80</v>
      </c>
      <c r="AB126" s="22">
        <f t="shared" si="178"/>
        <v>9.045318723151135E-81</v>
      </c>
      <c r="AC126" s="22">
        <f t="shared" si="178"/>
        <v>-1.8995169318617141E-81</v>
      </c>
      <c r="AD126" s="22">
        <f t="shared" si="178"/>
        <v>3.9889855569095498E-82</v>
      </c>
      <c r="AE126" s="22">
        <f t="shared" si="178"/>
        <v>-8.3768696695099468E-83</v>
      </c>
      <c r="AF126" s="22">
        <f t="shared" si="178"/>
        <v>1.7591426305970651E-83</v>
      </c>
      <c r="AG126" s="22">
        <f t="shared" si="178"/>
        <v>-3.69419952425379E-84</v>
      </c>
      <c r="AH126" s="22">
        <f t="shared" si="178"/>
        <v>7.7578190009328602E-85</v>
      </c>
      <c r="AI126" s="22">
        <f t="shared" si="178"/>
        <v>-1.6291419901958802E-85</v>
      </c>
      <c r="AJ126" s="22">
        <f t="shared" si="178"/>
        <v>3.421198179411306E-86</v>
      </c>
      <c r="AK126" s="22">
        <f t="shared" si="178"/>
        <v>-7.1845161767636621E-87</v>
      </c>
      <c r="AL126" s="22">
        <f t="shared" si="178"/>
        <v>1.5087483971203493E-87</v>
      </c>
      <c r="AM126" s="22">
        <f t="shared" si="178"/>
        <v>-3.1683716339526985E-88</v>
      </c>
      <c r="AN126" s="22">
        <f t="shared" si="178"/>
        <v>6.6535804313005796E-89</v>
      </c>
      <c r="AO126" s="22">
        <f t="shared" si="178"/>
        <v>-1.397251890573104E-89</v>
      </c>
      <c r="AP126" s="22">
        <f t="shared" si="178"/>
        <v>2.9342289702034808E-90</v>
      </c>
      <c r="AQ126" s="22">
        <f t="shared" si="178"/>
        <v>-6.1618808374272322E-91</v>
      </c>
      <c r="AR126" s="22">
        <f t="shared" si="178"/>
        <v>1.2939949758597031E-91</v>
      </c>
      <c r="AS126" s="22">
        <f t="shared" si="122"/>
        <v>-2.7173894493053422E-92</v>
      </c>
      <c r="AV126" s="43" t="s">
        <v>178</v>
      </c>
      <c r="AW126" s="22">
        <f t="shared" si="116"/>
        <v>6.0499999999999865</v>
      </c>
      <c r="AX126" s="81">
        <f t="shared" si="110"/>
        <v>9</v>
      </c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T126" s="43" t="s">
        <v>178</v>
      </c>
      <c r="BU126" s="22">
        <f t="shared" si="117"/>
        <v>6.0499999999999865</v>
      </c>
      <c r="BV126" s="83">
        <f t="shared" si="111"/>
        <v>0.83</v>
      </c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R126" s="43" t="s">
        <v>178</v>
      </c>
      <c r="CS126" s="22">
        <f t="shared" si="118"/>
        <v>6.0499999999999865</v>
      </c>
      <c r="CT126" s="85">
        <f t="shared" si="112"/>
        <v>0.5</v>
      </c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P126" s="43" t="s">
        <v>178</v>
      </c>
      <c r="DQ126" s="22">
        <f t="shared" si="119"/>
        <v>6.0499999999999865</v>
      </c>
      <c r="DR126" s="20">
        <f t="shared" si="113"/>
        <v>0</v>
      </c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</row>
    <row r="127" spans="23:142">
      <c r="W127" s="12" t="s">
        <v>179</v>
      </c>
      <c r="X127" s="22">
        <f t="shared" si="114"/>
        <v>6.0999999999999863</v>
      </c>
      <c r="Y127" s="53">
        <f t="shared" si="123"/>
        <v>2.1487637610336942E-79</v>
      </c>
      <c r="Z127" s="22">
        <f t="shared" si="120"/>
        <v>-4.7272802742740655E-80</v>
      </c>
      <c r="AA127" s="22">
        <f t="shared" ref="AA127:AR127" si="179">($C$39*Z127+$D$39*Z127+$E$39*Z127-($D$13*Z127*$X127))</f>
        <v>1.0400016603402812E-80</v>
      </c>
      <c r="AB127" s="22">
        <f t="shared" si="179"/>
        <v>-2.28800365274859E-81</v>
      </c>
      <c r="AC127" s="22">
        <f t="shared" si="179"/>
        <v>5.0336080360468385E-82</v>
      </c>
      <c r="AD127" s="22">
        <f t="shared" si="179"/>
        <v>-1.1073937679302908E-82</v>
      </c>
      <c r="AE127" s="22">
        <f t="shared" si="179"/>
        <v>2.4362662894466107E-83</v>
      </c>
      <c r="AF127" s="22">
        <f t="shared" si="179"/>
        <v>-5.3597858367824757E-84</v>
      </c>
      <c r="AG127" s="22">
        <f t="shared" si="179"/>
        <v>1.1791528840921299E-84</v>
      </c>
      <c r="AH127" s="22">
        <f t="shared" si="179"/>
        <v>-2.5941363450026524E-85</v>
      </c>
      <c r="AI127" s="22">
        <f t="shared" si="179"/>
        <v>5.7070999590057675E-86</v>
      </c>
      <c r="AJ127" s="22">
        <f t="shared" si="179"/>
        <v>-1.2555619909812529E-86</v>
      </c>
      <c r="AK127" s="22">
        <f t="shared" si="179"/>
        <v>2.7622363801587256E-87</v>
      </c>
      <c r="AL127" s="22">
        <f t="shared" si="179"/>
        <v>-6.0769200363491234E-88</v>
      </c>
      <c r="AM127" s="22">
        <f t="shared" si="179"/>
        <v>1.3369224079967913E-88</v>
      </c>
      <c r="AN127" s="22">
        <f t="shared" si="179"/>
        <v>-2.9412292975929077E-89</v>
      </c>
      <c r="AO127" s="22">
        <f t="shared" si="179"/>
        <v>6.4707044547043146E-90</v>
      </c>
      <c r="AP127" s="22">
        <f t="shared" si="179"/>
        <v>-1.4235549800349327E-90</v>
      </c>
      <c r="AQ127" s="22">
        <f t="shared" si="179"/>
        <v>3.1318209560768138E-91</v>
      </c>
      <c r="AR127" s="22">
        <f t="shared" si="179"/>
        <v>-6.8900061033689032E-92</v>
      </c>
      <c r="AS127" s="22">
        <f t="shared" si="122"/>
        <v>1.5158013427411401E-92</v>
      </c>
      <c r="AV127" s="43" t="s">
        <v>179</v>
      </c>
      <c r="AW127" s="22">
        <f t="shared" si="116"/>
        <v>6.0999999999999863</v>
      </c>
      <c r="AX127" s="81">
        <f t="shared" si="110"/>
        <v>9</v>
      </c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T127" s="43" t="s">
        <v>179</v>
      </c>
      <c r="BU127" s="22">
        <f t="shared" si="117"/>
        <v>6.0999999999999863</v>
      </c>
      <c r="BV127" s="83">
        <f t="shared" si="111"/>
        <v>0.83</v>
      </c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R127" s="43" t="s">
        <v>179</v>
      </c>
      <c r="CS127" s="22">
        <f t="shared" si="118"/>
        <v>6.0999999999999863</v>
      </c>
      <c r="CT127" s="85">
        <f t="shared" si="112"/>
        <v>0.5</v>
      </c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P127" s="43" t="s">
        <v>179</v>
      </c>
      <c r="DQ127" s="22">
        <f t="shared" si="119"/>
        <v>6.0999999999999863</v>
      </c>
      <c r="DR127" s="20">
        <f t="shared" si="113"/>
        <v>0</v>
      </c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</row>
    <row r="128" spans="23:142">
      <c r="W128" s="12" t="s">
        <v>180</v>
      </c>
      <c r="X128" s="22">
        <f t="shared" si="114"/>
        <v>6.1499999999999861</v>
      </c>
      <c r="Y128" s="53">
        <f t="shared" si="123"/>
        <v>-4.9421566503774385E-80</v>
      </c>
      <c r="Z128" s="22">
        <f t="shared" si="120"/>
        <v>1.136696029586797E-80</v>
      </c>
      <c r="AA128" s="22">
        <f t="shared" ref="AA128:AR128" si="180">($C$39*Z128+$D$39*Z128+$E$39*Z128-($D$13*Z128*$X128))</f>
        <v>-2.6144008680496003E-81</v>
      </c>
      <c r="AB128" s="22">
        <f t="shared" si="180"/>
        <v>6.0131219965140122E-82</v>
      </c>
      <c r="AC128" s="22">
        <f t="shared" si="180"/>
        <v>-1.3830180591982068E-82</v>
      </c>
      <c r="AD128" s="22">
        <f t="shared" si="180"/>
        <v>3.1809415361558369E-83</v>
      </c>
      <c r="AE128" s="22">
        <f t="shared" si="180"/>
        <v>-7.3161655331583446E-84</v>
      </c>
      <c r="AF128" s="22">
        <f t="shared" si="180"/>
        <v>1.6827180726263999E-84</v>
      </c>
      <c r="AG128" s="22">
        <f t="shared" si="180"/>
        <v>-3.8702515670406731E-85</v>
      </c>
      <c r="AH128" s="22">
        <f t="shared" si="180"/>
        <v>8.9015786041934442E-86</v>
      </c>
      <c r="AI128" s="22">
        <f t="shared" si="180"/>
        <v>-2.047363078964467E-86</v>
      </c>
      <c r="AJ128" s="22">
        <f t="shared" si="180"/>
        <v>4.7089350816182193E-87</v>
      </c>
      <c r="AK128" s="22">
        <f t="shared" si="180"/>
        <v>-1.0830550687721781E-87</v>
      </c>
      <c r="AL128" s="22">
        <f t="shared" si="180"/>
        <v>2.4910266581759811E-88</v>
      </c>
      <c r="AM128" s="22">
        <f t="shared" si="180"/>
        <v>-5.729361313804689E-89</v>
      </c>
      <c r="AN128" s="22">
        <f t="shared" si="180"/>
        <v>1.3177531021750634E-89</v>
      </c>
      <c r="AO128" s="22">
        <f t="shared" si="180"/>
        <v>-3.0308321350026102E-90</v>
      </c>
      <c r="AP128" s="22">
        <f t="shared" si="180"/>
        <v>6.9709139105059223E-91</v>
      </c>
      <c r="AQ128" s="22">
        <f t="shared" si="180"/>
        <v>-1.6033101994163438E-91</v>
      </c>
      <c r="AR128" s="22">
        <f t="shared" si="180"/>
        <v>3.6876134586575465E-92</v>
      </c>
      <c r="AS128" s="22">
        <f t="shared" si="122"/>
        <v>-8.4815109549122567E-93</v>
      </c>
      <c r="AV128" s="43" t="s">
        <v>180</v>
      </c>
      <c r="AW128" s="22">
        <f t="shared" si="116"/>
        <v>6.1499999999999861</v>
      </c>
      <c r="AX128" s="81">
        <f t="shared" si="110"/>
        <v>9</v>
      </c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T128" s="43" t="s">
        <v>180</v>
      </c>
      <c r="BU128" s="22">
        <f t="shared" si="117"/>
        <v>6.1499999999999861</v>
      </c>
      <c r="BV128" s="83">
        <f t="shared" si="111"/>
        <v>0.83</v>
      </c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R128" s="43" t="s">
        <v>180</v>
      </c>
      <c r="CS128" s="22">
        <f t="shared" si="118"/>
        <v>6.1499999999999861</v>
      </c>
      <c r="CT128" s="85">
        <f t="shared" si="112"/>
        <v>0.5</v>
      </c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P128" s="43" t="s">
        <v>180</v>
      </c>
      <c r="DQ128" s="22">
        <f t="shared" si="119"/>
        <v>6.1499999999999861</v>
      </c>
      <c r="DR128" s="20">
        <f t="shared" si="113"/>
        <v>0</v>
      </c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</row>
    <row r="129" spans="23:142">
      <c r="W129" s="12" t="s">
        <v>181</v>
      </c>
      <c r="X129" s="22">
        <f t="shared" si="114"/>
        <v>6.199999999999986</v>
      </c>
      <c r="Y129" s="53">
        <f t="shared" si="123"/>
        <v>1.1861175960905712E-80</v>
      </c>
      <c r="Z129" s="22">
        <f t="shared" si="120"/>
        <v>-2.8466822306173378E-81</v>
      </c>
      <c r="AA129" s="22">
        <f t="shared" ref="AA129:AR129" si="181">($C$39*Z129+$D$39*Z129+$E$39*Z129-($D$13*Z129*$X129))</f>
        <v>6.8320373534815336E-82</v>
      </c>
      <c r="AB129" s="22">
        <f t="shared" si="181"/>
        <v>-1.639688964835548E-82</v>
      </c>
      <c r="AC129" s="22">
        <f t="shared" si="181"/>
        <v>3.935253515605271E-83</v>
      </c>
      <c r="AD129" s="22">
        <f t="shared" si="181"/>
        <v>-9.4446084374525428E-84</v>
      </c>
      <c r="AE129" s="22">
        <f t="shared" si="181"/>
        <v>2.2667060249885839E-84</v>
      </c>
      <c r="AF129" s="22">
        <f t="shared" si="181"/>
        <v>-5.4400944599725373E-85</v>
      </c>
      <c r="AG129" s="22">
        <f t="shared" si="181"/>
        <v>1.305622670393394E-85</v>
      </c>
      <c r="AH129" s="22">
        <f t="shared" si="181"/>
        <v>-3.1334944089441094E-86</v>
      </c>
      <c r="AI129" s="22">
        <f t="shared" si="181"/>
        <v>7.5203865814657819E-87</v>
      </c>
      <c r="AJ129" s="22">
        <f t="shared" si="181"/>
        <v>-1.8048927795517675E-87</v>
      </c>
      <c r="AK129" s="22">
        <f t="shared" si="181"/>
        <v>4.3317426709241932E-88</v>
      </c>
      <c r="AL129" s="22">
        <f t="shared" si="181"/>
        <v>-1.0396182410217939E-88</v>
      </c>
      <c r="AM129" s="22">
        <f t="shared" si="181"/>
        <v>2.4950837784522751E-89</v>
      </c>
      <c r="AN129" s="22">
        <f t="shared" si="181"/>
        <v>-5.9882010682853962E-90</v>
      </c>
      <c r="AO129" s="22">
        <f t="shared" si="181"/>
        <v>1.4371682563884795E-90</v>
      </c>
      <c r="AP129" s="22">
        <f t="shared" si="181"/>
        <v>-3.449203815332309E-91</v>
      </c>
      <c r="AQ129" s="22">
        <f t="shared" si="181"/>
        <v>8.2780891567974469E-92</v>
      </c>
      <c r="AR129" s="22">
        <f t="shared" si="181"/>
        <v>-1.9867413976313649E-92</v>
      </c>
      <c r="AS129" s="22">
        <f t="shared" si="122"/>
        <v>4.7681793543152203E-93</v>
      </c>
      <c r="AV129" s="43" t="s">
        <v>181</v>
      </c>
      <c r="AW129" s="22">
        <f t="shared" si="116"/>
        <v>6.199999999999986</v>
      </c>
      <c r="AX129" s="81">
        <f t="shared" si="110"/>
        <v>9</v>
      </c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T129" s="43" t="s">
        <v>181</v>
      </c>
      <c r="BU129" s="22">
        <f t="shared" si="117"/>
        <v>6.199999999999986</v>
      </c>
      <c r="BV129" s="83">
        <f t="shared" si="111"/>
        <v>0.83</v>
      </c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R129" s="43" t="s">
        <v>181</v>
      </c>
      <c r="CS129" s="22">
        <f t="shared" si="118"/>
        <v>6.199999999999986</v>
      </c>
      <c r="CT129" s="85">
        <f t="shared" si="112"/>
        <v>0.5</v>
      </c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P129" s="43" t="s">
        <v>181</v>
      </c>
      <c r="DQ129" s="22">
        <f t="shared" si="119"/>
        <v>6.199999999999986</v>
      </c>
      <c r="DR129" s="20">
        <f t="shared" si="113"/>
        <v>0</v>
      </c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</row>
    <row r="130" spans="23:142">
      <c r="W130" s="12" t="s">
        <v>182</v>
      </c>
      <c r="X130" s="22">
        <f t="shared" si="114"/>
        <v>6.2499999999999858</v>
      </c>
      <c r="Y130" s="53">
        <f t="shared" si="123"/>
        <v>-2.9652939902263943E-81</v>
      </c>
      <c r="Z130" s="22">
        <f t="shared" si="120"/>
        <v>7.4132349755659014E-82</v>
      </c>
      <c r="AA130" s="22">
        <f t="shared" ref="AA130:AR130" si="182">($C$39*Z130+$D$39*Z130+$E$39*Z130-($D$13*Z130*$X130))</f>
        <v>-1.8533087438914555E-82</v>
      </c>
      <c r="AB130" s="22">
        <f t="shared" si="182"/>
        <v>4.633271859728586E-83</v>
      </c>
      <c r="AC130" s="22">
        <f t="shared" si="182"/>
        <v>-1.1583179649321341E-83</v>
      </c>
      <c r="AD130" s="22">
        <f t="shared" si="182"/>
        <v>2.8957949123303022E-84</v>
      </c>
      <c r="AE130" s="22">
        <f t="shared" si="182"/>
        <v>-7.2394872808256778E-85</v>
      </c>
      <c r="AF130" s="22">
        <f t="shared" si="182"/>
        <v>1.8098718202063989E-85</v>
      </c>
      <c r="AG130" s="22">
        <f t="shared" si="182"/>
        <v>-4.5246795505159486E-86</v>
      </c>
      <c r="AH130" s="22">
        <f t="shared" si="182"/>
        <v>1.1311698876289743E-86</v>
      </c>
      <c r="AI130" s="22">
        <f t="shared" si="182"/>
        <v>-2.8279247190724054E-87</v>
      </c>
      <c r="AJ130" s="22">
        <f t="shared" si="182"/>
        <v>7.0698117976809331E-88</v>
      </c>
      <c r="AK130" s="22">
        <f t="shared" si="182"/>
        <v>-1.7674529494202143E-88</v>
      </c>
      <c r="AL130" s="22">
        <f t="shared" si="182"/>
        <v>4.4186323735504855E-89</v>
      </c>
      <c r="AM130" s="22">
        <f t="shared" si="182"/>
        <v>-1.1046580933876102E-89</v>
      </c>
      <c r="AN130" s="22">
        <f t="shared" si="182"/>
        <v>2.7616452334689976E-90</v>
      </c>
      <c r="AO130" s="22">
        <f t="shared" si="182"/>
        <v>-6.90411308367242E-91</v>
      </c>
      <c r="AP130" s="22">
        <f t="shared" si="182"/>
        <v>1.7260282709180865E-91</v>
      </c>
      <c r="AQ130" s="22">
        <f t="shared" si="182"/>
        <v>-4.3150706772951698E-92</v>
      </c>
      <c r="AR130" s="22">
        <f t="shared" si="182"/>
        <v>1.0787676693237809E-92</v>
      </c>
      <c r="AS130" s="22">
        <f t="shared" si="122"/>
        <v>-2.6969191733094232E-93</v>
      </c>
      <c r="AV130" s="43" t="s">
        <v>182</v>
      </c>
      <c r="AW130" s="22">
        <f t="shared" si="116"/>
        <v>6.2499999999999858</v>
      </c>
      <c r="AX130" s="81">
        <f t="shared" si="110"/>
        <v>9</v>
      </c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T130" s="43" t="s">
        <v>182</v>
      </c>
      <c r="BU130" s="22">
        <f t="shared" si="117"/>
        <v>6.2499999999999858</v>
      </c>
      <c r="BV130" s="83">
        <f t="shared" si="111"/>
        <v>0.83</v>
      </c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R130" s="43" t="s">
        <v>182</v>
      </c>
      <c r="CS130" s="22">
        <f t="shared" si="118"/>
        <v>6.2499999999999858</v>
      </c>
      <c r="CT130" s="85">
        <f t="shared" si="112"/>
        <v>0.5</v>
      </c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P130" s="43" t="s">
        <v>182</v>
      </c>
      <c r="DQ130" s="22">
        <f t="shared" si="119"/>
        <v>6.2499999999999858</v>
      </c>
      <c r="DR130" s="20">
        <f t="shared" si="113"/>
        <v>0</v>
      </c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</row>
    <row r="131" spans="23:142">
      <c r="W131" s="12" t="s">
        <v>183</v>
      </c>
      <c r="X131" s="22">
        <f t="shared" si="114"/>
        <v>6.2999999999999856</v>
      </c>
      <c r="Y131" s="53">
        <f t="shared" si="123"/>
        <v>7.7097643745885378E-82</v>
      </c>
      <c r="Z131" s="22">
        <f t="shared" si="120"/>
        <v>-2.0045387373929976E-82</v>
      </c>
      <c r="AA131" s="22">
        <f t="shared" ref="AA131:AR131" si="183">($C$39*Z131+$D$39*Z131+$E$39*Z131-($D$13*Z131*$X131))</f>
        <v>5.211800717221737E-83</v>
      </c>
      <c r="AB131" s="22">
        <f t="shared" si="183"/>
        <v>-1.3550681864776369E-83</v>
      </c>
      <c r="AC131" s="22">
        <f t="shared" si="183"/>
        <v>3.5231772848418205E-84</v>
      </c>
      <c r="AD131" s="22">
        <f t="shared" si="183"/>
        <v>-9.1602609405886366E-85</v>
      </c>
      <c r="AE131" s="22">
        <f t="shared" si="183"/>
        <v>2.3816678445530226E-85</v>
      </c>
      <c r="AF131" s="22">
        <f t="shared" si="183"/>
        <v>-6.1923363958377963E-86</v>
      </c>
      <c r="AG131" s="22">
        <f t="shared" si="183"/>
        <v>1.6100074629178097E-86</v>
      </c>
      <c r="AH131" s="22">
        <f t="shared" si="183"/>
        <v>-4.1860194035862628E-87</v>
      </c>
      <c r="AI131" s="22">
        <f t="shared" si="183"/>
        <v>1.0883650449324167E-87</v>
      </c>
      <c r="AJ131" s="22">
        <f t="shared" si="183"/>
        <v>-2.8297491168242527E-88</v>
      </c>
      <c r="AK131" s="22">
        <f t="shared" si="183"/>
        <v>7.3573477037429831E-89</v>
      </c>
      <c r="AL131" s="22">
        <f t="shared" si="183"/>
        <v>-1.912910402973157E-89</v>
      </c>
      <c r="AM131" s="22">
        <f t="shared" si="183"/>
        <v>4.9735670477301548E-90</v>
      </c>
      <c r="AN131" s="22">
        <f t="shared" si="183"/>
        <v>-1.2931274324098274E-90</v>
      </c>
      <c r="AO131" s="22">
        <f t="shared" si="183"/>
        <v>3.3621313242655194E-91</v>
      </c>
      <c r="AP131" s="22">
        <f t="shared" si="183"/>
        <v>-8.7415414430902649E-92</v>
      </c>
      <c r="AQ131" s="22">
        <f t="shared" si="183"/>
        <v>2.2728007752034449E-92</v>
      </c>
      <c r="AR131" s="22">
        <f t="shared" si="183"/>
        <v>-5.9092820155288874E-93</v>
      </c>
      <c r="AS131" s="22">
        <f t="shared" si="122"/>
        <v>1.5364133240374946E-93</v>
      </c>
      <c r="AV131" s="43" t="s">
        <v>183</v>
      </c>
      <c r="AW131" s="22">
        <f t="shared" si="116"/>
        <v>6.2999999999999856</v>
      </c>
      <c r="AX131" s="81">
        <f t="shared" si="110"/>
        <v>9</v>
      </c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T131" s="43" t="s">
        <v>183</v>
      </c>
      <c r="BU131" s="22">
        <f t="shared" si="117"/>
        <v>6.2999999999999856</v>
      </c>
      <c r="BV131" s="83">
        <f t="shared" si="111"/>
        <v>0.83</v>
      </c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R131" s="43" t="s">
        <v>183</v>
      </c>
      <c r="CS131" s="22">
        <f t="shared" si="118"/>
        <v>6.2999999999999856</v>
      </c>
      <c r="CT131" s="85">
        <f t="shared" si="112"/>
        <v>0.5</v>
      </c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P131" s="43" t="s">
        <v>183</v>
      </c>
      <c r="DQ131" s="22">
        <f t="shared" si="119"/>
        <v>6.2999999999999856</v>
      </c>
      <c r="DR131" s="20">
        <f t="shared" si="113"/>
        <v>0</v>
      </c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</row>
    <row r="132" spans="23:142">
      <c r="W132" s="12" t="s">
        <v>184</v>
      </c>
      <c r="X132" s="22">
        <f t="shared" si="114"/>
        <v>6.3499999999999854</v>
      </c>
      <c r="Y132" s="53">
        <f t="shared" si="123"/>
        <v>-2.081636381138883E-82</v>
      </c>
      <c r="Z132" s="22">
        <f t="shared" si="120"/>
        <v>5.6204182290749252E-83</v>
      </c>
      <c r="AA132" s="22">
        <f t="shared" ref="AA132:AR132" si="184">($C$39*Z132+$D$39*Z132+$E$39*Z132-($D$13*Z132*$X132))</f>
        <v>-1.5175129218502142E-83</v>
      </c>
      <c r="AB132" s="22">
        <f t="shared" si="184"/>
        <v>4.0972848889955375E-84</v>
      </c>
      <c r="AC132" s="22">
        <f t="shared" si="184"/>
        <v>-1.106266920028783E-84</v>
      </c>
      <c r="AD132" s="22">
        <f t="shared" si="184"/>
        <v>2.9869206840776844E-85</v>
      </c>
      <c r="AE132" s="22">
        <f t="shared" si="184"/>
        <v>-8.064685847009659E-86</v>
      </c>
      <c r="AF132" s="22">
        <f t="shared" si="184"/>
        <v>2.1774651786925855E-86</v>
      </c>
      <c r="AG132" s="22">
        <f t="shared" si="184"/>
        <v>-5.8791559824699155E-87</v>
      </c>
      <c r="AH132" s="22">
        <f t="shared" si="184"/>
        <v>1.5873721152668613E-87</v>
      </c>
      <c r="AI132" s="22">
        <f t="shared" si="184"/>
        <v>-4.2859047112204843E-88</v>
      </c>
      <c r="AJ132" s="22">
        <f t="shared" si="184"/>
        <v>1.1571942720295193E-88</v>
      </c>
      <c r="AK132" s="22">
        <f t="shared" si="184"/>
        <v>-3.1244245344796675E-89</v>
      </c>
      <c r="AL132" s="22">
        <f t="shared" si="184"/>
        <v>8.4359462430950097E-90</v>
      </c>
      <c r="AM132" s="22">
        <f t="shared" si="184"/>
        <v>-2.2777054856356286E-90</v>
      </c>
      <c r="AN132" s="22">
        <f t="shared" si="184"/>
        <v>6.1498048112161312E-91</v>
      </c>
      <c r="AO132" s="22">
        <f t="shared" si="184"/>
        <v>-1.6604472990283377E-91</v>
      </c>
      <c r="AP132" s="22">
        <f t="shared" si="184"/>
        <v>4.4832077073764649E-92</v>
      </c>
      <c r="AQ132" s="22">
        <f t="shared" si="184"/>
        <v>-1.2104660809916323E-92</v>
      </c>
      <c r="AR132" s="22">
        <f t="shared" si="184"/>
        <v>3.268258418677374E-93</v>
      </c>
      <c r="AS132" s="22">
        <f t="shared" si="122"/>
        <v>-8.8242977304288218E-94</v>
      </c>
      <c r="AV132" s="43" t="s">
        <v>184</v>
      </c>
      <c r="AW132" s="22">
        <f t="shared" si="116"/>
        <v>6.3499999999999854</v>
      </c>
      <c r="AX132" s="81">
        <f t="shared" si="110"/>
        <v>9</v>
      </c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T132" s="43" t="s">
        <v>184</v>
      </c>
      <c r="BU132" s="22">
        <f t="shared" si="117"/>
        <v>6.3499999999999854</v>
      </c>
      <c r="BV132" s="83">
        <f t="shared" si="111"/>
        <v>0.83</v>
      </c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R132" s="43" t="s">
        <v>184</v>
      </c>
      <c r="CS132" s="22">
        <f t="shared" si="118"/>
        <v>6.3499999999999854</v>
      </c>
      <c r="CT132" s="85">
        <f t="shared" si="112"/>
        <v>0.5</v>
      </c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P132" s="43" t="s">
        <v>184</v>
      </c>
      <c r="DQ132" s="22">
        <f t="shared" si="119"/>
        <v>6.3499999999999854</v>
      </c>
      <c r="DR132" s="20">
        <f t="shared" si="113"/>
        <v>0</v>
      </c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</row>
    <row r="133" spans="23:142">
      <c r="W133" s="12" t="s">
        <v>185</v>
      </c>
      <c r="X133" s="22">
        <f t="shared" si="114"/>
        <v>6.3999999999999853</v>
      </c>
      <c r="Y133" s="53">
        <f t="shared" si="123"/>
        <v>5.8285818671888147E-83</v>
      </c>
      <c r="Z133" s="22">
        <f t="shared" si="120"/>
        <v>-1.6320029228128515E-83</v>
      </c>
      <c r="AA133" s="22">
        <f t="shared" ref="AA133:AR133" si="185">($C$39*Z133+$D$39*Z133+$E$39*Z133-($D$13*Z133*$X133))</f>
        <v>4.5696081838759342E-84</v>
      </c>
      <c r="AB133" s="22">
        <f t="shared" si="185"/>
        <v>-1.2794902914852481E-84</v>
      </c>
      <c r="AC133" s="22">
        <f t="shared" si="185"/>
        <v>3.5825728161586599E-85</v>
      </c>
      <c r="AD133" s="22">
        <f t="shared" si="185"/>
        <v>-1.0031203885244147E-85</v>
      </c>
      <c r="AE133" s="22">
        <f t="shared" si="185"/>
        <v>2.8087370878683315E-86</v>
      </c>
      <c r="AF133" s="22">
        <f t="shared" si="185"/>
        <v>-7.8644638460312515E-87</v>
      </c>
      <c r="AG133" s="22">
        <f t="shared" si="185"/>
        <v>2.2020498768887291E-87</v>
      </c>
      <c r="AH133" s="22">
        <f t="shared" si="185"/>
        <v>-6.1657396552883773E-88</v>
      </c>
      <c r="AI133" s="22">
        <f t="shared" si="185"/>
        <v>1.7264071034807278E-88</v>
      </c>
      <c r="AJ133" s="22">
        <f t="shared" si="185"/>
        <v>-4.833939889745988E-89</v>
      </c>
      <c r="AK133" s="22">
        <f t="shared" si="185"/>
        <v>1.3535031691288634E-89</v>
      </c>
      <c r="AL133" s="22">
        <f t="shared" si="185"/>
        <v>-3.7898088735607779E-90</v>
      </c>
      <c r="AM133" s="22">
        <f t="shared" si="185"/>
        <v>1.0611464845970069E-90</v>
      </c>
      <c r="AN133" s="22">
        <f t="shared" si="185"/>
        <v>-2.9712101568715879E-91</v>
      </c>
      <c r="AO133" s="22">
        <f t="shared" si="185"/>
        <v>8.319388439240369E-92</v>
      </c>
      <c r="AP133" s="22">
        <f t="shared" si="185"/>
        <v>-2.3294287629872798E-92</v>
      </c>
      <c r="AQ133" s="22">
        <f t="shared" si="185"/>
        <v>6.5224005363643169E-93</v>
      </c>
      <c r="AR133" s="22">
        <f t="shared" si="185"/>
        <v>-1.8262721501819923E-93</v>
      </c>
      <c r="AS133" s="22">
        <f t="shared" si="122"/>
        <v>5.1135620205095246E-94</v>
      </c>
      <c r="AV133" s="43" t="s">
        <v>185</v>
      </c>
      <c r="AW133" s="22">
        <f t="shared" si="116"/>
        <v>6.3999999999999853</v>
      </c>
      <c r="AX133" s="81">
        <f t="shared" ref="AX133:AX196" si="186">+$E$27</f>
        <v>9</v>
      </c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T133" s="43" t="s">
        <v>185</v>
      </c>
      <c r="BU133" s="22">
        <f t="shared" si="117"/>
        <v>6.3999999999999853</v>
      </c>
      <c r="BV133" s="83">
        <f t="shared" ref="BV133:BV196" si="187">+$F$27</f>
        <v>0.83</v>
      </c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R133" s="43" t="s">
        <v>185</v>
      </c>
      <c r="CS133" s="22">
        <f t="shared" si="118"/>
        <v>6.3999999999999853</v>
      </c>
      <c r="CT133" s="85">
        <f t="shared" ref="CT133:CT196" si="188">+$G$27</f>
        <v>0.5</v>
      </c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P133" s="43" t="s">
        <v>185</v>
      </c>
      <c r="DQ133" s="22">
        <f t="shared" si="119"/>
        <v>6.3999999999999853</v>
      </c>
      <c r="DR133" s="20">
        <f t="shared" ref="DR133:DR196" si="189">+$H$27</f>
        <v>0</v>
      </c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</row>
    <row r="134" spans="23:142">
      <c r="W134" s="12" t="s">
        <v>186</v>
      </c>
      <c r="X134" s="22">
        <f t="shared" ref="X134:X197" si="190">+X133+$D$33</f>
        <v>6.4499999999999851</v>
      </c>
      <c r="Y134" s="53">
        <f t="shared" si="123"/>
        <v>-1.6902887414847384E-83</v>
      </c>
      <c r="Z134" s="22">
        <f t="shared" si="120"/>
        <v>4.901837350305694E-84</v>
      </c>
      <c r="AA134" s="22">
        <f t="shared" ref="AA134:AR134" si="191">($C$39*Z134+$D$39*Z134+$E$39*Z134-($D$13*Z134*$X134))</f>
        <v>-1.4215328315886372E-84</v>
      </c>
      <c r="AB134" s="22">
        <f t="shared" si="191"/>
        <v>4.1224452116070079E-85</v>
      </c>
      <c r="AC134" s="22">
        <f t="shared" si="191"/>
        <v>-1.1955091113660203E-85</v>
      </c>
      <c r="AD134" s="22">
        <f t="shared" si="191"/>
        <v>3.4669764229614249E-86</v>
      </c>
      <c r="AE134" s="22">
        <f t="shared" si="191"/>
        <v>-1.0054231626588032E-86</v>
      </c>
      <c r="AF134" s="22">
        <f t="shared" si="191"/>
        <v>2.9157271717104982E-87</v>
      </c>
      <c r="AG134" s="22">
        <f t="shared" si="191"/>
        <v>-8.4556087979603602E-88</v>
      </c>
      <c r="AH134" s="22">
        <f t="shared" si="191"/>
        <v>2.4521265514084781E-88</v>
      </c>
      <c r="AI134" s="22">
        <f t="shared" si="191"/>
        <v>-7.1111669990845176E-89</v>
      </c>
      <c r="AJ134" s="22">
        <f t="shared" si="191"/>
        <v>2.0622384297344897E-89</v>
      </c>
      <c r="AK134" s="22">
        <f t="shared" si="191"/>
        <v>-5.9804914462299624E-90</v>
      </c>
      <c r="AL134" s="22">
        <f t="shared" si="191"/>
        <v>1.7343425194066711E-90</v>
      </c>
      <c r="AM134" s="22">
        <f t="shared" si="191"/>
        <v>-5.0295933062792968E-91</v>
      </c>
      <c r="AN134" s="22">
        <f t="shared" si="191"/>
        <v>1.4585820588209814E-91</v>
      </c>
      <c r="AO134" s="22">
        <f t="shared" si="191"/>
        <v>-4.2298879705808034E-92</v>
      </c>
      <c r="AP134" s="22">
        <f t="shared" si="191"/>
        <v>1.2266675114684206E-92</v>
      </c>
      <c r="AQ134" s="22">
        <f t="shared" si="191"/>
        <v>-3.5573357832583848E-93</v>
      </c>
      <c r="AR134" s="22">
        <f t="shared" si="191"/>
        <v>1.0316273771449218E-93</v>
      </c>
      <c r="AS134" s="22">
        <f t="shared" si="122"/>
        <v>-2.9917193937202426E-94</v>
      </c>
      <c r="AV134" s="43" t="s">
        <v>186</v>
      </c>
      <c r="AW134" s="22">
        <f t="shared" ref="AW134:AW197" si="192">+AW133+$D$33</f>
        <v>6.4499999999999851</v>
      </c>
      <c r="AX134" s="81">
        <f t="shared" si="186"/>
        <v>9</v>
      </c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T134" s="43" t="s">
        <v>186</v>
      </c>
      <c r="BU134" s="22">
        <f t="shared" ref="BU134:BU197" si="193">+BU133+$D$33</f>
        <v>6.4499999999999851</v>
      </c>
      <c r="BV134" s="83">
        <f t="shared" si="187"/>
        <v>0.83</v>
      </c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R134" s="43" t="s">
        <v>186</v>
      </c>
      <c r="CS134" s="22">
        <f t="shared" ref="CS134:CS197" si="194">+CS133+$D$33</f>
        <v>6.4499999999999851</v>
      </c>
      <c r="CT134" s="85">
        <f t="shared" si="188"/>
        <v>0.5</v>
      </c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P134" s="43" t="s">
        <v>186</v>
      </c>
      <c r="DQ134" s="22">
        <f t="shared" ref="DQ134:DQ197" si="195">+DQ133+$D$33</f>
        <v>6.4499999999999851</v>
      </c>
      <c r="DR134" s="20">
        <f t="shared" si="189"/>
        <v>0</v>
      </c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</row>
    <row r="135" spans="23:142">
      <c r="W135" s="12" t="s">
        <v>187</v>
      </c>
      <c r="X135" s="22">
        <f t="shared" si="190"/>
        <v>6.4999999999999849</v>
      </c>
      <c r="Y135" s="53">
        <f t="shared" si="123"/>
        <v>5.070866224454167E-84</v>
      </c>
      <c r="Z135" s="22">
        <f t="shared" ref="Z135:Z198" si="196">($C$38*Y135+$D$38*Y135+$E$38*Y135-($D$13*Y135*$X135))</f>
        <v>-1.5212598673362347E-84</v>
      </c>
      <c r="AA135" s="22">
        <f t="shared" ref="AA135:AR135" si="197">($C$39*Z135+$D$39*Z135+$E$39*Z135-($D$13*Z135*$X135))</f>
        <v>4.563779602008659E-85</v>
      </c>
      <c r="AB135" s="22">
        <f t="shared" si="197"/>
        <v>-1.3691338806025842E-85</v>
      </c>
      <c r="AC135" s="22">
        <f t="shared" si="197"/>
        <v>4.1074016418077143E-86</v>
      </c>
      <c r="AD135" s="22">
        <f t="shared" si="197"/>
        <v>-1.2322204925423026E-86</v>
      </c>
      <c r="AE135" s="22">
        <f t="shared" si="197"/>
        <v>3.6966614776268706E-87</v>
      </c>
      <c r="AF135" s="22">
        <f t="shared" si="197"/>
        <v>-1.1089984432880505E-87</v>
      </c>
      <c r="AG135" s="22">
        <f t="shared" si="197"/>
        <v>3.3269953298641191E-88</v>
      </c>
      <c r="AH135" s="22">
        <f t="shared" si="197"/>
        <v>-9.9809859895922634E-89</v>
      </c>
      <c r="AI135" s="22">
        <f t="shared" si="197"/>
        <v>2.9942957968776489E-89</v>
      </c>
      <c r="AJ135" s="22">
        <f t="shared" si="197"/>
        <v>-8.982887390632856E-90</v>
      </c>
      <c r="AK135" s="22">
        <f t="shared" si="197"/>
        <v>2.6948662171898289E-90</v>
      </c>
      <c r="AL135" s="22">
        <f t="shared" si="197"/>
        <v>-8.0845986515694099E-91</v>
      </c>
      <c r="AM135" s="22">
        <f t="shared" si="197"/>
        <v>2.4253795954707981E-91</v>
      </c>
      <c r="AN135" s="22">
        <f t="shared" si="197"/>
        <v>-7.276138786412324E-92</v>
      </c>
      <c r="AO135" s="22">
        <f t="shared" si="197"/>
        <v>2.1828416359236754E-92</v>
      </c>
      <c r="AP135" s="22">
        <f t="shared" si="197"/>
        <v>-6.5485249077709649E-93</v>
      </c>
      <c r="AQ135" s="22">
        <f t="shared" si="197"/>
        <v>1.964557472331269E-93</v>
      </c>
      <c r="AR135" s="22">
        <f t="shared" si="197"/>
        <v>-5.8936724169937492E-94</v>
      </c>
      <c r="AS135" s="22">
        <f t="shared" ref="AS135:AS198" si="198">($C$40*AR135+$D$40*AR135+$E$40*AR135-($D$13*AR135*$X135))</f>
        <v>1.7681017250981067E-94</v>
      </c>
      <c r="AV135" s="43" t="s">
        <v>187</v>
      </c>
      <c r="AW135" s="22">
        <f t="shared" si="192"/>
        <v>6.4999999999999849</v>
      </c>
      <c r="AX135" s="81">
        <f t="shared" si="186"/>
        <v>9</v>
      </c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T135" s="43" t="s">
        <v>187</v>
      </c>
      <c r="BU135" s="22">
        <f t="shared" si="193"/>
        <v>6.4999999999999849</v>
      </c>
      <c r="BV135" s="83">
        <f t="shared" si="187"/>
        <v>0.83</v>
      </c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R135" s="43" t="s">
        <v>187</v>
      </c>
      <c r="CS135" s="22">
        <f t="shared" si="194"/>
        <v>6.4999999999999849</v>
      </c>
      <c r="CT135" s="85">
        <f t="shared" si="188"/>
        <v>0.5</v>
      </c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P135" s="43" t="s">
        <v>187</v>
      </c>
      <c r="DQ135" s="22">
        <f t="shared" si="195"/>
        <v>6.4999999999999849</v>
      </c>
      <c r="DR135" s="20">
        <f t="shared" si="189"/>
        <v>0</v>
      </c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</row>
    <row r="136" spans="23:142">
      <c r="W136" s="12" t="s">
        <v>188</v>
      </c>
      <c r="X136" s="22">
        <f t="shared" si="190"/>
        <v>6.5499999999999847</v>
      </c>
      <c r="Y136" s="53">
        <f t="shared" ref="Y136:Y199" si="199">Y135-($D$13*Y135*$X136)</f>
        <v>-1.571968529580777E-84</v>
      </c>
      <c r="Z136" s="22">
        <f t="shared" si="196"/>
        <v>4.8731024417003588E-85</v>
      </c>
      <c r="AA136" s="22">
        <f t="shared" ref="AA136:AR136" si="200">($C$39*Z136+$D$39*Z136+$E$39*Z136-($D$13*Z136*$X136))</f>
        <v>-1.5106617569270965E-85</v>
      </c>
      <c r="AB136" s="22">
        <f t="shared" si="200"/>
        <v>4.6830514464739537E-86</v>
      </c>
      <c r="AC136" s="22">
        <f t="shared" si="200"/>
        <v>-1.451745948406911E-86</v>
      </c>
      <c r="AD136" s="22">
        <f t="shared" si="200"/>
        <v>4.5004124400613825E-87</v>
      </c>
      <c r="AE136" s="22">
        <f t="shared" si="200"/>
        <v>-1.3951278564190153E-87</v>
      </c>
      <c r="AF136" s="22">
        <f t="shared" si="200"/>
        <v>4.324896354898908E-88</v>
      </c>
      <c r="AG136" s="22">
        <f t="shared" si="200"/>
        <v>-1.3407178700186501E-88</v>
      </c>
      <c r="AH136" s="22">
        <f t="shared" si="200"/>
        <v>4.1562253970577797E-89</v>
      </c>
      <c r="AI136" s="22">
        <f t="shared" si="200"/>
        <v>-1.2884298730879005E-89</v>
      </c>
      <c r="AJ136" s="22">
        <f t="shared" si="200"/>
        <v>3.9941326065724505E-90</v>
      </c>
      <c r="AK136" s="22">
        <f t="shared" si="200"/>
        <v>-1.2381811080374479E-90</v>
      </c>
      <c r="AL136" s="22">
        <f t="shared" si="200"/>
        <v>3.8383614349160497E-91</v>
      </c>
      <c r="AM136" s="22">
        <f t="shared" si="200"/>
        <v>-1.189892044823964E-91</v>
      </c>
      <c r="AN136" s="22">
        <f t="shared" si="200"/>
        <v>3.6886653389542547E-92</v>
      </c>
      <c r="AO136" s="22">
        <f t="shared" si="200"/>
        <v>-1.1434862550758082E-92</v>
      </c>
      <c r="AP136" s="22">
        <f t="shared" si="200"/>
        <v>3.5448073907349721E-93</v>
      </c>
      <c r="AQ136" s="22">
        <f t="shared" si="200"/>
        <v>-1.0988902911278311E-93</v>
      </c>
      <c r="AR136" s="22">
        <f t="shared" si="200"/>
        <v>3.4065599024962434E-94</v>
      </c>
      <c r="AS136" s="22">
        <f t="shared" si="198"/>
        <v>-1.056033569773825E-94</v>
      </c>
      <c r="AV136" s="43" t="s">
        <v>188</v>
      </c>
      <c r="AW136" s="22">
        <f t="shared" si="192"/>
        <v>6.5499999999999847</v>
      </c>
      <c r="AX136" s="81">
        <f t="shared" si="186"/>
        <v>9</v>
      </c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T136" s="43" t="s">
        <v>188</v>
      </c>
      <c r="BU136" s="22">
        <f t="shared" si="193"/>
        <v>6.5499999999999847</v>
      </c>
      <c r="BV136" s="83">
        <f t="shared" si="187"/>
        <v>0.83</v>
      </c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R136" s="43" t="s">
        <v>188</v>
      </c>
      <c r="CS136" s="22">
        <f t="shared" si="194"/>
        <v>6.5499999999999847</v>
      </c>
      <c r="CT136" s="85">
        <f t="shared" si="188"/>
        <v>0.5</v>
      </c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P136" s="43" t="s">
        <v>188</v>
      </c>
      <c r="DQ136" s="22">
        <f t="shared" si="195"/>
        <v>6.5499999999999847</v>
      </c>
      <c r="DR136" s="20">
        <f t="shared" si="189"/>
        <v>0</v>
      </c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</row>
    <row r="137" spans="23:142">
      <c r="W137" s="12" t="s">
        <v>189</v>
      </c>
      <c r="X137" s="22">
        <f t="shared" si="190"/>
        <v>6.5999999999999845</v>
      </c>
      <c r="Y137" s="53">
        <f t="shared" si="199"/>
        <v>5.030299294658437E-85</v>
      </c>
      <c r="Z137" s="22">
        <f t="shared" si="196"/>
        <v>-1.6096957742906851E-85</v>
      </c>
      <c r="AA137" s="22">
        <f t="shared" ref="AA137:AR137" si="201">($C$39*Z137+$D$39*Z137+$E$39*Z137-($D$13*Z137*$X137))</f>
        <v>5.1510264777301417E-86</v>
      </c>
      <c r="AB137" s="22">
        <f t="shared" si="201"/>
        <v>-1.6483284728736305E-86</v>
      </c>
      <c r="AC137" s="22">
        <f t="shared" si="201"/>
        <v>5.27465111319557E-87</v>
      </c>
      <c r="AD137" s="22">
        <f t="shared" si="201"/>
        <v>-1.6878883562225665E-87</v>
      </c>
      <c r="AE137" s="22">
        <f t="shared" si="201"/>
        <v>5.4012427399121611E-88</v>
      </c>
      <c r="AF137" s="22">
        <f t="shared" si="201"/>
        <v>-1.7283976767718744E-88</v>
      </c>
      <c r="AG137" s="22">
        <f t="shared" si="201"/>
        <v>5.5308725656699438E-89</v>
      </c>
      <c r="AH137" s="22">
        <f t="shared" si="201"/>
        <v>-1.769879221014365E-89</v>
      </c>
      <c r="AI137" s="22">
        <f t="shared" si="201"/>
        <v>5.6636135072459129E-90</v>
      </c>
      <c r="AJ137" s="22">
        <f t="shared" si="201"/>
        <v>-1.8123563223186754E-90</v>
      </c>
      <c r="AK137" s="22">
        <f t="shared" si="201"/>
        <v>5.7995402314197039E-91</v>
      </c>
      <c r="AL137" s="22">
        <f t="shared" si="201"/>
        <v>-1.8558528740542876E-91</v>
      </c>
      <c r="AM137" s="22">
        <f t="shared" si="201"/>
        <v>5.9387291969736658E-92</v>
      </c>
      <c r="AN137" s="22">
        <f t="shared" si="201"/>
        <v>-1.9003933430315553E-92</v>
      </c>
      <c r="AO137" s="22">
        <f t="shared" si="201"/>
        <v>6.0812586977009182E-93</v>
      </c>
      <c r="AP137" s="22">
        <f t="shared" si="201"/>
        <v>-1.9460027832642748E-93</v>
      </c>
      <c r="AQ137" s="22">
        <f t="shared" si="201"/>
        <v>6.2272089064456183E-94</v>
      </c>
      <c r="AR137" s="22">
        <f t="shared" si="201"/>
        <v>-1.9927068500625784E-94</v>
      </c>
      <c r="AS137" s="22">
        <f t="shared" si="198"/>
        <v>6.3766619202001932E-95</v>
      </c>
      <c r="AV137" s="43" t="s">
        <v>189</v>
      </c>
      <c r="AW137" s="22">
        <f t="shared" si="192"/>
        <v>6.5999999999999845</v>
      </c>
      <c r="AX137" s="81">
        <f t="shared" si="186"/>
        <v>9</v>
      </c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T137" s="43" t="s">
        <v>189</v>
      </c>
      <c r="BU137" s="22">
        <f t="shared" si="193"/>
        <v>6.5999999999999845</v>
      </c>
      <c r="BV137" s="83">
        <f t="shared" si="187"/>
        <v>0.83</v>
      </c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R137" s="43" t="s">
        <v>189</v>
      </c>
      <c r="CS137" s="22">
        <f t="shared" si="194"/>
        <v>6.5999999999999845</v>
      </c>
      <c r="CT137" s="85">
        <f t="shared" si="188"/>
        <v>0.5</v>
      </c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P137" s="43" t="s">
        <v>189</v>
      </c>
      <c r="DQ137" s="22">
        <f t="shared" si="195"/>
        <v>6.5999999999999845</v>
      </c>
      <c r="DR137" s="20">
        <f t="shared" si="189"/>
        <v>0</v>
      </c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</row>
    <row r="138" spans="23:142">
      <c r="W138" s="12" t="s">
        <v>190</v>
      </c>
      <c r="X138" s="22">
        <f t="shared" si="190"/>
        <v>6.6499999999999844</v>
      </c>
      <c r="Y138" s="53">
        <f t="shared" si="199"/>
        <v>-1.6599987672372688E-85</v>
      </c>
      <c r="Z138" s="22">
        <f t="shared" si="196"/>
        <v>5.4779959318829337E-86</v>
      </c>
      <c r="AA138" s="22">
        <f t="shared" ref="AA138:AR138" si="202">($C$39*Z138+$D$39*Z138+$E$39*Z138-($D$13*Z138*$X138))</f>
        <v>-1.8077386575213509E-86</v>
      </c>
      <c r="AB138" s="22">
        <f t="shared" si="202"/>
        <v>5.9655375698204016E-87</v>
      </c>
      <c r="AC138" s="22">
        <f t="shared" si="202"/>
        <v>-1.9686273980407138E-87</v>
      </c>
      <c r="AD138" s="22">
        <f t="shared" si="202"/>
        <v>6.4964704135342938E-88</v>
      </c>
      <c r="AE138" s="22">
        <f t="shared" si="202"/>
        <v>-2.1438352364662955E-88</v>
      </c>
      <c r="AF138" s="22">
        <f t="shared" si="202"/>
        <v>7.0746562803387123E-89</v>
      </c>
      <c r="AG138" s="22">
        <f t="shared" si="202"/>
        <v>-2.3346365725117533E-89</v>
      </c>
      <c r="AH138" s="22">
        <f t="shared" si="202"/>
        <v>7.704300689288716E-90</v>
      </c>
      <c r="AI138" s="22">
        <f t="shared" si="202"/>
        <v>-2.5424192274652528E-90</v>
      </c>
      <c r="AJ138" s="22">
        <f t="shared" si="202"/>
        <v>8.3899834506352542E-91</v>
      </c>
      <c r="AK138" s="22">
        <f t="shared" si="202"/>
        <v>-2.76869453870961E-91</v>
      </c>
      <c r="AL138" s="22">
        <f t="shared" si="202"/>
        <v>9.1366919777416277E-92</v>
      </c>
      <c r="AM138" s="22">
        <f t="shared" si="202"/>
        <v>-3.0151083526547084E-92</v>
      </c>
      <c r="AN138" s="22">
        <f t="shared" si="202"/>
        <v>9.9498575637604435E-93</v>
      </c>
      <c r="AO138" s="22">
        <f t="shared" si="202"/>
        <v>-3.2834529960409187E-93</v>
      </c>
      <c r="AP138" s="22">
        <f t="shared" si="202"/>
        <v>1.0835394886934927E-93</v>
      </c>
      <c r="AQ138" s="22">
        <f t="shared" si="202"/>
        <v>-3.5756803126884926E-94</v>
      </c>
      <c r="AR138" s="22">
        <f t="shared" si="202"/>
        <v>1.179974503187191E-94</v>
      </c>
      <c r="AS138" s="22">
        <f t="shared" si="198"/>
        <v>-3.8939158605176941E-95</v>
      </c>
      <c r="AV138" s="43" t="s">
        <v>190</v>
      </c>
      <c r="AW138" s="22">
        <f t="shared" si="192"/>
        <v>6.6499999999999844</v>
      </c>
      <c r="AX138" s="81">
        <f t="shared" si="186"/>
        <v>9</v>
      </c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T138" s="43" t="s">
        <v>190</v>
      </c>
      <c r="BU138" s="22">
        <f t="shared" si="193"/>
        <v>6.6499999999999844</v>
      </c>
      <c r="BV138" s="83">
        <f t="shared" si="187"/>
        <v>0.83</v>
      </c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R138" s="43" t="s">
        <v>190</v>
      </c>
      <c r="CS138" s="22">
        <f t="shared" si="194"/>
        <v>6.6499999999999844</v>
      </c>
      <c r="CT138" s="85">
        <f t="shared" si="188"/>
        <v>0.5</v>
      </c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P138" s="43" t="s">
        <v>190</v>
      </c>
      <c r="DQ138" s="22">
        <f t="shared" si="195"/>
        <v>6.6499999999999844</v>
      </c>
      <c r="DR138" s="20">
        <f t="shared" si="189"/>
        <v>0</v>
      </c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</row>
    <row r="139" spans="23:142">
      <c r="W139" s="12" t="s">
        <v>191</v>
      </c>
      <c r="X139" s="22">
        <f t="shared" si="190"/>
        <v>6.6999999999999842</v>
      </c>
      <c r="Y139" s="53">
        <f t="shared" si="199"/>
        <v>5.6439958086066635E-86</v>
      </c>
      <c r="Z139" s="22">
        <f t="shared" si="196"/>
        <v>-1.9189585749262484E-86</v>
      </c>
      <c r="AA139" s="22">
        <f t="shared" ref="AA139:AR139" si="203">($C$39*Z139+$D$39*Z139+$E$39*Z139-($D$13*Z139*$X139))</f>
        <v>6.5244591547491851E-87</v>
      </c>
      <c r="AB139" s="22">
        <f t="shared" si="203"/>
        <v>-2.2183161126147044E-87</v>
      </c>
      <c r="AC139" s="22">
        <f t="shared" si="203"/>
        <v>7.5422747828899253E-88</v>
      </c>
      <c r="AD139" s="22">
        <f t="shared" si="203"/>
        <v>-2.5643734261825509E-88</v>
      </c>
      <c r="AE139" s="22">
        <f t="shared" si="203"/>
        <v>8.718869649020594E-89</v>
      </c>
      <c r="AF139" s="22">
        <f t="shared" si="203"/>
        <v>-2.9644156806669735E-89</v>
      </c>
      <c r="AG139" s="22">
        <f t="shared" si="203"/>
        <v>1.0079013314267619E-89</v>
      </c>
      <c r="AH139" s="22">
        <f t="shared" si="203"/>
        <v>-3.42686452685096E-90</v>
      </c>
      <c r="AI139" s="22">
        <f t="shared" si="203"/>
        <v>1.1651339391293158E-90</v>
      </c>
      <c r="AJ139" s="22">
        <f t="shared" si="203"/>
        <v>-3.9614553930396382E-91</v>
      </c>
      <c r="AK139" s="22">
        <f t="shared" si="203"/>
        <v>1.3468948336334657E-91</v>
      </c>
      <c r="AL139" s="22">
        <f t="shared" si="203"/>
        <v>-4.5794424343537398E-92</v>
      </c>
      <c r="AM139" s="22">
        <f t="shared" si="203"/>
        <v>1.5570104276802567E-92</v>
      </c>
      <c r="AN139" s="22">
        <f t="shared" si="203"/>
        <v>-5.2938354541128257E-93</v>
      </c>
      <c r="AO139" s="22">
        <f t="shared" si="203"/>
        <v>1.7999040543983436E-93</v>
      </c>
      <c r="AP139" s="22">
        <f t="shared" si="203"/>
        <v>-6.1196737849543122E-94</v>
      </c>
      <c r="AQ139" s="22">
        <f t="shared" si="203"/>
        <v>2.0806890868844479E-94</v>
      </c>
      <c r="AR139" s="22">
        <f t="shared" si="203"/>
        <v>-7.0743428954070593E-95</v>
      </c>
      <c r="AS139" s="22">
        <f t="shared" si="198"/>
        <v>2.4052765844383789E-95</v>
      </c>
      <c r="AV139" s="43" t="s">
        <v>191</v>
      </c>
      <c r="AW139" s="22">
        <f t="shared" si="192"/>
        <v>6.6999999999999842</v>
      </c>
      <c r="AX139" s="81">
        <f t="shared" si="186"/>
        <v>9</v>
      </c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T139" s="43" t="s">
        <v>191</v>
      </c>
      <c r="BU139" s="22">
        <f t="shared" si="193"/>
        <v>6.6999999999999842</v>
      </c>
      <c r="BV139" s="83">
        <f t="shared" si="187"/>
        <v>0.83</v>
      </c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R139" s="43" t="s">
        <v>191</v>
      </c>
      <c r="CS139" s="22">
        <f t="shared" si="194"/>
        <v>6.6999999999999842</v>
      </c>
      <c r="CT139" s="85">
        <f t="shared" si="188"/>
        <v>0.5</v>
      </c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P139" s="43" t="s">
        <v>191</v>
      </c>
      <c r="DQ139" s="22">
        <f t="shared" si="195"/>
        <v>6.6999999999999842</v>
      </c>
      <c r="DR139" s="20">
        <f t="shared" si="189"/>
        <v>0</v>
      </c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</row>
    <row r="140" spans="23:142">
      <c r="W140" s="12" t="s">
        <v>192</v>
      </c>
      <c r="X140" s="22">
        <f t="shared" si="190"/>
        <v>6.749999999999984</v>
      </c>
      <c r="Y140" s="53">
        <f t="shared" si="199"/>
        <v>-1.9753985330123149E-86</v>
      </c>
      <c r="Z140" s="22">
        <f t="shared" si="196"/>
        <v>6.913894865543038E-87</v>
      </c>
      <c r="AA140" s="22">
        <f t="shared" ref="AA140:AR140" si="204">($C$39*Z140+$D$39*Z140+$E$39*Z140-($D$13*Z140*$X140))</f>
        <v>-2.4198632029400421E-87</v>
      </c>
      <c r="AB140" s="22">
        <f t="shared" si="204"/>
        <v>8.4695212102900713E-88</v>
      </c>
      <c r="AC140" s="22">
        <f t="shared" si="204"/>
        <v>-2.9643324236015002E-88</v>
      </c>
      <c r="AD140" s="22">
        <f t="shared" si="204"/>
        <v>1.0375163482605154E-88</v>
      </c>
      <c r="AE140" s="22">
        <f t="shared" si="204"/>
        <v>-3.631307218911771E-89</v>
      </c>
      <c r="AF140" s="22">
        <f t="shared" si="204"/>
        <v>1.2709575266191091E-89</v>
      </c>
      <c r="AG140" s="22">
        <f t="shared" si="204"/>
        <v>-4.4483513431668421E-90</v>
      </c>
      <c r="AH140" s="22">
        <f t="shared" si="204"/>
        <v>1.5569229701083813E-90</v>
      </c>
      <c r="AI140" s="22">
        <f t="shared" si="204"/>
        <v>-5.4492303953792827E-91</v>
      </c>
      <c r="AJ140" s="22">
        <f t="shared" si="204"/>
        <v>1.9072306383827314E-91</v>
      </c>
      <c r="AK140" s="22">
        <f t="shared" si="204"/>
        <v>-6.6753072343395032E-92</v>
      </c>
      <c r="AL140" s="22">
        <f t="shared" si="204"/>
        <v>2.3363575320188054E-92</v>
      </c>
      <c r="AM140" s="22">
        <f t="shared" si="204"/>
        <v>-8.177251362065744E-93</v>
      </c>
      <c r="AN140" s="22">
        <f t="shared" si="204"/>
        <v>2.8620379767229871E-93</v>
      </c>
      <c r="AO140" s="22">
        <f t="shared" si="204"/>
        <v>-1.0017132918530361E-93</v>
      </c>
      <c r="AP140" s="22">
        <f t="shared" si="204"/>
        <v>3.5059965214855953E-94</v>
      </c>
      <c r="AQ140" s="22">
        <f t="shared" si="204"/>
        <v>-1.227098782519947E-94</v>
      </c>
      <c r="AR140" s="22">
        <f t="shared" si="204"/>
        <v>4.2948457388197755E-95</v>
      </c>
      <c r="AS140" s="22">
        <f t="shared" si="198"/>
        <v>-1.503196008586908E-95</v>
      </c>
      <c r="AV140" s="43" t="s">
        <v>192</v>
      </c>
      <c r="AW140" s="22">
        <f t="shared" si="192"/>
        <v>6.749999999999984</v>
      </c>
      <c r="AX140" s="81">
        <f t="shared" si="186"/>
        <v>9</v>
      </c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T140" s="43" t="s">
        <v>192</v>
      </c>
      <c r="BU140" s="22">
        <f t="shared" si="193"/>
        <v>6.749999999999984</v>
      </c>
      <c r="BV140" s="83">
        <f t="shared" si="187"/>
        <v>0.83</v>
      </c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R140" s="43" t="s">
        <v>192</v>
      </c>
      <c r="CS140" s="22">
        <f t="shared" si="194"/>
        <v>6.749999999999984</v>
      </c>
      <c r="CT140" s="85">
        <f t="shared" si="188"/>
        <v>0.5</v>
      </c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P140" s="43" t="s">
        <v>192</v>
      </c>
      <c r="DQ140" s="22">
        <f t="shared" si="195"/>
        <v>6.749999999999984</v>
      </c>
      <c r="DR140" s="20">
        <f t="shared" si="189"/>
        <v>0</v>
      </c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</row>
    <row r="141" spans="23:142">
      <c r="W141" s="12" t="s">
        <v>193</v>
      </c>
      <c r="X141" s="22">
        <f t="shared" si="190"/>
        <v>6.7999999999999838</v>
      </c>
      <c r="Y141" s="53">
        <f t="shared" si="199"/>
        <v>7.1114347188442695E-87</v>
      </c>
      <c r="Z141" s="22">
        <f t="shared" si="196"/>
        <v>-2.560116498783913E-87</v>
      </c>
      <c r="AA141" s="22">
        <f t="shared" ref="AA141:AR141" si="205">($C$39*Z141+$D$39*Z141+$E$39*Z141-($D$13*Z141*$X141))</f>
        <v>9.2164193956220132E-88</v>
      </c>
      <c r="AB141" s="22">
        <f t="shared" si="205"/>
        <v>-3.3179109824238964E-88</v>
      </c>
      <c r="AC141" s="22">
        <f t="shared" si="205"/>
        <v>1.1944479536725924E-88</v>
      </c>
      <c r="AD141" s="22">
        <f t="shared" si="205"/>
        <v>-4.3000126332212968E-89</v>
      </c>
      <c r="AE141" s="22">
        <f t="shared" si="205"/>
        <v>1.5480045479596535E-89</v>
      </c>
      <c r="AF141" s="22">
        <f t="shared" si="205"/>
        <v>-5.5728163726547048E-90</v>
      </c>
      <c r="AG141" s="22">
        <f t="shared" si="205"/>
        <v>2.0062138941556766E-90</v>
      </c>
      <c r="AH141" s="22">
        <f t="shared" si="205"/>
        <v>-7.2223700189603721E-91</v>
      </c>
      <c r="AI141" s="22">
        <f t="shared" si="205"/>
        <v>2.6000532068257119E-91</v>
      </c>
      <c r="AJ141" s="22">
        <f t="shared" si="205"/>
        <v>-9.3601915445724843E-92</v>
      </c>
      <c r="AK141" s="22">
        <f t="shared" si="205"/>
        <v>3.3696689560460664E-92</v>
      </c>
      <c r="AL141" s="22">
        <f t="shared" si="205"/>
        <v>-1.2130808241765738E-92</v>
      </c>
      <c r="AM141" s="22">
        <f t="shared" si="205"/>
        <v>4.3670909670356268E-93</v>
      </c>
      <c r="AN141" s="22">
        <f t="shared" si="205"/>
        <v>-1.572152748132812E-93</v>
      </c>
      <c r="AO141" s="22">
        <f t="shared" si="205"/>
        <v>5.6597498932780762E-94</v>
      </c>
      <c r="AP141" s="22">
        <f t="shared" si="205"/>
        <v>-2.0375099615800897E-94</v>
      </c>
      <c r="AQ141" s="22">
        <f t="shared" si="205"/>
        <v>7.3350358616882609E-95</v>
      </c>
      <c r="AR141" s="22">
        <f t="shared" si="205"/>
        <v>-2.6406129102077514E-95</v>
      </c>
      <c r="AS141" s="22">
        <f t="shared" si="198"/>
        <v>9.5062064767478223E-96</v>
      </c>
      <c r="AV141" s="43" t="s">
        <v>193</v>
      </c>
      <c r="AW141" s="22">
        <f t="shared" si="192"/>
        <v>6.7999999999999838</v>
      </c>
      <c r="AX141" s="81">
        <f t="shared" si="186"/>
        <v>9</v>
      </c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T141" s="43" t="s">
        <v>193</v>
      </c>
      <c r="BU141" s="22">
        <f t="shared" si="193"/>
        <v>6.7999999999999838</v>
      </c>
      <c r="BV141" s="83">
        <f t="shared" si="187"/>
        <v>0.83</v>
      </c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R141" s="43" t="s">
        <v>193</v>
      </c>
      <c r="CS141" s="22">
        <f t="shared" si="194"/>
        <v>6.7999999999999838</v>
      </c>
      <c r="CT141" s="85">
        <f t="shared" si="188"/>
        <v>0.5</v>
      </c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P141" s="43" t="s">
        <v>193</v>
      </c>
      <c r="DQ141" s="22">
        <f t="shared" si="195"/>
        <v>6.7999999999999838</v>
      </c>
      <c r="DR141" s="20">
        <f t="shared" si="189"/>
        <v>0</v>
      </c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</row>
    <row r="142" spans="23:142">
      <c r="W142" s="12" t="s">
        <v>194</v>
      </c>
      <c r="X142" s="22">
        <f t="shared" si="190"/>
        <v>6.8499999999999837</v>
      </c>
      <c r="Y142" s="53">
        <f t="shared" si="199"/>
        <v>-2.6312308459723577E-87</v>
      </c>
      <c r="Z142" s="22">
        <f t="shared" si="196"/>
        <v>9.7355541300976375E-88</v>
      </c>
      <c r="AA142" s="22">
        <f t="shared" ref="AA142:AR142" si="206">($C$39*Z142+$D$39*Z142+$E$39*Z142-($D$13*Z142*$X142))</f>
        <v>-3.6021550281360954E-88</v>
      </c>
      <c r="AB142" s="22">
        <f t="shared" si="206"/>
        <v>1.3327973604103445E-88</v>
      </c>
      <c r="AC142" s="22">
        <f t="shared" si="206"/>
        <v>-4.9313502335182305E-89</v>
      </c>
      <c r="AD142" s="22">
        <f t="shared" si="206"/>
        <v>1.824599586401729E-89</v>
      </c>
      <c r="AE142" s="22">
        <f t="shared" si="206"/>
        <v>-6.7510184696863403E-90</v>
      </c>
      <c r="AF142" s="22">
        <f t="shared" si="206"/>
        <v>2.4978768337839242E-90</v>
      </c>
      <c r="AG142" s="22">
        <f t="shared" si="206"/>
        <v>-9.2421442850004408E-91</v>
      </c>
      <c r="AH142" s="22">
        <f t="shared" si="206"/>
        <v>3.4195933854501349E-91</v>
      </c>
      <c r="AI142" s="22">
        <f t="shared" si="206"/>
        <v>-1.2652495526165387E-91</v>
      </c>
      <c r="AJ142" s="22">
        <f t="shared" si="206"/>
        <v>4.6814233446811564E-92</v>
      </c>
      <c r="AK142" s="22">
        <f t="shared" si="206"/>
        <v>-1.7321266375320122E-92</v>
      </c>
      <c r="AL142" s="22">
        <f t="shared" si="206"/>
        <v>6.4088685588683904E-93</v>
      </c>
      <c r="AM142" s="22">
        <f t="shared" si="206"/>
        <v>-2.3712813667812848E-93</v>
      </c>
      <c r="AN142" s="22">
        <f t="shared" si="206"/>
        <v>8.7737410570906811E-94</v>
      </c>
      <c r="AO142" s="22">
        <f t="shared" si="206"/>
        <v>-3.2462841911235229E-94</v>
      </c>
      <c r="AP142" s="22">
        <f t="shared" si="206"/>
        <v>1.2011251507156937E-94</v>
      </c>
      <c r="AQ142" s="22">
        <f t="shared" si="206"/>
        <v>-4.444163057648031E-95</v>
      </c>
      <c r="AR142" s="22">
        <f t="shared" si="206"/>
        <v>1.6443403313297566E-95</v>
      </c>
      <c r="AS142" s="22">
        <f t="shared" si="198"/>
        <v>-6.0840592259200464E-96</v>
      </c>
      <c r="AV142" s="43" t="s">
        <v>194</v>
      </c>
      <c r="AW142" s="22">
        <f t="shared" si="192"/>
        <v>6.8499999999999837</v>
      </c>
      <c r="AX142" s="81">
        <f t="shared" si="186"/>
        <v>9</v>
      </c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T142" s="43" t="s">
        <v>194</v>
      </c>
      <c r="BU142" s="22">
        <f t="shared" si="193"/>
        <v>6.8499999999999837</v>
      </c>
      <c r="BV142" s="83">
        <f t="shared" si="187"/>
        <v>0.83</v>
      </c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R142" s="43" t="s">
        <v>194</v>
      </c>
      <c r="CS142" s="22">
        <f t="shared" si="194"/>
        <v>6.8499999999999837</v>
      </c>
      <c r="CT142" s="85">
        <f t="shared" si="188"/>
        <v>0.5</v>
      </c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P142" s="43" t="s">
        <v>194</v>
      </c>
      <c r="DQ142" s="22">
        <f t="shared" si="195"/>
        <v>6.8499999999999837</v>
      </c>
      <c r="DR142" s="20">
        <f t="shared" si="189"/>
        <v>0</v>
      </c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</row>
    <row r="143" spans="23:142">
      <c r="W143" s="12" t="s">
        <v>195</v>
      </c>
      <c r="X143" s="22">
        <f t="shared" si="190"/>
        <v>6.8999999999999835</v>
      </c>
      <c r="Y143" s="53">
        <f t="shared" si="199"/>
        <v>9.9986772146948713E-88</v>
      </c>
      <c r="Z143" s="22">
        <f t="shared" si="196"/>
        <v>-3.7994973415840174E-88</v>
      </c>
      <c r="AA143" s="22">
        <f t="shared" ref="AA143:AR143" si="207">($C$39*Z143+$D$39*Z143+$E$39*Z143-($D$13*Z143*$X143))</f>
        <v>1.4438089898019145E-88</v>
      </c>
      <c r="AB143" s="22">
        <f t="shared" si="207"/>
        <v>-5.4864741612472275E-89</v>
      </c>
      <c r="AC143" s="22">
        <f t="shared" si="207"/>
        <v>2.08486018127393E-89</v>
      </c>
      <c r="AD143" s="22">
        <f t="shared" si="207"/>
        <v>-7.9224686888408613E-90</v>
      </c>
      <c r="AE143" s="22">
        <f t="shared" si="207"/>
        <v>3.0105381017595007E-90</v>
      </c>
      <c r="AF143" s="22">
        <f t="shared" si="207"/>
        <v>-1.1440044786686003E-90</v>
      </c>
      <c r="AG143" s="22">
        <f t="shared" si="207"/>
        <v>4.3472170189406433E-91</v>
      </c>
      <c r="AH143" s="22">
        <f t="shared" si="207"/>
        <v>-1.6519424671974306E-91</v>
      </c>
      <c r="AI143" s="22">
        <f t="shared" si="207"/>
        <v>6.2773813753501819E-92</v>
      </c>
      <c r="AJ143" s="22">
        <f t="shared" si="207"/>
        <v>-2.3854049226330483E-92</v>
      </c>
      <c r="AK143" s="22">
        <f t="shared" si="207"/>
        <v>9.0645387060055063E-93</v>
      </c>
      <c r="AL143" s="22">
        <f t="shared" si="207"/>
        <v>-3.4445247082820644E-93</v>
      </c>
      <c r="AM143" s="22">
        <f t="shared" si="207"/>
        <v>1.3089193891471739E-93</v>
      </c>
      <c r="AN143" s="22">
        <f t="shared" si="207"/>
        <v>-4.9738936787592173E-94</v>
      </c>
      <c r="AO143" s="22">
        <f t="shared" si="207"/>
        <v>1.8900795979284861E-94</v>
      </c>
      <c r="AP143" s="22">
        <f t="shared" si="207"/>
        <v>-7.182302472128184E-95</v>
      </c>
      <c r="AQ143" s="22">
        <f t="shared" si="207"/>
        <v>2.7292749394086857E-95</v>
      </c>
      <c r="AR143" s="22">
        <f t="shared" si="207"/>
        <v>-1.0371244769752917E-95</v>
      </c>
      <c r="AS143" s="22">
        <f t="shared" si="198"/>
        <v>3.9410730125060753E-96</v>
      </c>
      <c r="AV143" s="43" t="s">
        <v>195</v>
      </c>
      <c r="AW143" s="22">
        <f t="shared" si="192"/>
        <v>6.8999999999999835</v>
      </c>
      <c r="AX143" s="81">
        <f t="shared" si="186"/>
        <v>9</v>
      </c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T143" s="43" t="s">
        <v>195</v>
      </c>
      <c r="BU143" s="22">
        <f t="shared" si="193"/>
        <v>6.8999999999999835</v>
      </c>
      <c r="BV143" s="83">
        <f t="shared" si="187"/>
        <v>0.83</v>
      </c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R143" s="43" t="s">
        <v>195</v>
      </c>
      <c r="CS143" s="22">
        <f t="shared" si="194"/>
        <v>6.8999999999999835</v>
      </c>
      <c r="CT143" s="85">
        <f t="shared" si="188"/>
        <v>0.5</v>
      </c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P143" s="43" t="s">
        <v>195</v>
      </c>
      <c r="DQ143" s="22">
        <f t="shared" si="195"/>
        <v>6.8999999999999835</v>
      </c>
      <c r="DR143" s="20">
        <f t="shared" si="189"/>
        <v>0</v>
      </c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</row>
    <row r="144" spans="23:142">
      <c r="W144" s="12" t="s">
        <v>196</v>
      </c>
      <c r="X144" s="22">
        <f t="shared" si="190"/>
        <v>6.9499999999999833</v>
      </c>
      <c r="Y144" s="53">
        <f t="shared" si="199"/>
        <v>-3.8994841137309656E-88</v>
      </c>
      <c r="Z144" s="22">
        <f t="shared" si="196"/>
        <v>1.5207988043550648E-88</v>
      </c>
      <c r="AA144" s="22">
        <f t="shared" ref="AA144:AR144" si="208">($C$39*Z144+$D$39*Z144+$E$39*Z144-($D$13*Z144*$X144))</f>
        <v>-5.9311153369847035E-89</v>
      </c>
      <c r="AB144" s="22">
        <f t="shared" si="208"/>
        <v>2.3131349814240151E-89</v>
      </c>
      <c r="AC144" s="22">
        <f t="shared" si="208"/>
        <v>-9.0212264275535831E-90</v>
      </c>
      <c r="AD144" s="22">
        <f t="shared" si="208"/>
        <v>3.5182783067458678E-90</v>
      </c>
      <c r="AE144" s="22">
        <f t="shared" si="208"/>
        <v>-1.3721285396308768E-90</v>
      </c>
      <c r="AF144" s="22">
        <f t="shared" si="208"/>
        <v>5.3513013045603753E-91</v>
      </c>
      <c r="AG144" s="22">
        <f t="shared" si="208"/>
        <v>-2.0870075087785287E-91</v>
      </c>
      <c r="AH144" s="22">
        <f t="shared" si="208"/>
        <v>8.1393292842361933E-92</v>
      </c>
      <c r="AI144" s="22">
        <f t="shared" si="208"/>
        <v>-3.1743384208520875E-92</v>
      </c>
      <c r="AJ144" s="22">
        <f t="shared" si="208"/>
        <v>1.2379919841323035E-92</v>
      </c>
      <c r="AK144" s="22">
        <f t="shared" si="208"/>
        <v>-4.828168738115943E-93</v>
      </c>
      <c r="AL144" s="22">
        <f t="shared" si="208"/>
        <v>1.8829858078652027E-93</v>
      </c>
      <c r="AM144" s="22">
        <f t="shared" si="208"/>
        <v>-7.3436446506742298E-94</v>
      </c>
      <c r="AN144" s="22">
        <f t="shared" si="208"/>
        <v>2.8640214137629249E-94</v>
      </c>
      <c r="AO144" s="22">
        <f t="shared" si="208"/>
        <v>-1.1169683513675313E-94</v>
      </c>
      <c r="AP144" s="22">
        <f t="shared" si="208"/>
        <v>4.3561765703333377E-95</v>
      </c>
      <c r="AQ144" s="22">
        <f t="shared" si="208"/>
        <v>-1.6989088624299877E-95</v>
      </c>
      <c r="AR144" s="22">
        <f t="shared" si="208"/>
        <v>6.6257445634768949E-96</v>
      </c>
      <c r="AS144" s="22">
        <f t="shared" si="198"/>
        <v>-2.5840403797559676E-96</v>
      </c>
      <c r="AV144" s="43" t="s">
        <v>196</v>
      </c>
      <c r="AW144" s="22">
        <f t="shared" si="192"/>
        <v>6.9499999999999833</v>
      </c>
      <c r="AX144" s="81">
        <f t="shared" si="186"/>
        <v>9</v>
      </c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T144" s="43" t="s">
        <v>196</v>
      </c>
      <c r="BU144" s="22">
        <f t="shared" si="193"/>
        <v>6.9499999999999833</v>
      </c>
      <c r="BV144" s="83">
        <f t="shared" si="187"/>
        <v>0.83</v>
      </c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R144" s="43" t="s">
        <v>196</v>
      </c>
      <c r="CS144" s="22">
        <f t="shared" si="194"/>
        <v>6.9499999999999833</v>
      </c>
      <c r="CT144" s="85">
        <f t="shared" si="188"/>
        <v>0.5</v>
      </c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P144" s="43" t="s">
        <v>196</v>
      </c>
      <c r="DQ144" s="22">
        <f t="shared" si="195"/>
        <v>6.9499999999999833</v>
      </c>
      <c r="DR144" s="20">
        <f t="shared" si="189"/>
        <v>0</v>
      </c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</row>
    <row r="145" spans="23:142">
      <c r="W145" s="12" t="s">
        <v>197</v>
      </c>
      <c r="X145" s="22">
        <f t="shared" si="190"/>
        <v>6.9999999999999831</v>
      </c>
      <c r="Y145" s="53">
        <f t="shared" si="199"/>
        <v>1.5597936454923742E-88</v>
      </c>
      <c r="Z145" s="22">
        <f t="shared" si="196"/>
        <v>-6.2391745819694444E-89</v>
      </c>
      <c r="AA145" s="22">
        <f t="shared" ref="AA145:AR145" si="209">($C$39*Z145+$D$39*Z145+$E$39*Z145-($D$13*Z145*$X145))</f>
        <v>2.4956698327877565E-89</v>
      </c>
      <c r="AB145" s="22">
        <f t="shared" si="209"/>
        <v>-9.982679331150941E-90</v>
      </c>
      <c r="AC145" s="22">
        <f t="shared" si="209"/>
        <v>3.993071732460344E-90</v>
      </c>
      <c r="AD145" s="22">
        <f t="shared" si="209"/>
        <v>-1.5972286929841243E-90</v>
      </c>
      <c r="AE145" s="22">
        <f t="shared" si="209"/>
        <v>6.388914771936445E-91</v>
      </c>
      <c r="AF145" s="22">
        <f t="shared" si="209"/>
        <v>-2.5555659087745555E-91</v>
      </c>
      <c r="AG145" s="22">
        <f t="shared" si="209"/>
        <v>1.0222263635098147E-91</v>
      </c>
      <c r="AH145" s="22">
        <f t="shared" si="209"/>
        <v>-4.0889054540392255E-92</v>
      </c>
      <c r="AI145" s="22">
        <f t="shared" si="209"/>
        <v>1.6355621816156766E-92</v>
      </c>
      <c r="AJ145" s="22">
        <f t="shared" si="209"/>
        <v>-6.5422487264626512E-93</v>
      </c>
      <c r="AK145" s="22">
        <f t="shared" si="209"/>
        <v>2.616899490585039E-93</v>
      </c>
      <c r="AL145" s="22">
        <f t="shared" si="209"/>
        <v>-1.0467597962340073E-93</v>
      </c>
      <c r="AM145" s="22">
        <f t="shared" si="209"/>
        <v>4.1870391849359962E-94</v>
      </c>
      <c r="AN145" s="22">
        <f t="shared" si="209"/>
        <v>-1.6748156739743854E-94</v>
      </c>
      <c r="AO145" s="22">
        <f t="shared" si="209"/>
        <v>6.6992626958974888E-95</v>
      </c>
      <c r="AP145" s="22">
        <f t="shared" si="209"/>
        <v>-2.6797050783589734E-95</v>
      </c>
      <c r="AQ145" s="22">
        <f t="shared" si="209"/>
        <v>1.0718820313435803E-95</v>
      </c>
      <c r="AR145" s="22">
        <f t="shared" si="209"/>
        <v>-4.2875281253742858E-96</v>
      </c>
      <c r="AS145" s="22">
        <f t="shared" si="198"/>
        <v>1.7150112501497003E-96</v>
      </c>
      <c r="AV145" s="43" t="s">
        <v>197</v>
      </c>
      <c r="AW145" s="22">
        <f t="shared" si="192"/>
        <v>6.9999999999999831</v>
      </c>
      <c r="AX145" s="81">
        <f t="shared" si="186"/>
        <v>9</v>
      </c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T145" s="43" t="s">
        <v>197</v>
      </c>
      <c r="BU145" s="22">
        <f t="shared" si="193"/>
        <v>6.9999999999999831</v>
      </c>
      <c r="BV145" s="83">
        <f t="shared" si="187"/>
        <v>0.83</v>
      </c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R145" s="43" t="s">
        <v>197</v>
      </c>
      <c r="CS145" s="22">
        <f t="shared" si="194"/>
        <v>6.9999999999999831</v>
      </c>
      <c r="CT145" s="85">
        <f t="shared" si="188"/>
        <v>0.5</v>
      </c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P145" s="43" t="s">
        <v>197</v>
      </c>
      <c r="DQ145" s="22">
        <f t="shared" si="195"/>
        <v>6.9999999999999831</v>
      </c>
      <c r="DR145" s="20">
        <f t="shared" si="189"/>
        <v>0</v>
      </c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</row>
    <row r="146" spans="23:142">
      <c r="W146" s="12" t="s">
        <v>198</v>
      </c>
      <c r="X146" s="22">
        <f t="shared" si="190"/>
        <v>7.0499999999999829</v>
      </c>
      <c r="Y146" s="53">
        <f t="shared" si="199"/>
        <v>-6.3951539465186837E-89</v>
      </c>
      <c r="Z146" s="22">
        <f t="shared" si="196"/>
        <v>2.6220131180726397E-89</v>
      </c>
      <c r="AA146" s="22">
        <f t="shared" ref="AA146:AR146" si="210">($C$39*Z146+$D$39*Z146+$E$39*Z146-($D$13*Z146*$X146))</f>
        <v>-1.0750253784097742E-89</v>
      </c>
      <c r="AB146" s="22">
        <f t="shared" si="210"/>
        <v>4.4076040514800367E-90</v>
      </c>
      <c r="AC146" s="22">
        <f t="shared" si="210"/>
        <v>-1.8071176611068005E-90</v>
      </c>
      <c r="AD146" s="22">
        <f t="shared" si="210"/>
        <v>7.4091824105378257E-91</v>
      </c>
      <c r="AE146" s="22">
        <f t="shared" si="210"/>
        <v>-3.037764788320485E-91</v>
      </c>
      <c r="AF146" s="22">
        <f t="shared" si="210"/>
        <v>1.2454835632113891E-91</v>
      </c>
      <c r="AG146" s="22">
        <f t="shared" si="210"/>
        <v>-5.1064826091666528E-92</v>
      </c>
      <c r="AH146" s="22">
        <f t="shared" si="210"/>
        <v>2.0936578697583111E-92</v>
      </c>
      <c r="AI146" s="22">
        <f t="shared" si="210"/>
        <v>-8.5839972660090051E-93</v>
      </c>
      <c r="AJ146" s="22">
        <f t="shared" si="210"/>
        <v>3.5194388790636632E-93</v>
      </c>
      <c r="AK146" s="22">
        <f t="shared" si="210"/>
        <v>-1.4429699404160899E-93</v>
      </c>
      <c r="AL146" s="22">
        <f t="shared" si="210"/>
        <v>5.9161767557059205E-94</v>
      </c>
      <c r="AM146" s="22">
        <f t="shared" si="210"/>
        <v>-2.4256324698394078E-94</v>
      </c>
      <c r="AN146" s="22">
        <f t="shared" si="210"/>
        <v>9.9450931263415002E-95</v>
      </c>
      <c r="AO146" s="22">
        <f t="shared" si="210"/>
        <v>-4.077488181799984E-95</v>
      </c>
      <c r="AP146" s="22">
        <f t="shared" si="210"/>
        <v>1.6717701545379798E-95</v>
      </c>
      <c r="AQ146" s="22">
        <f t="shared" si="210"/>
        <v>-6.8542576336056637E-96</v>
      </c>
      <c r="AR146" s="22">
        <f t="shared" si="210"/>
        <v>2.8102456297782984E-96</v>
      </c>
      <c r="AS146" s="22">
        <f t="shared" si="198"/>
        <v>-1.1522007082090937E-96</v>
      </c>
      <c r="AV146" s="43" t="s">
        <v>198</v>
      </c>
      <c r="AW146" s="22">
        <f t="shared" si="192"/>
        <v>7.0499999999999829</v>
      </c>
      <c r="AX146" s="81">
        <f t="shared" si="186"/>
        <v>9</v>
      </c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T146" s="43" t="s">
        <v>198</v>
      </c>
      <c r="BU146" s="22">
        <f t="shared" si="193"/>
        <v>7.0499999999999829</v>
      </c>
      <c r="BV146" s="83">
        <f t="shared" si="187"/>
        <v>0.83</v>
      </c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R146" s="43" t="s">
        <v>198</v>
      </c>
      <c r="CS146" s="22">
        <f t="shared" si="194"/>
        <v>7.0499999999999829</v>
      </c>
      <c r="CT146" s="85">
        <f t="shared" si="188"/>
        <v>0.5</v>
      </c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P146" s="43" t="s">
        <v>198</v>
      </c>
      <c r="DQ146" s="22">
        <f t="shared" si="195"/>
        <v>7.0499999999999829</v>
      </c>
      <c r="DR146" s="20">
        <f t="shared" si="189"/>
        <v>0</v>
      </c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</row>
    <row r="147" spans="23:142">
      <c r="W147" s="12" t="s">
        <v>199</v>
      </c>
      <c r="X147" s="22">
        <f t="shared" si="190"/>
        <v>7.0999999999999828</v>
      </c>
      <c r="Y147" s="53">
        <f t="shared" si="199"/>
        <v>2.6859646575378264E-89</v>
      </c>
      <c r="Z147" s="22">
        <f t="shared" si="196"/>
        <v>-1.1281051561658784E-89</v>
      </c>
      <c r="AA147" s="22">
        <f t="shared" ref="AA147:AR147" si="211">($C$39*Z147+$D$39*Z147+$E$39*Z147-($D$13*Z147*$X147))</f>
        <v>4.7380416558966511E-90</v>
      </c>
      <c r="AB147" s="22">
        <f t="shared" si="211"/>
        <v>-1.9899774954765769E-90</v>
      </c>
      <c r="AC147" s="22">
        <f t="shared" si="211"/>
        <v>8.3579054810015553E-91</v>
      </c>
      <c r="AD147" s="22">
        <f t="shared" si="211"/>
        <v>-3.5103203020206225E-91</v>
      </c>
      <c r="AE147" s="22">
        <f t="shared" si="211"/>
        <v>1.4743345268486497E-91</v>
      </c>
      <c r="AF147" s="22">
        <f t="shared" si="211"/>
        <v>-6.1922050127642787E-92</v>
      </c>
      <c r="AG147" s="22">
        <f t="shared" si="211"/>
        <v>2.6007261053609758E-92</v>
      </c>
      <c r="AH147" s="22">
        <f t="shared" si="211"/>
        <v>-1.0923049642516009E-92</v>
      </c>
      <c r="AI147" s="22">
        <f t="shared" si="211"/>
        <v>4.5876808498566879E-93</v>
      </c>
      <c r="AJ147" s="22">
        <f t="shared" si="211"/>
        <v>-1.9268259569397929E-93</v>
      </c>
      <c r="AK147" s="22">
        <f t="shared" si="211"/>
        <v>8.0926690191470643E-94</v>
      </c>
      <c r="AL147" s="22">
        <f t="shared" si="211"/>
        <v>-3.3989209880417391E-94</v>
      </c>
      <c r="AM147" s="22">
        <f t="shared" si="211"/>
        <v>1.4275468149775193E-94</v>
      </c>
      <c r="AN147" s="22">
        <f t="shared" si="211"/>
        <v>-5.9956966229055314E-95</v>
      </c>
      <c r="AO147" s="22">
        <f t="shared" si="211"/>
        <v>2.5181925816203029E-95</v>
      </c>
      <c r="AP147" s="22">
        <f t="shared" si="211"/>
        <v>-1.0576408842805187E-95</v>
      </c>
      <c r="AQ147" s="22">
        <f t="shared" si="211"/>
        <v>4.4420917139781468E-96</v>
      </c>
      <c r="AR147" s="22">
        <f t="shared" si="211"/>
        <v>-1.8656785198708068E-96</v>
      </c>
      <c r="AS147" s="22">
        <f t="shared" si="198"/>
        <v>7.8358497834573227E-97</v>
      </c>
      <c r="AV147" s="43" t="s">
        <v>199</v>
      </c>
      <c r="AW147" s="22">
        <f t="shared" si="192"/>
        <v>7.0999999999999828</v>
      </c>
      <c r="AX147" s="81">
        <f t="shared" si="186"/>
        <v>9</v>
      </c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T147" s="43" t="s">
        <v>199</v>
      </c>
      <c r="BU147" s="22">
        <f t="shared" si="193"/>
        <v>7.0999999999999828</v>
      </c>
      <c r="BV147" s="83">
        <f t="shared" si="187"/>
        <v>0.83</v>
      </c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R147" s="43" t="s">
        <v>199</v>
      </c>
      <c r="CS147" s="22">
        <f t="shared" si="194"/>
        <v>7.0999999999999828</v>
      </c>
      <c r="CT147" s="85">
        <f t="shared" si="188"/>
        <v>0.5</v>
      </c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P147" s="43" t="s">
        <v>199</v>
      </c>
      <c r="DQ147" s="22">
        <f t="shared" si="195"/>
        <v>7.0999999999999828</v>
      </c>
      <c r="DR147" s="20">
        <f t="shared" si="189"/>
        <v>0</v>
      </c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</row>
    <row r="148" spans="23:142">
      <c r="W148" s="12" t="s">
        <v>200</v>
      </c>
      <c r="X148" s="22">
        <f t="shared" si="190"/>
        <v>7.1499999999999826</v>
      </c>
      <c r="Y148" s="53">
        <f t="shared" si="199"/>
        <v>-1.1549648027412568E-89</v>
      </c>
      <c r="Z148" s="22">
        <f t="shared" si="196"/>
        <v>4.9663486517873636E-90</v>
      </c>
      <c r="AA148" s="22">
        <f t="shared" ref="AA148:AR148" si="212">($C$39*Z148+$D$39*Z148+$E$39*Z148-($D$13*Z148*$X148))</f>
        <v>-2.1355299202685512E-90</v>
      </c>
      <c r="AB148" s="22">
        <f t="shared" si="212"/>
        <v>9.1827786571546948E-91</v>
      </c>
      <c r="AC148" s="22">
        <f t="shared" si="212"/>
        <v>-3.9485948225764892E-91</v>
      </c>
      <c r="AD148" s="22">
        <f t="shared" si="212"/>
        <v>1.697895773707877E-91</v>
      </c>
      <c r="AE148" s="22">
        <f t="shared" si="212"/>
        <v>-7.3009518269438128E-92</v>
      </c>
      <c r="AF148" s="22">
        <f t="shared" si="212"/>
        <v>3.1394092855858168E-92</v>
      </c>
      <c r="AG148" s="22">
        <f t="shared" si="212"/>
        <v>-1.3499459928018902E-92</v>
      </c>
      <c r="AH148" s="22">
        <f t="shared" si="212"/>
        <v>5.8047677690480853E-93</v>
      </c>
      <c r="AI148" s="22">
        <f t="shared" si="212"/>
        <v>-2.4960501406906573E-93</v>
      </c>
      <c r="AJ148" s="22">
        <f t="shared" si="212"/>
        <v>1.073301560496974E-93</v>
      </c>
      <c r="AK148" s="22">
        <f t="shared" si="212"/>
        <v>-4.6151967101369518E-94</v>
      </c>
      <c r="AL148" s="22">
        <f t="shared" si="212"/>
        <v>1.9845345853588737E-94</v>
      </c>
      <c r="AM148" s="22">
        <f t="shared" si="212"/>
        <v>-8.5334987170430944E-95</v>
      </c>
      <c r="AN148" s="22">
        <f t="shared" si="212"/>
        <v>3.6694044483285019E-95</v>
      </c>
      <c r="AO148" s="22">
        <f t="shared" si="212"/>
        <v>-1.5778439127812437E-95</v>
      </c>
      <c r="AP148" s="22">
        <f t="shared" si="212"/>
        <v>6.7847288249592913E-96</v>
      </c>
      <c r="AQ148" s="22">
        <f t="shared" si="212"/>
        <v>-2.9174333947324732E-96</v>
      </c>
      <c r="AR148" s="22">
        <f t="shared" si="212"/>
        <v>1.2544963597349536E-96</v>
      </c>
      <c r="AS148" s="22">
        <f t="shared" si="198"/>
        <v>-5.3943343468602567E-97</v>
      </c>
      <c r="AV148" s="43" t="s">
        <v>200</v>
      </c>
      <c r="AW148" s="22">
        <f t="shared" si="192"/>
        <v>7.1499999999999826</v>
      </c>
      <c r="AX148" s="81">
        <f t="shared" si="186"/>
        <v>9</v>
      </c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T148" s="43" t="s">
        <v>200</v>
      </c>
      <c r="BU148" s="22">
        <f t="shared" si="193"/>
        <v>7.1499999999999826</v>
      </c>
      <c r="BV148" s="83">
        <f t="shared" si="187"/>
        <v>0.83</v>
      </c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R148" s="43" t="s">
        <v>200</v>
      </c>
      <c r="CS148" s="22">
        <f t="shared" si="194"/>
        <v>7.1499999999999826</v>
      </c>
      <c r="CT148" s="85">
        <f t="shared" si="188"/>
        <v>0.5</v>
      </c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P148" s="43" t="s">
        <v>200</v>
      </c>
      <c r="DQ148" s="22">
        <f t="shared" si="195"/>
        <v>7.1499999999999826</v>
      </c>
      <c r="DR148" s="20">
        <f t="shared" si="189"/>
        <v>0</v>
      </c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</row>
    <row r="149" spans="23:142">
      <c r="W149" s="12" t="s">
        <v>201</v>
      </c>
      <c r="X149" s="22">
        <f t="shared" si="190"/>
        <v>7.1999999999999824</v>
      </c>
      <c r="Y149" s="53">
        <f t="shared" si="199"/>
        <v>5.0818451320614911E-90</v>
      </c>
      <c r="Z149" s="22">
        <f t="shared" si="196"/>
        <v>-2.236011858107039E-90</v>
      </c>
      <c r="AA149" s="22">
        <f t="shared" ref="AA149:AR149" si="213">($C$39*Z149+$D$39*Z149+$E$39*Z149-($D$13*Z149*$X149))</f>
        <v>9.8384521756708969E-91</v>
      </c>
      <c r="AB149" s="22">
        <f t="shared" si="213"/>
        <v>-4.3289189572951609E-91</v>
      </c>
      <c r="AC149" s="22">
        <f t="shared" si="213"/>
        <v>1.9047243412098558E-91</v>
      </c>
      <c r="AD149" s="22">
        <f t="shared" si="213"/>
        <v>-8.3807871013233052E-92</v>
      </c>
      <c r="AE149" s="22">
        <f t="shared" si="213"/>
        <v>3.6875463245822256E-92</v>
      </c>
      <c r="AF149" s="22">
        <f t="shared" si="213"/>
        <v>-1.622520382816166E-92</v>
      </c>
      <c r="AG149" s="22">
        <f t="shared" si="213"/>
        <v>7.1390896843910762E-93</v>
      </c>
      <c r="AH149" s="22">
        <f t="shared" si="213"/>
        <v>-3.1411994611320492E-93</v>
      </c>
      <c r="AI149" s="22">
        <f t="shared" si="213"/>
        <v>1.3821277628980906E-93</v>
      </c>
      <c r="AJ149" s="22">
        <f t="shared" si="213"/>
        <v>-6.0813621567515483E-94</v>
      </c>
      <c r="AK149" s="22">
        <f t="shared" si="213"/>
        <v>2.6757993489706609E-94</v>
      </c>
      <c r="AL149" s="22">
        <f t="shared" si="213"/>
        <v>-1.1773517135470816E-94</v>
      </c>
      <c r="AM149" s="22">
        <f t="shared" si="213"/>
        <v>5.1803475396071188E-95</v>
      </c>
      <c r="AN149" s="22">
        <f t="shared" si="213"/>
        <v>-2.2793529174271156E-95</v>
      </c>
      <c r="AO149" s="22">
        <f t="shared" si="213"/>
        <v>1.0029152836679231E-95</v>
      </c>
      <c r="AP149" s="22">
        <f t="shared" si="213"/>
        <v>-4.4128272481388283E-96</v>
      </c>
      <c r="AQ149" s="22">
        <f t="shared" si="213"/>
        <v>1.9416439891810695E-96</v>
      </c>
      <c r="AR149" s="22">
        <f t="shared" si="213"/>
        <v>-8.5432335523966394E-97</v>
      </c>
      <c r="AS149" s="22">
        <f t="shared" si="198"/>
        <v>3.7590227630544926E-97</v>
      </c>
      <c r="AV149" s="43" t="s">
        <v>201</v>
      </c>
      <c r="AW149" s="22">
        <f t="shared" si="192"/>
        <v>7.1999999999999824</v>
      </c>
      <c r="AX149" s="81">
        <f t="shared" si="186"/>
        <v>9</v>
      </c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T149" s="43" t="s">
        <v>201</v>
      </c>
      <c r="BU149" s="22">
        <f t="shared" si="193"/>
        <v>7.1999999999999824</v>
      </c>
      <c r="BV149" s="83">
        <f t="shared" si="187"/>
        <v>0.83</v>
      </c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R149" s="43" t="s">
        <v>201</v>
      </c>
      <c r="CS149" s="22">
        <f t="shared" si="194"/>
        <v>7.1999999999999824</v>
      </c>
      <c r="CT149" s="85">
        <f t="shared" si="188"/>
        <v>0.5</v>
      </c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P149" s="43" t="s">
        <v>201</v>
      </c>
      <c r="DQ149" s="22">
        <f t="shared" si="195"/>
        <v>7.1999999999999824</v>
      </c>
      <c r="DR149" s="20">
        <f t="shared" si="189"/>
        <v>0</v>
      </c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</row>
    <row r="150" spans="23:142">
      <c r="W150" s="12" t="s">
        <v>202</v>
      </c>
      <c r="X150" s="22">
        <f t="shared" si="190"/>
        <v>7.2499999999999822</v>
      </c>
      <c r="Y150" s="53">
        <f t="shared" si="199"/>
        <v>-2.2868303094276534E-90</v>
      </c>
      <c r="Z150" s="22">
        <f t="shared" si="196"/>
        <v>1.029073639242436E-90</v>
      </c>
      <c r="AA150" s="22">
        <f t="shared" ref="AA150:AR150" si="214">($C$39*Z150+$D$39*Z150+$E$39*Z150-($D$13*Z150*$X150))</f>
        <v>-4.6308313765909254E-91</v>
      </c>
      <c r="AB150" s="22">
        <f t="shared" si="214"/>
        <v>2.0838741194659008E-91</v>
      </c>
      <c r="AC150" s="22">
        <f t="shared" si="214"/>
        <v>-9.3774335375964851E-92</v>
      </c>
      <c r="AD150" s="22">
        <f t="shared" si="214"/>
        <v>4.2198450919183879E-92</v>
      </c>
      <c r="AE150" s="22">
        <f t="shared" si="214"/>
        <v>-1.898930291363259E-92</v>
      </c>
      <c r="AF150" s="22">
        <f t="shared" si="214"/>
        <v>8.5451863111345992E-93</v>
      </c>
      <c r="AG150" s="22">
        <f t="shared" si="214"/>
        <v>-3.8453338400105402E-93</v>
      </c>
      <c r="AH150" s="22">
        <f t="shared" si="214"/>
        <v>1.7304002280047306E-93</v>
      </c>
      <c r="AI150" s="22">
        <f t="shared" si="214"/>
        <v>-7.7868010260212304E-94</v>
      </c>
      <c r="AJ150" s="22">
        <f t="shared" si="214"/>
        <v>3.5040604617095289E-94</v>
      </c>
      <c r="AK150" s="22">
        <f t="shared" si="214"/>
        <v>-1.5768272077692751E-94</v>
      </c>
      <c r="AL150" s="22">
        <f t="shared" si="214"/>
        <v>7.095722434961683E-95</v>
      </c>
      <c r="AM150" s="22">
        <f t="shared" si="214"/>
        <v>-3.1930750957327324E-95</v>
      </c>
      <c r="AN150" s="22">
        <f t="shared" si="214"/>
        <v>1.4368837930797194E-95</v>
      </c>
      <c r="AO150" s="22">
        <f t="shared" si="214"/>
        <v>-6.4659770688586892E-96</v>
      </c>
      <c r="AP150" s="22">
        <f t="shared" si="214"/>
        <v>2.9096896809863888E-96</v>
      </c>
      <c r="AQ150" s="22">
        <f t="shared" si="214"/>
        <v>-1.3093603564438651E-96</v>
      </c>
      <c r="AR150" s="22">
        <f t="shared" si="214"/>
        <v>5.8921216039973484E-97</v>
      </c>
      <c r="AS150" s="22">
        <f t="shared" si="198"/>
        <v>-2.651454721798786E-97</v>
      </c>
      <c r="AV150" s="43" t="s">
        <v>202</v>
      </c>
      <c r="AW150" s="22">
        <f t="shared" si="192"/>
        <v>7.2499999999999822</v>
      </c>
      <c r="AX150" s="81">
        <f t="shared" si="186"/>
        <v>9</v>
      </c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T150" s="43" t="s">
        <v>202</v>
      </c>
      <c r="BU150" s="22">
        <f t="shared" si="193"/>
        <v>7.2499999999999822</v>
      </c>
      <c r="BV150" s="83">
        <f t="shared" si="187"/>
        <v>0.83</v>
      </c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R150" s="43" t="s">
        <v>202</v>
      </c>
      <c r="CS150" s="22">
        <f t="shared" si="194"/>
        <v>7.2499999999999822</v>
      </c>
      <c r="CT150" s="85">
        <f t="shared" si="188"/>
        <v>0.5</v>
      </c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P150" s="43" t="s">
        <v>202</v>
      </c>
      <c r="DQ150" s="22">
        <f t="shared" si="195"/>
        <v>7.2499999999999822</v>
      </c>
      <c r="DR150" s="20">
        <f t="shared" si="189"/>
        <v>0</v>
      </c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</row>
    <row r="151" spans="23:142">
      <c r="W151" s="12" t="s">
        <v>203</v>
      </c>
      <c r="X151" s="22">
        <f t="shared" si="190"/>
        <v>7.2999999999999821</v>
      </c>
      <c r="Y151" s="53">
        <f t="shared" si="199"/>
        <v>1.0519419423367122E-90</v>
      </c>
      <c r="Z151" s="22">
        <f t="shared" si="196"/>
        <v>-4.8389329347488402E-91</v>
      </c>
      <c r="AA151" s="22">
        <f t="shared" ref="AA151:AR151" si="215">($C$39*Z151+$D$39*Z151+$E$39*Z151-($D$13*Z151*$X151))</f>
        <v>2.22590914998445E-91</v>
      </c>
      <c r="AB151" s="22">
        <f t="shared" si="215"/>
        <v>-1.0239182089928391E-91</v>
      </c>
      <c r="AC151" s="22">
        <f t="shared" si="215"/>
        <v>4.7100237613670233E-92</v>
      </c>
      <c r="AD151" s="22">
        <f t="shared" si="215"/>
        <v>-2.1666109302288143E-92</v>
      </c>
      <c r="AE151" s="22">
        <f t="shared" si="215"/>
        <v>9.9664102790524701E-93</v>
      </c>
      <c r="AF151" s="22">
        <f t="shared" si="215"/>
        <v>-4.5845487283641016E-93</v>
      </c>
      <c r="AG151" s="22">
        <f t="shared" si="215"/>
        <v>2.1088924150474701E-93</v>
      </c>
      <c r="AH151" s="22">
        <f t="shared" si="215"/>
        <v>-9.7009051092182911E-94</v>
      </c>
      <c r="AI151" s="22">
        <f t="shared" si="215"/>
        <v>4.4624163502403781E-94</v>
      </c>
      <c r="AJ151" s="22">
        <f t="shared" si="215"/>
        <v>-2.0527115211105585E-94</v>
      </c>
      <c r="AK151" s="22">
        <f t="shared" si="215"/>
        <v>9.4424729971084976E-95</v>
      </c>
      <c r="AL151" s="22">
        <f t="shared" si="215"/>
        <v>-4.3435375786698763E-95</v>
      </c>
      <c r="AM151" s="22">
        <f t="shared" si="215"/>
        <v>1.9980272861881268E-95</v>
      </c>
      <c r="AN151" s="22">
        <f t="shared" si="215"/>
        <v>-9.1909255164653104E-96</v>
      </c>
      <c r="AO151" s="22">
        <f t="shared" si="215"/>
        <v>4.2278257375740092E-96</v>
      </c>
      <c r="AP151" s="22">
        <f t="shared" si="215"/>
        <v>-1.9447998392840302E-96</v>
      </c>
      <c r="AQ151" s="22">
        <f t="shared" si="215"/>
        <v>8.9460792607064685E-97</v>
      </c>
      <c r="AR151" s="22">
        <f t="shared" si="215"/>
        <v>-4.1151964599249436E-97</v>
      </c>
      <c r="AS151" s="22">
        <f t="shared" si="198"/>
        <v>1.892990371565459E-97</v>
      </c>
      <c r="AV151" s="43" t="s">
        <v>203</v>
      </c>
      <c r="AW151" s="22">
        <f t="shared" si="192"/>
        <v>7.2999999999999821</v>
      </c>
      <c r="AX151" s="81">
        <f t="shared" si="186"/>
        <v>9</v>
      </c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T151" s="43" t="s">
        <v>203</v>
      </c>
      <c r="BU151" s="22">
        <f t="shared" si="193"/>
        <v>7.2999999999999821</v>
      </c>
      <c r="BV151" s="83">
        <f t="shared" si="187"/>
        <v>0.83</v>
      </c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R151" s="43" t="s">
        <v>203</v>
      </c>
      <c r="CS151" s="22">
        <f t="shared" si="194"/>
        <v>7.2999999999999821</v>
      </c>
      <c r="CT151" s="85">
        <f t="shared" si="188"/>
        <v>0.5</v>
      </c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P151" s="43" t="s">
        <v>203</v>
      </c>
      <c r="DQ151" s="22">
        <f t="shared" si="195"/>
        <v>7.2999999999999821</v>
      </c>
      <c r="DR151" s="20">
        <f t="shared" si="189"/>
        <v>0</v>
      </c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</row>
    <row r="152" spans="23:142">
      <c r="W152" s="12" t="s">
        <v>204</v>
      </c>
      <c r="X152" s="22">
        <f t="shared" si="190"/>
        <v>7.3499999999999819</v>
      </c>
      <c r="Y152" s="53">
        <f t="shared" si="199"/>
        <v>-4.9441271289825111E-91</v>
      </c>
      <c r="Z152" s="22">
        <f t="shared" si="196"/>
        <v>2.3237397506217631E-91</v>
      </c>
      <c r="AA152" s="22">
        <f t="shared" ref="AA152:AR152" si="216">($C$39*Z152+$D$39*Z152+$E$39*Z152-($D$13*Z152*$X152))</f>
        <v>-1.0921576827922205E-91</v>
      </c>
      <c r="AB152" s="22">
        <f t="shared" si="216"/>
        <v>5.1331411091233963E-92</v>
      </c>
      <c r="AC152" s="22">
        <f t="shared" si="216"/>
        <v>-2.4125763212879772E-92</v>
      </c>
      <c r="AD152" s="22">
        <f t="shared" si="216"/>
        <v>1.1339108710053413E-92</v>
      </c>
      <c r="AE152" s="22">
        <f t="shared" si="216"/>
        <v>-5.3293810937250666E-93</v>
      </c>
      <c r="AF152" s="22">
        <f t="shared" si="216"/>
        <v>2.504809114050763E-93</v>
      </c>
      <c r="AG152" s="22">
        <f t="shared" si="216"/>
        <v>-1.1772602836038499E-93</v>
      </c>
      <c r="AH152" s="22">
        <f t="shared" si="216"/>
        <v>5.5331233329380529E-94</v>
      </c>
      <c r="AI152" s="22">
        <f t="shared" si="216"/>
        <v>-2.6005679664808646E-94</v>
      </c>
      <c r="AJ152" s="22">
        <f t="shared" si="216"/>
        <v>1.2222669442459972E-94</v>
      </c>
      <c r="AK152" s="22">
        <f t="shared" si="216"/>
        <v>-5.744654637956143E-95</v>
      </c>
      <c r="AL152" s="22">
        <f t="shared" si="216"/>
        <v>2.6999876798393684E-95</v>
      </c>
      <c r="AM152" s="22">
        <f t="shared" si="216"/>
        <v>-1.2689942095244939E-95</v>
      </c>
      <c r="AN152" s="22">
        <f t="shared" si="216"/>
        <v>5.9642727847650732E-96</v>
      </c>
      <c r="AO152" s="22">
        <f t="shared" si="216"/>
        <v>-2.8032082088395633E-96</v>
      </c>
      <c r="AP152" s="22">
        <f t="shared" si="216"/>
        <v>1.3175078581545847E-96</v>
      </c>
      <c r="AQ152" s="22">
        <f t="shared" si="216"/>
        <v>-6.1922869333265007E-97</v>
      </c>
      <c r="AR152" s="22">
        <f t="shared" si="216"/>
        <v>2.9103748586634332E-97</v>
      </c>
      <c r="AS152" s="22">
        <f t="shared" si="198"/>
        <v>-1.3678761835718034E-97</v>
      </c>
      <c r="AV152" s="43" t="s">
        <v>204</v>
      </c>
      <c r="AW152" s="22">
        <f t="shared" si="192"/>
        <v>7.3499999999999819</v>
      </c>
      <c r="AX152" s="81">
        <f t="shared" si="186"/>
        <v>9</v>
      </c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T152" s="43" t="s">
        <v>204</v>
      </c>
      <c r="BU152" s="22">
        <f t="shared" si="193"/>
        <v>7.3499999999999819</v>
      </c>
      <c r="BV152" s="83">
        <f t="shared" si="187"/>
        <v>0.83</v>
      </c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R152" s="43" t="s">
        <v>204</v>
      </c>
      <c r="CS152" s="22">
        <f t="shared" si="194"/>
        <v>7.3499999999999819</v>
      </c>
      <c r="CT152" s="85">
        <f t="shared" si="188"/>
        <v>0.5</v>
      </c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P152" s="43" t="s">
        <v>204</v>
      </c>
      <c r="DQ152" s="22">
        <f t="shared" si="195"/>
        <v>7.3499999999999819</v>
      </c>
      <c r="DR152" s="20">
        <f t="shared" si="189"/>
        <v>0</v>
      </c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</row>
    <row r="153" spans="23:142">
      <c r="W153" s="12" t="s">
        <v>205</v>
      </c>
      <c r="X153" s="22">
        <f t="shared" si="190"/>
        <v>7.3999999999999817</v>
      </c>
      <c r="Y153" s="53">
        <f t="shared" si="199"/>
        <v>2.3731810219115877E-91</v>
      </c>
      <c r="Z153" s="22">
        <f t="shared" si="196"/>
        <v>-1.139126890517554E-91</v>
      </c>
      <c r="AA153" s="22">
        <f t="shared" ref="AA153:AR153" si="217">($C$39*Z153+$D$39*Z153+$E$39*Z153-($D$13*Z153*$X153))</f>
        <v>5.46780907448422E-92</v>
      </c>
      <c r="AB153" s="22">
        <f t="shared" si="217"/>
        <v>-2.6245483557524067E-92</v>
      </c>
      <c r="AC153" s="22">
        <f t="shared" si="217"/>
        <v>1.2597832107611461E-92</v>
      </c>
      <c r="AD153" s="22">
        <f t="shared" si="217"/>
        <v>-6.0469594116534549E-93</v>
      </c>
      <c r="AE153" s="22">
        <f t="shared" si="217"/>
        <v>2.9025405175936383E-93</v>
      </c>
      <c r="AF153" s="22">
        <f t="shared" si="217"/>
        <v>-1.3932194484449363E-93</v>
      </c>
      <c r="AG153" s="22">
        <f t="shared" si="217"/>
        <v>6.6874533525356435E-94</v>
      </c>
      <c r="AH153" s="22">
        <f t="shared" si="217"/>
        <v>-3.2099776092170841E-94</v>
      </c>
      <c r="AI153" s="22">
        <f t="shared" si="217"/>
        <v>1.5407892524241891E-94</v>
      </c>
      <c r="AJ153" s="22">
        <f t="shared" si="217"/>
        <v>-7.3957884116360518E-95</v>
      </c>
      <c r="AK153" s="22">
        <f t="shared" si="217"/>
        <v>3.5499784375852784E-95</v>
      </c>
      <c r="AL153" s="22">
        <f t="shared" si="217"/>
        <v>-1.7039896500409208E-95</v>
      </c>
      <c r="AM153" s="22">
        <f t="shared" si="217"/>
        <v>8.179150320196356E-96</v>
      </c>
      <c r="AN153" s="22">
        <f t="shared" si="217"/>
        <v>-3.9259921536942203E-96</v>
      </c>
      <c r="AO153" s="22">
        <f t="shared" si="217"/>
        <v>1.8844762337732117E-96</v>
      </c>
      <c r="AP153" s="22">
        <f t="shared" si="217"/>
        <v>-9.0454859221113491E-97</v>
      </c>
      <c r="AQ153" s="22">
        <f t="shared" si="217"/>
        <v>4.3418332426134176E-97</v>
      </c>
      <c r="AR153" s="22">
        <f t="shared" si="217"/>
        <v>-2.0840799564544246E-97</v>
      </c>
      <c r="AS153" s="22">
        <f t="shared" si="198"/>
        <v>1.0003583790981164E-97</v>
      </c>
      <c r="AV153" s="43" t="s">
        <v>205</v>
      </c>
      <c r="AW153" s="22">
        <f t="shared" si="192"/>
        <v>7.3999999999999817</v>
      </c>
      <c r="AX153" s="81">
        <f t="shared" si="186"/>
        <v>9</v>
      </c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T153" s="43" t="s">
        <v>205</v>
      </c>
      <c r="BU153" s="22">
        <f t="shared" si="193"/>
        <v>7.3999999999999817</v>
      </c>
      <c r="BV153" s="83">
        <f t="shared" si="187"/>
        <v>0.83</v>
      </c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R153" s="43" t="s">
        <v>205</v>
      </c>
      <c r="CS153" s="22">
        <f t="shared" si="194"/>
        <v>7.3999999999999817</v>
      </c>
      <c r="CT153" s="85">
        <f t="shared" si="188"/>
        <v>0.5</v>
      </c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P153" s="43" t="s">
        <v>205</v>
      </c>
      <c r="DQ153" s="22">
        <f t="shared" si="195"/>
        <v>7.3999999999999817</v>
      </c>
      <c r="DR153" s="20">
        <f t="shared" si="189"/>
        <v>0</v>
      </c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</row>
    <row r="154" spans="23:142">
      <c r="W154" s="12" t="s">
        <v>206</v>
      </c>
      <c r="X154" s="22">
        <f t="shared" si="190"/>
        <v>7.4499999999999815</v>
      </c>
      <c r="Y154" s="53">
        <f t="shared" si="199"/>
        <v>-1.1628587007366693E-91</v>
      </c>
      <c r="Z154" s="22">
        <f t="shared" si="196"/>
        <v>5.6980076336096373E-92</v>
      </c>
      <c r="AA154" s="22">
        <f t="shared" ref="AA154:AR154" si="218">($C$39*Z154+$D$39*Z154+$E$39*Z154-($D$13*Z154*$X154))</f>
        <v>-2.7920237404687027E-92</v>
      </c>
      <c r="AB154" s="22">
        <f t="shared" si="218"/>
        <v>1.3680916328296544E-92</v>
      </c>
      <c r="AC154" s="22">
        <f t="shared" si="218"/>
        <v>-6.7036490008652582E-93</v>
      </c>
      <c r="AD154" s="22">
        <f t="shared" si="218"/>
        <v>3.2847880104239515E-93</v>
      </c>
      <c r="AE154" s="22">
        <f t="shared" si="218"/>
        <v>-1.6095461251077247E-93</v>
      </c>
      <c r="AF154" s="22">
        <f t="shared" si="218"/>
        <v>7.8867760130277917E-94</v>
      </c>
      <c r="AG154" s="22">
        <f t="shared" si="218"/>
        <v>-3.8645202463835892E-94</v>
      </c>
      <c r="AH154" s="22">
        <f t="shared" si="218"/>
        <v>1.8936149207279454E-94</v>
      </c>
      <c r="AI154" s="22">
        <f t="shared" si="218"/>
        <v>-9.2787131115668674E-95</v>
      </c>
      <c r="AJ154" s="22">
        <f t="shared" si="218"/>
        <v>4.5465694246677322E-95</v>
      </c>
      <c r="AK154" s="22">
        <f t="shared" si="218"/>
        <v>-2.2278190180871729E-95</v>
      </c>
      <c r="AL154" s="22">
        <f t="shared" si="218"/>
        <v>1.0916313188627065E-95</v>
      </c>
      <c r="AM154" s="22">
        <f t="shared" si="218"/>
        <v>-5.3489934624272216E-96</v>
      </c>
      <c r="AN154" s="22">
        <f t="shared" si="218"/>
        <v>2.6210067965893199E-96</v>
      </c>
      <c r="AO154" s="22">
        <f t="shared" si="218"/>
        <v>-1.2842933303287566E-96</v>
      </c>
      <c r="AP154" s="22">
        <f t="shared" si="218"/>
        <v>6.2930373186108636E-97</v>
      </c>
      <c r="AQ154" s="22">
        <f t="shared" si="218"/>
        <v>-3.0835882861193005E-97</v>
      </c>
      <c r="AR154" s="22">
        <f t="shared" si="218"/>
        <v>1.5109582601984465E-97</v>
      </c>
      <c r="AS154" s="22">
        <f t="shared" si="198"/>
        <v>-7.403695474972335E-98</v>
      </c>
      <c r="AV154" s="43" t="s">
        <v>206</v>
      </c>
      <c r="AW154" s="22">
        <f t="shared" si="192"/>
        <v>7.4499999999999815</v>
      </c>
      <c r="AX154" s="81">
        <f t="shared" si="186"/>
        <v>9</v>
      </c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T154" s="43" t="s">
        <v>206</v>
      </c>
      <c r="BU154" s="22">
        <f t="shared" si="193"/>
        <v>7.4499999999999815</v>
      </c>
      <c r="BV154" s="83">
        <f t="shared" si="187"/>
        <v>0.83</v>
      </c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R154" s="43" t="s">
        <v>206</v>
      </c>
      <c r="CS154" s="22">
        <f t="shared" si="194"/>
        <v>7.4499999999999815</v>
      </c>
      <c r="CT154" s="85">
        <f t="shared" si="188"/>
        <v>0.5</v>
      </c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P154" s="43" t="s">
        <v>206</v>
      </c>
      <c r="DQ154" s="22">
        <f t="shared" si="195"/>
        <v>7.4499999999999815</v>
      </c>
      <c r="DR154" s="20">
        <f t="shared" si="189"/>
        <v>0</v>
      </c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</row>
    <row r="155" spans="23:142">
      <c r="W155" s="12" t="s">
        <v>207</v>
      </c>
      <c r="X155" s="22">
        <f t="shared" si="190"/>
        <v>7.4999999999999813</v>
      </c>
      <c r="Y155" s="53">
        <f t="shared" si="199"/>
        <v>5.8142935036833055E-92</v>
      </c>
      <c r="Z155" s="22">
        <f t="shared" si="196"/>
        <v>-2.9071467518416323E-92</v>
      </c>
      <c r="AA155" s="22">
        <f t="shared" ref="AA155:AR155" si="219">($C$39*Z155+$D$39*Z155+$E$39*Z155-($D$13*Z155*$X155))</f>
        <v>1.4535733759208063E-92</v>
      </c>
      <c r="AB155" s="22">
        <f t="shared" si="219"/>
        <v>-7.2678668796039769E-93</v>
      </c>
      <c r="AC155" s="22">
        <f t="shared" si="219"/>
        <v>3.6339334398019621E-93</v>
      </c>
      <c r="AD155" s="22">
        <f t="shared" si="219"/>
        <v>-1.8169667199009674E-93</v>
      </c>
      <c r="AE155" s="22">
        <f t="shared" si="219"/>
        <v>9.0848335995047668E-94</v>
      </c>
      <c r="AF155" s="22">
        <f t="shared" si="219"/>
        <v>-4.5424167997523504E-94</v>
      </c>
      <c r="AG155" s="22">
        <f t="shared" si="219"/>
        <v>2.2712083998761598E-94</v>
      </c>
      <c r="AH155" s="22">
        <f t="shared" si="219"/>
        <v>-1.1356041999380716E-94</v>
      </c>
      <c r="AI155" s="22">
        <f t="shared" si="219"/>
        <v>5.6780209996903182E-95</v>
      </c>
      <c r="AJ155" s="22">
        <f t="shared" si="219"/>
        <v>-2.8390104998451392E-95</v>
      </c>
      <c r="AK155" s="22">
        <f t="shared" si="219"/>
        <v>1.4195052499225596E-95</v>
      </c>
      <c r="AL155" s="22">
        <f t="shared" si="219"/>
        <v>-7.0975262496127481E-96</v>
      </c>
      <c r="AM155" s="22">
        <f t="shared" si="219"/>
        <v>3.5487631248063491E-96</v>
      </c>
      <c r="AN155" s="22">
        <f t="shared" si="219"/>
        <v>-1.7743815624031621E-96</v>
      </c>
      <c r="AO155" s="22">
        <f t="shared" si="219"/>
        <v>8.871907812015748E-97</v>
      </c>
      <c r="AP155" s="22">
        <f t="shared" si="219"/>
        <v>-4.4359539060078428E-97</v>
      </c>
      <c r="AQ155" s="22">
        <f t="shared" si="219"/>
        <v>2.2179769530039058E-97</v>
      </c>
      <c r="AR155" s="22">
        <f t="shared" si="219"/>
        <v>-1.1089884765019451E-97</v>
      </c>
      <c r="AS155" s="22">
        <f t="shared" si="198"/>
        <v>5.5449423825096866E-98</v>
      </c>
      <c r="AV155" s="43" t="s">
        <v>207</v>
      </c>
      <c r="AW155" s="22">
        <f t="shared" si="192"/>
        <v>7.4999999999999813</v>
      </c>
      <c r="AX155" s="81">
        <f t="shared" si="186"/>
        <v>9</v>
      </c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T155" s="43" t="s">
        <v>207</v>
      </c>
      <c r="BU155" s="22">
        <f t="shared" si="193"/>
        <v>7.4999999999999813</v>
      </c>
      <c r="BV155" s="83">
        <f t="shared" si="187"/>
        <v>0.83</v>
      </c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R155" s="43" t="s">
        <v>207</v>
      </c>
      <c r="CS155" s="22">
        <f t="shared" si="194"/>
        <v>7.4999999999999813</v>
      </c>
      <c r="CT155" s="85">
        <f t="shared" si="188"/>
        <v>0.5</v>
      </c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P155" s="43" t="s">
        <v>207</v>
      </c>
      <c r="DQ155" s="22">
        <f t="shared" si="195"/>
        <v>7.4999999999999813</v>
      </c>
      <c r="DR155" s="20">
        <f t="shared" si="189"/>
        <v>0</v>
      </c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</row>
    <row r="156" spans="23:142">
      <c r="W156" s="12" t="s">
        <v>208</v>
      </c>
      <c r="X156" s="22">
        <f t="shared" si="190"/>
        <v>7.5499999999999812</v>
      </c>
      <c r="Y156" s="53">
        <f t="shared" si="199"/>
        <v>-2.9652896868784644E-92</v>
      </c>
      <c r="Z156" s="22">
        <f t="shared" si="196"/>
        <v>1.5122977403080056E-92</v>
      </c>
      <c r="AA156" s="22">
        <f t="shared" ref="AA156:AR156" si="220">($C$39*Z156+$D$39*Z156+$E$39*Z156-($D$13*Z156*$X156))</f>
        <v>-7.7127184755707743E-93</v>
      </c>
      <c r="AB156" s="22">
        <f t="shared" si="220"/>
        <v>3.9334864225410674E-93</v>
      </c>
      <c r="AC156" s="22">
        <f t="shared" si="220"/>
        <v>-2.0060780754959299E-93</v>
      </c>
      <c r="AD156" s="22">
        <f t="shared" si="220"/>
        <v>1.0230998185029171E-93</v>
      </c>
      <c r="AE156" s="22">
        <f t="shared" si="220"/>
        <v>-5.2178090743648398E-94</v>
      </c>
      <c r="AF156" s="22">
        <f t="shared" si="220"/>
        <v>2.66108262792605E-94</v>
      </c>
      <c r="AG156" s="22">
        <f t="shared" si="220"/>
        <v>-1.3571521402422753E-94</v>
      </c>
      <c r="AH156" s="22">
        <f t="shared" si="220"/>
        <v>6.9214759152355533E-95</v>
      </c>
      <c r="AI156" s="22">
        <f t="shared" si="220"/>
        <v>-3.5299527167701064E-95</v>
      </c>
      <c r="AJ156" s="22">
        <f t="shared" si="220"/>
        <v>1.8002758855527411E-95</v>
      </c>
      <c r="AK156" s="22">
        <f t="shared" si="220"/>
        <v>-9.1814070163189131E-96</v>
      </c>
      <c r="AL156" s="22">
        <f t="shared" si="220"/>
        <v>4.6825175783226145E-96</v>
      </c>
      <c r="AM156" s="22">
        <f t="shared" si="220"/>
        <v>-2.3880839649445162E-96</v>
      </c>
      <c r="AN156" s="22">
        <f t="shared" si="220"/>
        <v>1.2179228221216952E-96</v>
      </c>
      <c r="AO156" s="22">
        <f t="shared" si="220"/>
        <v>-6.2114063928206009E-97</v>
      </c>
      <c r="AP156" s="22">
        <f t="shared" si="220"/>
        <v>3.1678172603384819E-97</v>
      </c>
      <c r="AQ156" s="22">
        <f t="shared" si="220"/>
        <v>-1.6155868027726137E-97</v>
      </c>
      <c r="AR156" s="22">
        <f t="shared" si="220"/>
        <v>8.2394926941402737E-98</v>
      </c>
      <c r="AS156" s="22">
        <f t="shared" si="198"/>
        <v>-4.2021412740115092E-98</v>
      </c>
      <c r="AV156" s="43" t="s">
        <v>208</v>
      </c>
      <c r="AW156" s="22">
        <f t="shared" si="192"/>
        <v>7.5499999999999812</v>
      </c>
      <c r="AX156" s="81">
        <f t="shared" si="186"/>
        <v>9</v>
      </c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T156" s="43" t="s">
        <v>208</v>
      </c>
      <c r="BU156" s="22">
        <f t="shared" si="193"/>
        <v>7.5499999999999812</v>
      </c>
      <c r="BV156" s="83">
        <f t="shared" si="187"/>
        <v>0.83</v>
      </c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R156" s="43" t="s">
        <v>208</v>
      </c>
      <c r="CS156" s="22">
        <f t="shared" si="194"/>
        <v>7.5499999999999812</v>
      </c>
      <c r="CT156" s="85">
        <f t="shared" si="188"/>
        <v>0.5</v>
      </c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P156" s="43" t="s">
        <v>208</v>
      </c>
      <c r="DQ156" s="22">
        <f t="shared" si="195"/>
        <v>7.5499999999999812</v>
      </c>
      <c r="DR156" s="20">
        <f t="shared" si="189"/>
        <v>0</v>
      </c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</row>
    <row r="157" spans="23:142">
      <c r="W157" s="12" t="s">
        <v>209</v>
      </c>
      <c r="X157" s="22">
        <f t="shared" si="190"/>
        <v>7.599999999999981</v>
      </c>
      <c r="Y157" s="53">
        <f t="shared" si="199"/>
        <v>1.5419506371767899E-92</v>
      </c>
      <c r="Z157" s="22">
        <f t="shared" si="196"/>
        <v>-8.0181433133192448E-93</v>
      </c>
      <c r="AA157" s="22">
        <f t="shared" ref="AA157:AR157" si="221">($C$39*Z157+$D$39*Z157+$E$39*Z157-($D$13*Z157*$X157))</f>
        <v>4.1694345229259756E-93</v>
      </c>
      <c r="AB157" s="22">
        <f t="shared" si="221"/>
        <v>-2.1681059519214915E-93</v>
      </c>
      <c r="AC157" s="22">
        <f t="shared" si="221"/>
        <v>1.1274150949991673E-93</v>
      </c>
      <c r="AD157" s="22">
        <f t="shared" si="221"/>
        <v>-5.8625584939956296E-94</v>
      </c>
      <c r="AE157" s="22">
        <f t="shared" si="221"/>
        <v>3.0485304168777068E-94</v>
      </c>
      <c r="AF157" s="22">
        <f t="shared" si="221"/>
        <v>-1.5852358167763964E-94</v>
      </c>
      <c r="AG157" s="22">
        <f t="shared" si="221"/>
        <v>8.2432262472372026E-95</v>
      </c>
      <c r="AH157" s="22">
        <f t="shared" si="221"/>
        <v>-4.2864776485633157E-95</v>
      </c>
      <c r="AI157" s="22">
        <f t="shared" si="221"/>
        <v>2.2289683772529077E-95</v>
      </c>
      <c r="AJ157" s="22">
        <f t="shared" si="221"/>
        <v>-1.1590635561715035E-95</v>
      </c>
      <c r="AK157" s="22">
        <f t="shared" si="221"/>
        <v>6.0271304920917745E-96</v>
      </c>
      <c r="AL157" s="22">
        <f t="shared" si="221"/>
        <v>-3.1341078558877009E-96</v>
      </c>
      <c r="AM157" s="22">
        <f t="shared" si="221"/>
        <v>1.6297360850615919E-96</v>
      </c>
      <c r="AN157" s="22">
        <f t="shared" si="221"/>
        <v>-8.4746276423202177E-97</v>
      </c>
      <c r="AO157" s="22">
        <f t="shared" si="221"/>
        <v>4.406806374006482E-97</v>
      </c>
      <c r="AP157" s="22">
        <f t="shared" si="221"/>
        <v>-2.291539314483355E-97</v>
      </c>
      <c r="AQ157" s="22">
        <f t="shared" si="221"/>
        <v>1.191600443531336E-97</v>
      </c>
      <c r="AR157" s="22">
        <f t="shared" si="221"/>
        <v>-6.196322306362904E-98</v>
      </c>
      <c r="AS157" s="22">
        <f t="shared" si="198"/>
        <v>3.2220875993086873E-98</v>
      </c>
      <c r="AV157" s="43" t="s">
        <v>209</v>
      </c>
      <c r="AW157" s="22">
        <f t="shared" si="192"/>
        <v>7.599999999999981</v>
      </c>
      <c r="AX157" s="81">
        <f t="shared" si="186"/>
        <v>9</v>
      </c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T157" s="43" t="s">
        <v>209</v>
      </c>
      <c r="BU157" s="22">
        <f t="shared" si="193"/>
        <v>7.599999999999981</v>
      </c>
      <c r="BV157" s="83">
        <f t="shared" si="187"/>
        <v>0.83</v>
      </c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R157" s="43" t="s">
        <v>209</v>
      </c>
      <c r="CS157" s="22">
        <f t="shared" si="194"/>
        <v>7.599999999999981</v>
      </c>
      <c r="CT157" s="85">
        <f t="shared" si="188"/>
        <v>0.5</v>
      </c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P157" s="43" t="s">
        <v>209</v>
      </c>
      <c r="DQ157" s="22">
        <f t="shared" si="195"/>
        <v>7.599999999999981</v>
      </c>
      <c r="DR157" s="20">
        <f t="shared" si="189"/>
        <v>0</v>
      </c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</row>
    <row r="158" spans="23:142">
      <c r="W158" s="12" t="s">
        <v>210</v>
      </c>
      <c r="X158" s="22">
        <f t="shared" si="190"/>
        <v>7.6499999999999808</v>
      </c>
      <c r="Y158" s="53">
        <f t="shared" si="199"/>
        <v>-8.1723383770369283E-93</v>
      </c>
      <c r="Z158" s="22">
        <f t="shared" si="196"/>
        <v>4.3313393398295393E-93</v>
      </c>
      <c r="AA158" s="22">
        <f t="shared" ref="AA158:AR158" si="222">($C$39*Z158+$D$39*Z158+$E$39*Z158-($D$13*Z158*$X158))</f>
        <v>-2.2956098501096391E-93</v>
      </c>
      <c r="AB158" s="22">
        <f t="shared" si="222"/>
        <v>1.2166732205581001E-93</v>
      </c>
      <c r="AC158" s="22">
        <f t="shared" si="222"/>
        <v>-6.4483680689578842E-94</v>
      </c>
      <c r="AD158" s="22">
        <f t="shared" si="222"/>
        <v>3.4176350765476542E-94</v>
      </c>
      <c r="AE158" s="22">
        <f t="shared" si="222"/>
        <v>-1.8113465905702438E-94</v>
      </c>
      <c r="AF158" s="22">
        <f t="shared" si="222"/>
        <v>9.6001369300222284E-95</v>
      </c>
      <c r="AG158" s="22">
        <f t="shared" si="222"/>
        <v>-5.0880725729117439E-95</v>
      </c>
      <c r="AH158" s="22">
        <f t="shared" si="222"/>
        <v>2.696678463643206E-95</v>
      </c>
      <c r="AI158" s="22">
        <f t="shared" si="222"/>
        <v>-1.4292395857308891E-95</v>
      </c>
      <c r="AJ158" s="22">
        <f t="shared" si="222"/>
        <v>7.5749698043736575E-96</v>
      </c>
      <c r="AK158" s="22">
        <f t="shared" si="222"/>
        <v>-4.0147339963180104E-96</v>
      </c>
      <c r="AL158" s="22">
        <f t="shared" si="222"/>
        <v>2.1278090180485299E-96</v>
      </c>
      <c r="AM158" s="22">
        <f t="shared" si="222"/>
        <v>-1.1277387795657128E-96</v>
      </c>
      <c r="AN158" s="22">
        <f t="shared" si="222"/>
        <v>5.9770155316982362E-97</v>
      </c>
      <c r="AO158" s="22">
        <f t="shared" si="222"/>
        <v>-3.1678182318000436E-97</v>
      </c>
      <c r="AP158" s="22">
        <f t="shared" si="222"/>
        <v>1.6789436628540117E-97</v>
      </c>
      <c r="AQ158" s="22">
        <f t="shared" si="222"/>
        <v>-8.8984014131261986E-98</v>
      </c>
      <c r="AR158" s="22">
        <f t="shared" si="222"/>
        <v>4.7161527489568539E-98</v>
      </c>
      <c r="AS158" s="22">
        <f t="shared" si="198"/>
        <v>-2.4995609569471149E-98</v>
      </c>
      <c r="AV158" s="43" t="s">
        <v>210</v>
      </c>
      <c r="AW158" s="22">
        <f t="shared" si="192"/>
        <v>7.6499999999999808</v>
      </c>
      <c r="AX158" s="81">
        <f t="shared" si="186"/>
        <v>9</v>
      </c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T158" s="43" t="s">
        <v>210</v>
      </c>
      <c r="BU158" s="22">
        <f t="shared" si="193"/>
        <v>7.6499999999999808</v>
      </c>
      <c r="BV158" s="83">
        <f t="shared" si="187"/>
        <v>0.83</v>
      </c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R158" s="43" t="s">
        <v>210</v>
      </c>
      <c r="CS158" s="22">
        <f t="shared" si="194"/>
        <v>7.6499999999999808</v>
      </c>
      <c r="CT158" s="85">
        <f t="shared" si="188"/>
        <v>0.5</v>
      </c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P158" s="43" t="s">
        <v>210</v>
      </c>
      <c r="DQ158" s="22">
        <f t="shared" si="195"/>
        <v>7.6499999999999808</v>
      </c>
      <c r="DR158" s="20">
        <f t="shared" si="189"/>
        <v>0</v>
      </c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</row>
    <row r="159" spans="23:142">
      <c r="W159" s="12" t="s">
        <v>211</v>
      </c>
      <c r="X159" s="22">
        <f t="shared" si="190"/>
        <v>7.6999999999999806</v>
      </c>
      <c r="Y159" s="53">
        <f t="shared" si="199"/>
        <v>4.4130627235999102E-93</v>
      </c>
      <c r="Z159" s="22">
        <f t="shared" si="196"/>
        <v>-2.3830538707439335E-93</v>
      </c>
      <c r="AA159" s="22">
        <f t="shared" ref="AA159:AR159" si="223">($C$39*Z159+$D$39*Z159+$E$39*Z159-($D$13*Z159*$X159))</f>
        <v>1.2868490902017149E-93</v>
      </c>
      <c r="AB159" s="22">
        <f t="shared" si="223"/>
        <v>-6.9489850870892127E-94</v>
      </c>
      <c r="AC159" s="22">
        <f t="shared" si="223"/>
        <v>3.7524519470281465E-94</v>
      </c>
      <c r="AD159" s="22">
        <f t="shared" si="223"/>
        <v>-2.0263240513951854E-94</v>
      </c>
      <c r="AE159" s="22">
        <f t="shared" si="223"/>
        <v>1.094214987753393E-94</v>
      </c>
      <c r="AF159" s="22">
        <f t="shared" si="223"/>
        <v>-5.9087609338682842E-95</v>
      </c>
      <c r="AG159" s="22">
        <f t="shared" si="223"/>
        <v>3.1907309042888517E-95</v>
      </c>
      <c r="AH159" s="22">
        <f t="shared" si="223"/>
        <v>-1.7229946883159675E-95</v>
      </c>
      <c r="AI159" s="22">
        <f t="shared" si="223"/>
        <v>9.304171316906159E-96</v>
      </c>
      <c r="AJ159" s="22">
        <f t="shared" si="223"/>
        <v>-5.02425251112929E-96</v>
      </c>
      <c r="AK159" s="22">
        <f t="shared" si="223"/>
        <v>2.7130963560097968E-96</v>
      </c>
      <c r="AL159" s="22">
        <f t="shared" si="223"/>
        <v>-1.465072032245279E-96</v>
      </c>
      <c r="AM159" s="22">
        <f t="shared" si="223"/>
        <v>7.9113889741244498E-97</v>
      </c>
      <c r="AN159" s="22">
        <f t="shared" si="223"/>
        <v>-4.2721500460271726E-97</v>
      </c>
      <c r="AO159" s="22">
        <f t="shared" si="223"/>
        <v>2.3069610248546569E-97</v>
      </c>
      <c r="AP159" s="22">
        <f t="shared" si="223"/>
        <v>-1.245758953421506E-97</v>
      </c>
      <c r="AQ159" s="22">
        <f t="shared" si="223"/>
        <v>6.7270983484760853E-98</v>
      </c>
      <c r="AR159" s="22">
        <f t="shared" si="223"/>
        <v>-3.6326331081770605E-98</v>
      </c>
      <c r="AS159" s="22">
        <f t="shared" si="198"/>
        <v>1.9616218784155992E-98</v>
      </c>
      <c r="AV159" s="43" t="s">
        <v>211</v>
      </c>
      <c r="AW159" s="22">
        <f t="shared" si="192"/>
        <v>7.6999999999999806</v>
      </c>
      <c r="AX159" s="81">
        <f t="shared" si="186"/>
        <v>9</v>
      </c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T159" s="43" t="s">
        <v>211</v>
      </c>
      <c r="BU159" s="22">
        <f t="shared" si="193"/>
        <v>7.6999999999999806</v>
      </c>
      <c r="BV159" s="83">
        <f t="shared" si="187"/>
        <v>0.83</v>
      </c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R159" s="43" t="s">
        <v>211</v>
      </c>
      <c r="CS159" s="22">
        <f t="shared" si="194"/>
        <v>7.6999999999999806</v>
      </c>
      <c r="CT159" s="85">
        <f t="shared" si="188"/>
        <v>0.5</v>
      </c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P159" s="43" t="s">
        <v>211</v>
      </c>
      <c r="DQ159" s="22">
        <f t="shared" si="195"/>
        <v>7.6999999999999806</v>
      </c>
      <c r="DR159" s="20">
        <f t="shared" si="189"/>
        <v>0</v>
      </c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</row>
    <row r="160" spans="23:142">
      <c r="W160" s="12" t="s">
        <v>212</v>
      </c>
      <c r="X160" s="22">
        <f t="shared" si="190"/>
        <v>7.7499999999999805</v>
      </c>
      <c r="Y160" s="53">
        <f t="shared" si="199"/>
        <v>-2.4271844979799332E-93</v>
      </c>
      <c r="Z160" s="22">
        <f t="shared" si="196"/>
        <v>1.3349514738889542E-93</v>
      </c>
      <c r="AA160" s="22">
        <f t="shared" ref="AA160:AR160" si="224">($C$39*Z160+$D$39*Z160+$E$39*Z160-($D$13*Z160*$X160))</f>
        <v>-7.3422331063891973E-94</v>
      </c>
      <c r="AB160" s="22">
        <f t="shared" si="224"/>
        <v>4.0382282085140302E-94</v>
      </c>
      <c r="AC160" s="22">
        <f t="shared" si="224"/>
        <v>-2.2210255146827008E-94</v>
      </c>
      <c r="AD160" s="22">
        <f t="shared" si="224"/>
        <v>1.2215640330754771E-94</v>
      </c>
      <c r="AE160" s="22">
        <f t="shared" si="224"/>
        <v>-6.7186021819150786E-95</v>
      </c>
      <c r="AF160" s="22">
        <f t="shared" si="224"/>
        <v>3.6952312000532666E-95</v>
      </c>
      <c r="AG160" s="22">
        <f t="shared" si="224"/>
        <v>-2.0323771600292829E-95</v>
      </c>
      <c r="AH160" s="22">
        <f t="shared" si="224"/>
        <v>1.1178074380160979E-95</v>
      </c>
      <c r="AI160" s="22">
        <f t="shared" si="224"/>
        <v>-6.1479409090884997E-96</v>
      </c>
      <c r="AJ160" s="22">
        <f t="shared" si="224"/>
        <v>3.3813674999986513E-96</v>
      </c>
      <c r="AK160" s="22">
        <f t="shared" si="224"/>
        <v>-1.859752124999245E-96</v>
      </c>
      <c r="AL160" s="22">
        <f t="shared" si="224"/>
        <v>1.0228636687495775E-96</v>
      </c>
      <c r="AM160" s="22">
        <f t="shared" si="224"/>
        <v>-5.6257501781226374E-97</v>
      </c>
      <c r="AN160" s="22">
        <f t="shared" si="224"/>
        <v>3.0941625979674291E-97</v>
      </c>
      <c r="AO160" s="22">
        <f t="shared" si="224"/>
        <v>-1.7017894288820744E-97</v>
      </c>
      <c r="AP160" s="22">
        <f t="shared" si="224"/>
        <v>9.3598418588513405E-98</v>
      </c>
      <c r="AQ160" s="22">
        <f t="shared" si="224"/>
        <v>-5.1479130223682013E-98</v>
      </c>
      <c r="AR160" s="22">
        <f t="shared" si="224"/>
        <v>2.8313521623024912E-98</v>
      </c>
      <c r="AS160" s="22">
        <f t="shared" si="198"/>
        <v>-1.5572436892663588E-98</v>
      </c>
      <c r="AV160" s="43" t="s">
        <v>212</v>
      </c>
      <c r="AW160" s="22">
        <f t="shared" si="192"/>
        <v>7.7499999999999805</v>
      </c>
      <c r="AX160" s="81">
        <f t="shared" si="186"/>
        <v>9</v>
      </c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T160" s="43" t="s">
        <v>212</v>
      </c>
      <c r="BU160" s="22">
        <f t="shared" si="193"/>
        <v>7.7499999999999805</v>
      </c>
      <c r="BV160" s="83">
        <f t="shared" si="187"/>
        <v>0.83</v>
      </c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R160" s="43" t="s">
        <v>212</v>
      </c>
      <c r="CS160" s="22">
        <f t="shared" si="194"/>
        <v>7.7499999999999805</v>
      </c>
      <c r="CT160" s="85">
        <f t="shared" si="188"/>
        <v>0.5</v>
      </c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P160" s="43" t="s">
        <v>212</v>
      </c>
      <c r="DQ160" s="22">
        <f t="shared" si="195"/>
        <v>7.7499999999999805</v>
      </c>
      <c r="DR160" s="20">
        <f t="shared" si="189"/>
        <v>0</v>
      </c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</row>
    <row r="161" spans="23:142">
      <c r="W161" s="12" t="s">
        <v>213</v>
      </c>
      <c r="X161" s="22">
        <f t="shared" si="190"/>
        <v>7.7999999999999803</v>
      </c>
      <c r="Y161" s="53">
        <f t="shared" si="199"/>
        <v>1.3592233188687531E-93</v>
      </c>
      <c r="Z161" s="22">
        <f t="shared" si="196"/>
        <v>-7.6116505856649662E-94</v>
      </c>
      <c r="AA161" s="22">
        <f t="shared" ref="AA161:AR161" si="225">($C$39*Z161+$D$39*Z161+$E$39*Z161-($D$13*Z161*$X161))</f>
        <v>4.2625243279723529E-94</v>
      </c>
      <c r="AB161" s="22">
        <f t="shared" si="225"/>
        <v>-2.3870136236645004E-94</v>
      </c>
      <c r="AC161" s="22">
        <f t="shared" si="225"/>
        <v>1.3367276292521112E-94</v>
      </c>
      <c r="AD161" s="22">
        <f t="shared" si="225"/>
        <v>-7.4856747238117721E-95</v>
      </c>
      <c r="AE161" s="22">
        <f t="shared" si="225"/>
        <v>4.1919778453345639E-95</v>
      </c>
      <c r="AF161" s="22">
        <f t="shared" si="225"/>
        <v>-2.3475075933873394E-95</v>
      </c>
      <c r="AG161" s="22">
        <f t="shared" si="225"/>
        <v>1.3146042522969012E-95</v>
      </c>
      <c r="AH161" s="22">
        <f t="shared" si="225"/>
        <v>-7.3617838128625939E-96</v>
      </c>
      <c r="AI161" s="22">
        <f t="shared" si="225"/>
        <v>4.1225989352030234E-96</v>
      </c>
      <c r="AJ161" s="22">
        <f t="shared" si="225"/>
        <v>-2.3086554037136765E-96</v>
      </c>
      <c r="AK161" s="22">
        <f t="shared" si="225"/>
        <v>1.2928470260796499E-96</v>
      </c>
      <c r="AL161" s="22">
        <f t="shared" si="225"/>
        <v>-7.239943346045994E-97</v>
      </c>
      <c r="AM161" s="22">
        <f t="shared" si="225"/>
        <v>4.0543682737857284E-97</v>
      </c>
      <c r="AN161" s="22">
        <f t="shared" si="225"/>
        <v>-2.2704462333199926E-97</v>
      </c>
      <c r="AO161" s="22">
        <f t="shared" si="225"/>
        <v>1.2714498906591872E-97</v>
      </c>
      <c r="AP161" s="22">
        <f t="shared" si="225"/>
        <v>-7.1201193876914009E-98</v>
      </c>
      <c r="AQ161" s="22">
        <f t="shared" si="225"/>
        <v>3.987266857107157E-98</v>
      </c>
      <c r="AR161" s="22">
        <f t="shared" si="225"/>
        <v>-2.2328694399799942E-98</v>
      </c>
      <c r="AS161" s="22">
        <f t="shared" si="198"/>
        <v>1.2504068863887888E-98</v>
      </c>
      <c r="AV161" s="43" t="s">
        <v>213</v>
      </c>
      <c r="AW161" s="22">
        <f t="shared" si="192"/>
        <v>7.7999999999999803</v>
      </c>
      <c r="AX161" s="81">
        <f t="shared" si="186"/>
        <v>9</v>
      </c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T161" s="43" t="s">
        <v>213</v>
      </c>
      <c r="BU161" s="22">
        <f t="shared" si="193"/>
        <v>7.7999999999999803</v>
      </c>
      <c r="BV161" s="83">
        <f t="shared" si="187"/>
        <v>0.83</v>
      </c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R161" s="43" t="s">
        <v>213</v>
      </c>
      <c r="CS161" s="22">
        <f t="shared" si="194"/>
        <v>7.7999999999999803</v>
      </c>
      <c r="CT161" s="85">
        <f t="shared" si="188"/>
        <v>0.5</v>
      </c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P161" s="43" t="s">
        <v>213</v>
      </c>
      <c r="DQ161" s="22">
        <f t="shared" si="195"/>
        <v>7.7999999999999803</v>
      </c>
      <c r="DR161" s="20">
        <f t="shared" si="189"/>
        <v>0</v>
      </c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</row>
    <row r="162" spans="23:142">
      <c r="W162" s="12" t="s">
        <v>214</v>
      </c>
      <c r="X162" s="22">
        <f t="shared" si="190"/>
        <v>7.8499999999999801</v>
      </c>
      <c r="Y162" s="53">
        <f t="shared" si="199"/>
        <v>-7.7475729175518397E-94</v>
      </c>
      <c r="Z162" s="22">
        <f t="shared" si="196"/>
        <v>4.4161165630045184E-94</v>
      </c>
      <c r="AA162" s="22">
        <f t="shared" ref="AA162:AR162" si="226">($C$39*Z162+$D$39*Z162+$E$39*Z162-($D$13*Z162*$X162))</f>
        <v>-2.5171864409125583E-94</v>
      </c>
      <c r="AB162" s="22">
        <f t="shared" si="226"/>
        <v>1.4347962713201487E-94</v>
      </c>
      <c r="AC162" s="22">
        <f t="shared" si="226"/>
        <v>-8.1783387465247898E-95</v>
      </c>
      <c r="AD162" s="22">
        <f t="shared" si="226"/>
        <v>4.661653085519098E-95</v>
      </c>
      <c r="AE162" s="22">
        <f t="shared" si="226"/>
        <v>-2.6571422587458684E-95</v>
      </c>
      <c r="AF162" s="22">
        <f t="shared" si="226"/>
        <v>1.5145710874851354E-95</v>
      </c>
      <c r="AG162" s="22">
        <f t="shared" si="226"/>
        <v>-8.6330551986652123E-96</v>
      </c>
      <c r="AH162" s="22">
        <f t="shared" si="226"/>
        <v>4.9208414632391384E-96</v>
      </c>
      <c r="AI162" s="22">
        <f t="shared" si="226"/>
        <v>-2.8048796340462895E-96</v>
      </c>
      <c r="AJ162" s="22">
        <f t="shared" si="226"/>
        <v>1.5987813914063737E-96</v>
      </c>
      <c r="AK162" s="22">
        <f t="shared" si="226"/>
        <v>-9.1130539310162646E-97</v>
      </c>
      <c r="AL162" s="22">
        <f t="shared" si="226"/>
        <v>5.1944407406792353E-97</v>
      </c>
      <c r="AM162" s="22">
        <f t="shared" si="226"/>
        <v>-2.9608312221871439E-97</v>
      </c>
      <c r="AN162" s="22">
        <f t="shared" si="226"/>
        <v>1.6876737966466607E-97</v>
      </c>
      <c r="AO162" s="22">
        <f t="shared" si="226"/>
        <v>-9.6197406408859035E-98</v>
      </c>
      <c r="AP162" s="22">
        <f t="shared" si="226"/>
        <v>5.4832521653049286E-98</v>
      </c>
      <c r="AQ162" s="22">
        <f t="shared" si="226"/>
        <v>-3.1254537342237878E-98</v>
      </c>
      <c r="AR162" s="22">
        <f t="shared" si="226"/>
        <v>1.7815086285075465E-98</v>
      </c>
      <c r="AS162" s="22">
        <f t="shared" si="198"/>
        <v>-1.0154599182492945E-98</v>
      </c>
      <c r="AV162" s="43" t="s">
        <v>214</v>
      </c>
      <c r="AW162" s="22">
        <f t="shared" si="192"/>
        <v>7.8499999999999801</v>
      </c>
      <c r="AX162" s="81">
        <f t="shared" si="186"/>
        <v>9</v>
      </c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T162" s="43" t="s">
        <v>214</v>
      </c>
      <c r="BU162" s="22">
        <f t="shared" si="193"/>
        <v>7.8499999999999801</v>
      </c>
      <c r="BV162" s="83">
        <f t="shared" si="187"/>
        <v>0.83</v>
      </c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R162" s="43" t="s">
        <v>214</v>
      </c>
      <c r="CS162" s="22">
        <f t="shared" si="194"/>
        <v>7.8499999999999801</v>
      </c>
      <c r="CT162" s="85">
        <f t="shared" si="188"/>
        <v>0.5</v>
      </c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P162" s="43" t="s">
        <v>214</v>
      </c>
      <c r="DQ162" s="22">
        <f t="shared" si="195"/>
        <v>7.8499999999999801</v>
      </c>
      <c r="DR162" s="20">
        <f t="shared" si="189"/>
        <v>0</v>
      </c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</row>
    <row r="163" spans="23:142">
      <c r="W163" s="12" t="s">
        <v>215</v>
      </c>
      <c r="X163" s="22">
        <f t="shared" si="190"/>
        <v>7.8999999999999799</v>
      </c>
      <c r="Y163" s="53">
        <f t="shared" si="199"/>
        <v>4.4935922921800355E-94</v>
      </c>
      <c r="Z163" s="22">
        <f t="shared" si="196"/>
        <v>-2.6062835294644026E-94</v>
      </c>
      <c r="AA163" s="22">
        <f t="shared" ref="AA163:AR163" si="227">($C$39*Z163+$D$39*Z163+$E$39*Z163-($D$13*Z163*$X163))</f>
        <v>1.5116444470893436E-94</v>
      </c>
      <c r="AB163" s="22">
        <f t="shared" si="227"/>
        <v>-8.767537793118134E-95</v>
      </c>
      <c r="AC163" s="22">
        <f t="shared" si="227"/>
        <v>5.0851719200084824E-95</v>
      </c>
      <c r="AD163" s="22">
        <f t="shared" si="227"/>
        <v>-2.9493997136049008E-95</v>
      </c>
      <c r="AE163" s="22">
        <f t="shared" si="227"/>
        <v>1.7106518338908309E-95</v>
      </c>
      <c r="AF163" s="22">
        <f t="shared" si="227"/>
        <v>-9.9217806365667536E-96</v>
      </c>
      <c r="AG163" s="22">
        <f t="shared" si="227"/>
        <v>5.7546327692086765E-96</v>
      </c>
      <c r="AH163" s="22">
        <f t="shared" si="227"/>
        <v>-3.3376870061410107E-96</v>
      </c>
      <c r="AI163" s="22">
        <f t="shared" si="227"/>
        <v>1.9358584635617735E-96</v>
      </c>
      <c r="AJ163" s="22">
        <f t="shared" si="227"/>
        <v>-1.1227979088658204E-96</v>
      </c>
      <c r="AK163" s="22">
        <f t="shared" si="227"/>
        <v>6.5122278714217155E-97</v>
      </c>
      <c r="AL163" s="22">
        <f t="shared" si="227"/>
        <v>-3.777092165424568E-97</v>
      </c>
      <c r="AM163" s="22">
        <f t="shared" si="227"/>
        <v>2.1907134559462336E-97</v>
      </c>
      <c r="AN163" s="22">
        <f t="shared" si="227"/>
        <v>-1.270613804448807E-97</v>
      </c>
      <c r="AO163" s="22">
        <f t="shared" si="227"/>
        <v>7.3695600658030303E-98</v>
      </c>
      <c r="AP163" s="22">
        <f t="shared" si="227"/>
        <v>-4.2743448381657297E-98</v>
      </c>
      <c r="AQ163" s="22">
        <f t="shared" si="227"/>
        <v>2.4791200061361062E-98</v>
      </c>
      <c r="AR163" s="22">
        <f t="shared" si="227"/>
        <v>-1.4378896035589324E-98</v>
      </c>
      <c r="AS163" s="22">
        <f t="shared" si="198"/>
        <v>8.3397597006417492E-99</v>
      </c>
      <c r="AV163" s="43" t="s">
        <v>215</v>
      </c>
      <c r="AW163" s="22">
        <f t="shared" si="192"/>
        <v>7.8999999999999799</v>
      </c>
      <c r="AX163" s="81">
        <f t="shared" si="186"/>
        <v>9</v>
      </c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T163" s="43" t="s">
        <v>215</v>
      </c>
      <c r="BU163" s="22">
        <f t="shared" si="193"/>
        <v>7.8999999999999799</v>
      </c>
      <c r="BV163" s="83">
        <f t="shared" si="187"/>
        <v>0.83</v>
      </c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R163" s="43" t="s">
        <v>215</v>
      </c>
      <c r="CS163" s="22">
        <f t="shared" si="194"/>
        <v>7.8999999999999799</v>
      </c>
      <c r="CT163" s="85">
        <f t="shared" si="188"/>
        <v>0.5</v>
      </c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P163" s="43" t="s">
        <v>215</v>
      </c>
      <c r="DQ163" s="22">
        <f t="shared" si="195"/>
        <v>7.8999999999999799</v>
      </c>
      <c r="DR163" s="20">
        <f t="shared" si="189"/>
        <v>0</v>
      </c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</row>
    <row r="164" spans="23:142">
      <c r="W164" s="12" t="s">
        <v>216</v>
      </c>
      <c r="X164" s="22">
        <f t="shared" si="190"/>
        <v>7.9499999999999797</v>
      </c>
      <c r="Y164" s="53">
        <f t="shared" si="199"/>
        <v>-2.6512194523862037E-94</v>
      </c>
      <c r="Z164" s="22">
        <f t="shared" si="196"/>
        <v>1.5642194769078489E-94</v>
      </c>
      <c r="AA164" s="22">
        <f t="shared" ref="AA164:AR164" si="228">($C$39*Z164+$D$39*Z164+$E$39*Z164-($D$13*Z164*$X164))</f>
        <v>-9.2288949137562436E-95</v>
      </c>
      <c r="AB164" s="22">
        <f t="shared" si="228"/>
        <v>5.4450479991161481E-95</v>
      </c>
      <c r="AC164" s="22">
        <f t="shared" si="228"/>
        <v>-3.2125783194785063E-95</v>
      </c>
      <c r="AD164" s="22">
        <f t="shared" si="228"/>
        <v>1.8954212084923059E-95</v>
      </c>
      <c r="AE164" s="22">
        <f t="shared" si="228"/>
        <v>-1.1182985130104533E-95</v>
      </c>
      <c r="AF164" s="22">
        <f t="shared" si="228"/>
        <v>6.5979612267616298E-96</v>
      </c>
      <c r="AG164" s="22">
        <f t="shared" si="228"/>
        <v>-3.8927971237893365E-96</v>
      </c>
      <c r="AH164" s="22">
        <f t="shared" si="228"/>
        <v>2.2967503030356933E-96</v>
      </c>
      <c r="AI164" s="22">
        <f t="shared" si="228"/>
        <v>-1.3550826787910502E-96</v>
      </c>
      <c r="AJ164" s="22">
        <f t="shared" si="228"/>
        <v>7.9949878048671426E-97</v>
      </c>
      <c r="AK164" s="22">
        <f t="shared" si="228"/>
        <v>-4.7170428048715831E-97</v>
      </c>
      <c r="AL164" s="22">
        <f t="shared" si="228"/>
        <v>2.783055254874216E-97</v>
      </c>
      <c r="AM164" s="22">
        <f t="shared" si="228"/>
        <v>-1.6420026003757763E-97</v>
      </c>
      <c r="AN164" s="22">
        <f t="shared" si="228"/>
        <v>9.6878153422170142E-98</v>
      </c>
      <c r="AO164" s="22">
        <f t="shared" si="228"/>
        <v>-5.7158110519079993E-98</v>
      </c>
      <c r="AP164" s="22">
        <f t="shared" si="228"/>
        <v>3.3723285206256968E-98</v>
      </c>
      <c r="AQ164" s="22">
        <f t="shared" si="228"/>
        <v>-1.9896738271691477E-98</v>
      </c>
      <c r="AR164" s="22">
        <f t="shared" si="228"/>
        <v>1.173907558029789E-98</v>
      </c>
      <c r="AS164" s="22">
        <f t="shared" si="198"/>
        <v>-6.9260545923757087E-99</v>
      </c>
      <c r="AV164" s="43" t="s">
        <v>216</v>
      </c>
      <c r="AW164" s="22">
        <f t="shared" si="192"/>
        <v>7.9499999999999797</v>
      </c>
      <c r="AX164" s="81">
        <f t="shared" si="186"/>
        <v>9</v>
      </c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T164" s="43" t="s">
        <v>216</v>
      </c>
      <c r="BU164" s="22">
        <f t="shared" si="193"/>
        <v>7.9499999999999797</v>
      </c>
      <c r="BV164" s="83">
        <f t="shared" si="187"/>
        <v>0.83</v>
      </c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R164" s="43" t="s">
        <v>216</v>
      </c>
      <c r="CS164" s="22">
        <f t="shared" si="194"/>
        <v>7.9499999999999797</v>
      </c>
      <c r="CT164" s="85">
        <f t="shared" si="188"/>
        <v>0.5</v>
      </c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P164" s="43" t="s">
        <v>216</v>
      </c>
      <c r="DQ164" s="22">
        <f t="shared" si="195"/>
        <v>7.9499999999999797</v>
      </c>
      <c r="DR164" s="20">
        <f t="shared" si="189"/>
        <v>0</v>
      </c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</row>
    <row r="165" spans="23:142">
      <c r="W165" s="12" t="s">
        <v>217</v>
      </c>
      <c r="X165" s="22">
        <f t="shared" si="190"/>
        <v>7.9999999999999796</v>
      </c>
      <c r="Y165" s="53">
        <f t="shared" si="199"/>
        <v>1.5907316714317117E-94</v>
      </c>
      <c r="Z165" s="22">
        <f t="shared" si="196"/>
        <v>-9.5443900285902061E-95</v>
      </c>
      <c r="AA165" s="22">
        <f t="shared" ref="AA165:AR165" si="229">($C$39*Z165+$D$39*Z165+$E$39*Z165-($D$13*Z165*$X165))</f>
        <v>5.7266340171540837E-95</v>
      </c>
      <c r="AB165" s="22">
        <f t="shared" si="229"/>
        <v>-3.4359804102924264E-95</v>
      </c>
      <c r="AC165" s="22">
        <f t="shared" si="229"/>
        <v>2.0615882461754421E-95</v>
      </c>
      <c r="AD165" s="22">
        <f t="shared" si="229"/>
        <v>-1.2369529477052565E-95</v>
      </c>
      <c r="AE165" s="22">
        <f t="shared" si="229"/>
        <v>7.4217176862314911E-96</v>
      </c>
      <c r="AF165" s="22">
        <f t="shared" si="229"/>
        <v>-4.4530306117388651E-96</v>
      </c>
      <c r="AG165" s="22">
        <f t="shared" si="229"/>
        <v>2.6718183670433009E-96</v>
      </c>
      <c r="AH165" s="22">
        <f t="shared" si="229"/>
        <v>-1.6030910202259701E-96</v>
      </c>
      <c r="AI165" s="22">
        <f t="shared" si="229"/>
        <v>9.6185461213557593E-97</v>
      </c>
      <c r="AJ165" s="22">
        <f t="shared" si="229"/>
        <v>-5.7711276728134165E-97</v>
      </c>
      <c r="AK165" s="22">
        <f t="shared" si="229"/>
        <v>3.4626766036880268E-97</v>
      </c>
      <c r="AL165" s="22">
        <f t="shared" si="229"/>
        <v>-2.0776059622128008E-97</v>
      </c>
      <c r="AM165" s="22">
        <f t="shared" si="229"/>
        <v>1.2465635773276727E-97</v>
      </c>
      <c r="AN165" s="22">
        <f t="shared" si="229"/>
        <v>-7.479381463965986E-98</v>
      </c>
      <c r="AO165" s="22">
        <f t="shared" si="229"/>
        <v>4.4876288783795591E-98</v>
      </c>
      <c r="AP165" s="22">
        <f t="shared" si="229"/>
        <v>-2.6925773270277178E-98</v>
      </c>
      <c r="AQ165" s="22">
        <f t="shared" si="229"/>
        <v>1.6155463962166194E-98</v>
      </c>
      <c r="AR165" s="22">
        <f t="shared" si="229"/>
        <v>-9.6932783772996543E-99</v>
      </c>
      <c r="AS165" s="22">
        <f t="shared" si="198"/>
        <v>5.8159670263797536E-99</v>
      </c>
      <c r="AV165" s="43" t="s">
        <v>217</v>
      </c>
      <c r="AW165" s="22">
        <f t="shared" si="192"/>
        <v>7.9999999999999796</v>
      </c>
      <c r="AX165" s="81">
        <f t="shared" si="186"/>
        <v>9</v>
      </c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T165" s="43" t="s">
        <v>217</v>
      </c>
      <c r="BU165" s="22">
        <f t="shared" si="193"/>
        <v>7.9999999999999796</v>
      </c>
      <c r="BV165" s="83">
        <f t="shared" si="187"/>
        <v>0.83</v>
      </c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R165" s="43" t="s">
        <v>217</v>
      </c>
      <c r="CS165" s="22">
        <f t="shared" si="194"/>
        <v>7.9999999999999796</v>
      </c>
      <c r="CT165" s="85">
        <f t="shared" si="188"/>
        <v>0.5</v>
      </c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P165" s="43" t="s">
        <v>217</v>
      </c>
      <c r="DQ165" s="22">
        <f t="shared" si="195"/>
        <v>7.9999999999999796</v>
      </c>
      <c r="DR165" s="20">
        <f t="shared" si="189"/>
        <v>0</v>
      </c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</row>
    <row r="166" spans="23:142">
      <c r="W166" s="12" t="s">
        <v>218</v>
      </c>
      <c r="X166" s="22">
        <f t="shared" si="190"/>
        <v>8.0499999999999794</v>
      </c>
      <c r="Y166" s="53">
        <f t="shared" si="199"/>
        <v>-9.7034631957333775E-95</v>
      </c>
      <c r="Z166" s="22">
        <f t="shared" si="196"/>
        <v>5.9191125493973214E-95</v>
      </c>
      <c r="AA166" s="22">
        <f t="shared" ref="AA166:AR166" si="230">($C$39*Z166+$D$39*Z166+$E$39*Z166-($D$13*Z166*$X166))</f>
        <v>-3.6106586551323429E-95</v>
      </c>
      <c r="AB166" s="22">
        <f t="shared" si="230"/>
        <v>2.2025017796307147E-95</v>
      </c>
      <c r="AC166" s="22">
        <f t="shared" si="230"/>
        <v>-1.343526085574727E-95</v>
      </c>
      <c r="AD166" s="22">
        <f t="shared" si="230"/>
        <v>8.19550912200578E-96</v>
      </c>
      <c r="AE166" s="22">
        <f t="shared" si="230"/>
        <v>-4.9992605644234921E-96</v>
      </c>
      <c r="AF166" s="22">
        <f t="shared" si="230"/>
        <v>3.0495489442983104E-96</v>
      </c>
      <c r="AG166" s="22">
        <f t="shared" si="230"/>
        <v>-1.8602248560219569E-96</v>
      </c>
      <c r="AH166" s="22">
        <f t="shared" si="230"/>
        <v>1.1347371621733865E-96</v>
      </c>
      <c r="AI166" s="22">
        <f t="shared" si="230"/>
        <v>-6.921896689257613E-97</v>
      </c>
      <c r="AJ166" s="22">
        <f t="shared" si="230"/>
        <v>4.2223569804471156E-97</v>
      </c>
      <c r="AK166" s="22">
        <f t="shared" si="230"/>
        <v>-2.5756377580727231E-97</v>
      </c>
      <c r="AL166" s="22">
        <f t="shared" si="230"/>
        <v>1.5711390324243509E-97</v>
      </c>
      <c r="AM166" s="22">
        <f t="shared" si="230"/>
        <v>-9.5839480977884757E-98</v>
      </c>
      <c r="AN166" s="22">
        <f t="shared" si="230"/>
        <v>5.8462083396509332E-98</v>
      </c>
      <c r="AO166" s="22">
        <f t="shared" si="230"/>
        <v>-3.5661870871870457E-98</v>
      </c>
      <c r="AP166" s="22">
        <f t="shared" si="230"/>
        <v>2.1753741231840831E-98</v>
      </c>
      <c r="AQ166" s="22">
        <f t="shared" si="230"/>
        <v>-1.3269782151422821E-98</v>
      </c>
      <c r="AR166" s="22">
        <f t="shared" si="230"/>
        <v>8.0945671123678687E-99</v>
      </c>
      <c r="AS166" s="22">
        <f t="shared" si="198"/>
        <v>-4.937685938544367E-99</v>
      </c>
      <c r="AV166" s="43" t="s">
        <v>218</v>
      </c>
      <c r="AW166" s="22">
        <f t="shared" si="192"/>
        <v>8.0499999999999794</v>
      </c>
      <c r="AX166" s="81">
        <f t="shared" si="186"/>
        <v>9</v>
      </c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T166" s="43" t="s">
        <v>218</v>
      </c>
      <c r="BU166" s="22">
        <f t="shared" si="193"/>
        <v>8.0499999999999794</v>
      </c>
      <c r="BV166" s="83">
        <f t="shared" si="187"/>
        <v>0.83</v>
      </c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R166" s="43" t="s">
        <v>218</v>
      </c>
      <c r="CS166" s="22">
        <f t="shared" si="194"/>
        <v>8.0499999999999794</v>
      </c>
      <c r="CT166" s="85">
        <f t="shared" si="188"/>
        <v>0.5</v>
      </c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P166" s="43" t="s">
        <v>218</v>
      </c>
      <c r="DQ166" s="22">
        <f t="shared" si="195"/>
        <v>8.0499999999999794</v>
      </c>
      <c r="DR166" s="20">
        <f t="shared" si="189"/>
        <v>0</v>
      </c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</row>
    <row r="167" spans="23:142">
      <c r="W167" s="12" t="s">
        <v>219</v>
      </c>
      <c r="X167" s="22">
        <f t="shared" si="190"/>
        <v>8.0999999999999801</v>
      </c>
      <c r="Y167" s="53">
        <f t="shared" si="199"/>
        <v>6.0161471813546563E-95</v>
      </c>
      <c r="Z167" s="22">
        <f t="shared" si="196"/>
        <v>-3.7300112524398651E-95</v>
      </c>
      <c r="AA167" s="22">
        <f t="shared" ref="AA167:AR167" si="231">($C$39*Z167+$D$39*Z167+$E$39*Z167-($D$13*Z167*$X167))</f>
        <v>2.3126069765127026E-95</v>
      </c>
      <c r="AB167" s="22">
        <f t="shared" si="231"/>
        <v>-1.433816325437867E-95</v>
      </c>
      <c r="AC167" s="22">
        <f t="shared" si="231"/>
        <v>8.8896612177147223E-96</v>
      </c>
      <c r="AD167" s="22">
        <f t="shared" si="231"/>
        <v>-5.5115899549830931E-96</v>
      </c>
      <c r="AE167" s="22">
        <f t="shared" si="231"/>
        <v>3.4171857720894952E-96</v>
      </c>
      <c r="AF167" s="22">
        <f t="shared" si="231"/>
        <v>-2.1186551786954745E-96</v>
      </c>
      <c r="AG167" s="22">
        <f t="shared" si="231"/>
        <v>1.3135662107911861E-96</v>
      </c>
      <c r="AH167" s="22">
        <f t="shared" si="231"/>
        <v>-8.1441105069053022E-97</v>
      </c>
      <c r="AI167" s="22">
        <f t="shared" si="231"/>
        <v>5.0493485142812555E-97</v>
      </c>
      <c r="AJ167" s="22">
        <f t="shared" si="231"/>
        <v>-3.1305960788543587E-97</v>
      </c>
      <c r="AK167" s="22">
        <f t="shared" si="231"/>
        <v>1.9409695688896902E-97</v>
      </c>
      <c r="AL167" s="22">
        <f t="shared" si="231"/>
        <v>-1.2034011327116005E-97</v>
      </c>
      <c r="AM167" s="22">
        <f t="shared" si="231"/>
        <v>7.4610870228118805E-98</v>
      </c>
      <c r="AN167" s="22">
        <f t="shared" si="231"/>
        <v>-4.6258739541433369E-98</v>
      </c>
      <c r="AO167" s="22">
        <f t="shared" si="231"/>
        <v>2.8680418515688513E-98</v>
      </c>
      <c r="AP167" s="22">
        <f t="shared" si="231"/>
        <v>-1.7781859479726764E-98</v>
      </c>
      <c r="AQ167" s="22">
        <f t="shared" si="231"/>
        <v>1.1024752877430525E-98</v>
      </c>
      <c r="AR167" s="22">
        <f t="shared" si="231"/>
        <v>-6.835346784006884E-99</v>
      </c>
      <c r="AS167" s="22">
        <f t="shared" si="198"/>
        <v>4.2379150060842411E-99</v>
      </c>
      <c r="AV167" s="43" t="s">
        <v>219</v>
      </c>
      <c r="AW167" s="22">
        <f t="shared" si="192"/>
        <v>8.0999999999999801</v>
      </c>
      <c r="AX167" s="81">
        <f t="shared" si="186"/>
        <v>9</v>
      </c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T167" s="43" t="s">
        <v>219</v>
      </c>
      <c r="BU167" s="22">
        <f t="shared" si="193"/>
        <v>8.0999999999999801</v>
      </c>
      <c r="BV167" s="83">
        <f t="shared" si="187"/>
        <v>0.83</v>
      </c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R167" s="43" t="s">
        <v>219</v>
      </c>
      <c r="CS167" s="22">
        <f t="shared" si="194"/>
        <v>8.0999999999999801</v>
      </c>
      <c r="CT167" s="85">
        <f t="shared" si="188"/>
        <v>0.5</v>
      </c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P167" s="43" t="s">
        <v>219</v>
      </c>
      <c r="DQ167" s="22">
        <f t="shared" si="195"/>
        <v>8.0999999999999801</v>
      </c>
      <c r="DR167" s="20">
        <f t="shared" si="189"/>
        <v>0</v>
      </c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</row>
    <row r="168" spans="23:142">
      <c r="W168" s="12" t="s">
        <v>220</v>
      </c>
      <c r="X168" s="22">
        <f t="shared" si="190"/>
        <v>8.1499999999999808</v>
      </c>
      <c r="Y168" s="53">
        <f t="shared" si="199"/>
        <v>-3.7901727242534106E-95</v>
      </c>
      <c r="Z168" s="22">
        <f t="shared" si="196"/>
        <v>2.3878088162796349E-95</v>
      </c>
      <c r="AA168" s="22">
        <f t="shared" ref="AA168:AR168" si="232">($C$39*Z168+$D$39*Z168+$E$39*Z168-($D$13*Z168*$X168))</f>
        <v>-1.5043195542561614E-95</v>
      </c>
      <c r="AB168" s="22">
        <f t="shared" si="232"/>
        <v>9.4772131918137632E-96</v>
      </c>
      <c r="AC168" s="22">
        <f t="shared" si="232"/>
        <v>-5.970644310842636E-96</v>
      </c>
      <c r="AD168" s="22">
        <f t="shared" si="232"/>
        <v>3.7615059158308384E-96</v>
      </c>
      <c r="AE168" s="22">
        <f t="shared" si="232"/>
        <v>-2.3697487269734146E-96</v>
      </c>
      <c r="AF168" s="22">
        <f t="shared" si="232"/>
        <v>1.492941697993242E-96</v>
      </c>
      <c r="AG168" s="22">
        <f t="shared" si="232"/>
        <v>-9.4055326973573654E-97</v>
      </c>
      <c r="AH168" s="22">
        <f t="shared" si="232"/>
        <v>5.9254855993351043E-97</v>
      </c>
      <c r="AI168" s="22">
        <f t="shared" si="232"/>
        <v>-3.7330559275810923E-97</v>
      </c>
      <c r="AJ168" s="22">
        <f t="shared" si="232"/>
        <v>2.3518252343760739E-97</v>
      </c>
      <c r="AK168" s="22">
        <f t="shared" si="232"/>
        <v>-1.4816498976569177E-97</v>
      </c>
      <c r="AL168" s="22">
        <f t="shared" si="232"/>
        <v>9.3343943552385236E-98</v>
      </c>
      <c r="AM168" s="22">
        <f t="shared" si="232"/>
        <v>-5.8806684438002359E-98</v>
      </c>
      <c r="AN168" s="22">
        <f t="shared" si="232"/>
        <v>3.7048211195941271E-98</v>
      </c>
      <c r="AO168" s="22">
        <f t="shared" si="232"/>
        <v>-2.3340373053442855E-98</v>
      </c>
      <c r="AP168" s="22">
        <f t="shared" si="232"/>
        <v>1.4704435023668916E-98</v>
      </c>
      <c r="AQ168" s="22">
        <f t="shared" si="232"/>
        <v>-9.2637940649113616E-99</v>
      </c>
      <c r="AR168" s="22">
        <f t="shared" si="232"/>
        <v>5.8361902608941233E-99</v>
      </c>
      <c r="AS168" s="22">
        <f t="shared" si="198"/>
        <v>-3.6767998643632746E-99</v>
      </c>
      <c r="AV168" s="43" t="s">
        <v>220</v>
      </c>
      <c r="AW168" s="22">
        <f t="shared" si="192"/>
        <v>8.1499999999999808</v>
      </c>
      <c r="AX168" s="81">
        <f t="shared" si="186"/>
        <v>9</v>
      </c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T168" s="43" t="s">
        <v>220</v>
      </c>
      <c r="BU168" s="22">
        <f t="shared" si="193"/>
        <v>8.1499999999999808</v>
      </c>
      <c r="BV168" s="83">
        <f t="shared" si="187"/>
        <v>0.83</v>
      </c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R168" s="43" t="s">
        <v>220</v>
      </c>
      <c r="CS168" s="22">
        <f t="shared" si="194"/>
        <v>8.1499999999999808</v>
      </c>
      <c r="CT168" s="85">
        <f t="shared" si="188"/>
        <v>0.5</v>
      </c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P168" s="43" t="s">
        <v>220</v>
      </c>
      <c r="DQ168" s="22">
        <f t="shared" si="195"/>
        <v>8.1499999999999808</v>
      </c>
      <c r="DR168" s="20">
        <f t="shared" si="189"/>
        <v>0</v>
      </c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</row>
    <row r="169" spans="23:142">
      <c r="W169" s="12" t="s">
        <v>221</v>
      </c>
      <c r="X169" s="22">
        <f t="shared" si="190"/>
        <v>8.1999999999999815</v>
      </c>
      <c r="Y169" s="53">
        <f t="shared" si="199"/>
        <v>2.4257105435221696E-95</v>
      </c>
      <c r="Z169" s="22">
        <f t="shared" si="196"/>
        <v>-1.5524547478541801E-95</v>
      </c>
      <c r="AA169" s="22">
        <f t="shared" ref="AA169:AR169" si="233">($C$39*Z169+$D$39*Z169+$E$39*Z169-($D$13*Z169*$X169))</f>
        <v>9.9357103862666991E-96</v>
      </c>
      <c r="AB169" s="22">
        <f t="shared" si="233"/>
        <v>-6.3588546472106534E-96</v>
      </c>
      <c r="AC169" s="22">
        <f t="shared" si="233"/>
        <v>4.0696669742147956E-96</v>
      </c>
      <c r="AD169" s="22">
        <f t="shared" si="233"/>
        <v>-2.6045868634974546E-96</v>
      </c>
      <c r="AE169" s="22">
        <f t="shared" si="233"/>
        <v>1.6669355926383617E-96</v>
      </c>
      <c r="AF169" s="22">
        <f t="shared" si="233"/>
        <v>-1.0668387792885455E-96</v>
      </c>
      <c r="AG169" s="22">
        <f t="shared" si="233"/>
        <v>6.8277681874466514E-97</v>
      </c>
      <c r="AH169" s="22">
        <f t="shared" si="233"/>
        <v>-4.3697716399658333E-97</v>
      </c>
      <c r="AI169" s="22">
        <f t="shared" si="233"/>
        <v>2.7966538495781176E-97</v>
      </c>
      <c r="AJ169" s="22">
        <f t="shared" si="233"/>
        <v>-1.7898584637299853E-97</v>
      </c>
      <c r="AK169" s="22">
        <f t="shared" si="233"/>
        <v>1.1455094167871844E-97</v>
      </c>
      <c r="AL169" s="22">
        <f t="shared" si="233"/>
        <v>-7.3312602674379383E-98</v>
      </c>
      <c r="AM169" s="22">
        <f t="shared" si="233"/>
        <v>4.6920065711602537E-98</v>
      </c>
      <c r="AN169" s="22">
        <f t="shared" si="233"/>
        <v>-3.002884205542546E-98</v>
      </c>
      <c r="AO169" s="22">
        <f t="shared" si="233"/>
        <v>1.9218458915472179E-98</v>
      </c>
      <c r="AP169" s="22">
        <f t="shared" si="233"/>
        <v>-1.2299813705902124E-98</v>
      </c>
      <c r="AQ169" s="22">
        <f t="shared" si="233"/>
        <v>7.8718807717773166E-99</v>
      </c>
      <c r="AR169" s="22">
        <f t="shared" si="233"/>
        <v>-5.0380036939374536E-99</v>
      </c>
      <c r="AS169" s="22">
        <f t="shared" si="198"/>
        <v>3.2243223641199521E-99</v>
      </c>
      <c r="AV169" s="43" t="s">
        <v>221</v>
      </c>
      <c r="AW169" s="22">
        <f t="shared" si="192"/>
        <v>8.1999999999999815</v>
      </c>
      <c r="AX169" s="81">
        <f t="shared" si="186"/>
        <v>9</v>
      </c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T169" s="43" t="s">
        <v>221</v>
      </c>
      <c r="BU169" s="22">
        <f t="shared" si="193"/>
        <v>8.1999999999999815</v>
      </c>
      <c r="BV169" s="83">
        <f t="shared" si="187"/>
        <v>0.83</v>
      </c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R169" s="43" t="s">
        <v>221</v>
      </c>
      <c r="CS169" s="22">
        <f t="shared" si="194"/>
        <v>8.1999999999999815</v>
      </c>
      <c r="CT169" s="85">
        <f t="shared" si="188"/>
        <v>0.5</v>
      </c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P169" s="43" t="s">
        <v>221</v>
      </c>
      <c r="DQ169" s="22">
        <f t="shared" si="195"/>
        <v>8.1999999999999815</v>
      </c>
      <c r="DR169" s="20">
        <f t="shared" si="189"/>
        <v>0</v>
      </c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</row>
    <row r="170" spans="23:142">
      <c r="W170" s="12" t="s">
        <v>222</v>
      </c>
      <c r="X170" s="22">
        <f t="shared" si="190"/>
        <v>8.2499999999999822</v>
      </c>
      <c r="Y170" s="53">
        <f t="shared" si="199"/>
        <v>-1.576711853289402E-95</v>
      </c>
      <c r="Z170" s="22">
        <f t="shared" si="196"/>
        <v>1.0248627046381054E-95</v>
      </c>
      <c r="AA170" s="22">
        <f t="shared" ref="AA170:AR170" si="234">($C$39*Z170+$D$39*Z170+$E$39*Z170-($D$13*Z170*$X170))</f>
        <v>-6.6616075801476516E-96</v>
      </c>
      <c r="AB170" s="22">
        <f t="shared" si="234"/>
        <v>4.3300449270959506E-96</v>
      </c>
      <c r="AC170" s="22">
        <f t="shared" si="234"/>
        <v>-2.8145292026123525E-96</v>
      </c>
      <c r="AD170" s="22">
        <f t="shared" si="234"/>
        <v>1.8294439816980192E-96</v>
      </c>
      <c r="AE170" s="22">
        <f t="shared" si="234"/>
        <v>-1.1891385881037061E-96</v>
      </c>
      <c r="AF170" s="22">
        <f t="shared" si="234"/>
        <v>7.7294008226740541E-97</v>
      </c>
      <c r="AG170" s="22">
        <f t="shared" si="234"/>
        <v>-5.0241105347381072E-97</v>
      </c>
      <c r="AH170" s="22">
        <f t="shared" si="234"/>
        <v>3.2656718475797526E-97</v>
      </c>
      <c r="AI170" s="22">
        <f t="shared" si="234"/>
        <v>-2.1226867009268282E-97</v>
      </c>
      <c r="AJ170" s="22">
        <f t="shared" si="234"/>
        <v>1.3797463556024312E-97</v>
      </c>
      <c r="AK170" s="22">
        <f t="shared" si="234"/>
        <v>-8.968351311415754E-98</v>
      </c>
      <c r="AL170" s="22">
        <f t="shared" si="234"/>
        <v>5.8294283524202094E-98</v>
      </c>
      <c r="AM170" s="22">
        <f t="shared" si="234"/>
        <v>-3.789128429073116E-98</v>
      </c>
      <c r="AN170" s="22">
        <f t="shared" si="234"/>
        <v>2.4629334788975122E-98</v>
      </c>
      <c r="AO170" s="22">
        <f t="shared" si="234"/>
        <v>-1.6009067612833749E-98</v>
      </c>
      <c r="AP170" s="22">
        <f t="shared" si="234"/>
        <v>1.0405893948341882E-98</v>
      </c>
      <c r="AQ170" s="22">
        <f t="shared" si="234"/>
        <v>-6.7638310664221867E-99</v>
      </c>
      <c r="AR170" s="22">
        <f t="shared" si="234"/>
        <v>4.3964901931743986E-99</v>
      </c>
      <c r="AS170" s="22">
        <f t="shared" si="198"/>
        <v>-2.8577186255633437E-99</v>
      </c>
      <c r="AV170" s="43" t="s">
        <v>222</v>
      </c>
      <c r="AW170" s="22">
        <f t="shared" si="192"/>
        <v>8.2499999999999822</v>
      </c>
      <c r="AX170" s="81">
        <f t="shared" si="186"/>
        <v>9</v>
      </c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T170" s="43" t="s">
        <v>222</v>
      </c>
      <c r="BU170" s="22">
        <f t="shared" si="193"/>
        <v>8.2499999999999822</v>
      </c>
      <c r="BV170" s="83">
        <f t="shared" si="187"/>
        <v>0.83</v>
      </c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R170" s="43" t="s">
        <v>222</v>
      </c>
      <c r="CS170" s="22">
        <f t="shared" si="194"/>
        <v>8.2499999999999822</v>
      </c>
      <c r="CT170" s="85">
        <f t="shared" si="188"/>
        <v>0.5</v>
      </c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P170" s="43" t="s">
        <v>222</v>
      </c>
      <c r="DQ170" s="22">
        <f t="shared" si="195"/>
        <v>8.2499999999999822</v>
      </c>
      <c r="DR170" s="20">
        <f t="shared" si="189"/>
        <v>0</v>
      </c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</row>
    <row r="171" spans="23:142">
      <c r="W171" s="12" t="s">
        <v>223</v>
      </c>
      <c r="X171" s="22">
        <f t="shared" si="190"/>
        <v>8.2999999999999829</v>
      </c>
      <c r="Y171" s="53">
        <f t="shared" si="199"/>
        <v>1.040629823171E-95</v>
      </c>
      <c r="Z171" s="22">
        <f t="shared" si="196"/>
        <v>-6.8681568329285609E-96</v>
      </c>
      <c r="AA171" s="22">
        <f t="shared" ref="AA171:AR171" si="235">($C$39*Z171+$D$39*Z171+$E$39*Z171-($D$13*Z171*$X171))</f>
        <v>4.5329835097328262E-96</v>
      </c>
      <c r="AB171" s="22">
        <f t="shared" si="235"/>
        <v>-2.99176911642365E-96</v>
      </c>
      <c r="AC171" s="22">
        <f t="shared" si="235"/>
        <v>1.9745676168395992E-96</v>
      </c>
      <c r="AD171" s="22">
        <f t="shared" si="235"/>
        <v>-1.3032146271141292E-96</v>
      </c>
      <c r="AE171" s="22">
        <f t="shared" si="235"/>
        <v>8.6012165389532071E-97</v>
      </c>
      <c r="AF171" s="22">
        <f t="shared" si="235"/>
        <v>-5.676802915709087E-97</v>
      </c>
      <c r="AG171" s="22">
        <f t="shared" si="235"/>
        <v>3.7466899243679789E-97</v>
      </c>
      <c r="AH171" s="22">
        <f t="shared" si="235"/>
        <v>-2.4728153500828527E-97</v>
      </c>
      <c r="AI171" s="22">
        <f t="shared" si="235"/>
        <v>1.6320581310546747E-97</v>
      </c>
      <c r="AJ171" s="22">
        <f t="shared" si="235"/>
        <v>-1.0771583664960796E-97</v>
      </c>
      <c r="AK171" s="22">
        <f t="shared" si="235"/>
        <v>7.1092452188740911E-98</v>
      </c>
      <c r="AL171" s="22">
        <f t="shared" si="235"/>
        <v>-4.6921018444568762E-98</v>
      </c>
      <c r="AM171" s="22">
        <f t="shared" si="235"/>
        <v>3.0967872173415222E-98</v>
      </c>
      <c r="AN171" s="22">
        <f t="shared" si="235"/>
        <v>-2.0438795634453944E-98</v>
      </c>
      <c r="AO171" s="22">
        <f t="shared" si="235"/>
        <v>1.3489605118739534E-98</v>
      </c>
      <c r="AP171" s="22">
        <f t="shared" si="235"/>
        <v>-8.9031393783680492E-99</v>
      </c>
      <c r="AQ171" s="22">
        <f t="shared" si="235"/>
        <v>5.876071989722885E-99</v>
      </c>
      <c r="AR171" s="22">
        <f t="shared" si="235"/>
        <v>-3.8782075132170848E-99</v>
      </c>
      <c r="AS171" s="22">
        <f t="shared" si="198"/>
        <v>2.559616958723263E-99</v>
      </c>
      <c r="AV171" s="43" t="s">
        <v>223</v>
      </c>
      <c r="AW171" s="22">
        <f t="shared" si="192"/>
        <v>8.2999999999999829</v>
      </c>
      <c r="AX171" s="81">
        <f t="shared" si="186"/>
        <v>9</v>
      </c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T171" s="43" t="s">
        <v>223</v>
      </c>
      <c r="BU171" s="22">
        <f t="shared" si="193"/>
        <v>8.2999999999999829</v>
      </c>
      <c r="BV171" s="83">
        <f t="shared" si="187"/>
        <v>0.83</v>
      </c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R171" s="43" t="s">
        <v>223</v>
      </c>
      <c r="CS171" s="22">
        <f t="shared" si="194"/>
        <v>8.2999999999999829</v>
      </c>
      <c r="CT171" s="85">
        <f t="shared" si="188"/>
        <v>0.5</v>
      </c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P171" s="43" t="s">
        <v>223</v>
      </c>
      <c r="DQ171" s="22">
        <f t="shared" si="195"/>
        <v>8.2999999999999829</v>
      </c>
      <c r="DR171" s="20">
        <f t="shared" si="189"/>
        <v>0</v>
      </c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</row>
    <row r="172" spans="23:142">
      <c r="W172" s="12" t="s">
        <v>224</v>
      </c>
      <c r="X172" s="22">
        <f t="shared" si="190"/>
        <v>8.3499999999999837</v>
      </c>
      <c r="Y172" s="53">
        <f t="shared" si="199"/>
        <v>-6.9722198152456653E-96</v>
      </c>
      <c r="Z172" s="22">
        <f t="shared" si="196"/>
        <v>4.6713872762145737E-96</v>
      </c>
      <c r="AA172" s="22">
        <f t="shared" ref="AA172:AR172" si="236">($C$39*Z172+$D$39*Z172+$E$39*Z172-($D$13*Z172*$X172))</f>
        <v>-3.1298294750637502E-96</v>
      </c>
      <c r="AB172" s="22">
        <f t="shared" si="236"/>
        <v>2.0969857482927024E-96</v>
      </c>
      <c r="AC172" s="22">
        <f t="shared" si="236"/>
        <v>-1.404980451356104E-96</v>
      </c>
      <c r="AD172" s="22">
        <f t="shared" si="236"/>
        <v>9.4133690240858522E-97</v>
      </c>
      <c r="AE172" s="22">
        <f t="shared" si="236"/>
        <v>-6.306957246137491E-97</v>
      </c>
      <c r="AF172" s="22">
        <f t="shared" si="236"/>
        <v>4.2256613549121002E-97</v>
      </c>
      <c r="AG172" s="22">
        <f t="shared" si="236"/>
        <v>-2.8311931077910939E-97</v>
      </c>
      <c r="AH172" s="22">
        <f t="shared" si="236"/>
        <v>1.8968993822200239E-97</v>
      </c>
      <c r="AI172" s="22">
        <f t="shared" si="236"/>
        <v>-1.2709225860874098E-97</v>
      </c>
      <c r="AJ172" s="22">
        <f t="shared" si="236"/>
        <v>8.5151813267856055E-98</v>
      </c>
      <c r="AK172" s="22">
        <f t="shared" si="236"/>
        <v>-5.7051714889463295E-98</v>
      </c>
      <c r="AL172" s="22">
        <f t="shared" si="236"/>
        <v>3.8224648975940233E-98</v>
      </c>
      <c r="AM172" s="22">
        <f t="shared" si="236"/>
        <v>-2.5610514813879827E-98</v>
      </c>
      <c r="AN172" s="22">
        <f t="shared" si="236"/>
        <v>1.7159044925299404E-98</v>
      </c>
      <c r="AO172" s="22">
        <f t="shared" si="236"/>
        <v>-1.1496560099950545E-98</v>
      </c>
      <c r="AP172" s="22">
        <f t="shared" si="236"/>
        <v>7.702695266966831E-99</v>
      </c>
      <c r="AQ172" s="22">
        <f t="shared" si="236"/>
        <v>-5.1608058288677518E-99</v>
      </c>
      <c r="AR172" s="22">
        <f t="shared" si="236"/>
        <v>3.4577399053413781E-99</v>
      </c>
      <c r="AS172" s="22">
        <f t="shared" si="198"/>
        <v>-2.316685736578712E-99</v>
      </c>
      <c r="AV172" s="43" t="s">
        <v>224</v>
      </c>
      <c r="AW172" s="22">
        <f t="shared" si="192"/>
        <v>8.3499999999999837</v>
      </c>
      <c r="AX172" s="81">
        <f t="shared" si="186"/>
        <v>9</v>
      </c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T172" s="43" t="s">
        <v>224</v>
      </c>
      <c r="BU172" s="22">
        <f t="shared" si="193"/>
        <v>8.3499999999999837</v>
      </c>
      <c r="BV172" s="83">
        <f t="shared" si="187"/>
        <v>0.83</v>
      </c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R172" s="43" t="s">
        <v>224</v>
      </c>
      <c r="CS172" s="22">
        <f t="shared" si="194"/>
        <v>8.3499999999999837</v>
      </c>
      <c r="CT172" s="85">
        <f t="shared" si="188"/>
        <v>0.5</v>
      </c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P172" s="43" t="s">
        <v>224</v>
      </c>
      <c r="DQ172" s="22">
        <f t="shared" si="195"/>
        <v>8.3499999999999837</v>
      </c>
      <c r="DR172" s="20">
        <f t="shared" si="189"/>
        <v>0</v>
      </c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</row>
    <row r="173" spans="23:142">
      <c r="W173" s="12" t="s">
        <v>225</v>
      </c>
      <c r="X173" s="22">
        <f t="shared" si="190"/>
        <v>8.3999999999999844</v>
      </c>
      <c r="Y173" s="53">
        <f t="shared" si="199"/>
        <v>4.7411094743670325E-96</v>
      </c>
      <c r="Z173" s="22">
        <f t="shared" si="196"/>
        <v>-3.2239544425695675E-96</v>
      </c>
      <c r="AA173" s="22">
        <f t="shared" ref="AA173:AR173" si="237">($C$39*Z173+$D$39*Z173+$E$39*Z173-($D$13*Z173*$X173))</f>
        <v>2.1922890209472966E-96</v>
      </c>
      <c r="AB173" s="22">
        <f t="shared" si="237"/>
        <v>-1.4907565342441551E-96</v>
      </c>
      <c r="AC173" s="22">
        <f t="shared" si="237"/>
        <v>1.0137144432860212E-96</v>
      </c>
      <c r="AD173" s="22">
        <f t="shared" si="237"/>
        <v>-6.8932582143449139E-97</v>
      </c>
      <c r="AE173" s="22">
        <f t="shared" si="237"/>
        <v>4.6874155857545202E-97</v>
      </c>
      <c r="AF173" s="22">
        <f t="shared" si="237"/>
        <v>-3.1874425983130596E-97</v>
      </c>
      <c r="AG173" s="22">
        <f t="shared" si="237"/>
        <v>2.1674609668528699E-97</v>
      </c>
      <c r="AH173" s="22">
        <f t="shared" si="237"/>
        <v>-1.4738734574599454E-97</v>
      </c>
      <c r="AI173" s="22">
        <f t="shared" si="237"/>
        <v>1.0022339510727583E-97</v>
      </c>
      <c r="AJ173" s="22">
        <f t="shared" si="237"/>
        <v>-6.8151908672947267E-98</v>
      </c>
      <c r="AK173" s="22">
        <f t="shared" si="237"/>
        <v>4.6343297897603931E-98</v>
      </c>
      <c r="AL173" s="22">
        <f t="shared" si="237"/>
        <v>-3.1513442570370541E-98</v>
      </c>
      <c r="AM173" s="22">
        <f t="shared" si="237"/>
        <v>2.1429140947851877E-98</v>
      </c>
      <c r="AN173" s="22">
        <f t="shared" si="237"/>
        <v>-1.4571815844539208E-98</v>
      </c>
      <c r="AO173" s="22">
        <f t="shared" si="237"/>
        <v>9.9088347742866152E-99</v>
      </c>
      <c r="AP173" s="22">
        <f t="shared" si="237"/>
        <v>-6.7380076465148683E-99</v>
      </c>
      <c r="AQ173" s="22">
        <f t="shared" si="237"/>
        <v>4.5818451996300904E-99</v>
      </c>
      <c r="AR173" s="22">
        <f t="shared" si="237"/>
        <v>-3.1156547357484478E-99</v>
      </c>
      <c r="AS173" s="22">
        <f t="shared" si="198"/>
        <v>2.1186452203089351E-99</v>
      </c>
      <c r="AV173" s="43" t="s">
        <v>225</v>
      </c>
      <c r="AW173" s="22">
        <f t="shared" si="192"/>
        <v>8.3999999999999844</v>
      </c>
      <c r="AX173" s="81">
        <f t="shared" si="186"/>
        <v>9</v>
      </c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T173" s="43" t="s">
        <v>225</v>
      </c>
      <c r="BU173" s="22">
        <f t="shared" si="193"/>
        <v>8.3999999999999844</v>
      </c>
      <c r="BV173" s="83">
        <f t="shared" si="187"/>
        <v>0.83</v>
      </c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R173" s="43" t="s">
        <v>225</v>
      </c>
      <c r="CS173" s="22">
        <f t="shared" si="194"/>
        <v>8.3999999999999844</v>
      </c>
      <c r="CT173" s="85">
        <f t="shared" si="188"/>
        <v>0.5</v>
      </c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P173" s="43" t="s">
        <v>225</v>
      </c>
      <c r="DQ173" s="22">
        <f t="shared" si="195"/>
        <v>8.3999999999999844</v>
      </c>
      <c r="DR173" s="20">
        <f t="shared" si="189"/>
        <v>0</v>
      </c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</row>
    <row r="174" spans="23:142">
      <c r="W174" s="12" t="s">
        <v>226</v>
      </c>
      <c r="X174" s="22">
        <f t="shared" si="190"/>
        <v>8.4499999999999851</v>
      </c>
      <c r="Y174" s="53">
        <f t="shared" si="199"/>
        <v>-3.2713655373132383E-96</v>
      </c>
      <c r="Z174" s="22">
        <f t="shared" si="196"/>
        <v>2.257242220746124E-96</v>
      </c>
      <c r="AA174" s="22">
        <f t="shared" ref="AA174:AR174" si="238">($C$39*Z174+$D$39*Z174+$E$39*Z174-($D$13*Z174*$X174))</f>
        <v>-1.5574971323148189E-96</v>
      </c>
      <c r="AB174" s="22">
        <f t="shared" si="238"/>
        <v>1.0746730212972207E-96</v>
      </c>
      <c r="AC174" s="22">
        <f t="shared" si="238"/>
        <v>-7.4152438469507911E-97</v>
      </c>
      <c r="AD174" s="22">
        <f t="shared" si="238"/>
        <v>5.1165182543960264E-97</v>
      </c>
      <c r="AE174" s="22">
        <f t="shared" si="238"/>
        <v>-3.5303975955332429E-97</v>
      </c>
      <c r="AF174" s="22">
        <f t="shared" si="238"/>
        <v>2.4359743409179281E-97</v>
      </c>
      <c r="AG174" s="22">
        <f t="shared" si="238"/>
        <v>-1.680822295233363E-97</v>
      </c>
      <c r="AH174" s="22">
        <f t="shared" si="238"/>
        <v>1.1597673837110155E-97</v>
      </c>
      <c r="AI174" s="22">
        <f t="shared" si="238"/>
        <v>-8.0023949476059708E-98</v>
      </c>
      <c r="AJ174" s="22">
        <f t="shared" si="238"/>
        <v>5.5216525138480969E-98</v>
      </c>
      <c r="AK174" s="22">
        <f t="shared" si="238"/>
        <v>-3.8099402345551706E-98</v>
      </c>
      <c r="AL174" s="22">
        <f t="shared" si="238"/>
        <v>2.6288587618430576E-98</v>
      </c>
      <c r="AM174" s="22">
        <f t="shared" si="238"/>
        <v>-1.8139125456717023E-98</v>
      </c>
      <c r="AN174" s="22">
        <f t="shared" si="238"/>
        <v>1.2515996565134692E-98</v>
      </c>
      <c r="AO174" s="22">
        <f t="shared" si="238"/>
        <v>-8.6360376299429019E-99</v>
      </c>
      <c r="AP174" s="22">
        <f t="shared" si="238"/>
        <v>5.9588659646605763E-99</v>
      </c>
      <c r="AQ174" s="22">
        <f t="shared" si="238"/>
        <v>-4.1116175156157796E-99</v>
      </c>
      <c r="AR174" s="22">
        <f t="shared" si="238"/>
        <v>2.8370160857748769E-99</v>
      </c>
      <c r="AS174" s="22">
        <f t="shared" si="198"/>
        <v>-1.9575410991846571E-99</v>
      </c>
      <c r="AV174" s="43" t="s">
        <v>226</v>
      </c>
      <c r="AW174" s="22">
        <f t="shared" si="192"/>
        <v>8.4499999999999851</v>
      </c>
      <c r="AX174" s="81">
        <f t="shared" si="186"/>
        <v>9</v>
      </c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T174" s="43" t="s">
        <v>226</v>
      </c>
      <c r="BU174" s="22">
        <f t="shared" si="193"/>
        <v>8.4499999999999851</v>
      </c>
      <c r="BV174" s="83">
        <f t="shared" si="187"/>
        <v>0.83</v>
      </c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R174" s="43" t="s">
        <v>226</v>
      </c>
      <c r="CS174" s="22">
        <f t="shared" si="194"/>
        <v>8.4499999999999851</v>
      </c>
      <c r="CT174" s="85">
        <f t="shared" si="188"/>
        <v>0.5</v>
      </c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P174" s="43" t="s">
        <v>226</v>
      </c>
      <c r="DQ174" s="22">
        <f t="shared" si="195"/>
        <v>8.4499999999999851</v>
      </c>
      <c r="DR174" s="20">
        <f t="shared" si="189"/>
        <v>0</v>
      </c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</row>
    <row r="175" spans="23:142">
      <c r="W175" s="12" t="s">
        <v>227</v>
      </c>
      <c r="X175" s="22">
        <f t="shared" si="190"/>
        <v>8.4999999999999858</v>
      </c>
      <c r="Y175" s="53">
        <f t="shared" si="199"/>
        <v>2.289955876119258E-96</v>
      </c>
      <c r="Z175" s="22">
        <f t="shared" si="196"/>
        <v>-1.602969113283474E-96</v>
      </c>
      <c r="AA175" s="22">
        <f t="shared" ref="AA175:AR175" si="239">($C$39*Z175+$D$39*Z175+$E$39*Z175-($D$13*Z175*$X175))</f>
        <v>1.1220783792984272E-96</v>
      </c>
      <c r="AB175" s="22">
        <f t="shared" si="239"/>
        <v>-7.8545486550889587E-97</v>
      </c>
      <c r="AC175" s="22">
        <f t="shared" si="239"/>
        <v>5.4981840585622482E-97</v>
      </c>
      <c r="AD175" s="22">
        <f t="shared" si="239"/>
        <v>-3.8487288409935588E-97</v>
      </c>
      <c r="AE175" s="22">
        <f t="shared" si="239"/>
        <v>2.694110188695481E-97</v>
      </c>
      <c r="AF175" s="22">
        <f t="shared" si="239"/>
        <v>-1.8858771320868297E-97</v>
      </c>
      <c r="AG175" s="22">
        <f t="shared" si="239"/>
        <v>1.3201139924607761E-97</v>
      </c>
      <c r="AH175" s="22">
        <f t="shared" si="239"/>
        <v>-9.2407979472253948E-98</v>
      </c>
      <c r="AI175" s="22">
        <f t="shared" si="239"/>
        <v>6.4685585630577512E-98</v>
      </c>
      <c r="AJ175" s="22">
        <f t="shared" si="239"/>
        <v>-4.5279909941404076E-98</v>
      </c>
      <c r="AK175" s="22">
        <f t="shared" si="239"/>
        <v>3.1695936958982734E-98</v>
      </c>
      <c r="AL175" s="22">
        <f t="shared" si="239"/>
        <v>-2.2187155871287831E-98</v>
      </c>
      <c r="AM175" s="22">
        <f t="shared" si="239"/>
        <v>1.5531009109901425E-98</v>
      </c>
      <c r="AN175" s="22">
        <f t="shared" si="239"/>
        <v>-1.0871706376930955E-98</v>
      </c>
      <c r="AO175" s="22">
        <f t="shared" si="239"/>
        <v>7.61019446385164E-99</v>
      </c>
      <c r="AP175" s="22">
        <f t="shared" si="239"/>
        <v>-5.3271361246961269E-99</v>
      </c>
      <c r="AQ175" s="22">
        <f t="shared" si="239"/>
        <v>3.7289952872872747E-99</v>
      </c>
      <c r="AR175" s="22">
        <f t="shared" si="239"/>
        <v>-2.6102967011010827E-99</v>
      </c>
      <c r="AS175" s="22">
        <f t="shared" si="198"/>
        <v>1.8272076907707507E-99</v>
      </c>
      <c r="AV175" s="43" t="s">
        <v>227</v>
      </c>
      <c r="AW175" s="22">
        <f t="shared" si="192"/>
        <v>8.4999999999999858</v>
      </c>
      <c r="AX175" s="81">
        <f t="shared" si="186"/>
        <v>9</v>
      </c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T175" s="43" t="s">
        <v>227</v>
      </c>
      <c r="BU175" s="22">
        <f t="shared" si="193"/>
        <v>8.4999999999999858</v>
      </c>
      <c r="BV175" s="83">
        <f t="shared" si="187"/>
        <v>0.83</v>
      </c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R175" s="43" t="s">
        <v>227</v>
      </c>
      <c r="CS175" s="22">
        <f t="shared" si="194"/>
        <v>8.4999999999999858</v>
      </c>
      <c r="CT175" s="85">
        <f t="shared" si="188"/>
        <v>0.5</v>
      </c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P175" s="43" t="s">
        <v>227</v>
      </c>
      <c r="DQ175" s="22">
        <f t="shared" si="195"/>
        <v>8.4999999999999858</v>
      </c>
      <c r="DR175" s="20">
        <f t="shared" si="189"/>
        <v>0</v>
      </c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</row>
    <row r="176" spans="23:142">
      <c r="W176" s="12" t="s">
        <v>228</v>
      </c>
      <c r="X176" s="22">
        <f t="shared" si="190"/>
        <v>8.5499999999999865</v>
      </c>
      <c r="Y176" s="53">
        <f t="shared" si="199"/>
        <v>-1.6258686720446666E-96</v>
      </c>
      <c r="Z176" s="22">
        <f t="shared" si="196"/>
        <v>1.1543667571517091E-96</v>
      </c>
      <c r="AA176" s="22">
        <f t="shared" ref="AA176:AR176" si="240">($C$39*Z176+$D$39*Z176+$E$39*Z176-($D$13*Z176*$X176))</f>
        <v>-8.1960039757771026E-97</v>
      </c>
      <c r="AB176" s="22">
        <f t="shared" si="240"/>
        <v>5.819162822801723E-97</v>
      </c>
      <c r="AC176" s="22">
        <f t="shared" si="240"/>
        <v>-4.131605604189208E-97</v>
      </c>
      <c r="AD176" s="22">
        <f t="shared" si="240"/>
        <v>2.9334399789743271E-97</v>
      </c>
      <c r="AE176" s="22">
        <f t="shared" si="240"/>
        <v>-2.0827423850717642E-97</v>
      </c>
      <c r="AF176" s="22">
        <f t="shared" si="240"/>
        <v>1.4787470934009472E-97</v>
      </c>
      <c r="AG176" s="22">
        <f t="shared" si="240"/>
        <v>-1.0499104363146687E-97</v>
      </c>
      <c r="AH176" s="22">
        <f t="shared" si="240"/>
        <v>7.4543640978341187E-98</v>
      </c>
      <c r="AI176" s="22">
        <f t="shared" si="240"/>
        <v>-5.2925985094622043E-98</v>
      </c>
      <c r="AJ176" s="22">
        <f t="shared" si="240"/>
        <v>3.7577449417181514E-98</v>
      </c>
      <c r="AK176" s="22">
        <f t="shared" si="240"/>
        <v>-2.6679989086198768E-98</v>
      </c>
      <c r="AL176" s="22">
        <f t="shared" si="240"/>
        <v>1.8942792251201057E-98</v>
      </c>
      <c r="AM176" s="22">
        <f t="shared" si="240"/>
        <v>-1.34493824983527E-98</v>
      </c>
      <c r="AN176" s="22">
        <f t="shared" si="240"/>
        <v>9.549061573830381E-99</v>
      </c>
      <c r="AO176" s="22">
        <f t="shared" si="240"/>
        <v>-6.779833717419544E-99</v>
      </c>
      <c r="AP176" s="22">
        <f t="shared" si="240"/>
        <v>4.8136819393678607E-99</v>
      </c>
      <c r="AQ176" s="22">
        <f t="shared" si="240"/>
        <v>-3.4177141769511685E-99</v>
      </c>
      <c r="AR176" s="22">
        <f t="shared" si="240"/>
        <v>2.4265770656353201E-99</v>
      </c>
      <c r="AS176" s="22">
        <f t="shared" si="198"/>
        <v>-1.7228697166010712E-99</v>
      </c>
      <c r="AV176" s="43" t="s">
        <v>228</v>
      </c>
      <c r="AW176" s="22">
        <f t="shared" si="192"/>
        <v>8.5499999999999865</v>
      </c>
      <c r="AX176" s="81">
        <f t="shared" si="186"/>
        <v>9</v>
      </c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T176" s="43" t="s">
        <v>228</v>
      </c>
      <c r="BU176" s="22">
        <f t="shared" si="193"/>
        <v>8.5499999999999865</v>
      </c>
      <c r="BV176" s="83">
        <f t="shared" si="187"/>
        <v>0.83</v>
      </c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R176" s="43" t="s">
        <v>228</v>
      </c>
      <c r="CS176" s="22">
        <f t="shared" si="194"/>
        <v>8.5499999999999865</v>
      </c>
      <c r="CT176" s="85">
        <f t="shared" si="188"/>
        <v>0.5</v>
      </c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P176" s="43" t="s">
        <v>228</v>
      </c>
      <c r="DQ176" s="22">
        <f t="shared" si="195"/>
        <v>8.5499999999999865</v>
      </c>
      <c r="DR176" s="20">
        <f t="shared" si="189"/>
        <v>0</v>
      </c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</row>
    <row r="177" spans="23:142">
      <c r="W177" s="12" t="s">
        <v>229</v>
      </c>
      <c r="X177" s="22">
        <f t="shared" si="190"/>
        <v>8.5999999999999872</v>
      </c>
      <c r="Y177" s="53">
        <f t="shared" si="199"/>
        <v>1.1706254438721556E-96</v>
      </c>
      <c r="Z177" s="22">
        <f t="shared" si="196"/>
        <v>-8.4285031958794859E-97</v>
      </c>
      <c r="AA177" s="22">
        <f t="shared" ref="AA177:AR177" si="241">($C$39*Z177+$D$39*Z177+$E$39*Z177-($D$13*Z177*$X177))</f>
        <v>6.0685223010332101E-97</v>
      </c>
      <c r="AB177" s="22">
        <f t="shared" si="241"/>
        <v>-4.3693360567438973E-97</v>
      </c>
      <c r="AC177" s="22">
        <f t="shared" si="241"/>
        <v>3.1459219608555955E-97</v>
      </c>
      <c r="AD177" s="22">
        <f t="shared" si="241"/>
        <v>-2.2650638118160209E-97</v>
      </c>
      <c r="AE177" s="22">
        <f t="shared" si="241"/>
        <v>1.6308459445075296E-97</v>
      </c>
      <c r="AF177" s="22">
        <f t="shared" si="241"/>
        <v>-1.1742090800454174E-97</v>
      </c>
      <c r="AG177" s="22">
        <f t="shared" si="241"/>
        <v>8.4543053763269764E-98</v>
      </c>
      <c r="AH177" s="22">
        <f t="shared" si="241"/>
        <v>-6.0870998709554035E-98</v>
      </c>
      <c r="AI177" s="22">
        <f t="shared" si="241"/>
        <v>4.3827119070878764E-98</v>
      </c>
      <c r="AJ177" s="22">
        <f t="shared" si="241"/>
        <v>-3.155552573103261E-98</v>
      </c>
      <c r="AK177" s="22">
        <f t="shared" si="241"/>
        <v>2.2719978526343398E-98</v>
      </c>
      <c r="AL177" s="22">
        <f t="shared" si="241"/>
        <v>-1.6358384538967192E-98</v>
      </c>
      <c r="AM177" s="22">
        <f t="shared" si="241"/>
        <v>1.1778036868056337E-98</v>
      </c>
      <c r="AN177" s="22">
        <f t="shared" si="241"/>
        <v>-8.4801865450005331E-99</v>
      </c>
      <c r="AO177" s="22">
        <f t="shared" si="241"/>
        <v>6.1057343124003626E-99</v>
      </c>
      <c r="AP177" s="22">
        <f t="shared" si="241"/>
        <v>-4.3961287049282464E-99</v>
      </c>
      <c r="AQ177" s="22">
        <f t="shared" si="241"/>
        <v>3.1652126675483268E-99</v>
      </c>
      <c r="AR177" s="22">
        <f t="shared" si="241"/>
        <v>-2.2789531206347879E-99</v>
      </c>
      <c r="AS177" s="22">
        <f t="shared" si="198"/>
        <v>1.6408462468570415E-99</v>
      </c>
      <c r="AV177" s="43" t="s">
        <v>229</v>
      </c>
      <c r="AW177" s="22">
        <f t="shared" si="192"/>
        <v>8.5999999999999872</v>
      </c>
      <c r="AX177" s="81">
        <f t="shared" si="186"/>
        <v>9</v>
      </c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T177" s="43" t="s">
        <v>229</v>
      </c>
      <c r="BU177" s="22">
        <f t="shared" si="193"/>
        <v>8.5999999999999872</v>
      </c>
      <c r="BV177" s="83">
        <f t="shared" si="187"/>
        <v>0.83</v>
      </c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R177" s="43" t="s">
        <v>229</v>
      </c>
      <c r="CS177" s="22">
        <f t="shared" si="194"/>
        <v>8.5999999999999872</v>
      </c>
      <c r="CT177" s="85">
        <f t="shared" si="188"/>
        <v>0.5</v>
      </c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P177" s="43" t="s">
        <v>229</v>
      </c>
      <c r="DQ177" s="22">
        <f t="shared" si="195"/>
        <v>8.5999999999999872</v>
      </c>
      <c r="DR177" s="20">
        <f t="shared" si="189"/>
        <v>0</v>
      </c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</row>
    <row r="178" spans="23:142">
      <c r="W178" s="12" t="s">
        <v>230</v>
      </c>
      <c r="X178" s="22">
        <f t="shared" si="190"/>
        <v>8.6499999999999879</v>
      </c>
      <c r="Y178" s="53">
        <f t="shared" si="199"/>
        <v>-8.5455657402667089E-97</v>
      </c>
      <c r="Z178" s="22">
        <f t="shared" si="196"/>
        <v>6.2382629903946768E-97</v>
      </c>
      <c r="AA178" s="22">
        <f t="shared" ref="AA178:AR178" si="242">($C$39*Z178+$D$39*Z178+$E$39*Z178-($D$13*Z178*$X178))</f>
        <v>-4.5539319829881004E-97</v>
      </c>
      <c r="AB178" s="22">
        <f t="shared" si="242"/>
        <v>3.3243703475813031E-97</v>
      </c>
      <c r="AC178" s="22">
        <f t="shared" si="242"/>
        <v>-2.4267903537343429E-97</v>
      </c>
      <c r="AD178" s="22">
        <f t="shared" si="242"/>
        <v>1.7715569582260649E-97</v>
      </c>
      <c r="AE178" s="22">
        <f t="shared" si="242"/>
        <v>-1.2932365795050236E-97</v>
      </c>
      <c r="AF178" s="22">
        <f t="shared" si="242"/>
        <v>9.4406270303866414E-98</v>
      </c>
      <c r="AG178" s="22">
        <f t="shared" si="242"/>
        <v>-6.891657732182229E-98</v>
      </c>
      <c r="AH178" s="22">
        <f t="shared" si="242"/>
        <v>5.0309101444930102E-98</v>
      </c>
      <c r="AI178" s="22">
        <f t="shared" si="242"/>
        <v>-3.6725644054798855E-98</v>
      </c>
      <c r="AJ178" s="22">
        <f t="shared" si="242"/>
        <v>2.6809720160003078E-98</v>
      </c>
      <c r="AK178" s="22">
        <f t="shared" si="242"/>
        <v>-1.9571095716802188E-98</v>
      </c>
      <c r="AL178" s="22">
        <f t="shared" si="242"/>
        <v>1.4286899873265553E-98</v>
      </c>
      <c r="AM178" s="22">
        <f t="shared" si="242"/>
        <v>-1.0429436907483821E-98</v>
      </c>
      <c r="AN178" s="22">
        <f t="shared" si="242"/>
        <v>7.6134889424631638E-99</v>
      </c>
      <c r="AO178" s="22">
        <f t="shared" si="242"/>
        <v>-5.5578469279980917E-99</v>
      </c>
      <c r="AP178" s="22">
        <f t="shared" si="242"/>
        <v>4.0572282574385944E-99</v>
      </c>
      <c r="AQ178" s="22">
        <f t="shared" si="242"/>
        <v>-2.9617766279301641E-99</v>
      </c>
      <c r="AR178" s="22">
        <f t="shared" si="242"/>
        <v>2.1620969383890126E-99</v>
      </c>
      <c r="AS178" s="22">
        <f t="shared" si="198"/>
        <v>-1.5783307650239738E-99</v>
      </c>
      <c r="AV178" s="43" t="s">
        <v>230</v>
      </c>
      <c r="AW178" s="22">
        <f t="shared" si="192"/>
        <v>8.6499999999999879</v>
      </c>
      <c r="AX178" s="81">
        <f t="shared" si="186"/>
        <v>9</v>
      </c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T178" s="43" t="s">
        <v>230</v>
      </c>
      <c r="BU178" s="22">
        <f t="shared" si="193"/>
        <v>8.6499999999999879</v>
      </c>
      <c r="BV178" s="83">
        <f t="shared" si="187"/>
        <v>0.83</v>
      </c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R178" s="43" t="s">
        <v>230</v>
      </c>
      <c r="CS178" s="22">
        <f t="shared" si="194"/>
        <v>8.6499999999999879</v>
      </c>
      <c r="CT178" s="85">
        <f t="shared" si="188"/>
        <v>0.5</v>
      </c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P178" s="43" t="s">
        <v>230</v>
      </c>
      <c r="DQ178" s="22">
        <f t="shared" si="195"/>
        <v>8.6499999999999879</v>
      </c>
      <c r="DR178" s="20">
        <f t="shared" si="189"/>
        <v>0</v>
      </c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</row>
    <row r="179" spans="23:142">
      <c r="W179" s="12" t="s">
        <v>231</v>
      </c>
      <c r="X179" s="22">
        <f t="shared" si="190"/>
        <v>8.6999999999999886</v>
      </c>
      <c r="Y179" s="53">
        <f t="shared" si="199"/>
        <v>6.3237186477973464E-97</v>
      </c>
      <c r="Z179" s="22">
        <f t="shared" si="196"/>
        <v>-4.6795517993700224E-97</v>
      </c>
      <c r="AA179" s="22">
        <f t="shared" ref="AA179:AR179" si="243">($C$39*Z179+$D$39*Z179+$E$39*Z179-($D$13*Z179*$X179))</f>
        <v>3.4628683315338065E-97</v>
      </c>
      <c r="AB179" s="22">
        <f t="shared" si="243"/>
        <v>-2.5625225653350104E-97</v>
      </c>
      <c r="AC179" s="22">
        <f t="shared" si="243"/>
        <v>1.8962666983479026E-97</v>
      </c>
      <c r="AD179" s="22">
        <f t="shared" si="243"/>
        <v>-1.403237356777444E-97</v>
      </c>
      <c r="AE179" s="22">
        <f t="shared" si="243"/>
        <v>1.0383956440153055E-97</v>
      </c>
      <c r="AF179" s="22">
        <f t="shared" si="243"/>
        <v>-7.6841277657132378E-98</v>
      </c>
      <c r="AG179" s="22">
        <f t="shared" si="243"/>
        <v>5.6862545466277799E-98</v>
      </c>
      <c r="AH179" s="22">
        <f t="shared" si="243"/>
        <v>-4.2078283645045437E-98</v>
      </c>
      <c r="AI179" s="22">
        <f t="shared" si="243"/>
        <v>3.1137929897333526E-98</v>
      </c>
      <c r="AJ179" s="22">
        <f t="shared" si="243"/>
        <v>-2.3042068124026741E-98</v>
      </c>
      <c r="AK179" s="22">
        <f t="shared" si="243"/>
        <v>1.705113041177974E-98</v>
      </c>
      <c r="AL179" s="22">
        <f t="shared" si="243"/>
        <v>-1.2617836504716972E-98</v>
      </c>
      <c r="AM179" s="22">
        <f t="shared" si="243"/>
        <v>9.3371990134905322E-99</v>
      </c>
      <c r="AN179" s="22">
        <f t="shared" si="243"/>
        <v>-6.9095272699829729E-99</v>
      </c>
      <c r="AO179" s="22">
        <f t="shared" si="243"/>
        <v>5.1130501797873854E-99</v>
      </c>
      <c r="AP179" s="22">
        <f t="shared" si="243"/>
        <v>-3.7836571330426546E-99</v>
      </c>
      <c r="AQ179" s="22">
        <f t="shared" si="243"/>
        <v>2.7999062784515572E-99</v>
      </c>
      <c r="AR179" s="22">
        <f t="shared" si="243"/>
        <v>-2.0719306460541471E-99</v>
      </c>
      <c r="AS179" s="22">
        <f t="shared" si="198"/>
        <v>1.5332286780800641E-99</v>
      </c>
      <c r="AV179" s="43" t="s">
        <v>231</v>
      </c>
      <c r="AW179" s="22">
        <f t="shared" si="192"/>
        <v>8.6999999999999886</v>
      </c>
      <c r="AX179" s="81">
        <f t="shared" si="186"/>
        <v>9</v>
      </c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T179" s="43" t="s">
        <v>231</v>
      </c>
      <c r="BU179" s="22">
        <f t="shared" si="193"/>
        <v>8.6999999999999886</v>
      </c>
      <c r="BV179" s="83">
        <f t="shared" si="187"/>
        <v>0.83</v>
      </c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R179" s="43" t="s">
        <v>231</v>
      </c>
      <c r="CS179" s="22">
        <f t="shared" si="194"/>
        <v>8.6999999999999886</v>
      </c>
      <c r="CT179" s="85">
        <f t="shared" si="188"/>
        <v>0.5</v>
      </c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P179" s="43" t="s">
        <v>231</v>
      </c>
      <c r="DQ179" s="22">
        <f t="shared" si="195"/>
        <v>8.6999999999999886</v>
      </c>
      <c r="DR179" s="20">
        <f t="shared" si="189"/>
        <v>0</v>
      </c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</row>
    <row r="180" spans="23:142">
      <c r="W180" s="12" t="s">
        <v>232</v>
      </c>
      <c r="X180" s="22">
        <f t="shared" si="190"/>
        <v>8.7499999999999893</v>
      </c>
      <c r="Y180" s="53">
        <f t="shared" si="199"/>
        <v>-4.7427889858479958E-97</v>
      </c>
      <c r="Z180" s="22">
        <f t="shared" si="196"/>
        <v>3.5570917393859859E-97</v>
      </c>
      <c r="AA180" s="22">
        <f t="shared" ref="AA180:AR180" si="244">($C$39*Z180+$D$39*Z180+$E$39*Z180-($D$13*Z180*$X180))</f>
        <v>-2.6678188045394817E-97</v>
      </c>
      <c r="AB180" s="22">
        <f t="shared" si="244"/>
        <v>2.0008641034046058E-97</v>
      </c>
      <c r="AC180" s="22">
        <f t="shared" si="244"/>
        <v>-1.5006480775534506E-97</v>
      </c>
      <c r="AD180" s="22">
        <f t="shared" si="244"/>
        <v>1.1254860581650849E-97</v>
      </c>
      <c r="AE180" s="22">
        <f t="shared" si="244"/>
        <v>-8.4411454362381151E-98</v>
      </c>
      <c r="AF180" s="22">
        <f t="shared" si="244"/>
        <v>6.3308590771785701E-98</v>
      </c>
      <c r="AG180" s="22">
        <f t="shared" si="244"/>
        <v>-4.7481443078839155E-98</v>
      </c>
      <c r="AH180" s="22">
        <f t="shared" si="244"/>
        <v>3.5611082309129266E-98</v>
      </c>
      <c r="AI180" s="22">
        <f t="shared" si="244"/>
        <v>-2.670831173184688E-98</v>
      </c>
      <c r="AJ180" s="22">
        <f t="shared" si="244"/>
        <v>2.0031233798885106E-98</v>
      </c>
      <c r="AK180" s="22">
        <f t="shared" si="244"/>
        <v>-1.5023425349163786E-98</v>
      </c>
      <c r="AL180" s="22">
        <f t="shared" si="244"/>
        <v>1.1267569011872812E-98</v>
      </c>
      <c r="AM180" s="22">
        <f t="shared" si="244"/>
        <v>-8.450676758904586E-99</v>
      </c>
      <c r="AN180" s="22">
        <f t="shared" si="244"/>
        <v>6.3380075691784229E-99</v>
      </c>
      <c r="AO180" s="22">
        <f t="shared" si="244"/>
        <v>-4.7535056768838054E-99</v>
      </c>
      <c r="AP180" s="22">
        <f t="shared" si="244"/>
        <v>3.5651292576628447E-99</v>
      </c>
      <c r="AQ180" s="22">
        <f t="shared" si="244"/>
        <v>-2.6738469432471264E-99</v>
      </c>
      <c r="AR180" s="22">
        <f t="shared" si="244"/>
        <v>2.005385207435339E-99</v>
      </c>
      <c r="AS180" s="22">
        <f t="shared" si="198"/>
        <v>-1.5040389055765002E-99</v>
      </c>
      <c r="AV180" s="43" t="s">
        <v>232</v>
      </c>
      <c r="AW180" s="22">
        <f t="shared" si="192"/>
        <v>8.7499999999999893</v>
      </c>
      <c r="AX180" s="81">
        <f t="shared" si="186"/>
        <v>9</v>
      </c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T180" s="43" t="s">
        <v>232</v>
      </c>
      <c r="BU180" s="22">
        <f t="shared" si="193"/>
        <v>8.7499999999999893</v>
      </c>
      <c r="BV180" s="83">
        <f t="shared" si="187"/>
        <v>0.83</v>
      </c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R180" s="43" t="s">
        <v>232</v>
      </c>
      <c r="CS180" s="22">
        <f t="shared" si="194"/>
        <v>8.7499999999999893</v>
      </c>
      <c r="CT180" s="85">
        <f t="shared" si="188"/>
        <v>0.5</v>
      </c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P180" s="43" t="s">
        <v>232</v>
      </c>
      <c r="DQ180" s="22">
        <f t="shared" si="195"/>
        <v>8.7499999999999893</v>
      </c>
      <c r="DR180" s="20">
        <f t="shared" si="189"/>
        <v>0</v>
      </c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</row>
    <row r="181" spans="23:142">
      <c r="W181" s="12" t="s">
        <v>233</v>
      </c>
      <c r="X181" s="22">
        <f t="shared" si="190"/>
        <v>8.7999999999999901</v>
      </c>
      <c r="Y181" s="53">
        <f t="shared" si="199"/>
        <v>3.604519629244468E-97</v>
      </c>
      <c r="Z181" s="22">
        <f t="shared" si="196"/>
        <v>-2.7394349182257895E-97</v>
      </c>
      <c r="AA181" s="22">
        <f t="shared" ref="AA181:AR181" si="245">($C$39*Z181+$D$39*Z181+$E$39*Z181-($D$13*Z181*$X181))</f>
        <v>2.0819705378515942E-97</v>
      </c>
      <c r="AB181" s="22">
        <f t="shared" si="245"/>
        <v>-1.5822976087672078E-97</v>
      </c>
      <c r="AC181" s="22">
        <f t="shared" si="245"/>
        <v>1.2025461826630747E-97</v>
      </c>
      <c r="AD181" s="22">
        <f t="shared" si="245"/>
        <v>-9.1393509882393473E-98</v>
      </c>
      <c r="AE181" s="22">
        <f t="shared" si="245"/>
        <v>6.9459067510618874E-98</v>
      </c>
      <c r="AF181" s="22">
        <f t="shared" si="245"/>
        <v>-5.2788891308070222E-98</v>
      </c>
      <c r="AG181" s="22">
        <f t="shared" si="245"/>
        <v>4.0119557394133267E-98</v>
      </c>
      <c r="AH181" s="22">
        <f t="shared" si="245"/>
        <v>-3.0490863619541204E-98</v>
      </c>
      <c r="AI181" s="22">
        <f t="shared" si="245"/>
        <v>2.3173056350851257E-98</v>
      </c>
      <c r="AJ181" s="22">
        <f t="shared" si="245"/>
        <v>-1.7611522826646915E-98</v>
      </c>
      <c r="AK181" s="22">
        <f t="shared" si="245"/>
        <v>1.3384757348251621E-98</v>
      </c>
      <c r="AL181" s="22">
        <f t="shared" si="245"/>
        <v>-1.0172415584671211E-98</v>
      </c>
      <c r="AM181" s="22">
        <f t="shared" si="245"/>
        <v>7.7310358443500984E-99</v>
      </c>
      <c r="AN181" s="22">
        <f t="shared" si="245"/>
        <v>-5.8755872417060601E-99</v>
      </c>
      <c r="AO181" s="22">
        <f t="shared" si="245"/>
        <v>4.4654463036965951E-99</v>
      </c>
      <c r="AP181" s="22">
        <f t="shared" si="245"/>
        <v>-3.3937391908094046E-99</v>
      </c>
      <c r="AQ181" s="22">
        <f t="shared" si="245"/>
        <v>2.579241785015141E-99</v>
      </c>
      <c r="AR181" s="22">
        <f t="shared" si="245"/>
        <v>-1.9602237566115016E-99</v>
      </c>
      <c r="AS181" s="22">
        <f t="shared" si="198"/>
        <v>1.4897700550247374E-99</v>
      </c>
      <c r="AV181" s="43" t="s">
        <v>233</v>
      </c>
      <c r="AW181" s="22">
        <f t="shared" si="192"/>
        <v>8.7999999999999901</v>
      </c>
      <c r="AX181" s="81">
        <f t="shared" si="186"/>
        <v>9</v>
      </c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T181" s="43" t="s">
        <v>233</v>
      </c>
      <c r="BU181" s="22">
        <f t="shared" si="193"/>
        <v>8.7999999999999901</v>
      </c>
      <c r="BV181" s="83">
        <f t="shared" si="187"/>
        <v>0.83</v>
      </c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R181" s="43" t="s">
        <v>233</v>
      </c>
      <c r="CS181" s="22">
        <f t="shared" si="194"/>
        <v>8.7999999999999901</v>
      </c>
      <c r="CT181" s="85">
        <f t="shared" si="188"/>
        <v>0.5</v>
      </c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P181" s="43" t="s">
        <v>233</v>
      </c>
      <c r="DQ181" s="22">
        <f t="shared" si="195"/>
        <v>8.7999999999999901</v>
      </c>
      <c r="DR181" s="20">
        <f t="shared" si="189"/>
        <v>0</v>
      </c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</row>
    <row r="182" spans="23:142">
      <c r="W182" s="12" t="s">
        <v>234</v>
      </c>
      <c r="X182" s="22">
        <f t="shared" si="190"/>
        <v>8.8499999999999908</v>
      </c>
      <c r="Y182" s="53">
        <f t="shared" si="199"/>
        <v>-2.7754801145182345E-97</v>
      </c>
      <c r="Z182" s="22">
        <f t="shared" si="196"/>
        <v>2.1371196881790351E-97</v>
      </c>
      <c r="AA182" s="22">
        <f t="shared" ref="AA182:AR182" si="246">($C$39*Z182+$D$39*Z182+$E$39*Z182-($D$13*Z182*$X182))</f>
        <v>-1.6455821598978528E-97</v>
      </c>
      <c r="AB182" s="22">
        <f t="shared" si="246"/>
        <v>1.2670982631213433E-97</v>
      </c>
      <c r="AC182" s="22">
        <f t="shared" si="246"/>
        <v>-9.7566566260343218E-98</v>
      </c>
      <c r="AD182" s="22">
        <f t="shared" si="246"/>
        <v>7.5126256020464122E-98</v>
      </c>
      <c r="AE182" s="22">
        <f t="shared" si="246"/>
        <v>-5.7847217135757261E-98</v>
      </c>
      <c r="AF182" s="22">
        <f t="shared" si="246"/>
        <v>4.4542357194532989E-98</v>
      </c>
      <c r="AG182" s="22">
        <f t="shared" si="246"/>
        <v>-3.4297615039790322E-98</v>
      </c>
      <c r="AH182" s="22">
        <f t="shared" si="246"/>
        <v>2.6409163580638487E-98</v>
      </c>
      <c r="AI182" s="22">
        <f t="shared" si="246"/>
        <v>-2.033505595709159E-98</v>
      </c>
      <c r="AJ182" s="22">
        <f t="shared" si="246"/>
        <v>1.5657993086960492E-98</v>
      </c>
      <c r="AK182" s="22">
        <f t="shared" si="246"/>
        <v>-1.2056654676959552E-98</v>
      </c>
      <c r="AL182" s="22">
        <f t="shared" si="246"/>
        <v>9.283624101258837E-99</v>
      </c>
      <c r="AM182" s="22">
        <f t="shared" si="246"/>
        <v>-7.1483905579692894E-99</v>
      </c>
      <c r="AN182" s="22">
        <f t="shared" si="246"/>
        <v>5.5042607296363406E-99</v>
      </c>
      <c r="AO182" s="22">
        <f t="shared" si="246"/>
        <v>-4.2382807618199727E-99</v>
      </c>
      <c r="AP182" s="22">
        <f t="shared" si="246"/>
        <v>3.2634761866013713E-99</v>
      </c>
      <c r="AQ182" s="22">
        <f t="shared" si="246"/>
        <v>-2.5128766636830496E-99</v>
      </c>
      <c r="AR182" s="22">
        <f t="shared" si="246"/>
        <v>1.9349150310359442E-99</v>
      </c>
      <c r="AS182" s="22">
        <f t="shared" si="198"/>
        <v>-1.4898845738976737E-99</v>
      </c>
      <c r="AV182" s="43" t="s">
        <v>234</v>
      </c>
      <c r="AW182" s="22">
        <f t="shared" si="192"/>
        <v>8.8499999999999908</v>
      </c>
      <c r="AX182" s="81">
        <f t="shared" si="186"/>
        <v>9</v>
      </c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T182" s="43" t="s">
        <v>234</v>
      </c>
      <c r="BU182" s="22">
        <f t="shared" si="193"/>
        <v>8.8499999999999908</v>
      </c>
      <c r="BV182" s="83">
        <f t="shared" si="187"/>
        <v>0.83</v>
      </c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R182" s="43" t="s">
        <v>234</v>
      </c>
      <c r="CS182" s="22">
        <f t="shared" si="194"/>
        <v>8.8499999999999908</v>
      </c>
      <c r="CT182" s="85">
        <f t="shared" si="188"/>
        <v>0.5</v>
      </c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P182" s="43" t="s">
        <v>234</v>
      </c>
      <c r="DQ182" s="22">
        <f t="shared" si="195"/>
        <v>8.8499999999999908</v>
      </c>
      <c r="DR182" s="20">
        <f t="shared" si="189"/>
        <v>0</v>
      </c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</row>
    <row r="183" spans="23:142">
      <c r="W183" s="12" t="s">
        <v>235</v>
      </c>
      <c r="X183" s="22">
        <f t="shared" si="190"/>
        <v>8.8999999999999915</v>
      </c>
      <c r="Y183" s="53">
        <f t="shared" si="199"/>
        <v>2.1648744893242188E-97</v>
      </c>
      <c r="Z183" s="22">
        <f t="shared" si="196"/>
        <v>-1.6886021016728869E-97</v>
      </c>
      <c r="AA183" s="22">
        <f t="shared" ref="AA183:AR183" si="247">($C$39*Z183+$D$39*Z183+$E$39*Z183-($D$13*Z183*$X183))</f>
        <v>1.3171096393048495E-97</v>
      </c>
      <c r="AB183" s="22">
        <f t="shared" si="247"/>
        <v>-1.0273455186577809E-97</v>
      </c>
      <c r="AC183" s="22">
        <f t="shared" si="247"/>
        <v>8.0132950455306759E-98</v>
      </c>
      <c r="AD183" s="22">
        <f t="shared" si="247"/>
        <v>-6.2503701355139145E-98</v>
      </c>
      <c r="AE183" s="22">
        <f t="shared" si="247"/>
        <v>4.8752887057008436E-98</v>
      </c>
      <c r="AF183" s="22">
        <f t="shared" si="247"/>
        <v>-3.8027251904466502E-98</v>
      </c>
      <c r="AG183" s="22">
        <f t="shared" si="247"/>
        <v>2.9661256485483817E-98</v>
      </c>
      <c r="AH183" s="22">
        <f t="shared" si="247"/>
        <v>-2.3135780058677332E-98</v>
      </c>
      <c r="AI183" s="22">
        <f t="shared" si="247"/>
        <v>1.8045908445768284E-98</v>
      </c>
      <c r="AJ183" s="22">
        <f t="shared" si="247"/>
        <v>-1.4075808587699232E-98</v>
      </c>
      <c r="AK183" s="22">
        <f t="shared" si="247"/>
        <v>1.0979130698405381E-98</v>
      </c>
      <c r="AL183" s="22">
        <f t="shared" si="247"/>
        <v>-8.563721944756178E-99</v>
      </c>
      <c r="AM183" s="22">
        <f t="shared" si="247"/>
        <v>6.6797031169098065E-99</v>
      </c>
      <c r="AN183" s="22">
        <f t="shared" si="247"/>
        <v>-5.2101684311896381E-99</v>
      </c>
      <c r="AO183" s="22">
        <f t="shared" si="247"/>
        <v>4.0639313763279096E-99</v>
      </c>
      <c r="AP183" s="22">
        <f t="shared" si="247"/>
        <v>-3.1698664735357625E-99</v>
      </c>
      <c r="AQ183" s="22">
        <f t="shared" si="247"/>
        <v>2.4724958493578897E-99</v>
      </c>
      <c r="AR183" s="22">
        <f t="shared" si="247"/>
        <v>-1.9285467624991495E-99</v>
      </c>
      <c r="AS183" s="22">
        <f t="shared" si="198"/>
        <v>1.5042664747493333E-99</v>
      </c>
      <c r="AV183" s="43" t="s">
        <v>235</v>
      </c>
      <c r="AW183" s="22">
        <f t="shared" si="192"/>
        <v>8.8999999999999915</v>
      </c>
      <c r="AX183" s="81">
        <f t="shared" si="186"/>
        <v>9</v>
      </c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T183" s="43" t="s">
        <v>235</v>
      </c>
      <c r="BU183" s="22">
        <f t="shared" si="193"/>
        <v>8.8999999999999915</v>
      </c>
      <c r="BV183" s="83">
        <f t="shared" si="187"/>
        <v>0.83</v>
      </c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R183" s="43" t="s">
        <v>235</v>
      </c>
      <c r="CS183" s="22">
        <f t="shared" si="194"/>
        <v>8.8999999999999915</v>
      </c>
      <c r="CT183" s="85">
        <f t="shared" si="188"/>
        <v>0.5</v>
      </c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P183" s="43" t="s">
        <v>235</v>
      </c>
      <c r="DQ183" s="22">
        <f t="shared" si="195"/>
        <v>8.8999999999999915</v>
      </c>
      <c r="DR183" s="20">
        <f t="shared" si="189"/>
        <v>0</v>
      </c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</row>
    <row r="184" spans="23:142">
      <c r="W184" s="12" t="s">
        <v>236</v>
      </c>
      <c r="X184" s="22">
        <f t="shared" si="190"/>
        <v>8.9499999999999922</v>
      </c>
      <c r="Y184" s="53">
        <f t="shared" si="199"/>
        <v>-1.7102508465661297E-97</v>
      </c>
      <c r="Z184" s="22">
        <f t="shared" si="196"/>
        <v>1.3510981687872396E-97</v>
      </c>
      <c r="AA184" s="22">
        <f t="shared" ref="AA184:AR184" si="248">($C$39*Z184+$D$39*Z184+$E$39*Z184-($D$13*Z184*$X184))</f>
        <v>-1.0673675533419176E-97</v>
      </c>
      <c r="AB184" s="22">
        <f t="shared" si="248"/>
        <v>8.432203671401133E-98</v>
      </c>
      <c r="AC184" s="22">
        <f t="shared" si="248"/>
        <v>-6.6614409004068823E-98</v>
      </c>
      <c r="AD184" s="22">
        <f t="shared" si="248"/>
        <v>5.2625383113214272E-98</v>
      </c>
      <c r="AE184" s="22">
        <f t="shared" si="248"/>
        <v>-4.157405265943921E-98</v>
      </c>
      <c r="AF184" s="22">
        <f t="shared" si="248"/>
        <v>3.2843501600956915E-98</v>
      </c>
      <c r="AG184" s="22">
        <f t="shared" si="248"/>
        <v>-2.5946366264755914E-98</v>
      </c>
      <c r="AH184" s="22">
        <f t="shared" si="248"/>
        <v>2.0497629349157135E-98</v>
      </c>
      <c r="AI184" s="22">
        <f t="shared" si="248"/>
        <v>-1.6193127185834111E-98</v>
      </c>
      <c r="AJ184" s="22">
        <f t="shared" si="248"/>
        <v>1.2792570476808928E-98</v>
      </c>
      <c r="AK184" s="22">
        <f t="shared" si="248"/>
        <v>-1.0106130676679034E-98</v>
      </c>
      <c r="AL184" s="22">
        <f t="shared" si="248"/>
        <v>7.9838432345764191E-99</v>
      </c>
      <c r="AM184" s="22">
        <f t="shared" si="248"/>
        <v>-6.3072361553153607E-99</v>
      </c>
      <c r="AN184" s="22">
        <f t="shared" si="248"/>
        <v>4.9827165626991265E-99</v>
      </c>
      <c r="AO184" s="22">
        <f t="shared" si="248"/>
        <v>-3.9363460845323029E-99</v>
      </c>
      <c r="AP184" s="22">
        <f t="shared" si="248"/>
        <v>3.109713406780514E-99</v>
      </c>
      <c r="AQ184" s="22">
        <f t="shared" si="248"/>
        <v>-2.4566735913566014E-99</v>
      </c>
      <c r="AR184" s="22">
        <f t="shared" si="248"/>
        <v>1.9407721371717116E-99</v>
      </c>
      <c r="AS184" s="22">
        <f t="shared" si="198"/>
        <v>-1.5332099883656492E-99</v>
      </c>
      <c r="AV184" s="43" t="s">
        <v>236</v>
      </c>
      <c r="AW184" s="22">
        <f t="shared" si="192"/>
        <v>8.9499999999999922</v>
      </c>
      <c r="AX184" s="81">
        <f t="shared" si="186"/>
        <v>9</v>
      </c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T184" s="43" t="s">
        <v>236</v>
      </c>
      <c r="BU184" s="22">
        <f t="shared" si="193"/>
        <v>8.9499999999999922</v>
      </c>
      <c r="BV184" s="83">
        <f t="shared" si="187"/>
        <v>0.83</v>
      </c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R184" s="43" t="s">
        <v>236</v>
      </c>
      <c r="CS184" s="22">
        <f t="shared" si="194"/>
        <v>8.9499999999999922</v>
      </c>
      <c r="CT184" s="85">
        <f t="shared" si="188"/>
        <v>0.5</v>
      </c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P184" s="43" t="s">
        <v>236</v>
      </c>
      <c r="DQ184" s="22">
        <f t="shared" si="195"/>
        <v>8.9499999999999922</v>
      </c>
      <c r="DR184" s="20">
        <f t="shared" si="189"/>
        <v>0</v>
      </c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</row>
    <row r="185" spans="23:142">
      <c r="W185" s="12" t="s">
        <v>237</v>
      </c>
      <c r="X185" s="22">
        <f t="shared" si="190"/>
        <v>8.9999999999999929</v>
      </c>
      <c r="Y185" s="53">
        <f t="shared" si="199"/>
        <v>1.3682006772529011E-97</v>
      </c>
      <c r="Z185" s="22">
        <f t="shared" si="196"/>
        <v>-1.0945605418023195E-97</v>
      </c>
      <c r="AA185" s="22">
        <f t="shared" ref="AA185:AR185" si="249">($C$39*Z185+$D$39*Z185+$E$39*Z185-($D$13*Z185*$X185))</f>
        <v>8.7564843344185404E-98</v>
      </c>
      <c r="AB185" s="22">
        <f t="shared" si="249"/>
        <v>-7.0051874675348196E-98</v>
      </c>
      <c r="AC185" s="22">
        <f t="shared" si="249"/>
        <v>5.6041499740278484E-98</v>
      </c>
      <c r="AD185" s="22">
        <f t="shared" si="249"/>
        <v>-4.4833199792222704E-98</v>
      </c>
      <c r="AE185" s="22">
        <f t="shared" si="249"/>
        <v>3.5866559833778106E-98</v>
      </c>
      <c r="AF185" s="22">
        <f t="shared" si="249"/>
        <v>-2.8693247867022442E-98</v>
      </c>
      <c r="AG185" s="22">
        <f t="shared" si="249"/>
        <v>2.2954598293617915E-98</v>
      </c>
      <c r="AH185" s="22">
        <f t="shared" si="249"/>
        <v>-1.8363678634894305E-98</v>
      </c>
      <c r="AI185" s="22">
        <f t="shared" si="249"/>
        <v>1.4690942907915426E-98</v>
      </c>
      <c r="AJ185" s="22">
        <f t="shared" si="249"/>
        <v>-1.1752754326332321E-98</v>
      </c>
      <c r="AK185" s="22">
        <f t="shared" si="249"/>
        <v>9.4022034610658411E-99</v>
      </c>
      <c r="AL185" s="22">
        <f t="shared" si="249"/>
        <v>-7.5217627688526605E-99</v>
      </c>
      <c r="AM185" s="22">
        <f t="shared" si="249"/>
        <v>6.017410215082119E-99</v>
      </c>
      <c r="AN185" s="22">
        <f t="shared" si="249"/>
        <v>-4.8139281720656877E-99</v>
      </c>
      <c r="AO185" s="22">
        <f t="shared" si="249"/>
        <v>3.851142537652545E-99</v>
      </c>
      <c r="AP185" s="22">
        <f t="shared" si="249"/>
        <v>-3.08091403012203E-99</v>
      </c>
      <c r="AQ185" s="22">
        <f t="shared" si="249"/>
        <v>2.4647312240976205E-99</v>
      </c>
      <c r="AR185" s="22">
        <f t="shared" si="249"/>
        <v>-1.9717849792780929E-99</v>
      </c>
      <c r="AS185" s="22">
        <f t="shared" si="198"/>
        <v>1.5774279834224716E-99</v>
      </c>
      <c r="AV185" s="43" t="s">
        <v>237</v>
      </c>
      <c r="AW185" s="22">
        <f t="shared" si="192"/>
        <v>8.9999999999999929</v>
      </c>
      <c r="AX185" s="81">
        <f t="shared" si="186"/>
        <v>9</v>
      </c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T185" s="43" t="s">
        <v>237</v>
      </c>
      <c r="BU185" s="22">
        <f t="shared" si="193"/>
        <v>8.9999999999999929</v>
      </c>
      <c r="BV185" s="83">
        <f t="shared" si="187"/>
        <v>0.83</v>
      </c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R185" s="43" t="s">
        <v>237</v>
      </c>
      <c r="CS185" s="22">
        <f t="shared" si="194"/>
        <v>8.9999999999999929</v>
      </c>
      <c r="CT185" s="85">
        <f t="shared" si="188"/>
        <v>0.5</v>
      </c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P185" s="43" t="s">
        <v>237</v>
      </c>
      <c r="DQ185" s="22">
        <f t="shared" si="195"/>
        <v>8.9999999999999929</v>
      </c>
      <c r="DR185" s="20">
        <f t="shared" si="189"/>
        <v>0</v>
      </c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</row>
    <row r="186" spans="23:142">
      <c r="W186" s="12" t="s">
        <v>238</v>
      </c>
      <c r="X186" s="22">
        <f t="shared" si="190"/>
        <v>9.0499999999999936</v>
      </c>
      <c r="Y186" s="53">
        <f t="shared" si="199"/>
        <v>-1.1082425485748486E-97</v>
      </c>
      <c r="Z186" s="22">
        <f t="shared" si="196"/>
        <v>8.9767646434562601E-98</v>
      </c>
      <c r="AA186" s="22">
        <f t="shared" ref="AA186:AR186" si="250">($C$39*Z186+$D$39*Z186+$E$39*Z186-($D$13*Z186*$X186))</f>
        <v>-7.2711793611995591E-98</v>
      </c>
      <c r="AB186" s="22">
        <f t="shared" si="250"/>
        <v>5.8896552825716365E-98</v>
      </c>
      <c r="AC186" s="22">
        <f t="shared" si="250"/>
        <v>-4.7706207788830182E-98</v>
      </c>
      <c r="AD186" s="22">
        <f t="shared" si="250"/>
        <v>3.8642028308952392E-98</v>
      </c>
      <c r="AE186" s="22">
        <f t="shared" si="250"/>
        <v>-3.1300042930251381E-98</v>
      </c>
      <c r="AF186" s="22">
        <f t="shared" si="250"/>
        <v>2.5353034773503583E-98</v>
      </c>
      <c r="AG186" s="22">
        <f t="shared" si="250"/>
        <v>-2.0535958166537875E-98</v>
      </c>
      <c r="AH186" s="22">
        <f t="shared" si="250"/>
        <v>1.6634126114895653E-98</v>
      </c>
      <c r="AI186" s="22">
        <f t="shared" si="250"/>
        <v>-1.3473642153065457E-98</v>
      </c>
      <c r="AJ186" s="22">
        <f t="shared" si="250"/>
        <v>1.0913650143983003E-98</v>
      </c>
      <c r="AK186" s="22">
        <f t="shared" si="250"/>
        <v>-8.8400566166262164E-99</v>
      </c>
      <c r="AL186" s="22">
        <f t="shared" si="250"/>
        <v>7.1604458594672256E-99</v>
      </c>
      <c r="AM186" s="22">
        <f t="shared" si="250"/>
        <v>-5.799961146168444E-99</v>
      </c>
      <c r="AN186" s="22">
        <f t="shared" si="250"/>
        <v>4.6979685283964336E-99</v>
      </c>
      <c r="AO186" s="22">
        <f t="shared" si="250"/>
        <v>-3.8053545080011045E-99</v>
      </c>
      <c r="AP186" s="22">
        <f t="shared" si="250"/>
        <v>3.0823371514808902E-99</v>
      </c>
      <c r="AQ186" s="22">
        <f t="shared" si="250"/>
        <v>-2.4966930926995182E-99</v>
      </c>
      <c r="AR186" s="22">
        <f t="shared" si="250"/>
        <v>2.022321405086607E-99</v>
      </c>
      <c r="AS186" s="22">
        <f t="shared" si="198"/>
        <v>-1.6380803381201491E-99</v>
      </c>
      <c r="AV186" s="43" t="s">
        <v>238</v>
      </c>
      <c r="AW186" s="22">
        <f t="shared" si="192"/>
        <v>9.0499999999999936</v>
      </c>
      <c r="AX186" s="81">
        <f t="shared" si="186"/>
        <v>9</v>
      </c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T186" s="43" t="s">
        <v>238</v>
      </c>
      <c r="BU186" s="22">
        <f t="shared" si="193"/>
        <v>9.0499999999999936</v>
      </c>
      <c r="BV186" s="83">
        <f t="shared" si="187"/>
        <v>0.83</v>
      </c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R186" s="43" t="s">
        <v>238</v>
      </c>
      <c r="CS186" s="22">
        <f t="shared" si="194"/>
        <v>9.0499999999999936</v>
      </c>
      <c r="CT186" s="85">
        <f t="shared" si="188"/>
        <v>0.5</v>
      </c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P186" s="43" t="s">
        <v>238</v>
      </c>
      <c r="DQ186" s="22">
        <f t="shared" si="195"/>
        <v>9.0499999999999936</v>
      </c>
      <c r="DR186" s="20">
        <f t="shared" si="189"/>
        <v>0</v>
      </c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</row>
    <row r="187" spans="23:142">
      <c r="W187" s="12" t="s">
        <v>239</v>
      </c>
      <c r="X187" s="22">
        <f t="shared" si="190"/>
        <v>9.0999999999999943</v>
      </c>
      <c r="Y187" s="53">
        <f t="shared" si="199"/>
        <v>9.0875888983137468E-98</v>
      </c>
      <c r="Z187" s="22">
        <f t="shared" si="196"/>
        <v>-7.4518228966172638E-98</v>
      </c>
      <c r="AA187" s="22">
        <f t="shared" ref="AA187:AR187" si="251">($C$39*Z187+$D$39*Z187+$E$39*Z187-($D$13*Z187*$X187))</f>
        <v>6.1104947752261498E-98</v>
      </c>
      <c r="AB187" s="22">
        <f t="shared" si="251"/>
        <v>-5.0106057156854379E-98</v>
      </c>
      <c r="AC187" s="22">
        <f t="shared" si="251"/>
        <v>4.1086966868620544E-98</v>
      </c>
      <c r="AD187" s="22">
        <f t="shared" si="251"/>
        <v>-3.3691312832268793E-98</v>
      </c>
      <c r="AE187" s="22">
        <f t="shared" si="251"/>
        <v>2.7626876522460369E-98</v>
      </c>
      <c r="AF187" s="22">
        <f t="shared" si="251"/>
        <v>-2.2654038748417472E-98</v>
      </c>
      <c r="AG187" s="22">
        <f t="shared" si="251"/>
        <v>1.8576311773702304E-98</v>
      </c>
      <c r="AH187" s="22">
        <f t="shared" si="251"/>
        <v>-1.523257565443587E-98</v>
      </c>
      <c r="AI187" s="22">
        <f t="shared" si="251"/>
        <v>1.2490712036637399E-98</v>
      </c>
      <c r="AJ187" s="22">
        <f t="shared" si="251"/>
        <v>-1.0242383870042655E-98</v>
      </c>
      <c r="AK187" s="22">
        <f t="shared" si="251"/>
        <v>8.3987547734349676E-99</v>
      </c>
      <c r="AL187" s="22">
        <f t="shared" si="251"/>
        <v>-6.8869789142166661E-99</v>
      </c>
      <c r="AM187" s="22">
        <f t="shared" si="251"/>
        <v>5.6473227096576581E-99</v>
      </c>
      <c r="AN187" s="22">
        <f t="shared" si="251"/>
        <v>-4.6308046219192747E-99</v>
      </c>
      <c r="AO187" s="22">
        <f t="shared" si="251"/>
        <v>3.7972597899738016E-99</v>
      </c>
      <c r="AP187" s="22">
        <f t="shared" si="251"/>
        <v>-3.1137530277785138E-99</v>
      </c>
      <c r="AQ187" s="22">
        <f t="shared" si="251"/>
        <v>2.5532774827783779E-99</v>
      </c>
      <c r="AR187" s="22">
        <f t="shared" si="251"/>
        <v>-2.0936875358782669E-99</v>
      </c>
      <c r="AS187" s="22">
        <f t="shared" si="198"/>
        <v>1.7168237794201765E-99</v>
      </c>
      <c r="AV187" s="43" t="s">
        <v>239</v>
      </c>
      <c r="AW187" s="22">
        <f t="shared" si="192"/>
        <v>9.0999999999999943</v>
      </c>
      <c r="AX187" s="81">
        <f t="shared" si="186"/>
        <v>9</v>
      </c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T187" s="43" t="s">
        <v>239</v>
      </c>
      <c r="BU187" s="22">
        <f t="shared" si="193"/>
        <v>9.0999999999999943</v>
      </c>
      <c r="BV187" s="83">
        <f t="shared" si="187"/>
        <v>0.83</v>
      </c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R187" s="43" t="s">
        <v>239</v>
      </c>
      <c r="CS187" s="22">
        <f t="shared" si="194"/>
        <v>9.0999999999999943</v>
      </c>
      <c r="CT187" s="85">
        <f t="shared" si="188"/>
        <v>0.5</v>
      </c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P187" s="43" t="s">
        <v>239</v>
      </c>
      <c r="DQ187" s="22">
        <f t="shared" si="195"/>
        <v>9.0999999999999943</v>
      </c>
      <c r="DR187" s="20">
        <f t="shared" si="189"/>
        <v>0</v>
      </c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</row>
    <row r="188" spans="23:142">
      <c r="W188" s="12" t="s">
        <v>240</v>
      </c>
      <c r="X188" s="22">
        <f t="shared" si="190"/>
        <v>9.149999999999995</v>
      </c>
      <c r="Y188" s="53">
        <f t="shared" si="199"/>
        <v>-7.5426987856004025E-98</v>
      </c>
      <c r="Z188" s="22">
        <f t="shared" si="196"/>
        <v>6.260439992048325E-98</v>
      </c>
      <c r="AA188" s="22">
        <f t="shared" ref="AA188:AR188" si="252">($C$39*Z188+$D$39*Z188+$E$39*Z188-($D$13*Z188*$X188))</f>
        <v>-5.1961651934001037E-98</v>
      </c>
      <c r="AB188" s="22">
        <f t="shared" si="252"/>
        <v>4.3128171105220824E-98</v>
      </c>
      <c r="AC188" s="22">
        <f t="shared" si="252"/>
        <v>-3.5796382017333248E-98</v>
      </c>
      <c r="AD188" s="22">
        <f t="shared" si="252"/>
        <v>2.9710997074386567E-98</v>
      </c>
      <c r="AE188" s="22">
        <f t="shared" si="252"/>
        <v>-2.4660127571740829E-98</v>
      </c>
      <c r="AF188" s="22">
        <f t="shared" si="252"/>
        <v>2.0467905884544869E-98</v>
      </c>
      <c r="AG188" s="22">
        <f t="shared" si="252"/>
        <v>-1.6988361884172226E-98</v>
      </c>
      <c r="AH188" s="22">
        <f t="shared" si="252"/>
        <v>1.4100340363862931E-98</v>
      </c>
      <c r="AI188" s="22">
        <f t="shared" si="252"/>
        <v>-1.1703282502006222E-98</v>
      </c>
      <c r="AJ188" s="22">
        <f t="shared" si="252"/>
        <v>9.7137244766651524E-99</v>
      </c>
      <c r="AK188" s="22">
        <f t="shared" si="252"/>
        <v>-8.0623913156320679E-99</v>
      </c>
      <c r="AL188" s="22">
        <f t="shared" si="252"/>
        <v>6.6917847919746066E-99</v>
      </c>
      <c r="AM188" s="22">
        <f t="shared" si="252"/>
        <v>-5.5541813773389174E-99</v>
      </c>
      <c r="AN188" s="22">
        <f t="shared" si="252"/>
        <v>4.6099705431912981E-99</v>
      </c>
      <c r="AO188" s="22">
        <f t="shared" si="252"/>
        <v>-3.8262755508487733E-99</v>
      </c>
      <c r="AP188" s="22">
        <f t="shared" si="252"/>
        <v>3.1758087072044793E-99</v>
      </c>
      <c r="AQ188" s="22">
        <f t="shared" si="252"/>
        <v>-2.6359212269797149E-99</v>
      </c>
      <c r="AR188" s="22">
        <f t="shared" si="252"/>
        <v>2.1878146183931608E-99</v>
      </c>
      <c r="AS188" s="22">
        <f t="shared" si="198"/>
        <v>-1.8158861332663216E-99</v>
      </c>
      <c r="AV188" s="43" t="s">
        <v>240</v>
      </c>
      <c r="AW188" s="22">
        <f t="shared" si="192"/>
        <v>9.149999999999995</v>
      </c>
      <c r="AX188" s="81">
        <f t="shared" si="186"/>
        <v>9</v>
      </c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T188" s="43" t="s">
        <v>240</v>
      </c>
      <c r="BU188" s="22">
        <f t="shared" si="193"/>
        <v>9.149999999999995</v>
      </c>
      <c r="BV188" s="83">
        <f t="shared" si="187"/>
        <v>0.83</v>
      </c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R188" s="43" t="s">
        <v>240</v>
      </c>
      <c r="CS188" s="22">
        <f t="shared" si="194"/>
        <v>9.149999999999995</v>
      </c>
      <c r="CT188" s="85">
        <f t="shared" si="188"/>
        <v>0.5</v>
      </c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P188" s="43" t="s">
        <v>240</v>
      </c>
      <c r="DQ188" s="22">
        <f t="shared" si="195"/>
        <v>9.149999999999995</v>
      </c>
      <c r="DR188" s="20">
        <f t="shared" si="189"/>
        <v>0</v>
      </c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</row>
    <row r="189" spans="23:142">
      <c r="W189" s="12" t="s">
        <v>241</v>
      </c>
      <c r="X189" s="22">
        <f t="shared" si="190"/>
        <v>9.1999999999999957</v>
      </c>
      <c r="Y189" s="53">
        <f t="shared" si="199"/>
        <v>6.3358669799043317E-98</v>
      </c>
      <c r="Z189" s="22">
        <f t="shared" si="196"/>
        <v>-5.3221282631196336E-98</v>
      </c>
      <c r="AA189" s="22">
        <f t="shared" ref="AA189:AR189" si="253">($C$39*Z189+$D$39*Z189+$E$39*Z189-($D$13*Z189*$X189))</f>
        <v>4.4705877410204899E-98</v>
      </c>
      <c r="AB189" s="22">
        <f t="shared" si="253"/>
        <v>-3.7552937024572082E-98</v>
      </c>
      <c r="AC189" s="22">
        <f t="shared" si="253"/>
        <v>3.154446710064052E-98</v>
      </c>
      <c r="AD189" s="22">
        <f t="shared" si="253"/>
        <v>-2.6497352364538022E-98</v>
      </c>
      <c r="AE189" s="22">
        <f t="shared" si="253"/>
        <v>2.2257775986211918E-98</v>
      </c>
      <c r="AF189" s="22">
        <f t="shared" si="253"/>
        <v>-1.8696531828417994E-98</v>
      </c>
      <c r="AG189" s="22">
        <f t="shared" si="253"/>
        <v>1.5705086735871101E-98</v>
      </c>
      <c r="AH189" s="22">
        <f t="shared" si="253"/>
        <v>-1.3192272858131713E-98</v>
      </c>
      <c r="AI189" s="22">
        <f t="shared" si="253"/>
        <v>1.1081509200830627E-98</v>
      </c>
      <c r="AJ189" s="22">
        <f t="shared" si="253"/>
        <v>-9.308467728697719E-99</v>
      </c>
      <c r="AK189" s="22">
        <f t="shared" si="253"/>
        <v>7.8191128921060773E-99</v>
      </c>
      <c r="AL189" s="22">
        <f t="shared" si="253"/>
        <v>-6.5680548293691002E-99</v>
      </c>
      <c r="AM189" s="22">
        <f t="shared" si="253"/>
        <v>5.5171660566700407E-99</v>
      </c>
      <c r="AN189" s="22">
        <f t="shared" si="253"/>
        <v>-4.6344194876028303E-99</v>
      </c>
      <c r="AO189" s="22">
        <f t="shared" si="253"/>
        <v>3.8929123695863728E-99</v>
      </c>
      <c r="AP189" s="22">
        <f t="shared" si="253"/>
        <v>-3.2700463904525498E-99</v>
      </c>
      <c r="AQ189" s="22">
        <f t="shared" si="253"/>
        <v>2.7468389679801397E-99</v>
      </c>
      <c r="AR189" s="22">
        <f t="shared" si="253"/>
        <v>-2.3073447331033152E-99</v>
      </c>
      <c r="AS189" s="22">
        <f t="shared" si="198"/>
        <v>1.9381695758067831E-99</v>
      </c>
      <c r="AV189" s="43" t="s">
        <v>241</v>
      </c>
      <c r="AW189" s="22">
        <f t="shared" si="192"/>
        <v>9.1999999999999957</v>
      </c>
      <c r="AX189" s="81">
        <f t="shared" si="186"/>
        <v>9</v>
      </c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T189" s="43" t="s">
        <v>241</v>
      </c>
      <c r="BU189" s="22">
        <f t="shared" si="193"/>
        <v>9.1999999999999957</v>
      </c>
      <c r="BV189" s="83">
        <f t="shared" si="187"/>
        <v>0.83</v>
      </c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R189" s="43" t="s">
        <v>241</v>
      </c>
      <c r="CS189" s="22">
        <f t="shared" si="194"/>
        <v>9.1999999999999957</v>
      </c>
      <c r="CT189" s="85">
        <f t="shared" si="188"/>
        <v>0.5</v>
      </c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P189" s="43" t="s">
        <v>241</v>
      </c>
      <c r="DQ189" s="22">
        <f t="shared" si="195"/>
        <v>9.1999999999999957</v>
      </c>
      <c r="DR189" s="20">
        <f t="shared" si="189"/>
        <v>0</v>
      </c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</row>
    <row r="190" spans="23:142">
      <c r="W190" s="12" t="s">
        <v>242</v>
      </c>
      <c r="X190" s="22">
        <f t="shared" si="190"/>
        <v>9.2499999999999964</v>
      </c>
      <c r="Y190" s="53">
        <f t="shared" si="199"/>
        <v>-5.3854869329186779E-98</v>
      </c>
      <c r="Z190" s="22">
        <f t="shared" si="196"/>
        <v>4.5776638929808731E-98</v>
      </c>
      <c r="AA190" s="22">
        <f t="shared" ref="AA190:AR190" si="254">($C$39*Z190+$D$39*Z190+$E$39*Z190-($D$13*Z190*$X190))</f>
        <v>-3.8910143090337389E-98</v>
      </c>
      <c r="AB190" s="22">
        <f t="shared" si="254"/>
        <v>3.3073621626786748E-98</v>
      </c>
      <c r="AC190" s="22">
        <f t="shared" si="254"/>
        <v>-2.8112578382768707E-98</v>
      </c>
      <c r="AD190" s="22">
        <f t="shared" si="254"/>
        <v>2.3895691625353385E-98</v>
      </c>
      <c r="AE190" s="22">
        <f t="shared" si="254"/>
        <v>-2.0311337881550364E-98</v>
      </c>
      <c r="AF190" s="22">
        <f t="shared" si="254"/>
        <v>1.7264637199317799E-98</v>
      </c>
      <c r="AG190" s="22">
        <f t="shared" si="254"/>
        <v>-1.4674941619420116E-98</v>
      </c>
      <c r="AH190" s="22">
        <f t="shared" si="254"/>
        <v>1.2473700376507091E-98</v>
      </c>
      <c r="AI190" s="22">
        <f t="shared" si="254"/>
        <v>-1.0602645320031019E-98</v>
      </c>
      <c r="AJ190" s="22">
        <f t="shared" si="254"/>
        <v>9.0122485220263578E-99</v>
      </c>
      <c r="AK190" s="22">
        <f t="shared" si="254"/>
        <v>-7.6604112437223998E-99</v>
      </c>
      <c r="AL190" s="22">
        <f t="shared" si="254"/>
        <v>6.5113495571640355E-99</v>
      </c>
      <c r="AM190" s="22">
        <f t="shared" si="254"/>
        <v>-5.5346471235894263E-99</v>
      </c>
      <c r="AN190" s="22">
        <f t="shared" si="254"/>
        <v>4.7044500550510103E-99</v>
      </c>
      <c r="AO190" s="22">
        <f t="shared" si="254"/>
        <v>-3.9987825467933571E-99</v>
      </c>
      <c r="AP190" s="22">
        <f t="shared" si="254"/>
        <v>3.3989651647743512E-99</v>
      </c>
      <c r="AQ190" s="22">
        <f t="shared" si="254"/>
        <v>-2.8891203900581968E-99</v>
      </c>
      <c r="AR190" s="22">
        <f t="shared" si="254"/>
        <v>2.4557523315494666E-99</v>
      </c>
      <c r="AS190" s="22">
        <f t="shared" si="198"/>
        <v>-2.0873894818170451E-99</v>
      </c>
      <c r="AV190" s="43" t="s">
        <v>242</v>
      </c>
      <c r="AW190" s="22">
        <f t="shared" si="192"/>
        <v>9.2499999999999964</v>
      </c>
      <c r="AX190" s="81">
        <f t="shared" si="186"/>
        <v>9</v>
      </c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T190" s="43" t="s">
        <v>242</v>
      </c>
      <c r="BU190" s="22">
        <f t="shared" si="193"/>
        <v>9.2499999999999964</v>
      </c>
      <c r="BV190" s="83">
        <f t="shared" si="187"/>
        <v>0.83</v>
      </c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R190" s="43" t="s">
        <v>242</v>
      </c>
      <c r="CS190" s="22">
        <f t="shared" si="194"/>
        <v>9.2499999999999964</v>
      </c>
      <c r="CT190" s="85">
        <f t="shared" si="188"/>
        <v>0.5</v>
      </c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P190" s="43" t="s">
        <v>242</v>
      </c>
      <c r="DQ190" s="22">
        <f t="shared" si="195"/>
        <v>9.2499999999999964</v>
      </c>
      <c r="DR190" s="20">
        <f t="shared" si="189"/>
        <v>0</v>
      </c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</row>
    <row r="191" spans="23:142">
      <c r="W191" s="12" t="s">
        <v>243</v>
      </c>
      <c r="X191" s="22">
        <f t="shared" si="190"/>
        <v>9.2999999999999972</v>
      </c>
      <c r="Y191" s="53">
        <f t="shared" si="199"/>
        <v>4.6315187623100611E-98</v>
      </c>
      <c r="Z191" s="22">
        <f t="shared" si="196"/>
        <v>-3.9831061355866505E-98</v>
      </c>
      <c r="AA191" s="22">
        <f t="shared" ref="AA191:AR191" si="255">($C$39*Z191+$D$39*Z191+$E$39*Z191-($D$13*Z191*$X191))</f>
        <v>3.4254712766045174E-98</v>
      </c>
      <c r="AB191" s="22">
        <f t="shared" si="255"/>
        <v>-2.9459052978798847E-98</v>
      </c>
      <c r="AC191" s="22">
        <f t="shared" si="255"/>
        <v>2.5334785561766996E-98</v>
      </c>
      <c r="AD191" s="22">
        <f t="shared" si="255"/>
        <v>-2.1787915583119605E-98</v>
      </c>
      <c r="AE191" s="22">
        <f t="shared" si="255"/>
        <v>1.8737607401482853E-98</v>
      </c>
      <c r="AF191" s="22">
        <f t="shared" si="255"/>
        <v>-1.6114342365275241E-98</v>
      </c>
      <c r="AG191" s="22">
        <f t="shared" si="255"/>
        <v>1.3858334434136696E-98</v>
      </c>
      <c r="AH191" s="22">
        <f t="shared" si="255"/>
        <v>-1.1918167613357554E-98</v>
      </c>
      <c r="AI191" s="22">
        <f t="shared" si="255"/>
        <v>1.0249624147487492E-98</v>
      </c>
      <c r="AJ191" s="22">
        <f t="shared" si="255"/>
        <v>-8.8146767668392405E-99</v>
      </c>
      <c r="AK191" s="22">
        <f t="shared" si="255"/>
        <v>7.5806220194817429E-99</v>
      </c>
      <c r="AL191" s="22">
        <f t="shared" si="255"/>
        <v>-6.5193349367542959E-99</v>
      </c>
      <c r="AM191" s="22">
        <f t="shared" si="255"/>
        <v>5.6066280456086932E-99</v>
      </c>
      <c r="AN191" s="22">
        <f t="shared" si="255"/>
        <v>-4.8217001192234725E-99</v>
      </c>
      <c r="AO191" s="22">
        <f t="shared" si="255"/>
        <v>4.1466621025321838E-99</v>
      </c>
      <c r="AP191" s="22">
        <f t="shared" si="255"/>
        <v>-3.5661294081776762E-99</v>
      </c>
      <c r="AQ191" s="22">
        <f t="shared" si="255"/>
        <v>3.0668712910328E-99</v>
      </c>
      <c r="AR191" s="22">
        <f t="shared" si="255"/>
        <v>-2.6375093102882058E-99</v>
      </c>
      <c r="AS191" s="22">
        <f t="shared" si="198"/>
        <v>2.2682580068478555E-99</v>
      </c>
      <c r="AV191" s="43" t="s">
        <v>243</v>
      </c>
      <c r="AW191" s="22">
        <f t="shared" si="192"/>
        <v>9.2999999999999972</v>
      </c>
      <c r="AX191" s="81">
        <f t="shared" si="186"/>
        <v>9</v>
      </c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T191" s="43" t="s">
        <v>243</v>
      </c>
      <c r="BU191" s="22">
        <f t="shared" si="193"/>
        <v>9.2999999999999972</v>
      </c>
      <c r="BV191" s="83">
        <f t="shared" si="187"/>
        <v>0.83</v>
      </c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R191" s="43" t="s">
        <v>243</v>
      </c>
      <c r="CS191" s="22">
        <f t="shared" si="194"/>
        <v>9.2999999999999972</v>
      </c>
      <c r="CT191" s="85">
        <f t="shared" si="188"/>
        <v>0.5</v>
      </c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P191" s="43" t="s">
        <v>243</v>
      </c>
      <c r="DQ191" s="22">
        <f t="shared" si="195"/>
        <v>9.2999999999999972</v>
      </c>
      <c r="DR191" s="20">
        <f t="shared" si="189"/>
        <v>0</v>
      </c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</row>
    <row r="192" spans="23:142">
      <c r="W192" s="12" t="s">
        <v>244</v>
      </c>
      <c r="X192" s="22">
        <f t="shared" si="190"/>
        <v>9.3499999999999979</v>
      </c>
      <c r="Y192" s="53">
        <f t="shared" si="199"/>
        <v>-4.0294213232097526E-98</v>
      </c>
      <c r="Z192" s="22">
        <f t="shared" si="196"/>
        <v>3.5055965511924836E-98</v>
      </c>
      <c r="AA192" s="22">
        <f t="shared" ref="AA192:AR192" si="256">($C$39*Z192+$D$39*Z192+$E$39*Z192-($D$13*Z192*$X192))</f>
        <v>-3.0498689995374583E-98</v>
      </c>
      <c r="AB192" s="22">
        <f t="shared" si="256"/>
        <v>2.6533860295975877E-98</v>
      </c>
      <c r="AC192" s="22">
        <f t="shared" si="256"/>
        <v>-2.308445845749901E-98</v>
      </c>
      <c r="AD192" s="22">
        <f t="shared" si="256"/>
        <v>2.0083478858024136E-98</v>
      </c>
      <c r="AE192" s="22">
        <f t="shared" si="256"/>
        <v>-1.747262660648099E-98</v>
      </c>
      <c r="AF192" s="22">
        <f t="shared" si="256"/>
        <v>1.5201185147638454E-98</v>
      </c>
      <c r="AG192" s="22">
        <f t="shared" si="256"/>
        <v>-1.3225031078445449E-98</v>
      </c>
      <c r="AH192" s="22">
        <f t="shared" si="256"/>
        <v>1.1505777038247538E-98</v>
      </c>
      <c r="AI192" s="22">
        <f t="shared" si="256"/>
        <v>-1.0010026023275356E-98</v>
      </c>
      <c r="AJ192" s="22">
        <f t="shared" si="256"/>
        <v>8.7087226402495566E-99</v>
      </c>
      <c r="AK192" s="22">
        <f t="shared" si="256"/>
        <v>-7.5765886970171109E-99</v>
      </c>
      <c r="AL192" s="22">
        <f t="shared" si="256"/>
        <v>6.5916321664048839E-99</v>
      </c>
      <c r="AM192" s="22">
        <f t="shared" si="256"/>
        <v>-5.7347199847722461E-99</v>
      </c>
      <c r="AN192" s="22">
        <f t="shared" si="256"/>
        <v>4.989206386751853E-99</v>
      </c>
      <c r="AO192" s="22">
        <f t="shared" si="256"/>
        <v>-4.3406095564741102E-99</v>
      </c>
      <c r="AP192" s="22">
        <f t="shared" si="256"/>
        <v>3.7763303141324743E-99</v>
      </c>
      <c r="AQ192" s="22">
        <f t="shared" si="256"/>
        <v>-3.2854073732952517E-99</v>
      </c>
      <c r="AR192" s="22">
        <f t="shared" si="256"/>
        <v>2.8583044147668683E-99</v>
      </c>
      <c r="AS192" s="22">
        <f t="shared" si="198"/>
        <v>-2.4867248408471742E-99</v>
      </c>
      <c r="AV192" s="43" t="s">
        <v>244</v>
      </c>
      <c r="AW192" s="22">
        <f t="shared" si="192"/>
        <v>9.3499999999999979</v>
      </c>
      <c r="AX192" s="81">
        <f t="shared" si="186"/>
        <v>9</v>
      </c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T192" s="43" t="s">
        <v>244</v>
      </c>
      <c r="BU192" s="22">
        <f t="shared" si="193"/>
        <v>9.3499999999999979</v>
      </c>
      <c r="BV192" s="83">
        <f t="shared" si="187"/>
        <v>0.83</v>
      </c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R192" s="43" t="s">
        <v>244</v>
      </c>
      <c r="CS192" s="22">
        <f t="shared" si="194"/>
        <v>9.3499999999999979</v>
      </c>
      <c r="CT192" s="85">
        <f t="shared" si="188"/>
        <v>0.5</v>
      </c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P192" s="43" t="s">
        <v>244</v>
      </c>
      <c r="DQ192" s="22">
        <f t="shared" si="195"/>
        <v>9.3499999999999979</v>
      </c>
      <c r="DR192" s="20">
        <f t="shared" si="189"/>
        <v>0</v>
      </c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</row>
    <row r="193" spans="23:142">
      <c r="W193" s="12" t="s">
        <v>245</v>
      </c>
      <c r="X193" s="22">
        <f t="shared" si="190"/>
        <v>9.3999999999999986</v>
      </c>
      <c r="Y193" s="53">
        <f t="shared" si="199"/>
        <v>3.5458907644245815E-98</v>
      </c>
      <c r="Z193" s="22">
        <f t="shared" si="196"/>
        <v>-3.1203838726936317E-98</v>
      </c>
      <c r="AA193" s="22">
        <f t="shared" ref="AA193:AR193" si="257">($C$39*Z193+$D$39*Z193+$E$39*Z193-($D$13*Z193*$X193))</f>
        <v>2.745937807970395E-98</v>
      </c>
      <c r="AB193" s="22">
        <f t="shared" si="257"/>
        <v>-2.4164252710139479E-98</v>
      </c>
      <c r="AC193" s="22">
        <f t="shared" si="257"/>
        <v>2.1264542384922741E-98</v>
      </c>
      <c r="AD193" s="22">
        <f t="shared" si="257"/>
        <v>-1.8712797298732006E-98</v>
      </c>
      <c r="AE193" s="22">
        <f t="shared" si="257"/>
        <v>1.646726162288417E-98</v>
      </c>
      <c r="AF193" s="22">
        <f t="shared" si="257"/>
        <v>-1.4491190228138066E-98</v>
      </c>
      <c r="AG193" s="22">
        <f t="shared" si="257"/>
        <v>1.2752247400761495E-98</v>
      </c>
      <c r="AH193" s="22">
        <f t="shared" si="257"/>
        <v>-1.1221977712670113E-98</v>
      </c>
      <c r="AI193" s="22">
        <f t="shared" si="257"/>
        <v>9.8753403871496956E-99</v>
      </c>
      <c r="AJ193" s="22">
        <f t="shared" si="257"/>
        <v>-8.6902995406917301E-99</v>
      </c>
      <c r="AK193" s="22">
        <f t="shared" si="257"/>
        <v>7.6474635958087223E-99</v>
      </c>
      <c r="AL193" s="22">
        <f t="shared" si="257"/>
        <v>-6.729767964311673E-99</v>
      </c>
      <c r="AM193" s="22">
        <f t="shared" si="257"/>
        <v>5.9221958085942706E-99</v>
      </c>
      <c r="AN193" s="22">
        <f t="shared" si="257"/>
        <v>-5.2115323115629567E-99</v>
      </c>
      <c r="AO193" s="22">
        <f t="shared" si="257"/>
        <v>4.5861484341754005E-99</v>
      </c>
      <c r="AP193" s="22">
        <f t="shared" si="257"/>
        <v>-4.0358106220743515E-99</v>
      </c>
      <c r="AQ193" s="22">
        <f t="shared" si="257"/>
        <v>3.5515133474254285E-99</v>
      </c>
      <c r="AR193" s="22">
        <f t="shared" si="257"/>
        <v>-3.1253317457343764E-99</v>
      </c>
      <c r="AS193" s="22">
        <f t="shared" si="198"/>
        <v>2.7502919362462508E-99</v>
      </c>
      <c r="AV193" s="43" t="s">
        <v>245</v>
      </c>
      <c r="AW193" s="22">
        <f t="shared" si="192"/>
        <v>9.3999999999999986</v>
      </c>
      <c r="AX193" s="81">
        <f t="shared" si="186"/>
        <v>9</v>
      </c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T193" s="43" t="s">
        <v>245</v>
      </c>
      <c r="BU193" s="22">
        <f t="shared" si="193"/>
        <v>9.3999999999999986</v>
      </c>
      <c r="BV193" s="83">
        <f t="shared" si="187"/>
        <v>0.83</v>
      </c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R193" s="43" t="s">
        <v>245</v>
      </c>
      <c r="CS193" s="22">
        <f t="shared" si="194"/>
        <v>9.3999999999999986</v>
      </c>
      <c r="CT193" s="85">
        <f t="shared" si="188"/>
        <v>0.5</v>
      </c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P193" s="43" t="s">
        <v>245</v>
      </c>
      <c r="DQ193" s="22">
        <f t="shared" si="195"/>
        <v>9.3999999999999986</v>
      </c>
      <c r="DR193" s="20">
        <f t="shared" si="189"/>
        <v>0</v>
      </c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</row>
    <row r="194" spans="23:142">
      <c r="W194" s="12" t="s">
        <v>246</v>
      </c>
      <c r="X194" s="22">
        <f t="shared" si="190"/>
        <v>9.4499999999999993</v>
      </c>
      <c r="Y194" s="53">
        <f t="shared" si="199"/>
        <v>-3.1558427803378782E-98</v>
      </c>
      <c r="Z194" s="22">
        <f t="shared" si="196"/>
        <v>2.8087000745007116E-98</v>
      </c>
      <c r="AA194" s="22">
        <f t="shared" ref="AA194:AR194" si="258">($C$39*Z194+$D$39*Z194+$E$39*Z194-($D$13*Z194*$X194))</f>
        <v>-2.4997430663056338E-98</v>
      </c>
      <c r="AB194" s="22">
        <f t="shared" si="258"/>
        <v>2.2247713290120141E-98</v>
      </c>
      <c r="AC194" s="22">
        <f t="shared" si="258"/>
        <v>-1.9800464828206925E-98</v>
      </c>
      <c r="AD194" s="22">
        <f t="shared" si="258"/>
        <v>1.7622413697104165E-98</v>
      </c>
      <c r="AE194" s="22">
        <f t="shared" si="258"/>
        <v>-1.5683948190422708E-98</v>
      </c>
      <c r="AF194" s="22">
        <f t="shared" si="258"/>
        <v>1.395871388947621E-98</v>
      </c>
      <c r="AG194" s="22">
        <f t="shared" si="258"/>
        <v>-1.242325536163383E-98</v>
      </c>
      <c r="AH194" s="22">
        <f t="shared" si="258"/>
        <v>1.1056697271854107E-98</v>
      </c>
      <c r="AI194" s="22">
        <f t="shared" si="258"/>
        <v>-9.8404605719501522E-99</v>
      </c>
      <c r="AJ194" s="22">
        <f t="shared" si="258"/>
        <v>8.7580099090356325E-99</v>
      </c>
      <c r="AK194" s="22">
        <f t="shared" si="258"/>
        <v>-7.794628819041711E-99</v>
      </c>
      <c r="AL194" s="22">
        <f t="shared" si="258"/>
        <v>6.9372196489471203E-99</v>
      </c>
      <c r="AM194" s="22">
        <f t="shared" si="258"/>
        <v>-6.1741254875629372E-99</v>
      </c>
      <c r="AN194" s="22">
        <f t="shared" si="258"/>
        <v>5.4949716839310131E-99</v>
      </c>
      <c r="AO194" s="22">
        <f t="shared" si="258"/>
        <v>-4.8905247986986009E-99</v>
      </c>
      <c r="AP194" s="22">
        <f t="shared" si="258"/>
        <v>4.352567070841756E-99</v>
      </c>
      <c r="AQ194" s="22">
        <f t="shared" si="258"/>
        <v>-3.8737846930491624E-99</v>
      </c>
      <c r="AR194" s="22">
        <f t="shared" si="258"/>
        <v>3.447668376813754E-99</v>
      </c>
      <c r="AS194" s="22">
        <f t="shared" si="198"/>
        <v>-3.0684248553642414E-99</v>
      </c>
      <c r="AV194" s="43" t="s">
        <v>246</v>
      </c>
      <c r="AW194" s="22">
        <f t="shared" si="192"/>
        <v>9.4499999999999993</v>
      </c>
      <c r="AX194" s="81">
        <f t="shared" si="186"/>
        <v>9</v>
      </c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T194" s="43" t="s">
        <v>246</v>
      </c>
      <c r="BU194" s="22">
        <f t="shared" si="193"/>
        <v>9.4499999999999993</v>
      </c>
      <c r="BV194" s="83">
        <f t="shared" si="187"/>
        <v>0.83</v>
      </c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R194" s="43" t="s">
        <v>246</v>
      </c>
      <c r="CS194" s="22">
        <f t="shared" si="194"/>
        <v>9.4499999999999993</v>
      </c>
      <c r="CT194" s="85">
        <f t="shared" si="188"/>
        <v>0.5</v>
      </c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P194" s="43" t="s">
        <v>246</v>
      </c>
      <c r="DQ194" s="22">
        <f t="shared" si="195"/>
        <v>9.4499999999999993</v>
      </c>
      <c r="DR194" s="20">
        <f t="shared" si="189"/>
        <v>0</v>
      </c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</row>
    <row r="195" spans="23:142">
      <c r="W195" s="12" t="s">
        <v>247</v>
      </c>
      <c r="X195" s="22">
        <f t="shared" si="190"/>
        <v>9.5</v>
      </c>
      <c r="Y195" s="53">
        <f t="shared" si="199"/>
        <v>2.8402585023040905E-98</v>
      </c>
      <c r="Z195" s="22">
        <f t="shared" si="196"/>
        <v>-2.5562326520736814E-98</v>
      </c>
      <c r="AA195" s="22">
        <f t="shared" ref="AA195:AR195" si="259">($C$39*Z195+$D$39*Z195+$E$39*Z195-($D$13*Z195*$X195))</f>
        <v>2.3006093868663131E-98</v>
      </c>
      <c r="AB195" s="22">
        <f t="shared" si="259"/>
        <v>-2.0705484481796818E-98</v>
      </c>
      <c r="AC195" s="22">
        <f t="shared" si="259"/>
        <v>1.8634936033617137E-98</v>
      </c>
      <c r="AD195" s="22">
        <f t="shared" si="259"/>
        <v>-1.6771442430255434E-98</v>
      </c>
      <c r="AE195" s="22">
        <f t="shared" si="259"/>
        <v>1.5094298187229889E-98</v>
      </c>
      <c r="AF195" s="22">
        <f t="shared" si="259"/>
        <v>-1.3584868368506902E-98</v>
      </c>
      <c r="AG195" s="22">
        <f t="shared" si="259"/>
        <v>1.2226381531656212E-98</v>
      </c>
      <c r="AH195" s="22">
        <f t="shared" si="259"/>
        <v>-1.1003743378490589E-98</v>
      </c>
      <c r="AI195" s="22">
        <f t="shared" si="259"/>
        <v>9.9033690406415333E-99</v>
      </c>
      <c r="AJ195" s="22">
        <f t="shared" si="259"/>
        <v>-8.9130321365773801E-99</v>
      </c>
      <c r="AK195" s="22">
        <f t="shared" si="259"/>
        <v>8.021728922919642E-99</v>
      </c>
      <c r="AL195" s="22">
        <f t="shared" si="259"/>
        <v>-7.2195560306276779E-99</v>
      </c>
      <c r="AM195" s="22">
        <f t="shared" si="259"/>
        <v>6.4976004275649116E-99</v>
      </c>
      <c r="AN195" s="22">
        <f t="shared" si="259"/>
        <v>-5.8478403848084214E-99</v>
      </c>
      <c r="AO195" s="22">
        <f t="shared" si="259"/>
        <v>5.2630563463275811E-99</v>
      </c>
      <c r="AP195" s="22">
        <f t="shared" si="259"/>
        <v>-4.7367507116948234E-99</v>
      </c>
      <c r="AQ195" s="22">
        <f t="shared" si="259"/>
        <v>4.263075640525342E-99</v>
      </c>
      <c r="AR195" s="22">
        <f t="shared" si="259"/>
        <v>-3.8367680764728089E-99</v>
      </c>
      <c r="AS195" s="22">
        <f t="shared" si="198"/>
        <v>3.453091268825529E-99</v>
      </c>
      <c r="AV195" s="43" t="s">
        <v>247</v>
      </c>
      <c r="AW195" s="22">
        <f t="shared" si="192"/>
        <v>9.5</v>
      </c>
      <c r="AX195" s="81">
        <f t="shared" si="186"/>
        <v>9</v>
      </c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T195" s="43" t="s">
        <v>247</v>
      </c>
      <c r="BU195" s="22">
        <f t="shared" si="193"/>
        <v>9.5</v>
      </c>
      <c r="BV195" s="83">
        <f t="shared" si="187"/>
        <v>0.83</v>
      </c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R195" s="43" t="s">
        <v>247</v>
      </c>
      <c r="CS195" s="22">
        <f t="shared" si="194"/>
        <v>9.5</v>
      </c>
      <c r="CT195" s="85">
        <f t="shared" si="188"/>
        <v>0.5</v>
      </c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P195" s="43" t="s">
        <v>247</v>
      </c>
      <c r="DQ195" s="22">
        <f t="shared" si="195"/>
        <v>9.5</v>
      </c>
      <c r="DR195" s="20">
        <f t="shared" si="189"/>
        <v>0</v>
      </c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</row>
    <row r="196" spans="23:142">
      <c r="W196" s="12" t="s">
        <v>248</v>
      </c>
      <c r="X196" s="22">
        <f t="shared" si="190"/>
        <v>9.5500000000000007</v>
      </c>
      <c r="Y196" s="53">
        <f t="shared" si="199"/>
        <v>-2.5846352370967235E-98</v>
      </c>
      <c r="Z196" s="22">
        <f t="shared" si="196"/>
        <v>2.3520180657580187E-98</v>
      </c>
      <c r="AA196" s="22">
        <f t="shared" ref="AA196:AR196" si="260">($C$39*Z196+$D$39*Z196+$E$39*Z196-($D$13*Z196*$X196))</f>
        <v>-2.1403364398397982E-98</v>
      </c>
      <c r="AB196" s="22">
        <f t="shared" si="260"/>
        <v>1.9477061602542159E-98</v>
      </c>
      <c r="AC196" s="22">
        <f t="shared" si="260"/>
        <v>-1.7724126058313367E-98</v>
      </c>
      <c r="AD196" s="22">
        <f t="shared" si="260"/>
        <v>1.6128954713065168E-98</v>
      </c>
      <c r="AE196" s="22">
        <f t="shared" si="260"/>
        <v>-1.4677348788889308E-98</v>
      </c>
      <c r="AF196" s="22">
        <f t="shared" si="260"/>
        <v>1.3356387397889276E-98</v>
      </c>
      <c r="AG196" s="22">
        <f t="shared" si="260"/>
        <v>-1.2154312532079246E-98</v>
      </c>
      <c r="AH196" s="22">
        <f t="shared" si="260"/>
        <v>1.1060424404192115E-98</v>
      </c>
      <c r="AI196" s="22">
        <f t="shared" si="260"/>
        <v>-1.0064986207814828E-98</v>
      </c>
      <c r="AJ196" s="22">
        <f t="shared" si="260"/>
        <v>9.1591374491114972E-99</v>
      </c>
      <c r="AK196" s="22">
        <f t="shared" si="260"/>
        <v>-8.3348150786914623E-99</v>
      </c>
      <c r="AL196" s="22">
        <f t="shared" si="260"/>
        <v>7.5846817216092322E-99</v>
      </c>
      <c r="AM196" s="22">
        <f t="shared" si="260"/>
        <v>-6.9020603666644028E-99</v>
      </c>
      <c r="AN196" s="22">
        <f t="shared" si="260"/>
        <v>6.2808749336646072E-99</v>
      </c>
      <c r="AO196" s="22">
        <f t="shared" si="260"/>
        <v>-5.7155961896347945E-99</v>
      </c>
      <c r="AP196" s="22">
        <f t="shared" si="260"/>
        <v>5.2011925325676661E-99</v>
      </c>
      <c r="AQ196" s="22">
        <f t="shared" si="260"/>
        <v>-4.7330852046365778E-99</v>
      </c>
      <c r="AR196" s="22">
        <f t="shared" si="260"/>
        <v>4.3071075362192876E-99</v>
      </c>
      <c r="AS196" s="22">
        <f t="shared" si="198"/>
        <v>-3.9194678579595536E-99</v>
      </c>
      <c r="AV196" s="43" t="s">
        <v>248</v>
      </c>
      <c r="AW196" s="22">
        <f t="shared" si="192"/>
        <v>9.5500000000000007</v>
      </c>
      <c r="AX196" s="81">
        <f t="shared" si="186"/>
        <v>9</v>
      </c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T196" s="43" t="s">
        <v>248</v>
      </c>
      <c r="BU196" s="22">
        <f t="shared" si="193"/>
        <v>9.5500000000000007</v>
      </c>
      <c r="BV196" s="83">
        <f t="shared" si="187"/>
        <v>0.83</v>
      </c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R196" s="43" t="s">
        <v>248</v>
      </c>
      <c r="CS196" s="22">
        <f t="shared" si="194"/>
        <v>9.5500000000000007</v>
      </c>
      <c r="CT196" s="85">
        <f t="shared" si="188"/>
        <v>0.5</v>
      </c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P196" s="43" t="s">
        <v>248</v>
      </c>
      <c r="DQ196" s="22">
        <f t="shared" si="195"/>
        <v>9.5500000000000007</v>
      </c>
      <c r="DR196" s="20">
        <f t="shared" si="189"/>
        <v>0</v>
      </c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</row>
    <row r="197" spans="23:142">
      <c r="W197" s="12" t="s">
        <v>249</v>
      </c>
      <c r="X197" s="22">
        <f t="shared" si="190"/>
        <v>9.6000000000000014</v>
      </c>
      <c r="Y197" s="53">
        <f t="shared" si="199"/>
        <v>2.3778644181289869E-98</v>
      </c>
      <c r="Z197" s="22">
        <f t="shared" si="196"/>
        <v>-2.1876352646786689E-98</v>
      </c>
      <c r="AA197" s="22">
        <f t="shared" ref="AA197:AR197" si="261">($C$39*Z197+$D$39*Z197+$E$39*Z197-($D$13*Z197*$X197))</f>
        <v>2.012624443504376E-98</v>
      </c>
      <c r="AB197" s="22">
        <f t="shared" si="261"/>
        <v>-1.8516144880240266E-98</v>
      </c>
      <c r="AC197" s="22">
        <f t="shared" si="261"/>
        <v>1.7034853289821051E-98</v>
      </c>
      <c r="AD197" s="22">
        <f t="shared" si="261"/>
        <v>-1.5672065026635377E-98</v>
      </c>
      <c r="AE197" s="22">
        <f t="shared" si="261"/>
        <v>1.441829982450455E-98</v>
      </c>
      <c r="AF197" s="22">
        <f t="shared" si="261"/>
        <v>-1.3264835838544192E-98</v>
      </c>
      <c r="AG197" s="22">
        <f t="shared" si="261"/>
        <v>1.2203648971460665E-98</v>
      </c>
      <c r="AH197" s="22">
        <f t="shared" si="261"/>
        <v>-1.1227357053743818E-98</v>
      </c>
      <c r="AI197" s="22">
        <f t="shared" si="261"/>
        <v>1.0329168489444316E-98</v>
      </c>
      <c r="AJ197" s="22">
        <f t="shared" si="261"/>
        <v>-9.5028350102887765E-99</v>
      </c>
      <c r="AK197" s="22">
        <f t="shared" si="261"/>
        <v>8.7426082094656792E-99</v>
      </c>
      <c r="AL197" s="22">
        <f t="shared" si="261"/>
        <v>-8.043199552708428E-99</v>
      </c>
      <c r="AM197" s="22">
        <f t="shared" si="261"/>
        <v>7.3997435884917578E-99</v>
      </c>
      <c r="AN197" s="22">
        <f t="shared" si="261"/>
        <v>-6.8077641014124191E-99</v>
      </c>
      <c r="AO197" s="22">
        <f t="shared" si="261"/>
        <v>6.2631429732994273E-99</v>
      </c>
      <c r="AP197" s="22">
        <f t="shared" si="261"/>
        <v>-5.7620915354354759E-99</v>
      </c>
      <c r="AQ197" s="22">
        <f t="shared" si="261"/>
        <v>5.3011242126006394E-99</v>
      </c>
      <c r="AR197" s="22">
        <f t="shared" si="261"/>
        <v>-4.8770342755925899E-99</v>
      </c>
      <c r="AS197" s="22">
        <f t="shared" si="198"/>
        <v>4.4868715335451833E-99</v>
      </c>
      <c r="AV197" s="43" t="s">
        <v>249</v>
      </c>
      <c r="AW197" s="22">
        <f t="shared" si="192"/>
        <v>9.6000000000000014</v>
      </c>
      <c r="AX197" s="81">
        <f t="shared" ref="AX197:AX220" si="262">+$E$27</f>
        <v>9</v>
      </c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T197" s="43" t="s">
        <v>249</v>
      </c>
      <c r="BU197" s="22">
        <f t="shared" si="193"/>
        <v>9.6000000000000014</v>
      </c>
      <c r="BV197" s="83">
        <f t="shared" ref="BV197:BV220" si="263">+$F$27</f>
        <v>0.83</v>
      </c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R197" s="43" t="s">
        <v>249</v>
      </c>
      <c r="CS197" s="22">
        <f t="shared" si="194"/>
        <v>9.6000000000000014</v>
      </c>
      <c r="CT197" s="85">
        <f t="shared" ref="CT197:CT220" si="264">+$G$27</f>
        <v>0.5</v>
      </c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P197" s="43" t="s">
        <v>249</v>
      </c>
      <c r="DQ197" s="22">
        <f t="shared" si="195"/>
        <v>9.6000000000000014</v>
      </c>
      <c r="DR197" s="20">
        <f t="shared" ref="DR197:DR220" si="265">+$H$27</f>
        <v>0</v>
      </c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</row>
    <row r="198" spans="23:142">
      <c r="W198" s="12" t="s">
        <v>250</v>
      </c>
      <c r="X198" s="22">
        <f t="shared" ref="X198:X220" si="266">+X197+$D$33</f>
        <v>9.6500000000000021</v>
      </c>
      <c r="Y198" s="53">
        <f t="shared" si="199"/>
        <v>-2.2114139088599594E-98</v>
      </c>
      <c r="Z198" s="22">
        <f t="shared" si="196"/>
        <v>2.056614935239763E-98</v>
      </c>
      <c r="AA198" s="22">
        <f t="shared" ref="AA198:AR198" si="267">($C$39*Z198+$D$39*Z198+$E$39*Z198-($D$13*Z198*$X198))</f>
        <v>-1.9126518897729807E-98</v>
      </c>
      <c r="AB198" s="22">
        <f t="shared" si="267"/>
        <v>1.7787662574888728E-98</v>
      </c>
      <c r="AC198" s="22">
        <f t="shared" si="267"/>
        <v>-1.6542526194646527E-98</v>
      </c>
      <c r="AD198" s="22">
        <f t="shared" si="267"/>
        <v>1.5384549361021282E-98</v>
      </c>
      <c r="AE198" s="22">
        <f t="shared" si="267"/>
        <v>-1.4307630905749799E-98</v>
      </c>
      <c r="AF198" s="22">
        <f t="shared" si="267"/>
        <v>1.3306096742347319E-98</v>
      </c>
      <c r="AG198" s="22">
        <f t="shared" si="267"/>
        <v>-1.2374669970383017E-98</v>
      </c>
      <c r="AH198" s="22">
        <f t="shared" si="267"/>
        <v>1.1508443072456212E-98</v>
      </c>
      <c r="AI198" s="22">
        <f t="shared" si="267"/>
        <v>-1.0702852057384283E-98</v>
      </c>
      <c r="AJ198" s="22">
        <f t="shared" si="267"/>
        <v>9.9536524133673897E-99</v>
      </c>
      <c r="AK198" s="22">
        <f t="shared" si="267"/>
        <v>-9.256896744431679E-99</v>
      </c>
      <c r="AL198" s="22">
        <f t="shared" si="267"/>
        <v>8.6089139723214618E-99</v>
      </c>
      <c r="AM198" s="22">
        <f t="shared" si="267"/>
        <v>-8.0062899942589639E-99</v>
      </c>
      <c r="AN198" s="22">
        <f t="shared" si="267"/>
        <v>7.4458496946608406E-99</v>
      </c>
      <c r="AO198" s="22">
        <f t="shared" si="267"/>
        <v>-6.9246402160345865E-99</v>
      </c>
      <c r="AP198" s="22">
        <f t="shared" si="267"/>
        <v>6.4399154009121686E-99</v>
      </c>
      <c r="AQ198" s="22">
        <f t="shared" si="267"/>
        <v>-5.9891213228483209E-99</v>
      </c>
      <c r="AR198" s="22">
        <f t="shared" si="267"/>
        <v>5.5698828302489404E-99</v>
      </c>
      <c r="AS198" s="22">
        <f t="shared" si="198"/>
        <v>-5.1799910321315184E-99</v>
      </c>
      <c r="AV198" s="43" t="s">
        <v>250</v>
      </c>
      <c r="AW198" s="22">
        <f t="shared" ref="AW198:AW220" si="268">+AW197+$D$33</f>
        <v>9.6500000000000021</v>
      </c>
      <c r="AX198" s="81">
        <f t="shared" si="262"/>
        <v>9</v>
      </c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T198" s="43" t="s">
        <v>250</v>
      </c>
      <c r="BU198" s="22">
        <f t="shared" ref="BU198:BU220" si="269">+BU197+$D$33</f>
        <v>9.6500000000000021</v>
      </c>
      <c r="BV198" s="83">
        <f t="shared" si="263"/>
        <v>0.83</v>
      </c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R198" s="43" t="s">
        <v>250</v>
      </c>
      <c r="CS198" s="22">
        <f t="shared" ref="CS198:CS220" si="270">+CS197+$D$33</f>
        <v>9.6500000000000021</v>
      </c>
      <c r="CT198" s="85">
        <f t="shared" si="264"/>
        <v>0.5</v>
      </c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P198" s="43" t="s">
        <v>250</v>
      </c>
      <c r="DQ198" s="22">
        <f t="shared" ref="DQ198:DQ220" si="271">+DQ197+$D$33</f>
        <v>9.6500000000000021</v>
      </c>
      <c r="DR198" s="20">
        <f t="shared" si="265"/>
        <v>0</v>
      </c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</row>
    <row r="199" spans="23:142">
      <c r="W199" s="12" t="s">
        <v>251</v>
      </c>
      <c r="X199" s="22">
        <f t="shared" si="266"/>
        <v>9.7000000000000028</v>
      </c>
      <c r="Y199" s="53">
        <f t="shared" si="199"/>
        <v>2.0787290743283629E-98</v>
      </c>
      <c r="Z199" s="22">
        <f t="shared" ref="Z199:Z220" si="272">($C$38*Y199+$D$38*Y199+$E$38*Y199-($D$13*Y199*$X199))</f>
        <v>-1.9540053298686623E-98</v>
      </c>
      <c r="AA199" s="22">
        <f t="shared" ref="AA199:AR199" si="273">($C$39*Z199+$D$39*Z199+$E$39*Z199-($D$13*Z199*$X199))</f>
        <v>1.8367650100765444E-98</v>
      </c>
      <c r="AB199" s="22">
        <f t="shared" si="273"/>
        <v>-1.7265591094719532E-98</v>
      </c>
      <c r="AC199" s="22">
        <f t="shared" si="273"/>
        <v>1.6229655629036367E-98</v>
      </c>
      <c r="AD199" s="22">
        <f t="shared" si="273"/>
        <v>-1.5255876291294194E-98</v>
      </c>
      <c r="AE199" s="22">
        <f t="shared" si="273"/>
        <v>1.4340523713816554E-98</v>
      </c>
      <c r="AF199" s="22">
        <f t="shared" si="273"/>
        <v>-1.3480092290987569E-98</v>
      </c>
      <c r="AG199" s="22">
        <f t="shared" si="273"/>
        <v>1.2671286753528325E-98</v>
      </c>
      <c r="AH199" s="22">
        <f t="shared" si="273"/>
        <v>-1.1911009548316636E-98</v>
      </c>
      <c r="AI199" s="22">
        <f t="shared" si="273"/>
        <v>1.1196348975417647E-98</v>
      </c>
      <c r="AJ199" s="22">
        <f t="shared" si="273"/>
        <v>-1.0524568036892598E-98</v>
      </c>
      <c r="AK199" s="22">
        <f t="shared" si="273"/>
        <v>9.8930939546790487E-99</v>
      </c>
      <c r="AL199" s="22">
        <f t="shared" si="273"/>
        <v>-9.2995083173983116E-99</v>
      </c>
      <c r="AM199" s="22">
        <f t="shared" si="273"/>
        <v>8.7415378183544217E-99</v>
      </c>
      <c r="AN199" s="22">
        <f t="shared" si="273"/>
        <v>-8.2170455492531621E-99</v>
      </c>
      <c r="AO199" s="22">
        <f t="shared" si="273"/>
        <v>7.7240228162979784E-99</v>
      </c>
      <c r="AP199" s="22">
        <f t="shared" si="273"/>
        <v>-7.2605814473201049E-99</v>
      </c>
      <c r="AQ199" s="22">
        <f t="shared" si="273"/>
        <v>6.8249465604809046E-99</v>
      </c>
      <c r="AR199" s="22">
        <f t="shared" si="273"/>
        <v>-6.4154497668520547E-99</v>
      </c>
      <c r="AS199" s="22">
        <f t="shared" ref="AS199:AS220" si="274">($C$40*AR199+$D$40*AR199+$E$40*AR199-($D$13*AR199*$X199))</f>
        <v>6.0305227808409363E-99</v>
      </c>
      <c r="AV199" s="43" t="s">
        <v>251</v>
      </c>
      <c r="AW199" s="22">
        <f t="shared" si="268"/>
        <v>9.7000000000000028</v>
      </c>
      <c r="AX199" s="81">
        <f t="shared" si="262"/>
        <v>9</v>
      </c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T199" s="43" t="s">
        <v>251</v>
      </c>
      <c r="BU199" s="22">
        <f t="shared" si="269"/>
        <v>9.7000000000000028</v>
      </c>
      <c r="BV199" s="83">
        <f t="shared" si="263"/>
        <v>0.83</v>
      </c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R199" s="43" t="s">
        <v>251</v>
      </c>
      <c r="CS199" s="22">
        <f t="shared" si="270"/>
        <v>9.7000000000000028</v>
      </c>
      <c r="CT199" s="85">
        <f t="shared" si="264"/>
        <v>0.5</v>
      </c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P199" s="43" t="s">
        <v>251</v>
      </c>
      <c r="DQ199" s="22">
        <f t="shared" si="271"/>
        <v>9.7000000000000028</v>
      </c>
      <c r="DR199" s="20">
        <f t="shared" si="265"/>
        <v>0</v>
      </c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</row>
    <row r="200" spans="23:142">
      <c r="W200" s="12" t="s">
        <v>252</v>
      </c>
      <c r="X200" s="22">
        <f t="shared" si="266"/>
        <v>9.7500000000000036</v>
      </c>
      <c r="Y200" s="53">
        <f t="shared" ref="Y200:Y220" si="275">Y199-($D$13*Y199*$X200)</f>
        <v>-1.9747926206119465E-98</v>
      </c>
      <c r="Z200" s="22">
        <f t="shared" si="272"/>
        <v>1.876052989581351E-98</v>
      </c>
      <c r="AA200" s="22">
        <f t="shared" ref="AA200:AR200" si="276">($C$39*Z200+$D$39*Z200+$E$39*Z200-($D$13*Z200*$X200))</f>
        <v>-1.7822503401022847E-98</v>
      </c>
      <c r="AB200" s="22">
        <f t="shared" si="276"/>
        <v>1.6931378230971716E-98</v>
      </c>
      <c r="AC200" s="22">
        <f t="shared" si="276"/>
        <v>-1.6084809319423141E-98</v>
      </c>
      <c r="AD200" s="22">
        <f t="shared" si="276"/>
        <v>1.5280568853452001E-98</v>
      </c>
      <c r="AE200" s="22">
        <f t="shared" si="276"/>
        <v>-1.451654041077941E-98</v>
      </c>
      <c r="AF200" s="22">
        <f t="shared" si="276"/>
        <v>1.3790713390240454E-98</v>
      </c>
      <c r="AG200" s="22">
        <f t="shared" si="276"/>
        <v>-1.3101177720728443E-98</v>
      </c>
      <c r="AH200" s="22">
        <f t="shared" si="276"/>
        <v>1.2446118834692033E-98</v>
      </c>
      <c r="AI200" s="22">
        <f t="shared" si="276"/>
        <v>-1.1823812892957441E-98</v>
      </c>
      <c r="AJ200" s="22">
        <f t="shared" si="276"/>
        <v>1.1232622248309581E-98</v>
      </c>
      <c r="AK200" s="22">
        <f t="shared" si="276"/>
        <v>-1.067099113589411E-98</v>
      </c>
      <c r="AL200" s="22">
        <f t="shared" si="276"/>
        <v>1.0137441579099414E-98</v>
      </c>
      <c r="AM200" s="22">
        <f t="shared" si="276"/>
        <v>-9.6305695001444507E-99</v>
      </c>
      <c r="AN200" s="22">
        <f t="shared" si="276"/>
        <v>9.1490410251372344E-99</v>
      </c>
      <c r="AO200" s="22">
        <f t="shared" si="276"/>
        <v>-8.6915889738803818E-99</v>
      </c>
      <c r="AP200" s="22">
        <f t="shared" si="276"/>
        <v>8.2570095251863703E-99</v>
      </c>
      <c r="AQ200" s="22">
        <f t="shared" si="276"/>
        <v>-7.8441590489270575E-99</v>
      </c>
      <c r="AR200" s="22">
        <f t="shared" si="276"/>
        <v>7.4519510964807108E-99</v>
      </c>
      <c r="AS200" s="22">
        <f t="shared" si="274"/>
        <v>-7.0793535416566809E-99</v>
      </c>
      <c r="AV200" s="43" t="s">
        <v>252</v>
      </c>
      <c r="AW200" s="22">
        <f t="shared" si="268"/>
        <v>9.7500000000000036</v>
      </c>
      <c r="AX200" s="81">
        <f t="shared" si="262"/>
        <v>9</v>
      </c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T200" s="43" t="s">
        <v>252</v>
      </c>
      <c r="BU200" s="22">
        <f t="shared" si="269"/>
        <v>9.7500000000000036</v>
      </c>
      <c r="BV200" s="83">
        <f t="shared" si="263"/>
        <v>0.83</v>
      </c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R200" s="43" t="s">
        <v>252</v>
      </c>
      <c r="CS200" s="22">
        <f t="shared" si="270"/>
        <v>9.7500000000000036</v>
      </c>
      <c r="CT200" s="85">
        <f t="shared" si="264"/>
        <v>0.5</v>
      </c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P200" s="43" t="s">
        <v>252</v>
      </c>
      <c r="DQ200" s="22">
        <f t="shared" si="271"/>
        <v>9.7500000000000036</v>
      </c>
      <c r="DR200" s="20">
        <f t="shared" si="265"/>
        <v>0</v>
      </c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</row>
    <row r="201" spans="23:142">
      <c r="W201" s="12" t="s">
        <v>253</v>
      </c>
      <c r="X201" s="22">
        <f t="shared" si="266"/>
        <v>9.8000000000000043</v>
      </c>
      <c r="Y201" s="53">
        <f t="shared" si="275"/>
        <v>1.8958009157874704E-98</v>
      </c>
      <c r="Z201" s="22">
        <f t="shared" si="272"/>
        <v>-1.8199688791559733E-98</v>
      </c>
      <c r="AA201" s="22">
        <f t="shared" ref="AA201:AR201" si="277">($C$39*Z201+$D$39*Z201+$E$39*Z201-($D$13*Z201*$X201))</f>
        <v>1.7471701239897359E-98</v>
      </c>
      <c r="AB201" s="22">
        <f t="shared" si="277"/>
        <v>-1.677283319030148E-98</v>
      </c>
      <c r="AC201" s="22">
        <f t="shared" si="277"/>
        <v>1.6101919862689436E-98</v>
      </c>
      <c r="AD201" s="22">
        <f t="shared" si="277"/>
        <v>-1.5457843068181876E-98</v>
      </c>
      <c r="AE201" s="22">
        <f t="shared" si="277"/>
        <v>1.4839529345454617E-98</v>
      </c>
      <c r="AF201" s="22">
        <f t="shared" si="277"/>
        <v>-1.4245948171636449E-98</v>
      </c>
      <c r="AG201" s="22">
        <f t="shared" si="277"/>
        <v>1.3676110244771005E-98</v>
      </c>
      <c r="AH201" s="22">
        <f t="shared" si="277"/>
        <v>-1.3129065834980179E-98</v>
      </c>
      <c r="AI201" s="22">
        <f t="shared" si="277"/>
        <v>1.2603903201580982E-98</v>
      </c>
      <c r="AJ201" s="22">
        <f t="shared" si="277"/>
        <v>-1.2099747073517756E-98</v>
      </c>
      <c r="AK201" s="22">
        <f t="shared" si="277"/>
        <v>1.1615757190577059E-98</v>
      </c>
      <c r="AL201" s="22">
        <f t="shared" si="277"/>
        <v>-1.1151126902953989E-98</v>
      </c>
      <c r="AM201" s="22">
        <f t="shared" si="277"/>
        <v>1.0705081826835841E-98</v>
      </c>
      <c r="AN201" s="22">
        <f t="shared" si="277"/>
        <v>-1.0276878553762417E-98</v>
      </c>
      <c r="AO201" s="22">
        <f t="shared" si="277"/>
        <v>9.8658034116119279E-99</v>
      </c>
      <c r="AP201" s="22">
        <f t="shared" si="277"/>
        <v>-9.4711712751474579E-99</v>
      </c>
      <c r="AQ201" s="22">
        <f t="shared" si="277"/>
        <v>9.092324424141566E-99</v>
      </c>
      <c r="AR201" s="22">
        <f t="shared" si="277"/>
        <v>-8.7286314471759135E-99</v>
      </c>
      <c r="AS201" s="22">
        <f t="shared" si="274"/>
        <v>8.3794861892888854E-99</v>
      </c>
      <c r="AV201" s="43" t="s">
        <v>253</v>
      </c>
      <c r="AW201" s="22">
        <f t="shared" si="268"/>
        <v>9.8000000000000043</v>
      </c>
      <c r="AX201" s="81">
        <f t="shared" si="262"/>
        <v>9</v>
      </c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T201" s="43" t="s">
        <v>253</v>
      </c>
      <c r="BU201" s="22">
        <f t="shared" si="269"/>
        <v>9.8000000000000043</v>
      </c>
      <c r="BV201" s="83">
        <f t="shared" si="263"/>
        <v>0.83</v>
      </c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R201" s="43" t="s">
        <v>253</v>
      </c>
      <c r="CS201" s="22">
        <f t="shared" si="270"/>
        <v>9.8000000000000043</v>
      </c>
      <c r="CT201" s="85">
        <f t="shared" si="264"/>
        <v>0.5</v>
      </c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P201" s="43" t="s">
        <v>253</v>
      </c>
      <c r="DQ201" s="22">
        <f t="shared" si="271"/>
        <v>9.8000000000000043</v>
      </c>
      <c r="DR201" s="20">
        <f t="shared" si="265"/>
        <v>0</v>
      </c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</row>
    <row r="202" spans="23:142">
      <c r="W202" s="12" t="s">
        <v>254</v>
      </c>
      <c r="X202" s="22">
        <f t="shared" si="266"/>
        <v>9.850000000000005</v>
      </c>
      <c r="Y202" s="53">
        <f t="shared" si="275"/>
        <v>-1.8389268883138485E-98</v>
      </c>
      <c r="Z202" s="22">
        <f t="shared" si="272"/>
        <v>1.7837590816644348E-98</v>
      </c>
      <c r="AA202" s="22">
        <f t="shared" ref="AA202:AR202" si="278">($C$39*Z202+$D$39*Z202+$E$39*Z202-($D$13*Z202*$X202))</f>
        <v>-1.730246309214504E-98</v>
      </c>
      <c r="AB202" s="22">
        <f t="shared" si="278"/>
        <v>1.6783389199380708E-98</v>
      </c>
      <c r="AC202" s="22">
        <f t="shared" si="278"/>
        <v>-1.6279887523399306E-98</v>
      </c>
      <c r="AD202" s="22">
        <f t="shared" si="278"/>
        <v>1.5791490897697345E-98</v>
      </c>
      <c r="AE202" s="22">
        <f t="shared" si="278"/>
        <v>-1.531774617076644E-98</v>
      </c>
      <c r="AF202" s="22">
        <f t="shared" si="278"/>
        <v>1.4858213785643462E-98</v>
      </c>
      <c r="AG202" s="22">
        <f t="shared" si="278"/>
        <v>-1.4412467372074176E-98</v>
      </c>
      <c r="AH202" s="22">
        <f t="shared" si="278"/>
        <v>1.3980093350911969E-98</v>
      </c>
      <c r="AI202" s="22">
        <f t="shared" si="278"/>
        <v>-1.3560690550384627E-98</v>
      </c>
      <c r="AJ202" s="22">
        <f t="shared" si="278"/>
        <v>1.3153869833873105E-98</v>
      </c>
      <c r="AK202" s="22">
        <f t="shared" si="278"/>
        <v>-1.275925373885693E-98</v>
      </c>
      <c r="AL202" s="22">
        <f t="shared" si="278"/>
        <v>1.2376476126691237E-98</v>
      </c>
      <c r="AM202" s="22">
        <f t="shared" si="278"/>
        <v>-1.2005181842890512E-98</v>
      </c>
      <c r="AN202" s="22">
        <f t="shared" si="278"/>
        <v>1.164502638760381E-98</v>
      </c>
      <c r="AO202" s="22">
        <f t="shared" si="278"/>
        <v>-1.1295675595975712E-98</v>
      </c>
      <c r="AP202" s="22">
        <f t="shared" si="278"/>
        <v>1.0956805328096454E-98</v>
      </c>
      <c r="AQ202" s="22">
        <f t="shared" si="278"/>
        <v>-1.0628101168253573E-98</v>
      </c>
      <c r="AR202" s="22">
        <f t="shared" si="278"/>
        <v>1.0309258133205977E-98</v>
      </c>
      <c r="AS202" s="22">
        <f t="shared" si="274"/>
        <v>-9.9999803892098071E-99</v>
      </c>
      <c r="AV202" s="43" t="s">
        <v>254</v>
      </c>
      <c r="AW202" s="22">
        <f t="shared" si="268"/>
        <v>9.850000000000005</v>
      </c>
      <c r="AX202" s="81">
        <f t="shared" si="262"/>
        <v>9</v>
      </c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T202" s="43" t="s">
        <v>254</v>
      </c>
      <c r="BU202" s="22">
        <f t="shared" si="269"/>
        <v>9.850000000000005</v>
      </c>
      <c r="BV202" s="83">
        <f t="shared" si="263"/>
        <v>0.83</v>
      </c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R202" s="43" t="s">
        <v>254</v>
      </c>
      <c r="CS202" s="22">
        <f t="shared" si="270"/>
        <v>9.850000000000005</v>
      </c>
      <c r="CT202" s="85">
        <f t="shared" si="264"/>
        <v>0.5</v>
      </c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P202" s="43" t="s">
        <v>254</v>
      </c>
      <c r="DQ202" s="22">
        <f t="shared" si="271"/>
        <v>9.850000000000005</v>
      </c>
      <c r="DR202" s="20">
        <f t="shared" si="265"/>
        <v>0</v>
      </c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</row>
    <row r="203" spans="23:142">
      <c r="W203" s="12" t="s">
        <v>255</v>
      </c>
      <c r="X203" s="22">
        <f t="shared" si="266"/>
        <v>9.9000000000000057</v>
      </c>
      <c r="Y203" s="53">
        <f t="shared" si="275"/>
        <v>1.8021483505475733E-98</v>
      </c>
      <c r="Z203" s="22">
        <f t="shared" si="272"/>
        <v>-1.7661053835366238E-98</v>
      </c>
      <c r="AA203" s="22">
        <f t="shared" ref="AA203:AR203" si="279">($C$39*Z203+$D$39*Z203+$E$39*Z203-($D$13*Z203*$X203))</f>
        <v>1.7307832758658937E-98</v>
      </c>
      <c r="AB203" s="22">
        <f t="shared" si="279"/>
        <v>-1.6961676103485776E-98</v>
      </c>
      <c r="AC203" s="22">
        <f t="shared" si="279"/>
        <v>1.6622442581416083E-98</v>
      </c>
      <c r="AD203" s="22">
        <f t="shared" si="279"/>
        <v>-1.6289993729787781E-98</v>
      </c>
      <c r="AE203" s="22">
        <f t="shared" si="279"/>
        <v>1.5964193855192048E-98</v>
      </c>
      <c r="AF203" s="22">
        <f t="shared" si="279"/>
        <v>-1.5644909978088223E-98</v>
      </c>
      <c r="AG203" s="22">
        <f t="shared" si="279"/>
        <v>1.533201177852648E-98</v>
      </c>
      <c r="AH203" s="22">
        <f t="shared" si="279"/>
        <v>-1.5025371542955968E-98</v>
      </c>
      <c r="AI203" s="22">
        <f t="shared" si="279"/>
        <v>1.4724864112096867E-98</v>
      </c>
      <c r="AJ203" s="22">
        <f t="shared" si="279"/>
        <v>-1.443036682985495E-98</v>
      </c>
      <c r="AK203" s="22">
        <f t="shared" si="279"/>
        <v>1.4141759493257867E-98</v>
      </c>
      <c r="AL203" s="22">
        <f t="shared" si="279"/>
        <v>-1.3858924303392726E-98</v>
      </c>
      <c r="AM203" s="22">
        <f t="shared" si="279"/>
        <v>1.3581745817324887E-98</v>
      </c>
      <c r="AN203" s="22">
        <f t="shared" si="279"/>
        <v>-1.3310110900978405E-98</v>
      </c>
      <c r="AO203" s="22">
        <f t="shared" si="279"/>
        <v>1.3043908682958855E-98</v>
      </c>
      <c r="AP203" s="22">
        <f t="shared" si="279"/>
        <v>-1.2783030509299695E-98</v>
      </c>
      <c r="AQ203" s="22">
        <f t="shared" si="279"/>
        <v>1.2527369899113717E-98</v>
      </c>
      <c r="AR203" s="22">
        <f t="shared" si="279"/>
        <v>-1.227682250113146E-98</v>
      </c>
      <c r="AS203" s="22">
        <f t="shared" si="274"/>
        <v>1.2031286051108848E-98</v>
      </c>
      <c r="AV203" s="43" t="s">
        <v>255</v>
      </c>
      <c r="AW203" s="22">
        <f t="shared" si="268"/>
        <v>9.9000000000000057</v>
      </c>
      <c r="AX203" s="81">
        <f t="shared" si="262"/>
        <v>9</v>
      </c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T203" s="43" t="s">
        <v>255</v>
      </c>
      <c r="BU203" s="22">
        <f t="shared" si="269"/>
        <v>9.9000000000000057</v>
      </c>
      <c r="BV203" s="83">
        <f t="shared" si="263"/>
        <v>0.83</v>
      </c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R203" s="43" t="s">
        <v>255</v>
      </c>
      <c r="CS203" s="22">
        <f t="shared" si="270"/>
        <v>9.9000000000000057</v>
      </c>
      <c r="CT203" s="85">
        <f t="shared" si="264"/>
        <v>0.5</v>
      </c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P203" s="43" t="s">
        <v>255</v>
      </c>
      <c r="DQ203" s="22">
        <f t="shared" si="271"/>
        <v>9.9000000000000057</v>
      </c>
      <c r="DR203" s="20">
        <f t="shared" si="265"/>
        <v>0</v>
      </c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</row>
    <row r="204" spans="23:142">
      <c r="W204" s="12" t="s">
        <v>256</v>
      </c>
      <c r="X204" s="22">
        <f t="shared" si="266"/>
        <v>9.9500000000000064</v>
      </c>
      <c r="Y204" s="53">
        <f t="shared" si="275"/>
        <v>-1.7841268670421002E-98</v>
      </c>
      <c r="Z204" s="22">
        <f t="shared" si="272"/>
        <v>1.7662855983716819E-98</v>
      </c>
      <c r="AA204" s="22">
        <f t="shared" ref="AA204:AR204" si="280">($C$39*Z204+$D$39*Z204+$E$39*Z204-($D$13*Z204*$X204))</f>
        <v>-1.7486227423879678E-98</v>
      </c>
      <c r="AB204" s="22">
        <f t="shared" si="280"/>
        <v>1.7311365149640902E-98</v>
      </c>
      <c r="AC204" s="22">
        <f t="shared" si="280"/>
        <v>-1.7138251498144517E-98</v>
      </c>
      <c r="AD204" s="22">
        <f t="shared" si="280"/>
        <v>1.6966868983163097E-98</v>
      </c>
      <c r="AE204" s="22">
        <f t="shared" si="280"/>
        <v>-1.679720029333149E-98</v>
      </c>
      <c r="AF204" s="22">
        <f t="shared" si="280"/>
        <v>1.6629228290398199E-98</v>
      </c>
      <c r="AG204" s="22">
        <f t="shared" si="280"/>
        <v>-1.6462936007494238E-98</v>
      </c>
      <c r="AH204" s="22">
        <f t="shared" si="280"/>
        <v>1.6298306647419321E-98</v>
      </c>
      <c r="AI204" s="22">
        <f t="shared" si="280"/>
        <v>-1.6135323580945149E-98</v>
      </c>
      <c r="AJ204" s="22">
        <f t="shared" si="280"/>
        <v>1.5973970345135719E-98</v>
      </c>
      <c r="AK204" s="22">
        <f t="shared" si="280"/>
        <v>-1.5814230641684384E-98</v>
      </c>
      <c r="AL204" s="22">
        <f t="shared" si="280"/>
        <v>1.5656088335267559E-98</v>
      </c>
      <c r="AM204" s="22">
        <f t="shared" si="280"/>
        <v>-1.5499527451914901E-98</v>
      </c>
      <c r="AN204" s="22">
        <f t="shared" si="280"/>
        <v>1.5344532177395771E-98</v>
      </c>
      <c r="AO204" s="22">
        <f t="shared" si="280"/>
        <v>-1.5191086855621834E-98</v>
      </c>
      <c r="AP204" s="22">
        <f t="shared" si="280"/>
        <v>1.5039175987065635E-98</v>
      </c>
      <c r="AQ204" s="22">
        <f t="shared" si="280"/>
        <v>-1.4888784227194995E-98</v>
      </c>
      <c r="AR204" s="22">
        <f t="shared" si="280"/>
        <v>1.4739896384923068E-98</v>
      </c>
      <c r="AS204" s="22">
        <f t="shared" si="274"/>
        <v>-1.4592497421073859E-98</v>
      </c>
      <c r="AV204" s="43" t="s">
        <v>256</v>
      </c>
      <c r="AW204" s="22">
        <f t="shared" si="268"/>
        <v>9.9500000000000064</v>
      </c>
      <c r="AX204" s="81">
        <f t="shared" si="262"/>
        <v>9</v>
      </c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T204" s="43" t="s">
        <v>256</v>
      </c>
      <c r="BU204" s="22">
        <f t="shared" si="269"/>
        <v>9.9500000000000064</v>
      </c>
      <c r="BV204" s="83">
        <f t="shared" si="263"/>
        <v>0.83</v>
      </c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R204" s="43" t="s">
        <v>256</v>
      </c>
      <c r="CS204" s="22">
        <f t="shared" si="270"/>
        <v>9.9500000000000064</v>
      </c>
      <c r="CT204" s="85">
        <f t="shared" si="264"/>
        <v>0.5</v>
      </c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P204" s="43" t="s">
        <v>256</v>
      </c>
      <c r="DQ204" s="22">
        <f t="shared" si="271"/>
        <v>9.9500000000000064</v>
      </c>
      <c r="DR204" s="20">
        <f t="shared" si="265"/>
        <v>0</v>
      </c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</row>
    <row r="205" spans="23:142">
      <c r="W205" s="12" t="s">
        <v>257</v>
      </c>
      <c r="X205" s="22">
        <f t="shared" si="266"/>
        <v>10.000000000000007</v>
      </c>
      <c r="Y205" s="53">
        <f t="shared" si="275"/>
        <v>1.7841268670421028E-98</v>
      </c>
      <c r="Z205" s="22">
        <f t="shared" si="272"/>
        <v>-1.7841268670421051E-98</v>
      </c>
      <c r="AA205" s="22">
        <f t="shared" ref="AA205:AR205" si="281">($C$39*Z205+$D$39*Z205+$E$39*Z205-($D$13*Z205*$X205))</f>
        <v>1.7841268670421077E-98</v>
      </c>
      <c r="AB205" s="22">
        <f t="shared" si="281"/>
        <v>-1.7841268670421103E-98</v>
      </c>
      <c r="AC205" s="22">
        <f t="shared" si="281"/>
        <v>1.7841268670421129E-98</v>
      </c>
      <c r="AD205" s="22">
        <f t="shared" si="281"/>
        <v>-1.7841268670421155E-98</v>
      </c>
      <c r="AE205" s="22">
        <f t="shared" si="281"/>
        <v>1.7841268670421181E-98</v>
      </c>
      <c r="AF205" s="22">
        <f t="shared" si="281"/>
        <v>-1.7841268670421207E-98</v>
      </c>
      <c r="AG205" s="22">
        <f t="shared" si="281"/>
        <v>1.7841268670421233E-98</v>
      </c>
      <c r="AH205" s="22">
        <f t="shared" si="281"/>
        <v>-1.7841268670421259E-98</v>
      </c>
      <c r="AI205" s="22">
        <f t="shared" si="281"/>
        <v>1.7841268670421285E-98</v>
      </c>
      <c r="AJ205" s="22">
        <f t="shared" si="281"/>
        <v>-1.7841268670421311E-98</v>
      </c>
      <c r="AK205" s="22">
        <f t="shared" si="281"/>
        <v>1.7841268670421336E-98</v>
      </c>
      <c r="AL205" s="22">
        <f t="shared" si="281"/>
        <v>-1.7841268670421362E-98</v>
      </c>
      <c r="AM205" s="22">
        <f t="shared" si="281"/>
        <v>1.7841268670421388E-98</v>
      </c>
      <c r="AN205" s="22">
        <f t="shared" si="281"/>
        <v>-1.7841268670421414E-98</v>
      </c>
      <c r="AO205" s="22">
        <f t="shared" si="281"/>
        <v>1.784126867042144E-98</v>
      </c>
      <c r="AP205" s="22">
        <f t="shared" si="281"/>
        <v>-1.7841268670421466E-98</v>
      </c>
      <c r="AQ205" s="22">
        <f t="shared" si="281"/>
        <v>1.7841268670421492E-98</v>
      </c>
      <c r="AR205" s="22">
        <f t="shared" si="281"/>
        <v>-1.7841268670421518E-98</v>
      </c>
      <c r="AS205" s="22">
        <f t="shared" si="274"/>
        <v>1.7841268670421544E-98</v>
      </c>
      <c r="AV205" s="43" t="s">
        <v>257</v>
      </c>
      <c r="AW205" s="22">
        <f t="shared" si="268"/>
        <v>10.000000000000007</v>
      </c>
      <c r="AX205" s="81">
        <f t="shared" si="262"/>
        <v>9</v>
      </c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T205" s="43" t="s">
        <v>257</v>
      </c>
      <c r="BU205" s="22">
        <f t="shared" si="269"/>
        <v>10.000000000000007</v>
      </c>
      <c r="BV205" s="83">
        <f t="shared" si="263"/>
        <v>0.83</v>
      </c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R205" s="43" t="s">
        <v>257</v>
      </c>
      <c r="CS205" s="22">
        <f t="shared" si="270"/>
        <v>10.000000000000007</v>
      </c>
      <c r="CT205" s="85">
        <f t="shared" si="264"/>
        <v>0.5</v>
      </c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P205" s="43" t="s">
        <v>257</v>
      </c>
      <c r="DQ205" s="22">
        <f t="shared" si="271"/>
        <v>10.000000000000007</v>
      </c>
      <c r="DR205" s="20">
        <f t="shared" si="265"/>
        <v>0</v>
      </c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</row>
    <row r="206" spans="23:142">
      <c r="W206" s="12" t="s">
        <v>258</v>
      </c>
      <c r="X206" s="22">
        <f t="shared" si="266"/>
        <v>10.050000000000008</v>
      </c>
      <c r="Y206" s="53">
        <f t="shared" si="275"/>
        <v>-1.8019681357125269E-98</v>
      </c>
      <c r="Z206" s="22">
        <f t="shared" si="272"/>
        <v>1.8199878170696549E-98</v>
      </c>
      <c r="AA206" s="22">
        <f t="shared" ref="AA206:AR206" si="282">($C$39*Z206+$D$39*Z206+$E$39*Z206-($D$13*Z206*$X206))</f>
        <v>-1.8381876952403547E-98</v>
      </c>
      <c r="AB206" s="22">
        <f t="shared" si="282"/>
        <v>1.8565695721927613E-98</v>
      </c>
      <c r="AC206" s="22">
        <f t="shared" si="282"/>
        <v>-1.8751352679146914E-98</v>
      </c>
      <c r="AD206" s="22">
        <f t="shared" si="282"/>
        <v>1.8938866205938417E-98</v>
      </c>
      <c r="AE206" s="22">
        <f t="shared" si="282"/>
        <v>-1.9128254867997835E-98</v>
      </c>
      <c r="AF206" s="22">
        <f t="shared" si="282"/>
        <v>1.9319537416677845E-98</v>
      </c>
      <c r="AG206" s="22">
        <f t="shared" si="282"/>
        <v>-1.9512732790844656E-98</v>
      </c>
      <c r="AH206" s="22">
        <f t="shared" si="282"/>
        <v>1.9707860118753132E-98</v>
      </c>
      <c r="AI206" s="22">
        <f t="shared" si="282"/>
        <v>-1.9904938719940696E-98</v>
      </c>
      <c r="AJ206" s="22">
        <f t="shared" si="282"/>
        <v>2.0103988107140135E-98</v>
      </c>
      <c r="AK206" s="22">
        <f t="shared" si="282"/>
        <v>-2.0305027988211566E-98</v>
      </c>
      <c r="AL206" s="22">
        <f t="shared" si="282"/>
        <v>2.0508078268093717E-98</v>
      </c>
      <c r="AM206" s="22">
        <f t="shared" si="282"/>
        <v>-2.0713159050774693E-98</v>
      </c>
      <c r="AN206" s="22">
        <f t="shared" si="282"/>
        <v>2.0920290641282467E-98</v>
      </c>
      <c r="AO206" s="22">
        <f t="shared" si="282"/>
        <v>-2.1129493547695327E-98</v>
      </c>
      <c r="AP206" s="22">
        <f t="shared" si="282"/>
        <v>2.1340788483172319E-98</v>
      </c>
      <c r="AQ206" s="22">
        <f t="shared" si="282"/>
        <v>-2.155419636800408E-98</v>
      </c>
      <c r="AR206" s="22">
        <f t="shared" si="282"/>
        <v>2.1769738331684155E-98</v>
      </c>
      <c r="AS206" s="22">
        <f t="shared" si="274"/>
        <v>-2.1987435715001027E-98</v>
      </c>
      <c r="AV206" s="43" t="s">
        <v>258</v>
      </c>
      <c r="AW206" s="22">
        <f t="shared" si="268"/>
        <v>10.050000000000008</v>
      </c>
      <c r="AX206" s="81">
        <f t="shared" si="262"/>
        <v>9</v>
      </c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T206" s="43" t="s">
        <v>258</v>
      </c>
      <c r="BU206" s="22">
        <f t="shared" si="269"/>
        <v>10.050000000000008</v>
      </c>
      <c r="BV206" s="83">
        <f t="shared" si="263"/>
        <v>0.83</v>
      </c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R206" s="43" t="s">
        <v>258</v>
      </c>
      <c r="CS206" s="22">
        <f t="shared" si="270"/>
        <v>10.050000000000008</v>
      </c>
      <c r="CT206" s="85">
        <f t="shared" si="264"/>
        <v>0.5</v>
      </c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P206" s="43" t="s">
        <v>258</v>
      </c>
      <c r="DQ206" s="22">
        <f t="shared" si="271"/>
        <v>10.050000000000008</v>
      </c>
      <c r="DR206" s="20">
        <f t="shared" si="265"/>
        <v>0</v>
      </c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</row>
    <row r="207" spans="23:142">
      <c r="W207" s="12" t="s">
        <v>259</v>
      </c>
      <c r="X207" s="22">
        <f t="shared" si="266"/>
        <v>10.100000000000009</v>
      </c>
      <c r="Y207" s="53">
        <f t="shared" si="275"/>
        <v>1.838007498426781E-98</v>
      </c>
      <c r="Z207" s="22">
        <f t="shared" si="272"/>
        <v>-1.8747676483953197E-98</v>
      </c>
      <c r="AA207" s="22">
        <f t="shared" ref="AA207:AR207" si="283">($C$39*Z207+$D$39*Z207+$E$39*Z207-($D$13*Z207*$X207))</f>
        <v>1.91226300136323E-98</v>
      </c>
      <c r="AB207" s="22">
        <f t="shared" si="283"/>
        <v>-1.9505082613904989E-98</v>
      </c>
      <c r="AC207" s="22">
        <f t="shared" si="283"/>
        <v>1.9895184266183122E-98</v>
      </c>
      <c r="AD207" s="22">
        <f t="shared" si="283"/>
        <v>-2.0293087951506815E-98</v>
      </c>
      <c r="AE207" s="22">
        <f t="shared" si="283"/>
        <v>2.0698949710536989E-98</v>
      </c>
      <c r="AF207" s="22">
        <f t="shared" si="283"/>
        <v>-2.1112928704747767E-98</v>
      </c>
      <c r="AG207" s="22">
        <f t="shared" si="283"/>
        <v>2.1535187278842757E-98</v>
      </c>
      <c r="AH207" s="22">
        <f t="shared" si="283"/>
        <v>-2.1965891024419652E-98</v>
      </c>
      <c r="AI207" s="22">
        <f t="shared" si="283"/>
        <v>2.2405208844908091E-98</v>
      </c>
      <c r="AJ207" s="22">
        <f t="shared" si="283"/>
        <v>-2.2853313021806301E-98</v>
      </c>
      <c r="AK207" s="22">
        <f t="shared" si="283"/>
        <v>2.3310379282242473E-98</v>
      </c>
      <c r="AL207" s="22">
        <f t="shared" si="283"/>
        <v>-2.3776586867887366E-98</v>
      </c>
      <c r="AM207" s="22">
        <f t="shared" si="283"/>
        <v>2.4252118605245154E-98</v>
      </c>
      <c r="AN207" s="22">
        <f t="shared" si="283"/>
        <v>-2.4737160977350103E-98</v>
      </c>
      <c r="AO207" s="22">
        <f t="shared" si="283"/>
        <v>2.5231904196897149E-98</v>
      </c>
      <c r="AP207" s="22">
        <f t="shared" si="283"/>
        <v>-2.5736542280835143E-98</v>
      </c>
      <c r="AQ207" s="22">
        <f t="shared" si="283"/>
        <v>2.6251273126451893E-98</v>
      </c>
      <c r="AR207" s="22">
        <f t="shared" si="283"/>
        <v>-2.6776298588980982E-98</v>
      </c>
      <c r="AS207" s="22">
        <f t="shared" si="274"/>
        <v>2.7311824560760648E-98</v>
      </c>
      <c r="AV207" s="43" t="s">
        <v>259</v>
      </c>
      <c r="AW207" s="22">
        <f t="shared" si="268"/>
        <v>10.100000000000009</v>
      </c>
      <c r="AX207" s="81">
        <f t="shared" si="262"/>
        <v>9</v>
      </c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T207" s="43" t="s">
        <v>259</v>
      </c>
      <c r="BU207" s="22">
        <f t="shared" si="269"/>
        <v>10.100000000000009</v>
      </c>
      <c r="BV207" s="83">
        <f t="shared" si="263"/>
        <v>0.83</v>
      </c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R207" s="43" t="s">
        <v>259</v>
      </c>
      <c r="CS207" s="22">
        <f t="shared" si="270"/>
        <v>10.100000000000009</v>
      </c>
      <c r="CT207" s="85">
        <f t="shared" si="264"/>
        <v>0.5</v>
      </c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P207" s="43" t="s">
        <v>259</v>
      </c>
      <c r="DQ207" s="22">
        <f t="shared" si="271"/>
        <v>10.100000000000009</v>
      </c>
      <c r="DR207" s="20">
        <f t="shared" si="265"/>
        <v>0</v>
      </c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</row>
    <row r="208" spans="23:142">
      <c r="W208" s="12" t="s">
        <v>260</v>
      </c>
      <c r="X208" s="22">
        <f t="shared" si="266"/>
        <v>10.150000000000009</v>
      </c>
      <c r="Y208" s="53">
        <f t="shared" si="275"/>
        <v>-1.8931477233795878E-98</v>
      </c>
      <c r="Z208" s="22">
        <f t="shared" si="272"/>
        <v>1.9499421550809793E-98</v>
      </c>
      <c r="AA208" s="22">
        <f t="shared" ref="AA208:AR208" si="284">($C$39*Z208+$D$39*Z208+$E$39*Z208-($D$13*Z208*$X208))</f>
        <v>-2.0084404197334129E-98</v>
      </c>
      <c r="AB208" s="22">
        <f t="shared" si="284"/>
        <v>2.06869363232542E-98</v>
      </c>
      <c r="AC208" s="22">
        <f t="shared" si="284"/>
        <v>-2.1307544412951861E-98</v>
      </c>
      <c r="AD208" s="22">
        <f t="shared" si="284"/>
        <v>2.1946770745340458E-98</v>
      </c>
      <c r="AE208" s="22">
        <f t="shared" si="284"/>
        <v>-2.2605173867700722E-98</v>
      </c>
      <c r="AF208" s="22">
        <f t="shared" si="284"/>
        <v>2.3283329083731788E-98</v>
      </c>
      <c r="AG208" s="22">
        <f t="shared" si="284"/>
        <v>-2.3981828956243794E-98</v>
      </c>
      <c r="AH208" s="22">
        <f t="shared" si="284"/>
        <v>2.4701283824931155E-98</v>
      </c>
      <c r="AI208" s="22">
        <f t="shared" si="284"/>
        <v>-2.5442322339679142E-98</v>
      </c>
      <c r="AJ208" s="22">
        <f t="shared" si="284"/>
        <v>2.6205592009869568E-98</v>
      </c>
      <c r="AK208" s="22">
        <f t="shared" si="284"/>
        <v>-2.6991759770165707E-98</v>
      </c>
      <c r="AL208" s="22">
        <f t="shared" si="284"/>
        <v>2.7801512563270731E-98</v>
      </c>
      <c r="AM208" s="22">
        <f t="shared" si="284"/>
        <v>-2.8635557940168902E-98</v>
      </c>
      <c r="AN208" s="22">
        <f t="shared" si="284"/>
        <v>2.949462467837403E-98</v>
      </c>
      <c r="AO208" s="22">
        <f t="shared" si="284"/>
        <v>-3.0379463418725308E-98</v>
      </c>
      <c r="AP208" s="22">
        <f t="shared" si="284"/>
        <v>3.1290847321287123E-98</v>
      </c>
      <c r="AQ208" s="22">
        <f t="shared" si="284"/>
        <v>-3.2229572740925792E-98</v>
      </c>
      <c r="AR208" s="22">
        <f t="shared" si="284"/>
        <v>3.3196459923153619E-98</v>
      </c>
      <c r="AS208" s="22">
        <f t="shared" si="274"/>
        <v>-3.4192353720848299E-98</v>
      </c>
      <c r="AV208" s="43" t="s">
        <v>260</v>
      </c>
      <c r="AW208" s="22">
        <f t="shared" si="268"/>
        <v>10.150000000000009</v>
      </c>
      <c r="AX208" s="81">
        <f t="shared" si="262"/>
        <v>9</v>
      </c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T208" s="43" t="s">
        <v>260</v>
      </c>
      <c r="BU208" s="22">
        <f t="shared" si="269"/>
        <v>10.150000000000009</v>
      </c>
      <c r="BV208" s="83">
        <f t="shared" si="263"/>
        <v>0.83</v>
      </c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R208" s="43" t="s">
        <v>260</v>
      </c>
      <c r="CS208" s="22">
        <f t="shared" si="270"/>
        <v>10.150000000000009</v>
      </c>
      <c r="CT208" s="85">
        <f t="shared" si="264"/>
        <v>0.5</v>
      </c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P208" s="43" t="s">
        <v>260</v>
      </c>
      <c r="DQ208" s="22">
        <f t="shared" si="271"/>
        <v>10.150000000000009</v>
      </c>
      <c r="DR208" s="20">
        <f t="shared" si="265"/>
        <v>0</v>
      </c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</row>
    <row r="209" spans="23:142">
      <c r="W209" s="12" t="s">
        <v>261</v>
      </c>
      <c r="X209" s="22">
        <f t="shared" si="266"/>
        <v>10.20000000000001</v>
      </c>
      <c r="Y209" s="53">
        <f t="shared" si="275"/>
        <v>1.9688736323147754E-98</v>
      </c>
      <c r="Z209" s="22">
        <f t="shared" si="272"/>
        <v>-2.0476285776073711E-98</v>
      </c>
      <c r="AA209" s="22">
        <f t="shared" ref="AA209:AR209" si="285">($C$39*Z209+$D$39*Z209+$E$39*Z209-($D$13*Z209*$X209))</f>
        <v>2.1295337207116698E-98</v>
      </c>
      <c r="AB209" s="22">
        <f t="shared" si="285"/>
        <v>-2.214715069540141E-98</v>
      </c>
      <c r="AC209" s="22">
        <f t="shared" si="285"/>
        <v>2.3033036723217511E-98</v>
      </c>
      <c r="AD209" s="22">
        <f t="shared" si="285"/>
        <v>-2.3954358192146265E-98</v>
      </c>
      <c r="AE209" s="22">
        <f t="shared" si="285"/>
        <v>2.4912532519832161E-98</v>
      </c>
      <c r="AF209" s="22">
        <f t="shared" si="285"/>
        <v>-2.5909033820625504E-98</v>
      </c>
      <c r="AG209" s="22">
        <f t="shared" si="285"/>
        <v>2.6945395173450576E-98</v>
      </c>
      <c r="AH209" s="22">
        <f t="shared" si="285"/>
        <v>-2.8023210980388652E-98</v>
      </c>
      <c r="AI209" s="22">
        <f t="shared" si="285"/>
        <v>2.9144139419604257E-98</v>
      </c>
      <c r="AJ209" s="22">
        <f t="shared" si="285"/>
        <v>-3.0309904996388495E-98</v>
      </c>
      <c r="AK209" s="22">
        <f t="shared" si="285"/>
        <v>3.1522301196244099E-98</v>
      </c>
      <c r="AL209" s="22">
        <f t="shared" si="285"/>
        <v>-3.2783193244093932E-98</v>
      </c>
      <c r="AM209" s="22">
        <f t="shared" si="285"/>
        <v>3.4094520973857757E-98</v>
      </c>
      <c r="AN209" s="22">
        <f t="shared" si="285"/>
        <v>-3.5458301812812134E-98</v>
      </c>
      <c r="AO209" s="22">
        <f t="shared" si="285"/>
        <v>3.6876633885324689E-98</v>
      </c>
      <c r="AP209" s="22">
        <f t="shared" si="285"/>
        <v>-3.8351699240737758E-98</v>
      </c>
      <c r="AQ209" s="22">
        <f t="shared" si="285"/>
        <v>3.9885767210367351E-98</v>
      </c>
      <c r="AR209" s="22">
        <f t="shared" si="285"/>
        <v>-4.1481197898782136E-98</v>
      </c>
      <c r="AS209" s="22">
        <f t="shared" si="274"/>
        <v>4.3140445814733509E-98</v>
      </c>
      <c r="AV209" s="43" t="s">
        <v>261</v>
      </c>
      <c r="AW209" s="22">
        <f t="shared" si="268"/>
        <v>10.20000000000001</v>
      </c>
      <c r="AX209" s="81">
        <f t="shared" si="262"/>
        <v>9</v>
      </c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T209" s="43" t="s">
        <v>261</v>
      </c>
      <c r="BU209" s="22">
        <f t="shared" si="269"/>
        <v>10.20000000000001</v>
      </c>
      <c r="BV209" s="83">
        <f t="shared" si="263"/>
        <v>0.83</v>
      </c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R209" s="43" t="s">
        <v>261</v>
      </c>
      <c r="CS209" s="22">
        <f t="shared" si="270"/>
        <v>10.20000000000001</v>
      </c>
      <c r="CT209" s="85">
        <f t="shared" si="264"/>
        <v>0.5</v>
      </c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P209" s="43" t="s">
        <v>261</v>
      </c>
      <c r="DQ209" s="22">
        <f t="shared" si="271"/>
        <v>10.20000000000001</v>
      </c>
      <c r="DR209" s="20">
        <f t="shared" si="265"/>
        <v>0</v>
      </c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</row>
    <row r="210" spans="23:142">
      <c r="W210" s="12" t="s">
        <v>262</v>
      </c>
      <c r="X210" s="22">
        <f t="shared" si="266"/>
        <v>10.250000000000011</v>
      </c>
      <c r="Y210" s="53">
        <f t="shared" si="275"/>
        <v>-2.0673173139305191E-98</v>
      </c>
      <c r="Z210" s="22">
        <f t="shared" si="272"/>
        <v>2.1706831796270493E-98</v>
      </c>
      <c r="AA210" s="22">
        <f t="shared" ref="AA210:AR210" si="286">($C$39*Z210+$D$39*Z210+$E$39*Z210-($D$13*Z210*$X210))</f>
        <v>-2.2792173386084064E-98</v>
      </c>
      <c r="AB210" s="22">
        <f t="shared" si="286"/>
        <v>2.3931782055388325E-98</v>
      </c>
      <c r="AC210" s="22">
        <f t="shared" si="286"/>
        <v>-2.5128371158157798E-98</v>
      </c>
      <c r="AD210" s="22">
        <f t="shared" si="286"/>
        <v>2.6384789716065744E-98</v>
      </c>
      <c r="AE210" s="22">
        <f t="shared" si="286"/>
        <v>-2.7704029201869089E-98</v>
      </c>
      <c r="AF210" s="22">
        <f t="shared" si="286"/>
        <v>2.9089230661962604E-98</v>
      </c>
      <c r="AG210" s="22">
        <f t="shared" si="286"/>
        <v>-3.0543692195060806E-98</v>
      </c>
      <c r="AH210" s="22">
        <f t="shared" si="286"/>
        <v>3.2070876804813918E-98</v>
      </c>
      <c r="AI210" s="22">
        <f t="shared" si="286"/>
        <v>-3.3674420645054683E-98</v>
      </c>
      <c r="AJ210" s="22">
        <f t="shared" si="286"/>
        <v>3.5358141677307489E-98</v>
      </c>
      <c r="AK210" s="22">
        <f t="shared" si="286"/>
        <v>-3.7126048761172939E-98</v>
      </c>
      <c r="AL210" s="22">
        <f t="shared" si="286"/>
        <v>3.8982351199231668E-98</v>
      </c>
      <c r="AM210" s="22">
        <f t="shared" si="286"/>
        <v>-4.0931468759193348E-98</v>
      </c>
      <c r="AN210" s="22">
        <f t="shared" si="286"/>
        <v>4.297804219715311E-98</v>
      </c>
      <c r="AO210" s="22">
        <f t="shared" si="286"/>
        <v>-4.5126944307010845E-98</v>
      </c>
      <c r="AP210" s="22">
        <f t="shared" si="286"/>
        <v>4.7383291522361499E-98</v>
      </c>
      <c r="AQ210" s="22">
        <f t="shared" si="286"/>
        <v>-4.9752456098479674E-98</v>
      </c>
      <c r="AR210" s="22">
        <f t="shared" si="286"/>
        <v>5.2240078903403773E-98</v>
      </c>
      <c r="AS210" s="22">
        <f t="shared" si="274"/>
        <v>-5.4852082848574079E-98</v>
      </c>
      <c r="AV210" s="43" t="s">
        <v>262</v>
      </c>
      <c r="AW210" s="22">
        <f t="shared" si="268"/>
        <v>10.250000000000011</v>
      </c>
      <c r="AX210" s="81">
        <f t="shared" si="262"/>
        <v>9</v>
      </c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T210" s="43" t="s">
        <v>262</v>
      </c>
      <c r="BU210" s="22">
        <f t="shared" si="269"/>
        <v>10.250000000000011</v>
      </c>
      <c r="BV210" s="83">
        <f t="shared" si="263"/>
        <v>0.83</v>
      </c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R210" s="43" t="s">
        <v>262</v>
      </c>
      <c r="CS210" s="22">
        <f t="shared" si="270"/>
        <v>10.250000000000011</v>
      </c>
      <c r="CT210" s="85">
        <f t="shared" si="264"/>
        <v>0.5</v>
      </c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P210" s="43" t="s">
        <v>262</v>
      </c>
      <c r="DQ210" s="22">
        <f t="shared" si="271"/>
        <v>10.250000000000011</v>
      </c>
      <c r="DR210" s="20">
        <f t="shared" si="265"/>
        <v>0</v>
      </c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</row>
    <row r="211" spans="23:142">
      <c r="W211" s="12" t="s">
        <v>263</v>
      </c>
      <c r="X211" s="22">
        <f t="shared" si="266"/>
        <v>10.300000000000011</v>
      </c>
      <c r="Y211" s="53">
        <f t="shared" si="275"/>
        <v>2.1913563527663552E-98</v>
      </c>
      <c r="Z211" s="22">
        <f t="shared" si="272"/>
        <v>-2.3228377339323418E-98</v>
      </c>
      <c r="AA211" s="22">
        <f t="shared" ref="AA211:AR211" si="287">($C$39*Z211+$D$39*Z211+$E$39*Z211-($D$13*Z211*$X211))</f>
        <v>2.4622079979682883E-98</v>
      </c>
      <c r="AB211" s="22">
        <f t="shared" si="287"/>
        <v>-2.6099404778463919E-98</v>
      </c>
      <c r="AC211" s="22">
        <f t="shared" si="287"/>
        <v>2.7665369065171812E-98</v>
      </c>
      <c r="AD211" s="22">
        <f t="shared" si="287"/>
        <v>-2.9325291209082191E-98</v>
      </c>
      <c r="AE211" s="22">
        <f t="shared" si="287"/>
        <v>3.1084808681627192E-98</v>
      </c>
      <c r="AF211" s="22">
        <f t="shared" si="287"/>
        <v>-3.2949897202524894E-98</v>
      </c>
      <c r="AG211" s="22">
        <f t="shared" si="287"/>
        <v>3.4926891034676467E-98</v>
      </c>
      <c r="AH211" s="22">
        <f t="shared" si="287"/>
        <v>-3.7022504496757147E-98</v>
      </c>
      <c r="AI211" s="22">
        <f t="shared" si="287"/>
        <v>3.9243854766562655E-98</v>
      </c>
      <c r="AJ211" s="22">
        <f t="shared" si="287"/>
        <v>-4.1598486052556515E-98</v>
      </c>
      <c r="AK211" s="22">
        <f t="shared" si="287"/>
        <v>4.4094395215710002E-98</v>
      </c>
      <c r="AL211" s="22">
        <f t="shared" si="287"/>
        <v>-4.6740058928652714E-98</v>
      </c>
      <c r="AM211" s="22">
        <f t="shared" si="287"/>
        <v>4.9544462464372001E-98</v>
      </c>
      <c r="AN211" s="22">
        <f t="shared" si="287"/>
        <v>-5.2517130212234443E-98</v>
      </c>
      <c r="AO211" s="22">
        <f t="shared" si="287"/>
        <v>5.5668158024968634E-98</v>
      </c>
      <c r="AP211" s="22">
        <f t="shared" si="287"/>
        <v>-5.9008247506466888E-98</v>
      </c>
      <c r="AQ211" s="22">
        <f t="shared" si="287"/>
        <v>6.2548742356855032E-98</v>
      </c>
      <c r="AR211" s="22">
        <f t="shared" si="287"/>
        <v>-6.6301666898266491E-98</v>
      </c>
      <c r="AS211" s="22">
        <f t="shared" si="274"/>
        <v>7.0279766912162636E-98</v>
      </c>
      <c r="AV211" s="43" t="s">
        <v>263</v>
      </c>
      <c r="AW211" s="22">
        <f t="shared" si="268"/>
        <v>10.300000000000011</v>
      </c>
      <c r="AX211" s="81">
        <f t="shared" si="262"/>
        <v>9</v>
      </c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T211" s="43" t="s">
        <v>263</v>
      </c>
      <c r="BU211" s="22">
        <f t="shared" si="269"/>
        <v>10.300000000000011</v>
      </c>
      <c r="BV211" s="83">
        <f t="shared" si="263"/>
        <v>0.83</v>
      </c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R211" s="43" t="s">
        <v>263</v>
      </c>
      <c r="CS211" s="22">
        <f t="shared" si="270"/>
        <v>10.300000000000011</v>
      </c>
      <c r="CT211" s="85">
        <f t="shared" si="264"/>
        <v>0.5</v>
      </c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P211" s="43" t="s">
        <v>263</v>
      </c>
      <c r="DQ211" s="22">
        <f t="shared" si="271"/>
        <v>10.300000000000011</v>
      </c>
      <c r="DR211" s="20">
        <f t="shared" si="265"/>
        <v>0</v>
      </c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</row>
    <row r="212" spans="23:142">
      <c r="W212" s="12" t="s">
        <v>264</v>
      </c>
      <c r="X212" s="22">
        <f t="shared" si="266"/>
        <v>10.350000000000012</v>
      </c>
      <c r="Y212" s="53">
        <f t="shared" si="275"/>
        <v>-2.3447512974600053E-98</v>
      </c>
      <c r="Z212" s="22">
        <f t="shared" si="272"/>
        <v>2.5088838882822121E-98</v>
      </c>
      <c r="AA212" s="22">
        <f t="shared" ref="AA212:AR212" si="288">($C$39*Z212+$D$39*Z212+$E$39*Z212-($D$13*Z212*$X212))</f>
        <v>-2.6845057604619732E-98</v>
      </c>
      <c r="AB212" s="22">
        <f t="shared" si="288"/>
        <v>2.8724211636943178E-98</v>
      </c>
      <c r="AC212" s="22">
        <f t="shared" si="288"/>
        <v>-3.073490645152928E-98</v>
      </c>
      <c r="AD212" s="22">
        <f t="shared" si="288"/>
        <v>3.2886349903136413E-98</v>
      </c>
      <c r="AE212" s="22">
        <f t="shared" si="288"/>
        <v>-3.5188394396356037E-98</v>
      </c>
      <c r="AF212" s="22">
        <f t="shared" si="288"/>
        <v>3.7651582004101046E-98</v>
      </c>
      <c r="AG212" s="22">
        <f t="shared" si="288"/>
        <v>-4.0287192744388215E-98</v>
      </c>
      <c r="AH212" s="22">
        <f t="shared" si="288"/>
        <v>4.3107296236495488E-98</v>
      </c>
      <c r="AI212" s="22">
        <f t="shared" si="288"/>
        <v>-4.6124806973050276E-98</v>
      </c>
      <c r="AJ212" s="22">
        <f t="shared" si="288"/>
        <v>4.9353543461163907E-98</v>
      </c>
      <c r="AK212" s="22">
        <f t="shared" si="288"/>
        <v>-5.2808291503445506E-98</v>
      </c>
      <c r="AL212" s="22">
        <f t="shared" si="288"/>
        <v>5.6504871908686815E-98</v>
      </c>
      <c r="AM212" s="22">
        <f t="shared" si="288"/>
        <v>-6.0460212942295038E-98</v>
      </c>
      <c r="AN212" s="22">
        <f t="shared" si="288"/>
        <v>6.469242784825585E-98</v>
      </c>
      <c r="AO212" s="22">
        <f t="shared" si="288"/>
        <v>-6.922089779763393E-98</v>
      </c>
      <c r="AP212" s="22">
        <f t="shared" si="288"/>
        <v>7.4066360643468479E-98</v>
      </c>
      <c r="AQ212" s="22">
        <f t="shared" si="288"/>
        <v>-7.9251005888511477E-98</v>
      </c>
      <c r="AR212" s="22">
        <f t="shared" si="288"/>
        <v>8.4798576300707487E-98</v>
      </c>
      <c r="AS212" s="22">
        <f t="shared" si="274"/>
        <v>-9.0734476641757215E-98</v>
      </c>
      <c r="AV212" s="43" t="s">
        <v>264</v>
      </c>
      <c r="AW212" s="22">
        <f t="shared" si="268"/>
        <v>10.350000000000012</v>
      </c>
      <c r="AX212" s="81">
        <f t="shared" si="262"/>
        <v>9</v>
      </c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T212" s="43" t="s">
        <v>264</v>
      </c>
      <c r="BU212" s="22">
        <f t="shared" si="269"/>
        <v>10.350000000000012</v>
      </c>
      <c r="BV212" s="83">
        <f t="shared" si="263"/>
        <v>0.83</v>
      </c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R212" s="43" t="s">
        <v>264</v>
      </c>
      <c r="CS212" s="22">
        <f t="shared" si="270"/>
        <v>10.350000000000012</v>
      </c>
      <c r="CT212" s="85">
        <f t="shared" si="264"/>
        <v>0.5</v>
      </c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P212" s="43" t="s">
        <v>264</v>
      </c>
      <c r="DQ212" s="22">
        <f t="shared" si="271"/>
        <v>10.350000000000012</v>
      </c>
      <c r="DR212" s="20">
        <f t="shared" si="265"/>
        <v>0</v>
      </c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</row>
    <row r="213" spans="23:142">
      <c r="W213" s="12" t="s">
        <v>265</v>
      </c>
      <c r="X213" s="22">
        <f t="shared" si="266"/>
        <v>10.400000000000013</v>
      </c>
      <c r="Y213" s="53">
        <f t="shared" si="275"/>
        <v>2.5323314012568124E-98</v>
      </c>
      <c r="Z213" s="22">
        <f t="shared" si="272"/>
        <v>-2.7349179133573643E-98</v>
      </c>
      <c r="AA213" s="22">
        <f t="shared" ref="AA213:AR213" si="289">($C$39*Z213+$D$39*Z213+$E$39*Z213-($D$13*Z213*$X213))</f>
        <v>2.9537113464259609E-98</v>
      </c>
      <c r="AB213" s="22">
        <f t="shared" si="289"/>
        <v>-3.1900082541400464E-98</v>
      </c>
      <c r="AC213" s="22">
        <f t="shared" si="289"/>
        <v>3.4452089144712593E-98</v>
      </c>
      <c r="AD213" s="22">
        <f t="shared" si="289"/>
        <v>-3.7208256276289691E-98</v>
      </c>
      <c r="AE213" s="22">
        <f t="shared" si="289"/>
        <v>4.0184916778392967E-98</v>
      </c>
      <c r="AF213" s="22">
        <f t="shared" si="289"/>
        <v>-4.339971012066451E-98</v>
      </c>
      <c r="AG213" s="22">
        <f t="shared" si="289"/>
        <v>4.6871686930317787E-98</v>
      </c>
      <c r="AH213" s="22">
        <f t="shared" si="289"/>
        <v>-5.062142188474334E-98</v>
      </c>
      <c r="AI213" s="22">
        <f t="shared" si="289"/>
        <v>5.4671135635522938E-98</v>
      </c>
      <c r="AJ213" s="22">
        <f t="shared" si="289"/>
        <v>-5.9044826486364933E-98</v>
      </c>
      <c r="AK213" s="22">
        <f t="shared" si="289"/>
        <v>6.3768412605274295E-98</v>
      </c>
      <c r="AL213" s="22">
        <f t="shared" si="289"/>
        <v>-6.8869885613696395E-98</v>
      </c>
      <c r="AM213" s="22">
        <f t="shared" si="289"/>
        <v>7.4379476462792293E-98</v>
      </c>
      <c r="AN213" s="22">
        <f t="shared" si="289"/>
        <v>-8.0329834579815872E-98</v>
      </c>
      <c r="AO213" s="22">
        <f t="shared" si="289"/>
        <v>8.6756221346201349E-98</v>
      </c>
      <c r="AP213" s="22">
        <f t="shared" si="289"/>
        <v>-9.3696719053897717E-98</v>
      </c>
      <c r="AQ213" s="22">
        <f t="shared" si="289"/>
        <v>1.011924565782098E-97</v>
      </c>
      <c r="AR213" s="22">
        <f t="shared" si="289"/>
        <v>-1.0928785310446686E-97</v>
      </c>
      <c r="AS213" s="22">
        <f t="shared" si="274"/>
        <v>1.1803088135282453E-97</v>
      </c>
      <c r="AV213" s="43" t="s">
        <v>265</v>
      </c>
      <c r="AW213" s="22">
        <f t="shared" si="268"/>
        <v>10.400000000000013</v>
      </c>
      <c r="AX213" s="81">
        <f t="shared" si="262"/>
        <v>9</v>
      </c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T213" s="43" t="s">
        <v>265</v>
      </c>
      <c r="BU213" s="22">
        <f t="shared" si="269"/>
        <v>10.400000000000013</v>
      </c>
      <c r="BV213" s="83">
        <f t="shared" si="263"/>
        <v>0.83</v>
      </c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R213" s="43" t="s">
        <v>265</v>
      </c>
      <c r="CS213" s="22">
        <f t="shared" si="270"/>
        <v>10.400000000000013</v>
      </c>
      <c r="CT213" s="85">
        <f t="shared" si="264"/>
        <v>0.5</v>
      </c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P213" s="43" t="s">
        <v>265</v>
      </c>
      <c r="DQ213" s="22">
        <f t="shared" si="271"/>
        <v>10.400000000000013</v>
      </c>
      <c r="DR213" s="20">
        <f t="shared" si="265"/>
        <v>0</v>
      </c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</row>
    <row r="214" spans="23:142">
      <c r="W214" s="12" t="s">
        <v>266</v>
      </c>
      <c r="X214" s="22">
        <f t="shared" si="266"/>
        <v>10.450000000000014</v>
      </c>
      <c r="Y214" s="53">
        <f t="shared" si="275"/>
        <v>-2.7602412273699331E-98</v>
      </c>
      <c r="Z214" s="22">
        <f t="shared" si="272"/>
        <v>3.0086629378332352E-98</v>
      </c>
      <c r="AA214" s="22">
        <f t="shared" ref="AA214:AR214" si="290">($C$39*Z214+$D$39*Z214+$E$39*Z214-($D$13*Z214*$X214))</f>
        <v>-3.2794426022382351E-98</v>
      </c>
      <c r="AB214" s="22">
        <f t="shared" si="290"/>
        <v>3.5745924364396855E-98</v>
      </c>
      <c r="AC214" s="22">
        <f t="shared" si="290"/>
        <v>-3.8963057557192671E-98</v>
      </c>
      <c r="AD214" s="22">
        <f t="shared" si="290"/>
        <v>4.2469732737340136E-98</v>
      </c>
      <c r="AE214" s="22">
        <f t="shared" si="290"/>
        <v>-4.6292008683700863E-98</v>
      </c>
      <c r="AF214" s="22">
        <f t="shared" si="290"/>
        <v>5.0458289465234074E-98</v>
      </c>
      <c r="AG214" s="22">
        <f t="shared" si="290"/>
        <v>-5.4999535517105289E-98</v>
      </c>
      <c r="AH214" s="22">
        <f t="shared" si="290"/>
        <v>5.994949371364491E-98</v>
      </c>
      <c r="AI214" s="22">
        <f t="shared" si="290"/>
        <v>-6.5344948147873126E-98</v>
      </c>
      <c r="AJ214" s="22">
        <f t="shared" si="290"/>
        <v>7.1225993481181903E-98</v>
      </c>
      <c r="AK214" s="22">
        <f t="shared" si="290"/>
        <v>-7.7636332894488468E-98</v>
      </c>
      <c r="AL214" s="22">
        <f t="shared" si="290"/>
        <v>8.4623602854992647E-98</v>
      </c>
      <c r="AM214" s="22">
        <f t="shared" si="290"/>
        <v>-9.2239727111942233E-98</v>
      </c>
      <c r="AN214" s="22">
        <f t="shared" si="290"/>
        <v>1.0054130255201728E-97</v>
      </c>
      <c r="AO214" s="22">
        <f t="shared" si="290"/>
        <v>-1.0959001978169914E-97</v>
      </c>
      <c r="AP214" s="22">
        <f t="shared" si="290"/>
        <v>1.1945312156205237E-97</v>
      </c>
      <c r="AQ214" s="22">
        <f t="shared" si="290"/>
        <v>-1.3020390250263743E-97</v>
      </c>
      <c r="AR214" s="22">
        <f t="shared" si="290"/>
        <v>1.4192225372787519E-97</v>
      </c>
      <c r="AS214" s="22">
        <f t="shared" si="274"/>
        <v>-1.5469525656338432E-97</v>
      </c>
      <c r="AV214" s="43" t="s">
        <v>266</v>
      </c>
      <c r="AW214" s="22">
        <f t="shared" si="268"/>
        <v>10.450000000000014</v>
      </c>
      <c r="AX214" s="81">
        <f t="shared" si="262"/>
        <v>9</v>
      </c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T214" s="43" t="s">
        <v>266</v>
      </c>
      <c r="BU214" s="22">
        <f t="shared" si="269"/>
        <v>10.450000000000014</v>
      </c>
      <c r="BV214" s="83">
        <f t="shared" si="263"/>
        <v>0.83</v>
      </c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R214" s="43" t="s">
        <v>266</v>
      </c>
      <c r="CS214" s="22">
        <f t="shared" si="270"/>
        <v>10.450000000000014</v>
      </c>
      <c r="CT214" s="85">
        <f t="shared" si="264"/>
        <v>0.5</v>
      </c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P214" s="43" t="s">
        <v>266</v>
      </c>
      <c r="DQ214" s="22">
        <f t="shared" si="271"/>
        <v>10.450000000000014</v>
      </c>
      <c r="DR214" s="20">
        <f t="shared" si="265"/>
        <v>0</v>
      </c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</row>
    <row r="215" spans="23:142">
      <c r="W215" s="12" t="s">
        <v>267</v>
      </c>
      <c r="X215" s="22">
        <f t="shared" si="266"/>
        <v>10.500000000000014</v>
      </c>
      <c r="Y215" s="53">
        <f t="shared" si="275"/>
        <v>3.0362653501069346E-98</v>
      </c>
      <c r="Z215" s="22">
        <f t="shared" si="272"/>
        <v>-3.3398918851176374E-98</v>
      </c>
      <c r="AA215" s="22">
        <f t="shared" ref="AA215:AR215" si="291">($C$39*Z215+$D$39*Z215+$E$39*Z215-($D$13*Z215*$X215))</f>
        <v>3.6738810736294114E-98</v>
      </c>
      <c r="AB215" s="22">
        <f t="shared" si="291"/>
        <v>-4.0412691809923627E-98</v>
      </c>
      <c r="AC215" s="22">
        <f t="shared" si="291"/>
        <v>4.4453960990916121E-98</v>
      </c>
      <c r="AD215" s="22">
        <f t="shared" si="291"/>
        <v>-4.8899357090007862E-98</v>
      </c>
      <c r="AE215" s="22">
        <f t="shared" si="291"/>
        <v>5.3789292799008797E-98</v>
      </c>
      <c r="AF215" s="22">
        <f t="shared" si="291"/>
        <v>-5.916822207890985E-98</v>
      </c>
      <c r="AG215" s="22">
        <f t="shared" si="291"/>
        <v>6.5085044286801004E-98</v>
      </c>
      <c r="AH215" s="22">
        <f t="shared" si="291"/>
        <v>-7.1593548715481292E-98</v>
      </c>
      <c r="AI215" s="22">
        <f t="shared" si="291"/>
        <v>7.8752903587029634E-98</v>
      </c>
      <c r="AJ215" s="22">
        <f t="shared" si="291"/>
        <v>-8.6628193945732834E-98</v>
      </c>
      <c r="AK215" s="22">
        <f t="shared" si="291"/>
        <v>9.5291013340306364E-98</v>
      </c>
      <c r="AL215" s="22">
        <f t="shared" si="291"/>
        <v>-1.0482011467433727E-97</v>
      </c>
      <c r="AM215" s="22">
        <f t="shared" si="291"/>
        <v>1.153021261417713E-97</v>
      </c>
      <c r="AN215" s="22">
        <f t="shared" si="291"/>
        <v>-1.2683233875594874E-97</v>
      </c>
      <c r="AO215" s="22">
        <f t="shared" si="291"/>
        <v>1.3951557263154402E-97</v>
      </c>
      <c r="AP215" s="22">
        <f t="shared" si="291"/>
        <v>-1.5346712989469882E-97</v>
      </c>
      <c r="AQ215" s="22">
        <f t="shared" si="291"/>
        <v>1.6881384288416916E-97</v>
      </c>
      <c r="AR215" s="22">
        <f t="shared" si="291"/>
        <v>-1.8569522717258658E-97</v>
      </c>
      <c r="AS215" s="22">
        <f t="shared" si="274"/>
        <v>2.0426474988984578E-97</v>
      </c>
      <c r="AV215" s="43" t="s">
        <v>267</v>
      </c>
      <c r="AW215" s="22">
        <f t="shared" si="268"/>
        <v>10.500000000000014</v>
      </c>
      <c r="AX215" s="81">
        <f t="shared" si="262"/>
        <v>9</v>
      </c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T215" s="43" t="s">
        <v>267</v>
      </c>
      <c r="BU215" s="22">
        <f t="shared" si="269"/>
        <v>10.500000000000014</v>
      </c>
      <c r="BV215" s="83">
        <f t="shared" si="263"/>
        <v>0.83</v>
      </c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R215" s="43" t="s">
        <v>267</v>
      </c>
      <c r="CS215" s="22">
        <f t="shared" si="270"/>
        <v>10.500000000000014</v>
      </c>
      <c r="CT215" s="85">
        <f t="shared" si="264"/>
        <v>0.5</v>
      </c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P215" s="43" t="s">
        <v>267</v>
      </c>
      <c r="DQ215" s="22">
        <f t="shared" si="271"/>
        <v>10.500000000000014</v>
      </c>
      <c r="DR215" s="20">
        <f t="shared" si="265"/>
        <v>0</v>
      </c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</row>
    <row r="216" spans="23:142">
      <c r="W216" s="12" t="s">
        <v>268</v>
      </c>
      <c r="X216" s="22">
        <f t="shared" si="266"/>
        <v>10.550000000000015</v>
      </c>
      <c r="Y216" s="53">
        <f t="shared" si="275"/>
        <v>-3.3702545386187073E-98</v>
      </c>
      <c r="Z216" s="22">
        <f t="shared" si="272"/>
        <v>3.7409825378667749E-98</v>
      </c>
      <c r="AA216" s="22">
        <f t="shared" ref="AA216:AR216" si="292">($C$39*Z216+$D$39*Z216+$E$39*Z216-($D$13*Z216*$X216))</f>
        <v>-4.1524906170321319E-98</v>
      </c>
      <c r="AB216" s="22">
        <f t="shared" si="292"/>
        <v>4.6092645849056802E-98</v>
      </c>
      <c r="AC216" s="22">
        <f t="shared" si="292"/>
        <v>-5.1162836892453201E-98</v>
      </c>
      <c r="AD216" s="22">
        <f t="shared" si="292"/>
        <v>5.6790748950623212E-98</v>
      </c>
      <c r="AE216" s="22">
        <f t="shared" si="292"/>
        <v>-6.303773133519196E-98</v>
      </c>
      <c r="AF216" s="22">
        <f t="shared" si="292"/>
        <v>6.9971881782063264E-98</v>
      </c>
      <c r="AG216" s="22">
        <f t="shared" si="292"/>
        <v>-7.766878877809045E-98</v>
      </c>
      <c r="AH216" s="22">
        <f t="shared" si="292"/>
        <v>8.6212355543680621E-98</v>
      </c>
      <c r="AI216" s="22">
        <f t="shared" si="292"/>
        <v>-9.5695714653485762E-98</v>
      </c>
      <c r="AJ216" s="22">
        <f t="shared" si="292"/>
        <v>1.062222432653695E-97</v>
      </c>
      <c r="AK216" s="22">
        <f t="shared" si="292"/>
        <v>-1.1790669002456051E-97</v>
      </c>
      <c r="AL216" s="22">
        <f t="shared" si="292"/>
        <v>1.3087642592726252E-97</v>
      </c>
      <c r="AM216" s="22">
        <f t="shared" si="292"/>
        <v>-1.452728327792618E-97</v>
      </c>
      <c r="AN216" s="22">
        <f t="shared" si="292"/>
        <v>1.6125284438498105E-97</v>
      </c>
      <c r="AO216" s="22">
        <f t="shared" si="292"/>
        <v>-1.7899065726732945E-97</v>
      </c>
      <c r="AP216" s="22">
        <f t="shared" si="292"/>
        <v>1.9867962956673625E-97</v>
      </c>
      <c r="AQ216" s="22">
        <f t="shared" si="292"/>
        <v>-2.2053438881907792E-97</v>
      </c>
      <c r="AR216" s="22">
        <f t="shared" si="292"/>
        <v>2.4479317158917719E-97</v>
      </c>
      <c r="AS216" s="22">
        <f t="shared" si="274"/>
        <v>-2.7172042046398745E-97</v>
      </c>
      <c r="AV216" s="43" t="s">
        <v>268</v>
      </c>
      <c r="AW216" s="22">
        <f t="shared" si="268"/>
        <v>10.550000000000015</v>
      </c>
      <c r="AX216" s="81">
        <f t="shared" si="262"/>
        <v>9</v>
      </c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T216" s="43" t="s">
        <v>268</v>
      </c>
      <c r="BU216" s="22">
        <f t="shared" si="269"/>
        <v>10.550000000000015</v>
      </c>
      <c r="BV216" s="83">
        <f t="shared" si="263"/>
        <v>0.83</v>
      </c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R216" s="43" t="s">
        <v>268</v>
      </c>
      <c r="CS216" s="22">
        <f t="shared" si="270"/>
        <v>10.550000000000015</v>
      </c>
      <c r="CT216" s="85">
        <f t="shared" si="264"/>
        <v>0.5</v>
      </c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P216" s="43" t="s">
        <v>268</v>
      </c>
      <c r="DQ216" s="22">
        <f t="shared" si="271"/>
        <v>10.550000000000015</v>
      </c>
      <c r="DR216" s="20">
        <f t="shared" si="265"/>
        <v>0</v>
      </c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</row>
    <row r="217" spans="23:142">
      <c r="W217" s="12" t="s">
        <v>269</v>
      </c>
      <c r="X217" s="22">
        <f t="shared" si="266"/>
        <v>10.600000000000016</v>
      </c>
      <c r="Y217" s="53">
        <f t="shared" si="275"/>
        <v>3.7746850832529637E-98</v>
      </c>
      <c r="Z217" s="22">
        <f t="shared" si="272"/>
        <v>-4.227647293243331E-98</v>
      </c>
      <c r="AA217" s="22">
        <f t="shared" ref="AA217:AR217" si="293">($C$39*Z217+$D$39*Z217+$E$39*Z217-($D$13*Z217*$X217))</f>
        <v>4.7349649684325448E-98</v>
      </c>
      <c r="AB217" s="22">
        <f t="shared" si="293"/>
        <v>-5.3031607646444651E-98</v>
      </c>
      <c r="AC217" s="22">
        <f t="shared" si="293"/>
        <v>5.9395400564018192E-98</v>
      </c>
      <c r="AD217" s="22">
        <f t="shared" si="293"/>
        <v>-6.6522848631700563E-98</v>
      </c>
      <c r="AE217" s="22">
        <f t="shared" si="293"/>
        <v>7.4505590467504842E-98</v>
      </c>
      <c r="AF217" s="22">
        <f t="shared" si="293"/>
        <v>-8.3446261323605653E-98</v>
      </c>
      <c r="AG217" s="22">
        <f t="shared" si="293"/>
        <v>9.345981268243859E-98</v>
      </c>
      <c r="AH217" s="22">
        <f t="shared" si="293"/>
        <v>-1.0467499020433151E-97</v>
      </c>
      <c r="AI217" s="22">
        <f t="shared" si="293"/>
        <v>1.1723598902885164E-97</v>
      </c>
      <c r="AJ217" s="22">
        <f t="shared" si="293"/>
        <v>-1.313043077123142E-97</v>
      </c>
      <c r="AK217" s="22">
        <f t="shared" si="293"/>
        <v>1.4706082463779232E-97</v>
      </c>
      <c r="AL217" s="22">
        <f t="shared" si="293"/>
        <v>-1.6470812359432784E-97</v>
      </c>
      <c r="AM217" s="22">
        <f t="shared" si="293"/>
        <v>1.8447309842564775E-97</v>
      </c>
      <c r="AN217" s="22">
        <f t="shared" si="293"/>
        <v>-2.0660987023672606E-97</v>
      </c>
      <c r="AO217" s="22">
        <f t="shared" si="293"/>
        <v>2.3140305466513391E-97</v>
      </c>
      <c r="AP217" s="22">
        <f t="shared" si="293"/>
        <v>-2.5917142122495081E-97</v>
      </c>
      <c r="AQ217" s="22">
        <f t="shared" si="293"/>
        <v>2.9027199177194581E-97</v>
      </c>
      <c r="AR217" s="22">
        <f t="shared" si="293"/>
        <v>-3.2510463078458023E-97</v>
      </c>
      <c r="AS217" s="22">
        <f t="shared" si="274"/>
        <v>3.6411718647873088E-97</v>
      </c>
      <c r="AV217" s="43" t="s">
        <v>269</v>
      </c>
      <c r="AW217" s="22">
        <f t="shared" si="268"/>
        <v>10.600000000000016</v>
      </c>
      <c r="AX217" s="81">
        <f t="shared" si="262"/>
        <v>9</v>
      </c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T217" s="43" t="s">
        <v>269</v>
      </c>
      <c r="BU217" s="22">
        <f t="shared" si="269"/>
        <v>10.600000000000016</v>
      </c>
      <c r="BV217" s="83">
        <f t="shared" si="263"/>
        <v>0.83</v>
      </c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R217" s="43" t="s">
        <v>269</v>
      </c>
      <c r="CS217" s="22">
        <f t="shared" si="270"/>
        <v>10.600000000000016</v>
      </c>
      <c r="CT217" s="85">
        <f t="shared" si="264"/>
        <v>0.5</v>
      </c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P217" s="43" t="s">
        <v>269</v>
      </c>
      <c r="DQ217" s="22">
        <f t="shared" si="271"/>
        <v>10.600000000000016</v>
      </c>
      <c r="DR217" s="20">
        <f t="shared" si="265"/>
        <v>0</v>
      </c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</row>
    <row r="218" spans="23:142">
      <c r="W218" s="12" t="s">
        <v>270</v>
      </c>
      <c r="X218" s="22">
        <f t="shared" si="266"/>
        <v>10.650000000000016</v>
      </c>
      <c r="Y218" s="53">
        <f t="shared" si="275"/>
        <v>-4.2653941440758622E-98</v>
      </c>
      <c r="Z218" s="22">
        <f t="shared" si="272"/>
        <v>4.8198953828057376E-98</v>
      </c>
      <c r="AA218" s="22">
        <f t="shared" ref="AA218:AR218" si="294">($C$39*Z218+$D$39*Z218+$E$39*Z218-($D$13*Z218*$X218))</f>
        <v>-5.4464817825705006E-98</v>
      </c>
      <c r="AB218" s="22">
        <f t="shared" si="294"/>
        <v>6.1545244143046836E-98</v>
      </c>
      <c r="AC218" s="22">
        <f t="shared" si="294"/>
        <v>-6.9546125881643141E-98</v>
      </c>
      <c r="AD218" s="22">
        <f t="shared" si="294"/>
        <v>7.8587122246256993E-98</v>
      </c>
      <c r="AE218" s="22">
        <f t="shared" si="294"/>
        <v>-8.8803448138270666E-98</v>
      </c>
      <c r="AF218" s="22">
        <f t="shared" si="294"/>
        <v>1.0034789639624617E-97</v>
      </c>
      <c r="AG218" s="22">
        <f t="shared" si="294"/>
        <v>-1.1339312292775852E-97</v>
      </c>
      <c r="AH218" s="22">
        <f t="shared" si="294"/>
        <v>1.2813422890836755E-97</v>
      </c>
      <c r="AI218" s="22">
        <f t="shared" si="294"/>
        <v>-1.4479167866645576E-97</v>
      </c>
      <c r="AJ218" s="22">
        <f t="shared" si="294"/>
        <v>1.6361459689309548E-97</v>
      </c>
      <c r="AK218" s="22">
        <f t="shared" si="294"/>
        <v>-1.8488449448919844E-97</v>
      </c>
      <c r="AL218" s="22">
        <f t="shared" si="294"/>
        <v>2.0891947877279482E-97</v>
      </c>
      <c r="AM218" s="22">
        <f t="shared" si="294"/>
        <v>-2.3607901101325888E-97</v>
      </c>
      <c r="AN218" s="22">
        <f t="shared" si="294"/>
        <v>2.6676928244498333E-97</v>
      </c>
      <c r="AO218" s="22">
        <f t="shared" si="294"/>
        <v>-3.0144928916283202E-97</v>
      </c>
      <c r="AP218" s="22">
        <f t="shared" si="294"/>
        <v>3.4063769675400113E-97</v>
      </c>
      <c r="AQ218" s="22">
        <f t="shared" si="294"/>
        <v>-3.8492059733202238E-97</v>
      </c>
      <c r="AR218" s="22">
        <f t="shared" si="294"/>
        <v>4.3496027498518663E-97</v>
      </c>
      <c r="AS218" s="22">
        <f t="shared" si="274"/>
        <v>-4.9150511073326248E-97</v>
      </c>
      <c r="AV218" s="43" t="s">
        <v>270</v>
      </c>
      <c r="AW218" s="22">
        <f t="shared" si="268"/>
        <v>10.650000000000016</v>
      </c>
      <c r="AX218" s="81">
        <f t="shared" si="262"/>
        <v>9</v>
      </c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T218" s="43" t="s">
        <v>270</v>
      </c>
      <c r="BU218" s="22">
        <f t="shared" si="269"/>
        <v>10.650000000000016</v>
      </c>
      <c r="BV218" s="83">
        <f t="shared" si="263"/>
        <v>0.83</v>
      </c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R218" s="43" t="s">
        <v>270</v>
      </c>
      <c r="CS218" s="22">
        <f t="shared" si="270"/>
        <v>10.650000000000016</v>
      </c>
      <c r="CT218" s="85">
        <f t="shared" si="264"/>
        <v>0.5</v>
      </c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P218" s="43" t="s">
        <v>270</v>
      </c>
      <c r="DQ218" s="22">
        <f t="shared" si="271"/>
        <v>10.650000000000016</v>
      </c>
      <c r="DR218" s="20">
        <f t="shared" si="265"/>
        <v>0</v>
      </c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</row>
    <row r="219" spans="23:142">
      <c r="W219" s="12" t="s">
        <v>271</v>
      </c>
      <c r="X219" s="22">
        <f t="shared" si="266"/>
        <v>10.700000000000017</v>
      </c>
      <c r="Y219" s="53">
        <f t="shared" si="275"/>
        <v>4.8625493242464977E-98</v>
      </c>
      <c r="Z219" s="22">
        <f t="shared" si="272"/>
        <v>-5.5433062296410241E-98</v>
      </c>
      <c r="AA219" s="22">
        <f t="shared" ref="AA219:AR219" si="295">($C$39*Z219+$D$39*Z219+$E$39*Z219-($D$13*Z219*$X219))</f>
        <v>6.3193691017907878E-98</v>
      </c>
      <c r="AB219" s="22">
        <f t="shared" si="295"/>
        <v>-7.2040807760415216E-98</v>
      </c>
      <c r="AC219" s="22">
        <f t="shared" si="295"/>
        <v>8.2126520846873602E-98</v>
      </c>
      <c r="AD219" s="22">
        <f t="shared" si="295"/>
        <v>-9.3624233765436192E-98</v>
      </c>
      <c r="AE219" s="22">
        <f t="shared" si="295"/>
        <v>1.067316264925976E-97</v>
      </c>
      <c r="AF219" s="22">
        <f t="shared" si="295"/>
        <v>-1.2167405420156166E-97</v>
      </c>
      <c r="AG219" s="22">
        <f t="shared" si="295"/>
        <v>1.3870842178978072E-97</v>
      </c>
      <c r="AH219" s="22">
        <f t="shared" si="295"/>
        <v>-1.5812760084035052E-97</v>
      </c>
      <c r="AI219" s="22">
        <f t="shared" si="295"/>
        <v>1.8026546495800011E-97</v>
      </c>
      <c r="AJ219" s="22">
        <f t="shared" si="295"/>
        <v>-2.0550263005212077E-97</v>
      </c>
      <c r="AK219" s="22">
        <f t="shared" si="295"/>
        <v>2.3427299825941841E-97</v>
      </c>
      <c r="AL219" s="22">
        <f t="shared" si="295"/>
        <v>-2.6707121801573781E-97</v>
      </c>
      <c r="AM219" s="22">
        <f t="shared" si="295"/>
        <v>3.0446118853794201E-97</v>
      </c>
      <c r="AN219" s="22">
        <f t="shared" si="295"/>
        <v>-3.4708575493325504E-97</v>
      </c>
      <c r="AO219" s="22">
        <f t="shared" si="295"/>
        <v>3.9567776062391197E-97</v>
      </c>
      <c r="AP219" s="22">
        <f t="shared" si="295"/>
        <v>-4.5107264711126096E-97</v>
      </c>
      <c r="AQ219" s="22">
        <f t="shared" si="295"/>
        <v>5.1422281770683914E-97</v>
      </c>
      <c r="AR219" s="22">
        <f t="shared" si="295"/>
        <v>-5.8621401218579843E-97</v>
      </c>
      <c r="AS219" s="22">
        <f t="shared" si="274"/>
        <v>6.682839738918123E-97</v>
      </c>
      <c r="AV219" s="43" t="s">
        <v>271</v>
      </c>
      <c r="AW219" s="22">
        <f t="shared" si="268"/>
        <v>10.700000000000017</v>
      </c>
      <c r="AX219" s="81">
        <f t="shared" si="262"/>
        <v>9</v>
      </c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T219" s="43" t="s">
        <v>271</v>
      </c>
      <c r="BU219" s="22">
        <f t="shared" si="269"/>
        <v>10.700000000000017</v>
      </c>
      <c r="BV219" s="83">
        <f t="shared" si="263"/>
        <v>0.83</v>
      </c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R219" s="43" t="s">
        <v>271</v>
      </c>
      <c r="CS219" s="22">
        <f t="shared" si="270"/>
        <v>10.700000000000017</v>
      </c>
      <c r="CT219" s="85">
        <f t="shared" si="264"/>
        <v>0.5</v>
      </c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P219" s="43" t="s">
        <v>271</v>
      </c>
      <c r="DQ219" s="22">
        <f t="shared" si="271"/>
        <v>10.700000000000017</v>
      </c>
      <c r="DR219" s="20">
        <f t="shared" si="265"/>
        <v>0</v>
      </c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</row>
    <row r="220" spans="23:142">
      <c r="W220" s="12" t="s">
        <v>272</v>
      </c>
      <c r="X220" s="22">
        <f t="shared" si="266"/>
        <v>10.750000000000018</v>
      </c>
      <c r="Y220" s="53">
        <f t="shared" si="275"/>
        <v>-5.5919317228834897E-98</v>
      </c>
      <c r="Z220" s="22">
        <f t="shared" si="272"/>
        <v>6.4307214813160339E-98</v>
      </c>
      <c r="AA220" s="22">
        <f t="shared" ref="AA220:AR220" si="296">($C$39*Z220+$D$39*Z220+$E$39*Z220-($D$13*Z220*$X220))</f>
        <v>-7.3953297035134632E-98</v>
      </c>
      <c r="AB220" s="22">
        <f t="shared" si="296"/>
        <v>8.5046291590405114E-98</v>
      </c>
      <c r="AC220" s="22">
        <f t="shared" si="296"/>
        <v>-9.7803235328966212E-98</v>
      </c>
      <c r="AD220" s="22">
        <f t="shared" si="296"/>
        <v>1.1247372062831149E-97</v>
      </c>
      <c r="AE220" s="22">
        <f t="shared" si="296"/>
        <v>-1.2934477872255867E-97</v>
      </c>
      <c r="AF220" s="22">
        <f t="shared" si="296"/>
        <v>1.4874649553094294E-97</v>
      </c>
      <c r="AG220" s="22">
        <f t="shared" si="296"/>
        <v>-1.7105846986058489E-97</v>
      </c>
      <c r="AH220" s="22">
        <f t="shared" si="296"/>
        <v>1.9671724033967325E-97</v>
      </c>
      <c r="AI220" s="22">
        <f t="shared" si="296"/>
        <v>-2.2622482639062498E-97</v>
      </c>
      <c r="AJ220" s="22">
        <f t="shared" si="296"/>
        <v>2.601585503492195E-97</v>
      </c>
      <c r="AK220" s="22">
        <f t="shared" si="296"/>
        <v>-2.9918233290160342E-97</v>
      </c>
      <c r="AL220" s="22">
        <f t="shared" si="296"/>
        <v>3.4405968283684506E-97</v>
      </c>
      <c r="AM220" s="22">
        <f t="shared" si="296"/>
        <v>-3.9566863526237306E-97</v>
      </c>
      <c r="AN220" s="22">
        <f t="shared" si="296"/>
        <v>4.550189305517305E-97</v>
      </c>
      <c r="AO220" s="22">
        <f t="shared" si="296"/>
        <v>-5.232717701344919E-97</v>
      </c>
      <c r="AP220" s="22">
        <f t="shared" si="296"/>
        <v>6.0176253565466766E-97</v>
      </c>
      <c r="AQ220" s="22">
        <f t="shared" si="296"/>
        <v>-6.920269160028698E-97</v>
      </c>
      <c r="AR220" s="22">
        <f t="shared" si="296"/>
        <v>7.9583095340330286E-97</v>
      </c>
      <c r="AS220" s="22">
        <f t="shared" si="274"/>
        <v>-9.152055964138012E-97</v>
      </c>
      <c r="AV220" s="43" t="s">
        <v>272</v>
      </c>
      <c r="AW220" s="22">
        <f t="shared" si="268"/>
        <v>10.750000000000018</v>
      </c>
      <c r="AX220" s="81">
        <f t="shared" si="262"/>
        <v>9</v>
      </c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T220" s="43" t="s">
        <v>272</v>
      </c>
      <c r="BU220" s="22">
        <f t="shared" si="269"/>
        <v>10.750000000000018</v>
      </c>
      <c r="BV220" s="83">
        <f t="shared" si="263"/>
        <v>0.83</v>
      </c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R220" s="43" t="s">
        <v>272</v>
      </c>
      <c r="CS220" s="22">
        <f t="shared" si="270"/>
        <v>10.750000000000018</v>
      </c>
      <c r="CT220" s="85">
        <f t="shared" si="264"/>
        <v>0.5</v>
      </c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P220" s="43" t="s">
        <v>272</v>
      </c>
      <c r="DQ220" s="22">
        <f t="shared" si="271"/>
        <v>10.750000000000018</v>
      </c>
      <c r="DR220" s="20">
        <f t="shared" si="265"/>
        <v>0</v>
      </c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</row>
    <row r="221" spans="23:142">
      <c r="Y221" s="53"/>
      <c r="Z221" s="49"/>
      <c r="AA221" s="49"/>
      <c r="AB221" s="49"/>
      <c r="AC221" s="49"/>
      <c r="AD221" s="49"/>
      <c r="AE221" s="49"/>
      <c r="AF221" s="22"/>
      <c r="AG221" s="22"/>
      <c r="AH221" s="22"/>
      <c r="AI221" s="22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</row>
    <row r="222" spans="23:142">
      <c r="W222" s="4" t="s">
        <v>299</v>
      </c>
      <c r="Y222" s="4">
        <f>+Y3</f>
        <v>0</v>
      </c>
      <c r="Z222" s="4">
        <f t="shared" ref="Z222:AS222" si="297">+Z3</f>
        <v>1250</v>
      </c>
      <c r="AA222" s="4">
        <f t="shared" si="297"/>
        <v>3750</v>
      </c>
      <c r="AB222" s="4">
        <f t="shared" si="297"/>
        <v>6250</v>
      </c>
      <c r="AC222" s="4">
        <f t="shared" si="297"/>
        <v>8750</v>
      </c>
      <c r="AD222" s="4">
        <f t="shared" si="297"/>
        <v>11250</v>
      </c>
      <c r="AE222" s="4">
        <f t="shared" si="297"/>
        <v>13750</v>
      </c>
      <c r="AF222" s="4">
        <f t="shared" si="297"/>
        <v>16250</v>
      </c>
      <c r="AG222" s="4">
        <f t="shared" si="297"/>
        <v>18750</v>
      </c>
      <c r="AH222" s="4">
        <f t="shared" si="297"/>
        <v>21250</v>
      </c>
      <c r="AI222" s="4">
        <f t="shared" si="297"/>
        <v>23750</v>
      </c>
      <c r="AJ222" s="4">
        <f t="shared" si="297"/>
        <v>26250</v>
      </c>
      <c r="AK222" s="4">
        <f t="shared" si="297"/>
        <v>28750</v>
      </c>
      <c r="AL222" s="4">
        <f t="shared" si="297"/>
        <v>31250</v>
      </c>
      <c r="AM222" s="4">
        <f t="shared" si="297"/>
        <v>33750</v>
      </c>
      <c r="AN222" s="4">
        <f t="shared" si="297"/>
        <v>36250</v>
      </c>
      <c r="AO222" s="4">
        <f t="shared" si="297"/>
        <v>38750</v>
      </c>
      <c r="AP222" s="4">
        <f t="shared" si="297"/>
        <v>41250</v>
      </c>
      <c r="AQ222" s="4">
        <f t="shared" si="297"/>
        <v>43750</v>
      </c>
      <c r="AR222" s="4">
        <f t="shared" si="297"/>
        <v>46250</v>
      </c>
      <c r="AS222" s="4">
        <f t="shared" si="297"/>
        <v>48750</v>
      </c>
      <c r="AX222" s="4">
        <f>+AX3</f>
        <v>0</v>
      </c>
      <c r="AY222" s="4">
        <f t="shared" ref="AY222:BR222" si="298">+AY3</f>
        <v>1250</v>
      </c>
      <c r="AZ222" s="4">
        <f t="shared" si="298"/>
        <v>3750</v>
      </c>
      <c r="BA222" s="4">
        <f t="shared" si="298"/>
        <v>6250</v>
      </c>
      <c r="BB222" s="4">
        <f t="shared" si="298"/>
        <v>8750</v>
      </c>
      <c r="BC222" s="4">
        <f t="shared" si="298"/>
        <v>11250</v>
      </c>
      <c r="BD222" s="4">
        <f t="shared" si="298"/>
        <v>13750</v>
      </c>
      <c r="BE222" s="4">
        <f t="shared" si="298"/>
        <v>16250</v>
      </c>
      <c r="BF222" s="4">
        <f t="shared" si="298"/>
        <v>18750</v>
      </c>
      <c r="BG222" s="4">
        <f t="shared" si="298"/>
        <v>21250</v>
      </c>
      <c r="BH222" s="4">
        <f t="shared" si="298"/>
        <v>23750</v>
      </c>
      <c r="BI222" s="4">
        <f t="shared" si="298"/>
        <v>26250</v>
      </c>
      <c r="BJ222" s="4">
        <f t="shared" si="298"/>
        <v>28750</v>
      </c>
      <c r="BK222" s="4">
        <f t="shared" si="298"/>
        <v>31250</v>
      </c>
      <c r="BL222" s="4">
        <f t="shared" si="298"/>
        <v>33750</v>
      </c>
      <c r="BM222" s="4">
        <f t="shared" si="298"/>
        <v>36250</v>
      </c>
      <c r="BN222" s="4">
        <f t="shared" si="298"/>
        <v>38750</v>
      </c>
      <c r="BO222" s="4">
        <f t="shared" si="298"/>
        <v>41250</v>
      </c>
      <c r="BP222" s="4">
        <f t="shared" si="298"/>
        <v>43750</v>
      </c>
      <c r="BQ222" s="4">
        <f t="shared" si="298"/>
        <v>46250</v>
      </c>
      <c r="BR222" s="4">
        <f t="shared" si="298"/>
        <v>48750</v>
      </c>
      <c r="BV222" s="4">
        <f>+BV3</f>
        <v>0</v>
      </c>
      <c r="BW222" s="4">
        <f t="shared" ref="BW222:CP222" si="299">+BW3</f>
        <v>1250</v>
      </c>
      <c r="BX222" s="4">
        <f t="shared" si="299"/>
        <v>3750</v>
      </c>
      <c r="BY222" s="4">
        <f t="shared" si="299"/>
        <v>6250</v>
      </c>
      <c r="BZ222" s="4">
        <f t="shared" si="299"/>
        <v>8750</v>
      </c>
      <c r="CA222" s="4">
        <f t="shared" si="299"/>
        <v>11250</v>
      </c>
      <c r="CB222" s="4">
        <f t="shared" si="299"/>
        <v>13750</v>
      </c>
      <c r="CC222" s="4">
        <f t="shared" si="299"/>
        <v>16250</v>
      </c>
      <c r="CD222" s="4">
        <f t="shared" si="299"/>
        <v>18750</v>
      </c>
      <c r="CE222" s="4">
        <f t="shared" si="299"/>
        <v>21250</v>
      </c>
      <c r="CF222" s="4">
        <f t="shared" si="299"/>
        <v>23750</v>
      </c>
      <c r="CG222" s="4">
        <f t="shared" si="299"/>
        <v>26250</v>
      </c>
      <c r="CH222" s="4">
        <f t="shared" si="299"/>
        <v>28750</v>
      </c>
      <c r="CI222" s="4">
        <f t="shared" si="299"/>
        <v>31250</v>
      </c>
      <c r="CJ222" s="4">
        <f t="shared" si="299"/>
        <v>33750</v>
      </c>
      <c r="CK222" s="4">
        <f t="shared" si="299"/>
        <v>36250</v>
      </c>
      <c r="CL222" s="4">
        <f t="shared" si="299"/>
        <v>38750</v>
      </c>
      <c r="CM222" s="4">
        <f t="shared" si="299"/>
        <v>41250</v>
      </c>
      <c r="CN222" s="4">
        <f t="shared" si="299"/>
        <v>43750</v>
      </c>
      <c r="CO222" s="4">
        <f t="shared" si="299"/>
        <v>46250</v>
      </c>
      <c r="CP222" s="4">
        <f t="shared" si="299"/>
        <v>48750</v>
      </c>
      <c r="CT222" s="4">
        <f>+CT3</f>
        <v>0</v>
      </c>
      <c r="CU222" s="4">
        <f t="shared" ref="CU222:DN222" si="300">+CU3</f>
        <v>1250</v>
      </c>
      <c r="CV222" s="4">
        <f t="shared" si="300"/>
        <v>3750</v>
      </c>
      <c r="CW222" s="4">
        <f t="shared" si="300"/>
        <v>6250</v>
      </c>
      <c r="CX222" s="4">
        <f t="shared" si="300"/>
        <v>8750</v>
      </c>
      <c r="CY222" s="4">
        <f t="shared" si="300"/>
        <v>11250</v>
      </c>
      <c r="CZ222" s="4">
        <f t="shared" si="300"/>
        <v>13750</v>
      </c>
      <c r="DA222" s="4">
        <f t="shared" si="300"/>
        <v>16250</v>
      </c>
      <c r="DB222" s="4">
        <f t="shared" si="300"/>
        <v>18750</v>
      </c>
      <c r="DC222" s="4">
        <f t="shared" si="300"/>
        <v>21250</v>
      </c>
      <c r="DD222" s="4">
        <f t="shared" si="300"/>
        <v>23750</v>
      </c>
      <c r="DE222" s="4">
        <f t="shared" si="300"/>
        <v>26250</v>
      </c>
      <c r="DF222" s="4">
        <f t="shared" si="300"/>
        <v>28750</v>
      </c>
      <c r="DG222" s="4">
        <f t="shared" si="300"/>
        <v>31250</v>
      </c>
      <c r="DH222" s="4">
        <f t="shared" si="300"/>
        <v>33750</v>
      </c>
      <c r="DI222" s="4">
        <f t="shared" si="300"/>
        <v>36250</v>
      </c>
      <c r="DJ222" s="4">
        <f t="shared" si="300"/>
        <v>38750</v>
      </c>
      <c r="DK222" s="4">
        <f t="shared" si="300"/>
        <v>41250</v>
      </c>
      <c r="DL222" s="4">
        <f t="shared" si="300"/>
        <v>43750</v>
      </c>
      <c r="DM222" s="4">
        <f t="shared" si="300"/>
        <v>46250</v>
      </c>
      <c r="DN222" s="4">
        <f t="shared" si="300"/>
        <v>48750</v>
      </c>
      <c r="DR222" s="4">
        <f>+DR3</f>
        <v>0</v>
      </c>
      <c r="DS222" s="4">
        <f t="shared" ref="DS222:EL222" si="301">+DS3</f>
        <v>1250</v>
      </c>
      <c r="DT222" s="4">
        <f t="shared" si="301"/>
        <v>3750</v>
      </c>
      <c r="DU222" s="4">
        <f t="shared" si="301"/>
        <v>6250</v>
      </c>
      <c r="DV222" s="4">
        <f t="shared" si="301"/>
        <v>8750</v>
      </c>
      <c r="DW222" s="4">
        <f t="shared" si="301"/>
        <v>11250</v>
      </c>
      <c r="DX222" s="4">
        <f t="shared" si="301"/>
        <v>13750</v>
      </c>
      <c r="DY222" s="4">
        <f t="shared" si="301"/>
        <v>16250</v>
      </c>
      <c r="DZ222" s="4">
        <f t="shared" si="301"/>
        <v>18750</v>
      </c>
      <c r="EA222" s="4">
        <f t="shared" si="301"/>
        <v>21250</v>
      </c>
      <c r="EB222" s="4">
        <f t="shared" si="301"/>
        <v>23750</v>
      </c>
      <c r="EC222" s="4">
        <f t="shared" si="301"/>
        <v>26250</v>
      </c>
      <c r="ED222" s="4">
        <f t="shared" si="301"/>
        <v>28750</v>
      </c>
      <c r="EE222" s="4">
        <f t="shared" si="301"/>
        <v>31250</v>
      </c>
      <c r="EF222" s="4">
        <f t="shared" si="301"/>
        <v>33750</v>
      </c>
      <c r="EG222" s="4">
        <f t="shared" si="301"/>
        <v>36250</v>
      </c>
      <c r="EH222" s="4">
        <f t="shared" si="301"/>
        <v>38750</v>
      </c>
      <c r="EI222" s="4">
        <f t="shared" si="301"/>
        <v>41250</v>
      </c>
      <c r="EJ222" s="4">
        <f t="shared" si="301"/>
        <v>43750</v>
      </c>
      <c r="EK222" s="4">
        <f t="shared" si="301"/>
        <v>46250</v>
      </c>
      <c r="EL222" s="4">
        <f t="shared" si="301"/>
        <v>48750</v>
      </c>
    </row>
    <row r="223" spans="23:142">
      <c r="W223" s="4" t="s">
        <v>300</v>
      </c>
    </row>
  </sheetData>
  <mergeCells count="1">
    <mergeCell ref="N49:P49"/>
  </mergeCells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1</xdr:col>
                <xdr:colOff>127000</xdr:colOff>
                <xdr:row>47</xdr:row>
                <xdr:rowOff>12700</xdr:rowOff>
              </from>
              <to>
                <xdr:col>1</xdr:col>
                <xdr:colOff>2476500</xdr:colOff>
                <xdr:row>48</xdr:row>
                <xdr:rowOff>50800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 sizeWithCells="1">
              <from>
                <xdr:col>0</xdr:col>
                <xdr:colOff>596900</xdr:colOff>
                <xdr:row>48</xdr:row>
                <xdr:rowOff>139700</xdr:rowOff>
              </from>
              <to>
                <xdr:col>2</xdr:col>
                <xdr:colOff>215900</xdr:colOff>
                <xdr:row>49</xdr:row>
                <xdr:rowOff>177800</xdr:rowOff>
              </to>
            </anchor>
          </objectPr>
        </oleObject>
      </mc:Choice>
      <mc:Fallback>
        <oleObject progId="Equation.DSMT4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7" sqref="B7"/>
    </sheetView>
  </sheetViews>
  <sheetFormatPr baseColWidth="10" defaultRowHeight="12" x14ac:dyDescent="0"/>
  <sheetData>
    <row r="1" spans="1:3">
      <c r="A1" t="s">
        <v>315</v>
      </c>
      <c r="B1" t="s">
        <v>316</v>
      </c>
      <c r="C1" t="s">
        <v>317</v>
      </c>
    </row>
    <row r="2" spans="1:3" ht="14">
      <c r="A2" s="16" t="s">
        <v>11</v>
      </c>
      <c r="B2" s="106">
        <v>50000</v>
      </c>
      <c r="C2" s="17" t="s">
        <v>12</v>
      </c>
    </row>
    <row r="3" spans="1:3" ht="14">
      <c r="A3" s="16" t="s">
        <v>15</v>
      </c>
      <c r="B3" s="107">
        <v>15</v>
      </c>
      <c r="C3" s="17" t="s">
        <v>12</v>
      </c>
    </row>
    <row r="4" spans="1:3" ht="14">
      <c r="A4" s="16" t="s">
        <v>18</v>
      </c>
      <c r="B4" s="107">
        <v>2</v>
      </c>
      <c r="C4" s="17" t="s">
        <v>12</v>
      </c>
    </row>
    <row r="5" spans="1:3" ht="14">
      <c r="A5" s="16" t="s">
        <v>23</v>
      </c>
      <c r="B5" s="24">
        <v>600000</v>
      </c>
      <c r="C5" s="24" t="s">
        <v>24</v>
      </c>
    </row>
    <row r="6" spans="1:3" ht="14">
      <c r="A6" s="56" t="s">
        <v>26</v>
      </c>
      <c r="B6" s="57">
        <f>B5/(B3*B4)</f>
        <v>20000</v>
      </c>
      <c r="C6" s="17" t="s">
        <v>27</v>
      </c>
    </row>
    <row r="7" spans="1:3" ht="16">
      <c r="A7" s="16" t="s">
        <v>30</v>
      </c>
      <c r="B7" s="19">
        <v>100000</v>
      </c>
      <c r="C7" s="17" t="s">
        <v>275</v>
      </c>
    </row>
    <row r="8" spans="1:3" ht="14">
      <c r="A8" s="78" t="s">
        <v>318</v>
      </c>
      <c r="B8" s="108">
        <v>0.2</v>
      </c>
      <c r="C8" s="77" t="s">
        <v>34</v>
      </c>
    </row>
    <row r="9" spans="1:3" ht="14">
      <c r="A9" s="82" t="s">
        <v>319</v>
      </c>
      <c r="B9" s="108">
        <v>1</v>
      </c>
      <c r="C9" s="51" t="s">
        <v>34</v>
      </c>
    </row>
    <row r="10" spans="1:3" ht="14">
      <c r="A10" s="94" t="s">
        <v>320</v>
      </c>
      <c r="B10" s="109">
        <v>0.1</v>
      </c>
      <c r="C10" s="84" t="s">
        <v>34</v>
      </c>
    </row>
    <row r="11" spans="1:3" ht="14">
      <c r="A11" s="95" t="s">
        <v>321</v>
      </c>
      <c r="B11" s="109">
        <v>0.05</v>
      </c>
      <c r="C11" s="86" t="s">
        <v>34</v>
      </c>
    </row>
    <row r="12" spans="1:3" ht="16">
      <c r="A12" s="51" t="s">
        <v>322</v>
      </c>
      <c r="B12" s="108">
        <v>9</v>
      </c>
      <c r="C12" s="66" t="s">
        <v>277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baseColWidth="10" defaultRowHeight="12" x14ac:dyDescent="0"/>
  <sheetData>
    <row r="1" spans="1:6" ht="14">
      <c r="A1" t="s">
        <v>324</v>
      </c>
      <c r="B1" s="73" t="s">
        <v>273</v>
      </c>
      <c r="C1" s="64" t="s">
        <v>274</v>
      </c>
      <c r="D1" s="70" t="s">
        <v>282</v>
      </c>
      <c r="E1" s="71" t="s">
        <v>281</v>
      </c>
      <c r="F1" s="72" t="s">
        <v>280</v>
      </c>
    </row>
    <row r="2" spans="1:6" ht="14">
      <c r="A2" t="s">
        <v>325</v>
      </c>
      <c r="B2" s="74">
        <v>10.97</v>
      </c>
      <c r="C2" s="58">
        <v>9</v>
      </c>
      <c r="D2" s="67">
        <v>0.83</v>
      </c>
      <c r="E2" s="68">
        <v>0.5</v>
      </c>
      <c r="F2" s="69">
        <v>0</v>
      </c>
    </row>
    <row r="3" spans="1:6">
      <c r="A3" t="s">
        <v>326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RowHeight="12" x14ac:dyDescent="0"/>
  <sheetData>
    <row r="1" spans="1:7" ht="14">
      <c r="A1" s="39" t="s">
        <v>327</v>
      </c>
      <c r="B1" s="92" t="s">
        <v>291</v>
      </c>
      <c r="C1" s="105" t="s">
        <v>294</v>
      </c>
      <c r="D1" s="105" t="s">
        <v>295</v>
      </c>
      <c r="E1" s="92" t="s">
        <v>292</v>
      </c>
      <c r="F1" s="102" t="s">
        <v>293</v>
      </c>
      <c r="G1" s="9" t="s">
        <v>6</v>
      </c>
    </row>
    <row r="2" spans="1:7" ht="14">
      <c r="A2" s="24" t="s">
        <v>23</v>
      </c>
      <c r="B2" s="110">
        <v>580000</v>
      </c>
      <c r="C2" s="111">
        <v>20000</v>
      </c>
      <c r="D2" s="93"/>
      <c r="E2" s="4"/>
      <c r="F2" s="122">
        <f>B2+C2</f>
        <v>600000</v>
      </c>
      <c r="G2" s="24" t="s">
        <v>24</v>
      </c>
    </row>
    <row r="3" spans="1:7" ht="16">
      <c r="A3" s="96" t="s">
        <v>273</v>
      </c>
      <c r="B3" s="111">
        <v>1</v>
      </c>
      <c r="C3" s="111">
        <v>300</v>
      </c>
      <c r="D3" s="119"/>
      <c r="E3" s="103"/>
      <c r="F3" s="104">
        <f>(B3*B2+C3*C2)/F2</f>
        <v>10.966666666666667</v>
      </c>
      <c r="G3" s="65" t="s">
        <v>277</v>
      </c>
    </row>
    <row r="4" spans="1:7" ht="16">
      <c r="A4" s="97" t="s">
        <v>274</v>
      </c>
      <c r="B4" s="111">
        <v>9</v>
      </c>
      <c r="C4" s="111">
        <v>0</v>
      </c>
      <c r="D4" s="113"/>
      <c r="E4" s="103"/>
      <c r="F4" s="104">
        <f>(B4*B2+C4*C2)/F2</f>
        <v>8.6999999999999993</v>
      </c>
      <c r="G4" s="65" t="s">
        <v>277</v>
      </c>
    </row>
    <row r="5" spans="1:7" ht="16">
      <c r="A5" s="98" t="s">
        <v>328</v>
      </c>
      <c r="B5" s="111">
        <v>0</v>
      </c>
      <c r="C5" s="112">
        <v>25</v>
      </c>
      <c r="D5" s="119"/>
      <c r="E5" s="103"/>
      <c r="F5" s="104">
        <f>(B5*B2+C5*C2)/F2</f>
        <v>0.83333333333333337</v>
      </c>
      <c r="G5" s="65" t="s">
        <v>277</v>
      </c>
    </row>
    <row r="6" spans="1:7" ht="16">
      <c r="A6" s="99" t="s">
        <v>330</v>
      </c>
      <c r="B6" s="111">
        <v>0</v>
      </c>
      <c r="C6" s="111">
        <v>15</v>
      </c>
      <c r="D6" s="120"/>
      <c r="E6" s="103"/>
      <c r="F6" s="104">
        <f>(B6*B2+C6*C2)/F2</f>
        <v>0.5</v>
      </c>
      <c r="G6" s="65" t="s">
        <v>277</v>
      </c>
    </row>
    <row r="7" spans="1:7" ht="16">
      <c r="A7" s="100" t="s">
        <v>329</v>
      </c>
      <c r="B7" s="111">
        <v>0</v>
      </c>
      <c r="C7" s="111">
        <v>0</v>
      </c>
      <c r="D7" s="113"/>
      <c r="E7" s="103"/>
      <c r="F7" s="104">
        <v>0</v>
      </c>
      <c r="G7" s="65" t="s">
        <v>277</v>
      </c>
    </row>
    <row r="14" spans="1:7">
      <c r="G14" t="s">
        <v>331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</vt:lpstr>
      <vt:lpstr>INPUTDATA</vt:lpstr>
      <vt:lpstr>BOUNDARYCONDITIONS</vt:lpstr>
      <vt:lpstr>FLOWINPUT</vt:lpstr>
    </vt:vector>
  </TitlesOfParts>
  <Company>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stamou&amp;rutschmann</dc:creator>
  <cp:lastModifiedBy>George</cp:lastModifiedBy>
  <dcterms:created xsi:type="dcterms:W3CDTF">2010-04-21T16:15:49Z</dcterms:created>
  <dcterms:modified xsi:type="dcterms:W3CDTF">2017-11-11T18:13:38Z</dcterms:modified>
</cp:coreProperties>
</file>