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Educational\open MPI\Μενουτης delivery 2014\"/>
    </mc:Choice>
  </mc:AlternateContent>
  <bookViews>
    <workbookView xWindow="240" yWindow="120" windowWidth="19440" windowHeight="12210" activeTab="6"/>
  </bookViews>
  <sheets>
    <sheet name="Measurements" sheetId="1" r:id="rId1"/>
    <sheet name="MPPTEST" sheetId="6" r:id="rId2"/>
    <sheet name="Experimental Calculations" sheetId="5" r:id="rId3"/>
    <sheet name="E(Data)" sheetId="8" r:id="rId4"/>
    <sheet name="E(P)" sheetId="9" r:id="rId5"/>
    <sheet name="Theoritical Calculations" sheetId="7" r:id="rId6"/>
    <sheet name="Reduce" sheetId="10" r:id="rId7"/>
  </sheets>
  <externalReferences>
    <externalReference r:id="rId8"/>
  </externalReferences>
  <calcPr calcId="152511"/>
</workbook>
</file>

<file path=xl/calcChain.xml><?xml version="1.0" encoding="utf-8"?>
<calcChain xmlns="http://schemas.openxmlformats.org/spreadsheetml/2006/main">
  <c r="I272" i="1" l="1"/>
  <c r="H272" i="1"/>
  <c r="G272" i="1"/>
  <c r="F272" i="1"/>
  <c r="E272" i="1"/>
  <c r="D272" i="1"/>
  <c r="C272" i="1"/>
  <c r="B272" i="1"/>
  <c r="O271" i="1"/>
  <c r="N271" i="1"/>
  <c r="M271" i="1"/>
  <c r="L271" i="1"/>
  <c r="K271" i="1"/>
  <c r="J271" i="1"/>
  <c r="O270" i="1"/>
  <c r="N270" i="1"/>
  <c r="M270" i="1"/>
  <c r="L270" i="1"/>
  <c r="K270" i="1"/>
  <c r="J270" i="1"/>
  <c r="O269" i="1"/>
  <c r="O272" i="1" s="1"/>
  <c r="N269" i="1"/>
  <c r="N272" i="1" s="1"/>
  <c r="M269" i="1"/>
  <c r="M272" i="1" s="1"/>
  <c r="L269" i="1"/>
  <c r="K269" i="1"/>
  <c r="K272" i="1" s="1"/>
  <c r="J269" i="1"/>
  <c r="J272" i="1" s="1"/>
  <c r="I267" i="1"/>
  <c r="H267" i="1"/>
  <c r="G267" i="1"/>
  <c r="F267" i="1"/>
  <c r="E267" i="1"/>
  <c r="D267" i="1"/>
  <c r="C267" i="1"/>
  <c r="B267" i="1"/>
  <c r="O266" i="1"/>
  <c r="N266" i="1"/>
  <c r="M266" i="1"/>
  <c r="L266" i="1"/>
  <c r="K266" i="1"/>
  <c r="J266" i="1"/>
  <c r="O265" i="1"/>
  <c r="N265" i="1"/>
  <c r="M265" i="1"/>
  <c r="L265" i="1"/>
  <c r="K265" i="1"/>
  <c r="J265" i="1"/>
  <c r="O264" i="1"/>
  <c r="O267" i="1" s="1"/>
  <c r="N264" i="1"/>
  <c r="N267" i="1" s="1"/>
  <c r="M264" i="1"/>
  <c r="M267" i="1" s="1"/>
  <c r="L264" i="1"/>
  <c r="L267" i="1" s="1"/>
  <c r="K264" i="1"/>
  <c r="J264" i="1"/>
  <c r="I262" i="1"/>
  <c r="H262" i="1"/>
  <c r="G262" i="1"/>
  <c r="F262" i="1"/>
  <c r="E262" i="1"/>
  <c r="D262" i="1"/>
  <c r="C262" i="1"/>
  <c r="B262" i="1"/>
  <c r="O261" i="1"/>
  <c r="N261" i="1"/>
  <c r="M261" i="1"/>
  <c r="L261" i="1"/>
  <c r="K261" i="1"/>
  <c r="J261" i="1"/>
  <c r="O260" i="1"/>
  <c r="N260" i="1"/>
  <c r="M260" i="1"/>
  <c r="L260" i="1"/>
  <c r="K260" i="1"/>
  <c r="J260" i="1"/>
  <c r="O259" i="1"/>
  <c r="O262" i="1" s="1"/>
  <c r="N259" i="1"/>
  <c r="N262" i="1" s="1"/>
  <c r="M259" i="1"/>
  <c r="L259" i="1"/>
  <c r="K259" i="1"/>
  <c r="J259" i="1"/>
  <c r="I257" i="1"/>
  <c r="H257" i="1"/>
  <c r="G257" i="1"/>
  <c r="F257" i="1"/>
  <c r="E257" i="1"/>
  <c r="D257" i="1"/>
  <c r="C257" i="1"/>
  <c r="B257" i="1"/>
  <c r="O256" i="1"/>
  <c r="N256" i="1"/>
  <c r="M256" i="1"/>
  <c r="L256" i="1"/>
  <c r="K256" i="1"/>
  <c r="J256" i="1"/>
  <c r="O255" i="1"/>
  <c r="N255" i="1"/>
  <c r="M255" i="1"/>
  <c r="L255" i="1"/>
  <c r="K255" i="1"/>
  <c r="J255" i="1"/>
  <c r="O254" i="1"/>
  <c r="N254" i="1"/>
  <c r="M254" i="1"/>
  <c r="L254" i="1"/>
  <c r="K254" i="1"/>
  <c r="J254" i="1"/>
  <c r="I252" i="1"/>
  <c r="H252" i="1"/>
  <c r="G252" i="1"/>
  <c r="F252" i="1"/>
  <c r="E252" i="1"/>
  <c r="D252" i="1"/>
  <c r="C252" i="1"/>
  <c r="B252" i="1"/>
  <c r="O251" i="1"/>
  <c r="N251" i="1"/>
  <c r="M251" i="1"/>
  <c r="L251" i="1"/>
  <c r="K251" i="1"/>
  <c r="J251" i="1"/>
  <c r="O250" i="1"/>
  <c r="N250" i="1"/>
  <c r="M250" i="1"/>
  <c r="L250" i="1"/>
  <c r="K250" i="1"/>
  <c r="J250" i="1"/>
  <c r="O249" i="1"/>
  <c r="N249" i="1"/>
  <c r="M249" i="1"/>
  <c r="M252" i="1" s="1"/>
  <c r="L249" i="1"/>
  <c r="K249" i="1"/>
  <c r="K252" i="1" s="1"/>
  <c r="J249" i="1"/>
  <c r="J252" i="1" s="1"/>
  <c r="I247" i="1"/>
  <c r="H247" i="1"/>
  <c r="G247" i="1"/>
  <c r="F247" i="1"/>
  <c r="E247" i="1"/>
  <c r="D247" i="1"/>
  <c r="C247" i="1"/>
  <c r="B247" i="1"/>
  <c r="O246" i="1"/>
  <c r="N246" i="1"/>
  <c r="M246" i="1"/>
  <c r="L246" i="1"/>
  <c r="K246" i="1"/>
  <c r="J246" i="1"/>
  <c r="O245" i="1"/>
  <c r="N245" i="1"/>
  <c r="M245" i="1"/>
  <c r="L245" i="1"/>
  <c r="K245" i="1"/>
  <c r="J245" i="1"/>
  <c r="O244" i="1"/>
  <c r="O247" i="1" s="1"/>
  <c r="N244" i="1"/>
  <c r="M244" i="1"/>
  <c r="M247" i="1" s="1"/>
  <c r="L244" i="1"/>
  <c r="L247" i="1" s="1"/>
  <c r="K244" i="1"/>
  <c r="J244" i="1"/>
  <c r="J247" i="1" s="1"/>
  <c r="I242" i="1"/>
  <c r="H242" i="1"/>
  <c r="G242" i="1"/>
  <c r="F242" i="1"/>
  <c r="E242" i="1"/>
  <c r="D242" i="1"/>
  <c r="C242" i="1"/>
  <c r="B242" i="1"/>
  <c r="O241" i="1"/>
  <c r="N241" i="1"/>
  <c r="M241" i="1"/>
  <c r="L241" i="1"/>
  <c r="K241" i="1"/>
  <c r="J241" i="1"/>
  <c r="O240" i="1"/>
  <c r="N240" i="1"/>
  <c r="M240" i="1"/>
  <c r="L240" i="1"/>
  <c r="K240" i="1"/>
  <c r="J240" i="1"/>
  <c r="O239" i="1"/>
  <c r="O242" i="1" s="1"/>
  <c r="N239" i="1"/>
  <c r="N242" i="1" s="1"/>
  <c r="M239" i="1"/>
  <c r="M242" i="1" s="1"/>
  <c r="L239" i="1"/>
  <c r="L242" i="1" s="1"/>
  <c r="K239" i="1"/>
  <c r="J239" i="1"/>
  <c r="J242" i="1" s="1"/>
  <c r="I237" i="1"/>
  <c r="H237" i="1"/>
  <c r="G237" i="1"/>
  <c r="F237" i="1"/>
  <c r="E237" i="1"/>
  <c r="D237" i="1"/>
  <c r="C237" i="1"/>
  <c r="B237" i="1"/>
  <c r="O236" i="1"/>
  <c r="N236" i="1"/>
  <c r="M236" i="1"/>
  <c r="L236" i="1"/>
  <c r="K236" i="1"/>
  <c r="J236" i="1"/>
  <c r="O235" i="1"/>
  <c r="N235" i="1"/>
  <c r="M235" i="1"/>
  <c r="L235" i="1"/>
  <c r="K235" i="1"/>
  <c r="J235" i="1"/>
  <c r="O234" i="1"/>
  <c r="O237" i="1" s="1"/>
  <c r="N234" i="1"/>
  <c r="M234" i="1"/>
  <c r="M237" i="1" s="1"/>
  <c r="L234" i="1"/>
  <c r="L237" i="1" s="1"/>
  <c r="K234" i="1"/>
  <c r="J234" i="1"/>
  <c r="I232" i="1"/>
  <c r="H232" i="1"/>
  <c r="G232" i="1"/>
  <c r="F232" i="1"/>
  <c r="E232" i="1"/>
  <c r="D232" i="1"/>
  <c r="C232" i="1"/>
  <c r="B232" i="1"/>
  <c r="O231" i="1"/>
  <c r="N231" i="1"/>
  <c r="M231" i="1"/>
  <c r="L231" i="1"/>
  <c r="K231" i="1"/>
  <c r="J231" i="1"/>
  <c r="O230" i="1"/>
  <c r="N230" i="1"/>
  <c r="M230" i="1"/>
  <c r="L230" i="1"/>
  <c r="K230" i="1"/>
  <c r="J230" i="1"/>
  <c r="O229" i="1"/>
  <c r="O232" i="1" s="1"/>
  <c r="N229" i="1"/>
  <c r="N232" i="1" s="1"/>
  <c r="M229" i="1"/>
  <c r="L229" i="1"/>
  <c r="K229" i="1"/>
  <c r="J229" i="1"/>
  <c r="I227" i="1"/>
  <c r="H227" i="1"/>
  <c r="G227" i="1"/>
  <c r="F227" i="1"/>
  <c r="E227" i="1"/>
  <c r="D227" i="1"/>
  <c r="C227" i="1"/>
  <c r="B227" i="1"/>
  <c r="O226" i="1"/>
  <c r="N226" i="1"/>
  <c r="M226" i="1"/>
  <c r="L226" i="1"/>
  <c r="K226" i="1"/>
  <c r="J226" i="1"/>
  <c r="O225" i="1"/>
  <c r="N225" i="1"/>
  <c r="M225" i="1"/>
  <c r="L225" i="1"/>
  <c r="K225" i="1"/>
  <c r="J225" i="1"/>
  <c r="O224" i="1"/>
  <c r="N224" i="1"/>
  <c r="M224" i="1"/>
  <c r="L224" i="1"/>
  <c r="K224" i="1"/>
  <c r="J224" i="1"/>
  <c r="I214" i="1"/>
  <c r="H214" i="1"/>
  <c r="G214" i="1"/>
  <c r="F214" i="1"/>
  <c r="E214" i="1"/>
  <c r="D214" i="1"/>
  <c r="C214" i="1"/>
  <c r="B214" i="1"/>
  <c r="O213" i="1"/>
  <c r="N213" i="1"/>
  <c r="M213" i="1"/>
  <c r="L213" i="1"/>
  <c r="K213" i="1"/>
  <c r="J213" i="1"/>
  <c r="O212" i="1"/>
  <c r="N212" i="1"/>
  <c r="M212" i="1"/>
  <c r="L212" i="1"/>
  <c r="K212" i="1"/>
  <c r="J212" i="1"/>
  <c r="O211" i="1"/>
  <c r="N211" i="1"/>
  <c r="M211" i="1"/>
  <c r="M214" i="1" s="1"/>
  <c r="L211" i="1"/>
  <c r="K211" i="1"/>
  <c r="K214" i="1" s="1"/>
  <c r="J211" i="1"/>
  <c r="J214" i="1" s="1"/>
  <c r="I209" i="1"/>
  <c r="H209" i="1"/>
  <c r="G209" i="1"/>
  <c r="F209" i="1"/>
  <c r="E209" i="1"/>
  <c r="D209" i="1"/>
  <c r="C209" i="1"/>
  <c r="B209" i="1"/>
  <c r="O208" i="1"/>
  <c r="N208" i="1"/>
  <c r="M208" i="1"/>
  <c r="L208" i="1"/>
  <c r="K208" i="1"/>
  <c r="J208" i="1"/>
  <c r="O207" i="1"/>
  <c r="N207" i="1"/>
  <c r="M207" i="1"/>
  <c r="L207" i="1"/>
  <c r="K207" i="1"/>
  <c r="J207" i="1"/>
  <c r="O206" i="1"/>
  <c r="O209" i="1" s="1"/>
  <c r="N206" i="1"/>
  <c r="M206" i="1"/>
  <c r="M209" i="1" s="1"/>
  <c r="L206" i="1"/>
  <c r="L209" i="1" s="1"/>
  <c r="K206" i="1"/>
  <c r="K209" i="1" s="1"/>
  <c r="J206" i="1"/>
  <c r="J209" i="1" s="1"/>
  <c r="I204" i="1"/>
  <c r="H204" i="1"/>
  <c r="G204" i="1"/>
  <c r="F204" i="1"/>
  <c r="E204" i="1"/>
  <c r="D204" i="1"/>
  <c r="C204" i="1"/>
  <c r="B204" i="1"/>
  <c r="O203" i="1"/>
  <c r="N203" i="1"/>
  <c r="M203" i="1"/>
  <c r="L203" i="1"/>
  <c r="K203" i="1"/>
  <c r="J203" i="1"/>
  <c r="O202" i="1"/>
  <c r="N202" i="1"/>
  <c r="M202" i="1"/>
  <c r="L202" i="1"/>
  <c r="K202" i="1"/>
  <c r="J202" i="1"/>
  <c r="O201" i="1"/>
  <c r="O204" i="1" s="1"/>
  <c r="N201" i="1"/>
  <c r="N204" i="1" s="1"/>
  <c r="M201" i="1"/>
  <c r="M204" i="1" s="1"/>
  <c r="L201" i="1"/>
  <c r="L204" i="1" s="1"/>
  <c r="K201" i="1"/>
  <c r="J201" i="1"/>
  <c r="J204" i="1" s="1"/>
  <c r="I199" i="1"/>
  <c r="H199" i="1"/>
  <c r="G199" i="1"/>
  <c r="F199" i="1"/>
  <c r="E199" i="1"/>
  <c r="D199" i="1"/>
  <c r="C199" i="1"/>
  <c r="B199" i="1"/>
  <c r="O198" i="1"/>
  <c r="N198" i="1"/>
  <c r="M198" i="1"/>
  <c r="L198" i="1"/>
  <c r="K198" i="1"/>
  <c r="J198" i="1"/>
  <c r="O197" i="1"/>
  <c r="N197" i="1"/>
  <c r="M197" i="1"/>
  <c r="L197" i="1"/>
  <c r="K197" i="1"/>
  <c r="J197" i="1"/>
  <c r="O196" i="1"/>
  <c r="N196" i="1"/>
  <c r="N199" i="1" s="1"/>
  <c r="M196" i="1"/>
  <c r="M199" i="1" s="1"/>
  <c r="L196" i="1"/>
  <c r="L199" i="1" s="1"/>
  <c r="K196" i="1"/>
  <c r="J196" i="1"/>
  <c r="I194" i="1"/>
  <c r="H194" i="1"/>
  <c r="G194" i="1"/>
  <c r="F194" i="1"/>
  <c r="E194" i="1"/>
  <c r="D194" i="1"/>
  <c r="C194" i="1"/>
  <c r="B194" i="1"/>
  <c r="O193" i="1"/>
  <c r="N193" i="1"/>
  <c r="M193" i="1"/>
  <c r="L193" i="1"/>
  <c r="K193" i="1"/>
  <c r="J193" i="1"/>
  <c r="O192" i="1"/>
  <c r="N192" i="1"/>
  <c r="M192" i="1"/>
  <c r="L192" i="1"/>
  <c r="K192" i="1"/>
  <c r="J192" i="1"/>
  <c r="O191" i="1"/>
  <c r="O194" i="1" s="1"/>
  <c r="N191" i="1"/>
  <c r="N194" i="1" s="1"/>
  <c r="M191" i="1"/>
  <c r="L191" i="1"/>
  <c r="K191" i="1"/>
  <c r="J191" i="1"/>
  <c r="I189" i="1"/>
  <c r="H189" i="1"/>
  <c r="G189" i="1"/>
  <c r="F189" i="1"/>
  <c r="E189" i="1"/>
  <c r="D189" i="1"/>
  <c r="C189" i="1"/>
  <c r="B189" i="1"/>
  <c r="O188" i="1"/>
  <c r="N188" i="1"/>
  <c r="M188" i="1"/>
  <c r="L188" i="1"/>
  <c r="K188" i="1"/>
  <c r="J188" i="1"/>
  <c r="O187" i="1"/>
  <c r="N187" i="1"/>
  <c r="M187" i="1"/>
  <c r="L187" i="1"/>
  <c r="K187" i="1"/>
  <c r="J187" i="1"/>
  <c r="O186" i="1"/>
  <c r="N186" i="1"/>
  <c r="M186" i="1"/>
  <c r="L186" i="1"/>
  <c r="K186" i="1"/>
  <c r="J186" i="1"/>
  <c r="I184" i="1"/>
  <c r="H184" i="1"/>
  <c r="G184" i="1"/>
  <c r="F184" i="1"/>
  <c r="E184" i="1"/>
  <c r="D184" i="1"/>
  <c r="C184" i="1"/>
  <c r="B184" i="1"/>
  <c r="O183" i="1"/>
  <c r="N183" i="1"/>
  <c r="M183" i="1"/>
  <c r="L183" i="1"/>
  <c r="K183" i="1"/>
  <c r="J183" i="1"/>
  <c r="O182" i="1"/>
  <c r="N182" i="1"/>
  <c r="M182" i="1"/>
  <c r="L182" i="1"/>
  <c r="K182" i="1"/>
  <c r="J182" i="1"/>
  <c r="O181" i="1"/>
  <c r="N181" i="1"/>
  <c r="M181" i="1"/>
  <c r="M184" i="1" s="1"/>
  <c r="L181" i="1"/>
  <c r="K181" i="1"/>
  <c r="K184" i="1" s="1"/>
  <c r="J181" i="1"/>
  <c r="J184" i="1" s="1"/>
  <c r="I179" i="1"/>
  <c r="H179" i="1"/>
  <c r="G179" i="1"/>
  <c r="F179" i="1"/>
  <c r="E179" i="1"/>
  <c r="D179" i="1"/>
  <c r="C179" i="1"/>
  <c r="B179" i="1"/>
  <c r="O178" i="1"/>
  <c r="N178" i="1"/>
  <c r="M178" i="1"/>
  <c r="L178" i="1"/>
  <c r="K178" i="1"/>
  <c r="J178" i="1"/>
  <c r="O177" i="1"/>
  <c r="N177" i="1"/>
  <c r="M177" i="1"/>
  <c r="L177" i="1"/>
  <c r="K177" i="1"/>
  <c r="J177" i="1"/>
  <c r="O176" i="1"/>
  <c r="O179" i="1" s="1"/>
  <c r="N176" i="1"/>
  <c r="M176" i="1"/>
  <c r="M179" i="1" s="1"/>
  <c r="L176" i="1"/>
  <c r="L179" i="1" s="1"/>
  <c r="K176" i="1"/>
  <c r="K179" i="1" s="1"/>
  <c r="J176" i="1"/>
  <c r="J179" i="1" s="1"/>
  <c r="I174" i="1"/>
  <c r="H174" i="1"/>
  <c r="G174" i="1"/>
  <c r="F174" i="1"/>
  <c r="E174" i="1"/>
  <c r="D174" i="1"/>
  <c r="C174" i="1"/>
  <c r="B174" i="1"/>
  <c r="O173" i="1"/>
  <c r="N173" i="1"/>
  <c r="M173" i="1"/>
  <c r="L173" i="1"/>
  <c r="K173" i="1"/>
  <c r="J173" i="1"/>
  <c r="O172" i="1"/>
  <c r="N172" i="1"/>
  <c r="M172" i="1"/>
  <c r="L172" i="1"/>
  <c r="K172" i="1"/>
  <c r="J172" i="1"/>
  <c r="O171" i="1"/>
  <c r="O174" i="1" s="1"/>
  <c r="N171" i="1"/>
  <c r="N174" i="1" s="1"/>
  <c r="M171" i="1"/>
  <c r="M174" i="1" s="1"/>
  <c r="L171" i="1"/>
  <c r="L174" i="1" s="1"/>
  <c r="K171" i="1"/>
  <c r="J171" i="1"/>
  <c r="J174" i="1" s="1"/>
  <c r="I169" i="1"/>
  <c r="H169" i="1"/>
  <c r="G169" i="1"/>
  <c r="F169" i="1"/>
  <c r="E169" i="1"/>
  <c r="D169" i="1"/>
  <c r="C169" i="1"/>
  <c r="B169" i="1"/>
  <c r="O168" i="1"/>
  <c r="N168" i="1"/>
  <c r="M168" i="1"/>
  <c r="L168" i="1"/>
  <c r="K168" i="1"/>
  <c r="J168" i="1"/>
  <c r="O167" i="1"/>
  <c r="N167" i="1"/>
  <c r="M167" i="1"/>
  <c r="L167" i="1"/>
  <c r="K167" i="1"/>
  <c r="J167" i="1"/>
  <c r="O166" i="1"/>
  <c r="O169" i="1" s="1"/>
  <c r="N166" i="1"/>
  <c r="N169" i="1" s="1"/>
  <c r="M166" i="1"/>
  <c r="M169" i="1" s="1"/>
  <c r="L166" i="1"/>
  <c r="L169" i="1" s="1"/>
  <c r="K166" i="1"/>
  <c r="J166" i="1"/>
  <c r="I138" i="1"/>
  <c r="H138" i="1"/>
  <c r="G138" i="1"/>
  <c r="F138" i="1"/>
  <c r="E138" i="1"/>
  <c r="D138" i="1"/>
  <c r="C138" i="1"/>
  <c r="B138" i="1"/>
  <c r="O137" i="1"/>
  <c r="N137" i="1"/>
  <c r="M137" i="1"/>
  <c r="L137" i="1"/>
  <c r="K137" i="1"/>
  <c r="J137" i="1"/>
  <c r="O136" i="1"/>
  <c r="N136" i="1"/>
  <c r="M136" i="1"/>
  <c r="L136" i="1"/>
  <c r="K136" i="1"/>
  <c r="J136" i="1"/>
  <c r="O135" i="1"/>
  <c r="O138" i="1" s="1"/>
  <c r="N135" i="1"/>
  <c r="N138" i="1" s="1"/>
  <c r="M135" i="1"/>
  <c r="L135" i="1"/>
  <c r="K135" i="1"/>
  <c r="J135" i="1"/>
  <c r="I133" i="1"/>
  <c r="H133" i="1"/>
  <c r="G133" i="1"/>
  <c r="F133" i="1"/>
  <c r="E133" i="1"/>
  <c r="D133" i="1"/>
  <c r="C133" i="1"/>
  <c r="B133" i="1"/>
  <c r="O132" i="1"/>
  <c r="N132" i="1"/>
  <c r="M132" i="1"/>
  <c r="L132" i="1"/>
  <c r="K132" i="1"/>
  <c r="J132" i="1"/>
  <c r="O131" i="1"/>
  <c r="N131" i="1"/>
  <c r="M131" i="1"/>
  <c r="L131" i="1"/>
  <c r="K131" i="1"/>
  <c r="J131" i="1"/>
  <c r="O130" i="1"/>
  <c r="N130" i="1"/>
  <c r="M130" i="1"/>
  <c r="L130" i="1"/>
  <c r="K130" i="1"/>
  <c r="J130" i="1"/>
  <c r="I128" i="1"/>
  <c r="H128" i="1"/>
  <c r="G128" i="1"/>
  <c r="F128" i="1"/>
  <c r="E128" i="1"/>
  <c r="D128" i="1"/>
  <c r="C128" i="1"/>
  <c r="B128" i="1"/>
  <c r="O127" i="1"/>
  <c r="N127" i="1"/>
  <c r="M127" i="1"/>
  <c r="L127" i="1"/>
  <c r="K127" i="1"/>
  <c r="J127" i="1"/>
  <c r="O126" i="1"/>
  <c r="N126" i="1"/>
  <c r="M126" i="1"/>
  <c r="L126" i="1"/>
  <c r="K126" i="1"/>
  <c r="J126" i="1"/>
  <c r="O125" i="1"/>
  <c r="N125" i="1"/>
  <c r="M125" i="1"/>
  <c r="M128" i="1" s="1"/>
  <c r="L125" i="1"/>
  <c r="K125" i="1"/>
  <c r="K128" i="1" s="1"/>
  <c r="J125" i="1"/>
  <c r="J128" i="1" s="1"/>
  <c r="I123" i="1"/>
  <c r="H123" i="1"/>
  <c r="G123" i="1"/>
  <c r="F123" i="1"/>
  <c r="E123" i="1"/>
  <c r="D123" i="1"/>
  <c r="C123" i="1"/>
  <c r="B123" i="1"/>
  <c r="O122" i="1"/>
  <c r="N122" i="1"/>
  <c r="M122" i="1"/>
  <c r="L122" i="1"/>
  <c r="K122" i="1"/>
  <c r="J122" i="1"/>
  <c r="O121" i="1"/>
  <c r="N121" i="1"/>
  <c r="M121" i="1"/>
  <c r="L121" i="1"/>
  <c r="K121" i="1"/>
  <c r="J121" i="1"/>
  <c r="O120" i="1"/>
  <c r="O123" i="1" s="1"/>
  <c r="N120" i="1"/>
  <c r="M120" i="1"/>
  <c r="M123" i="1" s="1"/>
  <c r="L120" i="1"/>
  <c r="L123" i="1" s="1"/>
  <c r="K120" i="1"/>
  <c r="K123" i="1" s="1"/>
  <c r="J120" i="1"/>
  <c r="J123" i="1" s="1"/>
  <c r="I118" i="1"/>
  <c r="H118" i="1"/>
  <c r="G118" i="1"/>
  <c r="F118" i="1"/>
  <c r="E118" i="1"/>
  <c r="D118" i="1"/>
  <c r="C118" i="1"/>
  <c r="B118" i="1"/>
  <c r="O117" i="1"/>
  <c r="N117" i="1"/>
  <c r="M117" i="1"/>
  <c r="L117" i="1"/>
  <c r="K117" i="1"/>
  <c r="J117" i="1"/>
  <c r="O116" i="1"/>
  <c r="N116" i="1"/>
  <c r="M116" i="1"/>
  <c r="L116" i="1"/>
  <c r="K116" i="1"/>
  <c r="J116" i="1"/>
  <c r="O115" i="1"/>
  <c r="O118" i="1" s="1"/>
  <c r="N115" i="1"/>
  <c r="N118" i="1" s="1"/>
  <c r="M115" i="1"/>
  <c r="M118" i="1" s="1"/>
  <c r="L115" i="1"/>
  <c r="L118" i="1" s="1"/>
  <c r="K115" i="1"/>
  <c r="J115" i="1"/>
  <c r="J118" i="1" s="1"/>
  <c r="I113" i="1"/>
  <c r="H113" i="1"/>
  <c r="G113" i="1"/>
  <c r="F113" i="1"/>
  <c r="E113" i="1"/>
  <c r="D113" i="1"/>
  <c r="C113" i="1"/>
  <c r="B113" i="1"/>
  <c r="O112" i="1"/>
  <c r="N112" i="1"/>
  <c r="M112" i="1"/>
  <c r="L112" i="1"/>
  <c r="K112" i="1"/>
  <c r="J112" i="1"/>
  <c r="O111" i="1"/>
  <c r="N111" i="1"/>
  <c r="M111" i="1"/>
  <c r="L111" i="1"/>
  <c r="K111" i="1"/>
  <c r="J111" i="1"/>
  <c r="O110" i="1"/>
  <c r="O113" i="1" s="1"/>
  <c r="N110" i="1"/>
  <c r="N113" i="1" s="1"/>
  <c r="M110" i="1"/>
  <c r="M113" i="1" s="1"/>
  <c r="L110" i="1"/>
  <c r="L113" i="1" s="1"/>
  <c r="K110" i="1"/>
  <c r="J110" i="1"/>
  <c r="I108" i="1"/>
  <c r="H108" i="1"/>
  <c r="G108" i="1"/>
  <c r="F108" i="1"/>
  <c r="E108" i="1"/>
  <c r="D108" i="1"/>
  <c r="C108" i="1"/>
  <c r="B108" i="1"/>
  <c r="O107" i="1"/>
  <c r="N107" i="1"/>
  <c r="M107" i="1"/>
  <c r="L107" i="1"/>
  <c r="K107" i="1"/>
  <c r="J107" i="1"/>
  <c r="O106" i="1"/>
  <c r="N106" i="1"/>
  <c r="M106" i="1"/>
  <c r="L106" i="1"/>
  <c r="L108" i="1" s="1"/>
  <c r="K106" i="1"/>
  <c r="J106" i="1"/>
  <c r="O105" i="1"/>
  <c r="O108" i="1" s="1"/>
  <c r="N105" i="1"/>
  <c r="N108" i="1" s="1"/>
  <c r="M105" i="1"/>
  <c r="L105" i="1"/>
  <c r="K105" i="1"/>
  <c r="J105" i="1"/>
  <c r="I103" i="1"/>
  <c r="H103" i="1"/>
  <c r="G103" i="1"/>
  <c r="F103" i="1"/>
  <c r="E103" i="1"/>
  <c r="D103" i="1"/>
  <c r="C103" i="1"/>
  <c r="B103" i="1"/>
  <c r="O102" i="1"/>
  <c r="N102" i="1"/>
  <c r="M102" i="1"/>
  <c r="L102" i="1"/>
  <c r="K102" i="1"/>
  <c r="J102" i="1"/>
  <c r="O101" i="1"/>
  <c r="N101" i="1"/>
  <c r="M101" i="1"/>
  <c r="L101" i="1"/>
  <c r="L103" i="1" s="1"/>
  <c r="K101" i="1"/>
  <c r="J101" i="1"/>
  <c r="O100" i="1"/>
  <c r="N100" i="1"/>
  <c r="M100" i="1"/>
  <c r="L100" i="1"/>
  <c r="K100" i="1"/>
  <c r="K103" i="1" s="1"/>
  <c r="J100" i="1"/>
  <c r="I98" i="1"/>
  <c r="H98" i="1"/>
  <c r="G98" i="1"/>
  <c r="F98" i="1"/>
  <c r="E98" i="1"/>
  <c r="D98" i="1"/>
  <c r="C98" i="1"/>
  <c r="B98" i="1"/>
  <c r="O97" i="1"/>
  <c r="N97" i="1"/>
  <c r="M97" i="1"/>
  <c r="L97" i="1"/>
  <c r="K97" i="1"/>
  <c r="J97" i="1"/>
  <c r="O96" i="1"/>
  <c r="N96" i="1"/>
  <c r="M96" i="1"/>
  <c r="L96" i="1"/>
  <c r="L98" i="1" s="1"/>
  <c r="K96" i="1"/>
  <c r="J96" i="1"/>
  <c r="O95" i="1"/>
  <c r="N95" i="1"/>
  <c r="M95" i="1"/>
  <c r="M98" i="1" s="1"/>
  <c r="L95" i="1"/>
  <c r="K95" i="1"/>
  <c r="K98" i="1" s="1"/>
  <c r="J95" i="1"/>
  <c r="J98" i="1" s="1"/>
  <c r="I93" i="1"/>
  <c r="H93" i="1"/>
  <c r="G93" i="1"/>
  <c r="F93" i="1"/>
  <c r="E93" i="1"/>
  <c r="D93" i="1"/>
  <c r="C93" i="1"/>
  <c r="B93" i="1"/>
  <c r="O92" i="1"/>
  <c r="N92" i="1"/>
  <c r="M92" i="1"/>
  <c r="L92" i="1"/>
  <c r="K92" i="1"/>
  <c r="J92" i="1"/>
  <c r="O91" i="1"/>
  <c r="N91" i="1"/>
  <c r="M91" i="1"/>
  <c r="L91" i="1"/>
  <c r="K91" i="1"/>
  <c r="J91" i="1"/>
  <c r="O90" i="1"/>
  <c r="O93" i="1" s="1"/>
  <c r="N90" i="1"/>
  <c r="M90" i="1"/>
  <c r="M93" i="1" s="1"/>
  <c r="L90" i="1"/>
  <c r="K90" i="1"/>
  <c r="K93" i="1" s="1"/>
  <c r="J90" i="1"/>
  <c r="J93" i="1" s="1"/>
  <c r="I86" i="1"/>
  <c r="H86" i="1"/>
  <c r="G86" i="1"/>
  <c r="F86" i="1"/>
  <c r="E86" i="1"/>
  <c r="D86" i="1"/>
  <c r="C86" i="1"/>
  <c r="B86" i="1"/>
  <c r="O85" i="1"/>
  <c r="N85" i="1"/>
  <c r="M85" i="1"/>
  <c r="L85" i="1"/>
  <c r="K85" i="1"/>
  <c r="J85" i="1"/>
  <c r="O84" i="1"/>
  <c r="N84" i="1"/>
  <c r="M84" i="1"/>
  <c r="L84" i="1"/>
  <c r="K84" i="1"/>
  <c r="J84" i="1"/>
  <c r="O83" i="1"/>
  <c r="O86" i="1" s="1"/>
  <c r="N83" i="1"/>
  <c r="N86" i="1" s="1"/>
  <c r="M83" i="1"/>
  <c r="M86" i="1" s="1"/>
  <c r="L83" i="1"/>
  <c r="K83" i="1"/>
  <c r="J83" i="1"/>
  <c r="J86" i="1" s="1"/>
  <c r="I81" i="1"/>
  <c r="H81" i="1"/>
  <c r="G81" i="1"/>
  <c r="F81" i="1"/>
  <c r="E81" i="1"/>
  <c r="D81" i="1"/>
  <c r="C81" i="1"/>
  <c r="B81" i="1"/>
  <c r="O80" i="1"/>
  <c r="N80" i="1"/>
  <c r="M80" i="1"/>
  <c r="L80" i="1"/>
  <c r="K80" i="1"/>
  <c r="J80" i="1"/>
  <c r="O79" i="1"/>
  <c r="N79" i="1"/>
  <c r="M79" i="1"/>
  <c r="L79" i="1"/>
  <c r="K79" i="1"/>
  <c r="J79" i="1"/>
  <c r="O78" i="1"/>
  <c r="O81" i="1" s="1"/>
  <c r="N78" i="1"/>
  <c r="N81" i="1" s="1"/>
  <c r="M78" i="1"/>
  <c r="M81" i="1" s="1"/>
  <c r="L78" i="1"/>
  <c r="K78" i="1"/>
  <c r="J78" i="1"/>
  <c r="I76" i="1"/>
  <c r="H76" i="1"/>
  <c r="G76" i="1"/>
  <c r="F76" i="1"/>
  <c r="E76" i="1"/>
  <c r="D76" i="1"/>
  <c r="C76" i="1"/>
  <c r="B76" i="1"/>
  <c r="O75" i="1"/>
  <c r="N75" i="1"/>
  <c r="M75" i="1"/>
  <c r="L75" i="1"/>
  <c r="K75" i="1"/>
  <c r="J75" i="1"/>
  <c r="O74" i="1"/>
  <c r="N74" i="1"/>
  <c r="M74" i="1"/>
  <c r="L74" i="1"/>
  <c r="L76" i="1" s="1"/>
  <c r="K74" i="1"/>
  <c r="J74" i="1"/>
  <c r="O73" i="1"/>
  <c r="O76" i="1" s="1"/>
  <c r="N73" i="1"/>
  <c r="N76" i="1" s="1"/>
  <c r="M73" i="1"/>
  <c r="L73" i="1"/>
  <c r="K73" i="1"/>
  <c r="J73" i="1"/>
  <c r="I71" i="1"/>
  <c r="H71" i="1"/>
  <c r="G71" i="1"/>
  <c r="F71" i="1"/>
  <c r="E71" i="1"/>
  <c r="D71" i="1"/>
  <c r="C71" i="1"/>
  <c r="B71" i="1"/>
  <c r="O70" i="1"/>
  <c r="N70" i="1"/>
  <c r="M70" i="1"/>
  <c r="L70" i="1"/>
  <c r="K70" i="1"/>
  <c r="J70" i="1"/>
  <c r="O69" i="1"/>
  <c r="N69" i="1"/>
  <c r="M69" i="1"/>
  <c r="M71" i="1" s="1"/>
  <c r="L69" i="1"/>
  <c r="L71" i="1" s="1"/>
  <c r="K69" i="1"/>
  <c r="J69" i="1"/>
  <c r="O68" i="1"/>
  <c r="N68" i="1"/>
  <c r="M68" i="1"/>
  <c r="L68" i="1"/>
  <c r="K68" i="1"/>
  <c r="K71" i="1" s="1"/>
  <c r="J68" i="1"/>
  <c r="H66" i="1"/>
  <c r="G66" i="1"/>
  <c r="F66" i="1"/>
  <c r="E66" i="1"/>
  <c r="D66" i="1"/>
  <c r="C66" i="1"/>
  <c r="B66" i="1"/>
  <c r="O65" i="1"/>
  <c r="N65" i="1"/>
  <c r="M65" i="1"/>
  <c r="L65" i="1"/>
  <c r="K65" i="1"/>
  <c r="J65" i="1"/>
  <c r="O64" i="1"/>
  <c r="O66" i="1" s="1"/>
  <c r="N64" i="1"/>
  <c r="M64" i="1"/>
  <c r="L64" i="1"/>
  <c r="K64" i="1"/>
  <c r="K66" i="1" s="1"/>
  <c r="J64" i="1"/>
  <c r="O63" i="1"/>
  <c r="N63" i="1"/>
  <c r="M63" i="1"/>
  <c r="L63" i="1"/>
  <c r="K63" i="1"/>
  <c r="J63" i="1"/>
  <c r="J66" i="1" s="1"/>
  <c r="I61" i="1"/>
  <c r="H61" i="1"/>
  <c r="G61" i="1"/>
  <c r="F61" i="1"/>
  <c r="E61" i="1"/>
  <c r="D61" i="1"/>
  <c r="C61" i="1"/>
  <c r="B61" i="1"/>
  <c r="O60" i="1"/>
  <c r="N60" i="1"/>
  <c r="M60" i="1"/>
  <c r="L60" i="1"/>
  <c r="K60" i="1"/>
  <c r="J60" i="1"/>
  <c r="O59" i="1"/>
  <c r="O61" i="1" s="1"/>
  <c r="N59" i="1"/>
  <c r="M59" i="1"/>
  <c r="L59" i="1"/>
  <c r="K59" i="1"/>
  <c r="J59" i="1"/>
  <c r="O58" i="1"/>
  <c r="N58" i="1"/>
  <c r="N61" i="1" s="1"/>
  <c r="M58" i="1"/>
  <c r="L58" i="1"/>
  <c r="K58" i="1"/>
  <c r="J58" i="1"/>
  <c r="J61" i="1" s="1"/>
  <c r="H56" i="1"/>
  <c r="G56" i="1"/>
  <c r="F56" i="1"/>
  <c r="E56" i="1"/>
  <c r="D56" i="1"/>
  <c r="C56" i="1"/>
  <c r="B56" i="1"/>
  <c r="O55" i="1"/>
  <c r="N55" i="1"/>
  <c r="M55" i="1"/>
  <c r="L55" i="1"/>
  <c r="K55" i="1"/>
  <c r="J55" i="1"/>
  <c r="O54" i="1"/>
  <c r="N54" i="1"/>
  <c r="N56" i="1" s="1"/>
  <c r="M54" i="1"/>
  <c r="L54" i="1"/>
  <c r="K54" i="1"/>
  <c r="J54" i="1"/>
  <c r="O53" i="1"/>
  <c r="N53" i="1"/>
  <c r="M53" i="1"/>
  <c r="M56" i="1" s="1"/>
  <c r="L53" i="1"/>
  <c r="L56" i="1" s="1"/>
  <c r="K53" i="1"/>
  <c r="J53" i="1"/>
  <c r="O50" i="1"/>
  <c r="N50" i="1"/>
  <c r="M50" i="1"/>
  <c r="L50" i="1"/>
  <c r="K50" i="1"/>
  <c r="J50" i="1"/>
  <c r="O49" i="1"/>
  <c r="N49" i="1"/>
  <c r="M49" i="1"/>
  <c r="L49" i="1"/>
  <c r="K49" i="1"/>
  <c r="J49" i="1"/>
  <c r="H47" i="1"/>
  <c r="G47" i="1"/>
  <c r="F47" i="1"/>
  <c r="E47" i="1"/>
  <c r="D47" i="1"/>
  <c r="C47" i="1"/>
  <c r="B47" i="1"/>
  <c r="O46" i="1"/>
  <c r="N46" i="1"/>
  <c r="M46" i="1"/>
  <c r="L46" i="1"/>
  <c r="K46" i="1"/>
  <c r="J46" i="1"/>
  <c r="O45" i="1"/>
  <c r="N45" i="1"/>
  <c r="M45" i="1"/>
  <c r="L45" i="1"/>
  <c r="K45" i="1"/>
  <c r="J45" i="1"/>
  <c r="J47" i="1" s="1"/>
  <c r="O44" i="1"/>
  <c r="N44" i="1"/>
  <c r="M44" i="1"/>
  <c r="L44" i="1"/>
  <c r="L47" i="1" s="1"/>
  <c r="K44" i="1"/>
  <c r="K47" i="1" s="1"/>
  <c r="J44" i="1"/>
  <c r="O40" i="1"/>
  <c r="N40" i="1"/>
  <c r="M40" i="1"/>
  <c r="L40" i="1"/>
  <c r="K40" i="1"/>
  <c r="J40" i="1"/>
  <c r="H38" i="1"/>
  <c r="G38" i="1"/>
  <c r="F38" i="1"/>
  <c r="E38" i="1"/>
  <c r="D38" i="1"/>
  <c r="C38" i="1"/>
  <c r="B38" i="1"/>
  <c r="O37" i="1"/>
  <c r="N37" i="1"/>
  <c r="M37" i="1"/>
  <c r="L37" i="1"/>
  <c r="K37" i="1"/>
  <c r="J37" i="1"/>
  <c r="O36" i="1"/>
  <c r="O38" i="1" s="1"/>
  <c r="N36" i="1"/>
  <c r="N38" i="1" s="1"/>
  <c r="M36" i="1"/>
  <c r="L36" i="1"/>
  <c r="K36" i="1"/>
  <c r="J36" i="1"/>
  <c r="J38" i="1" s="1"/>
  <c r="O35" i="1"/>
  <c r="N35" i="1"/>
  <c r="M35" i="1"/>
  <c r="L35" i="1"/>
  <c r="K35" i="1"/>
  <c r="J35" i="1"/>
  <c r="H31" i="1"/>
  <c r="G31" i="1"/>
  <c r="F31" i="1"/>
  <c r="E31" i="1"/>
  <c r="D31" i="1"/>
  <c r="C31" i="1"/>
  <c r="B31" i="1"/>
  <c r="O30" i="1"/>
  <c r="N30" i="1"/>
  <c r="M30" i="1"/>
  <c r="L30" i="1"/>
  <c r="K30" i="1"/>
  <c r="J30" i="1"/>
  <c r="O29" i="1"/>
  <c r="N29" i="1"/>
  <c r="N31" i="1" s="1"/>
  <c r="M29" i="1"/>
  <c r="M31" i="1" s="1"/>
  <c r="L29" i="1"/>
  <c r="K29" i="1"/>
  <c r="J29" i="1"/>
  <c r="O28" i="1"/>
  <c r="N28" i="1"/>
  <c r="M28" i="1"/>
  <c r="L28" i="1"/>
  <c r="L31" i="1" s="1"/>
  <c r="K28" i="1"/>
  <c r="J28" i="1"/>
  <c r="O26" i="1"/>
  <c r="N26" i="1"/>
  <c r="M26" i="1"/>
  <c r="L26" i="1"/>
  <c r="K26" i="1"/>
  <c r="J26" i="1"/>
  <c r="H26" i="1"/>
  <c r="G26" i="1"/>
  <c r="F26" i="1"/>
  <c r="E26" i="1"/>
  <c r="D26" i="1"/>
  <c r="C26" i="1"/>
  <c r="B26" i="1"/>
  <c r="O21" i="1"/>
  <c r="N21" i="1"/>
  <c r="M21" i="1"/>
  <c r="L21" i="1"/>
  <c r="K21" i="1"/>
  <c r="J21" i="1"/>
  <c r="H21" i="1"/>
  <c r="G21" i="1"/>
  <c r="F21" i="1"/>
  <c r="E21" i="1"/>
  <c r="D21" i="1"/>
  <c r="C21" i="1"/>
  <c r="B21" i="1"/>
  <c r="O16" i="1"/>
  <c r="N16" i="1"/>
  <c r="M16" i="1"/>
  <c r="L16" i="1"/>
  <c r="K16" i="1"/>
  <c r="J16" i="1"/>
  <c r="H16" i="1"/>
  <c r="G16" i="1"/>
  <c r="F16" i="1"/>
  <c r="E16" i="1"/>
  <c r="D16" i="1"/>
  <c r="C16" i="1"/>
  <c r="B16" i="1"/>
  <c r="O5" i="1"/>
  <c r="N5" i="1"/>
  <c r="M5" i="1"/>
  <c r="L5" i="1"/>
  <c r="K5" i="1"/>
  <c r="J5" i="1"/>
  <c r="H5" i="1"/>
  <c r="G5" i="1"/>
  <c r="F5" i="1"/>
  <c r="E5" i="1"/>
  <c r="D5" i="1"/>
  <c r="C5" i="1"/>
  <c r="B5" i="1"/>
  <c r="G39" i="10"/>
  <c r="B39" i="10"/>
  <c r="N38" i="10"/>
  <c r="N37" i="10"/>
  <c r="N36" i="10"/>
  <c r="N39" i="10" s="1"/>
  <c r="G34" i="10"/>
  <c r="B34" i="10"/>
  <c r="N33" i="10"/>
  <c r="N32" i="10"/>
  <c r="N31" i="10"/>
  <c r="N34" i="10" s="1"/>
  <c r="O28" i="10"/>
  <c r="N28" i="10"/>
  <c r="M28" i="10"/>
  <c r="L28" i="10"/>
  <c r="K28" i="10"/>
  <c r="J28" i="10"/>
  <c r="H28" i="10"/>
  <c r="G28" i="10"/>
  <c r="F28" i="10"/>
  <c r="E28" i="10"/>
  <c r="D28" i="10"/>
  <c r="C28" i="10"/>
  <c r="B28" i="10"/>
  <c r="I22" i="10"/>
  <c r="H22" i="10"/>
  <c r="G22" i="10"/>
  <c r="F22" i="10"/>
  <c r="E22" i="10"/>
  <c r="D22" i="10"/>
  <c r="C22" i="10"/>
  <c r="B22" i="10"/>
  <c r="O21" i="10"/>
  <c r="N21" i="10"/>
  <c r="M21" i="10"/>
  <c r="L21" i="10"/>
  <c r="K21" i="10"/>
  <c r="J21" i="10"/>
  <c r="O20" i="10"/>
  <c r="N20" i="10"/>
  <c r="M20" i="10"/>
  <c r="L20" i="10"/>
  <c r="K20" i="10"/>
  <c r="J20" i="10"/>
  <c r="O19" i="10"/>
  <c r="O22" i="10" s="1"/>
  <c r="N19" i="10"/>
  <c r="N22" i="10" s="1"/>
  <c r="M19" i="10"/>
  <c r="M22" i="10" s="1"/>
  <c r="L19" i="10"/>
  <c r="L22" i="10" s="1"/>
  <c r="K19" i="10"/>
  <c r="K22" i="10" s="1"/>
  <c r="J19" i="10"/>
  <c r="J22" i="10" s="1"/>
  <c r="H16" i="10"/>
  <c r="G16" i="10"/>
  <c r="F16" i="10"/>
  <c r="E16" i="10"/>
  <c r="D16" i="10"/>
  <c r="C16" i="10"/>
  <c r="B16" i="10"/>
  <c r="O15" i="10"/>
  <c r="N15" i="10"/>
  <c r="M15" i="10"/>
  <c r="L15" i="10"/>
  <c r="K15" i="10"/>
  <c r="J15" i="10"/>
  <c r="O14" i="10"/>
  <c r="N14" i="10"/>
  <c r="M14" i="10"/>
  <c r="L14" i="10"/>
  <c r="K14" i="10"/>
  <c r="J14" i="10"/>
  <c r="O13" i="10"/>
  <c r="N13" i="10"/>
  <c r="N16" i="10" s="1"/>
  <c r="M13" i="10"/>
  <c r="M16" i="10" s="1"/>
  <c r="L13" i="10"/>
  <c r="L16" i="10" s="1"/>
  <c r="K13" i="10"/>
  <c r="J13" i="10"/>
  <c r="H11" i="10"/>
  <c r="G11" i="10"/>
  <c r="F11" i="10"/>
  <c r="E11" i="10"/>
  <c r="D11" i="10"/>
  <c r="C11" i="10"/>
  <c r="B11" i="10"/>
  <c r="O10" i="10"/>
  <c r="N10" i="10"/>
  <c r="M10" i="10"/>
  <c r="L10" i="10"/>
  <c r="K10" i="10"/>
  <c r="J10" i="10"/>
  <c r="O9" i="10"/>
  <c r="N9" i="10"/>
  <c r="M9" i="10"/>
  <c r="L9" i="10"/>
  <c r="K9" i="10"/>
  <c r="J9" i="10"/>
  <c r="J11" i="10" s="1"/>
  <c r="O8" i="10"/>
  <c r="O11" i="10" s="1"/>
  <c r="N8" i="10"/>
  <c r="M8" i="10"/>
  <c r="M11" i="10" s="1"/>
  <c r="L8" i="10"/>
  <c r="L11" i="10" s="1"/>
  <c r="K8" i="10"/>
  <c r="J8" i="10"/>
  <c r="S6" i="10"/>
  <c r="H5" i="10"/>
  <c r="G5" i="10"/>
  <c r="F5" i="10"/>
  <c r="E5" i="10"/>
  <c r="D5" i="10"/>
  <c r="C5" i="10"/>
  <c r="B5" i="10"/>
  <c r="O4" i="10"/>
  <c r="N4" i="10"/>
  <c r="M4" i="10"/>
  <c r="L4" i="10"/>
  <c r="K4" i="10"/>
  <c r="J4" i="10"/>
  <c r="O3" i="10"/>
  <c r="N3" i="10"/>
  <c r="M3" i="10"/>
  <c r="L3" i="10"/>
  <c r="K3" i="10"/>
  <c r="J3" i="10"/>
  <c r="J5" i="10" s="1"/>
  <c r="O2" i="10"/>
  <c r="O5" i="10" s="1"/>
  <c r="N2" i="10"/>
  <c r="M2" i="10"/>
  <c r="L2" i="10"/>
  <c r="K2" i="10"/>
  <c r="J2" i="10"/>
  <c r="L272" i="1" l="1"/>
  <c r="O199" i="1"/>
  <c r="K247" i="1"/>
  <c r="N5" i="10"/>
  <c r="K16" i="10"/>
  <c r="K31" i="1"/>
  <c r="O47" i="1"/>
  <c r="M61" i="1"/>
  <c r="J71" i="1"/>
  <c r="L81" i="1"/>
  <c r="N93" i="1"/>
  <c r="J103" i="1"/>
  <c r="N123" i="1"/>
  <c r="L128" i="1"/>
  <c r="J133" i="1"/>
  <c r="N179" i="1"/>
  <c r="L184" i="1"/>
  <c r="J189" i="1"/>
  <c r="N209" i="1"/>
  <c r="L214" i="1"/>
  <c r="J227" i="1"/>
  <c r="N247" i="1"/>
  <c r="L252" i="1"/>
  <c r="J257" i="1"/>
  <c r="K133" i="1"/>
  <c r="K189" i="1"/>
  <c r="K227" i="1"/>
  <c r="K257" i="1"/>
  <c r="M66" i="1"/>
  <c r="N128" i="1"/>
  <c r="L189" i="1"/>
  <c r="N214" i="1"/>
  <c r="J262" i="1"/>
  <c r="N66" i="1"/>
  <c r="K108" i="1"/>
  <c r="M133" i="1"/>
  <c r="O184" i="1"/>
  <c r="K232" i="1"/>
  <c r="O252" i="1"/>
  <c r="K262" i="1"/>
  <c r="L5" i="10"/>
  <c r="O16" i="10"/>
  <c r="O31" i="1"/>
  <c r="M47" i="1"/>
  <c r="K61" i="1"/>
  <c r="N71" i="1"/>
  <c r="J81" i="1"/>
  <c r="L93" i="1"/>
  <c r="N103" i="1"/>
  <c r="J113" i="1"/>
  <c r="N133" i="1"/>
  <c r="L138" i="1"/>
  <c r="J169" i="1"/>
  <c r="N189" i="1"/>
  <c r="L194" i="1"/>
  <c r="J199" i="1"/>
  <c r="N227" i="1"/>
  <c r="L232" i="1"/>
  <c r="J237" i="1"/>
  <c r="N257" i="1"/>
  <c r="L262" i="1"/>
  <c r="J267" i="1"/>
  <c r="N237" i="1"/>
  <c r="L38" i="1"/>
  <c r="J56" i="1"/>
  <c r="J232" i="1"/>
  <c r="L257" i="1"/>
  <c r="K76" i="1"/>
  <c r="O98" i="1"/>
  <c r="M257" i="1"/>
  <c r="K11" i="10"/>
  <c r="J16" i="10"/>
  <c r="J31" i="1"/>
  <c r="N47" i="1"/>
  <c r="L61" i="1"/>
  <c r="O71" i="1"/>
  <c r="M76" i="1"/>
  <c r="K81" i="1"/>
  <c r="O103" i="1"/>
  <c r="M108" i="1"/>
  <c r="K113" i="1"/>
  <c r="O133" i="1"/>
  <c r="M138" i="1"/>
  <c r="K169" i="1"/>
  <c r="O189" i="1"/>
  <c r="M194" i="1"/>
  <c r="K199" i="1"/>
  <c r="O227" i="1"/>
  <c r="M232" i="1"/>
  <c r="K237" i="1"/>
  <c r="O257" i="1"/>
  <c r="M262" i="1"/>
  <c r="K267" i="1"/>
  <c r="N98" i="1"/>
  <c r="J108" i="1"/>
  <c r="J138" i="1"/>
  <c r="N184" i="1"/>
  <c r="L227" i="1"/>
  <c r="N252" i="1"/>
  <c r="K5" i="10"/>
  <c r="K56" i="1"/>
  <c r="M103" i="1"/>
  <c r="K138" i="1"/>
  <c r="K194" i="1"/>
  <c r="M227" i="1"/>
  <c r="M5" i="10"/>
  <c r="N11" i="10"/>
  <c r="J76" i="1"/>
  <c r="L86" i="1"/>
  <c r="L133" i="1"/>
  <c r="J194" i="1"/>
  <c r="M38" i="1"/>
  <c r="O128" i="1"/>
  <c r="M189" i="1"/>
  <c r="O214" i="1"/>
  <c r="K38" i="1"/>
  <c r="O56" i="1"/>
  <c r="L66" i="1"/>
  <c r="K86" i="1"/>
  <c r="K118" i="1"/>
  <c r="K174" i="1"/>
  <c r="K204" i="1"/>
  <c r="K242" i="1"/>
  <c r="O5" i="5"/>
  <c r="P5" i="5"/>
  <c r="V5" i="5" s="1"/>
  <c r="AB5" i="5" s="1"/>
  <c r="O6" i="5"/>
  <c r="P6" i="5"/>
  <c r="V6" i="5" s="1"/>
  <c r="AB6" i="5" s="1"/>
  <c r="O7" i="5"/>
  <c r="P7" i="5"/>
  <c r="V7" i="5" s="1"/>
  <c r="AB7" i="5" s="1"/>
  <c r="O8" i="5"/>
  <c r="P8" i="5"/>
  <c r="V8" i="5" s="1"/>
  <c r="AB8" i="5" s="1"/>
  <c r="O9" i="5"/>
  <c r="P9" i="5"/>
  <c r="O10" i="5"/>
  <c r="P10" i="5"/>
  <c r="O11" i="5"/>
  <c r="P11" i="5"/>
  <c r="O12" i="5"/>
  <c r="P12" i="5"/>
  <c r="O13" i="5"/>
  <c r="P13" i="5"/>
  <c r="P4" i="5"/>
  <c r="V4" i="5" s="1"/>
  <c r="AB4" i="5" s="1"/>
  <c r="C13" i="6"/>
  <c r="C12" i="6"/>
  <c r="C11" i="6"/>
  <c r="C10" i="6"/>
  <c r="C9" i="6"/>
  <c r="C8" i="6"/>
  <c r="C7" i="6"/>
  <c r="C6" i="6"/>
  <c r="C5" i="6"/>
  <c r="C4" i="6"/>
  <c r="C3" i="6"/>
  <c r="C2" i="6"/>
  <c r="C1" i="6"/>
  <c r="H33" i="7"/>
  <c r="G33" i="7"/>
  <c r="F33" i="7"/>
  <c r="E33" i="7"/>
  <c r="D33" i="7"/>
  <c r="C33" i="7"/>
  <c r="H32" i="7"/>
  <c r="G32" i="7"/>
  <c r="F32" i="7"/>
  <c r="E32" i="7"/>
  <c r="D32" i="7"/>
  <c r="C32" i="7"/>
  <c r="H31" i="7"/>
  <c r="G31" i="7"/>
  <c r="F31" i="7"/>
  <c r="E31" i="7"/>
  <c r="D31" i="7"/>
  <c r="C31" i="7"/>
  <c r="H30" i="7"/>
  <c r="G30" i="7"/>
  <c r="F30" i="7"/>
  <c r="E30" i="7"/>
  <c r="D30" i="7"/>
  <c r="C30" i="7"/>
  <c r="H29" i="7"/>
  <c r="G29" i="7"/>
  <c r="F29" i="7"/>
  <c r="E29" i="7"/>
  <c r="D29" i="7"/>
  <c r="C29" i="7"/>
  <c r="H28" i="7"/>
  <c r="G28" i="7"/>
  <c r="F28" i="7"/>
  <c r="E28" i="7"/>
  <c r="D28" i="7"/>
  <c r="C28" i="7"/>
  <c r="H27" i="7"/>
  <c r="G27" i="7"/>
  <c r="F27" i="7"/>
  <c r="E27" i="7"/>
  <c r="D27" i="7"/>
  <c r="C27" i="7"/>
  <c r="H26" i="7"/>
  <c r="G26" i="7"/>
  <c r="F26" i="7"/>
  <c r="E26" i="7"/>
  <c r="D26" i="7"/>
  <c r="C26" i="7"/>
  <c r="H25" i="7"/>
  <c r="G25" i="7"/>
  <c r="F25" i="7"/>
  <c r="E25" i="7"/>
  <c r="D25" i="7"/>
  <c r="C25" i="7"/>
  <c r="H24" i="7"/>
  <c r="G24" i="7"/>
  <c r="F24" i="7"/>
  <c r="E24" i="7"/>
  <c r="D24" i="7"/>
  <c r="C24" i="7"/>
  <c r="H23" i="7" l="1"/>
  <c r="G23" i="7"/>
  <c r="F23" i="7"/>
  <c r="E23" i="7"/>
  <c r="D23" i="7"/>
  <c r="C23" i="7"/>
  <c r="H22" i="7"/>
  <c r="G22" i="7"/>
  <c r="F22" i="7"/>
  <c r="E22" i="7"/>
  <c r="D22" i="7"/>
  <c r="C22" i="7"/>
  <c r="H21" i="7"/>
  <c r="G21" i="7"/>
  <c r="F21" i="7"/>
  <c r="E21" i="7"/>
  <c r="D21" i="7"/>
  <c r="C21" i="7"/>
  <c r="J16" i="7"/>
  <c r="J33" i="7" s="1"/>
  <c r="J50" i="7" s="1"/>
  <c r="H16" i="7"/>
  <c r="X16" i="7" s="1"/>
  <c r="G16" i="7"/>
  <c r="O33" i="7" s="1"/>
  <c r="F16" i="7"/>
  <c r="N33" i="7" s="1"/>
  <c r="E16" i="7"/>
  <c r="M33" i="7" s="1"/>
  <c r="D16" i="7"/>
  <c r="T16" i="7" s="1"/>
  <c r="C16" i="7"/>
  <c r="K33" i="7" s="1"/>
  <c r="J15" i="7"/>
  <c r="R15" i="7" s="1"/>
  <c r="H15" i="7"/>
  <c r="P32" i="7" s="1"/>
  <c r="G15" i="7"/>
  <c r="O32" i="7" s="1"/>
  <c r="F15" i="7"/>
  <c r="N15" i="7" s="1"/>
  <c r="E15" i="7"/>
  <c r="M32" i="7" s="1"/>
  <c r="D15" i="7"/>
  <c r="L32" i="7" s="1"/>
  <c r="C15" i="7"/>
  <c r="K32" i="7" s="1"/>
  <c r="L14" i="7"/>
  <c r="J14" i="7"/>
  <c r="J31" i="7" s="1"/>
  <c r="J48" i="7" s="1"/>
  <c r="H14" i="7"/>
  <c r="X14" i="7" s="1"/>
  <c r="G14" i="7"/>
  <c r="O31" i="7" s="1"/>
  <c r="F14" i="7"/>
  <c r="N31" i="7" s="1"/>
  <c r="E14" i="7"/>
  <c r="M31" i="7" s="1"/>
  <c r="L31" i="7" s="1"/>
  <c r="D14" i="7"/>
  <c r="T14" i="7" s="1"/>
  <c r="C14" i="7"/>
  <c r="K31" i="7" s="1"/>
  <c r="O13" i="7"/>
  <c r="J13" i="7"/>
  <c r="R13" i="7" s="1"/>
  <c r="H13" i="7"/>
  <c r="P30" i="7" s="1"/>
  <c r="G13" i="7"/>
  <c r="O30" i="7" s="1"/>
  <c r="F13" i="7"/>
  <c r="V13" i="7" s="1"/>
  <c r="E13" i="7"/>
  <c r="M30" i="7" s="1"/>
  <c r="D13" i="7"/>
  <c r="L30" i="7" s="1"/>
  <c r="C13" i="7"/>
  <c r="K30" i="7" s="1"/>
  <c r="J12" i="7"/>
  <c r="R12" i="7" s="1"/>
  <c r="H12" i="7"/>
  <c r="X12" i="7" s="1"/>
  <c r="G12" i="7"/>
  <c r="O29" i="7" s="1"/>
  <c r="F12" i="7"/>
  <c r="N29" i="7" s="1"/>
  <c r="E12" i="7"/>
  <c r="M29" i="7" s="1"/>
  <c r="D12" i="7"/>
  <c r="T12" i="7" s="1"/>
  <c r="C12" i="7"/>
  <c r="K29" i="7" s="1"/>
  <c r="J11" i="7"/>
  <c r="R11" i="7" s="1"/>
  <c r="H11" i="7"/>
  <c r="P28" i="7" s="1"/>
  <c r="G11" i="7"/>
  <c r="O28" i="7" s="1"/>
  <c r="F11" i="7"/>
  <c r="N11" i="7" s="1"/>
  <c r="E11" i="7"/>
  <c r="M28" i="7" s="1"/>
  <c r="D11" i="7"/>
  <c r="L28" i="7" s="1"/>
  <c r="C11" i="7"/>
  <c r="K28" i="7" s="1"/>
  <c r="J10" i="7"/>
  <c r="R10" i="7" s="1"/>
  <c r="H10" i="7"/>
  <c r="P10" i="7" s="1"/>
  <c r="G10" i="7"/>
  <c r="O27" i="7" s="1"/>
  <c r="F10" i="7"/>
  <c r="N27" i="7" s="1"/>
  <c r="E10" i="7"/>
  <c r="M27" i="7" s="1"/>
  <c r="D10" i="7"/>
  <c r="L10" i="7" s="1"/>
  <c r="C10" i="7"/>
  <c r="K27" i="7" s="1"/>
  <c r="J9" i="7"/>
  <c r="R9" i="7" s="1"/>
  <c r="H9" i="7"/>
  <c r="P26" i="7" s="1"/>
  <c r="G9" i="7"/>
  <c r="O26" i="7" s="1"/>
  <c r="F9" i="7"/>
  <c r="V9" i="7" s="1"/>
  <c r="E9" i="7"/>
  <c r="M26" i="7" s="1"/>
  <c r="D9" i="7"/>
  <c r="L26" i="7" s="1"/>
  <c r="C9" i="7"/>
  <c r="K26" i="7" s="1"/>
  <c r="L8" i="7"/>
  <c r="J8" i="7"/>
  <c r="J25" i="7" s="1"/>
  <c r="J42" i="7" s="1"/>
  <c r="H8" i="7"/>
  <c r="P8" i="7" s="1"/>
  <c r="G8" i="7"/>
  <c r="O25" i="7" s="1"/>
  <c r="F8" i="7"/>
  <c r="N25" i="7" s="1"/>
  <c r="E8" i="7"/>
  <c r="M25" i="7" s="1"/>
  <c r="D8" i="7"/>
  <c r="T8" i="7" s="1"/>
  <c r="C8" i="7"/>
  <c r="K25" i="7" s="1"/>
  <c r="J7" i="7"/>
  <c r="R7" i="7" s="1"/>
  <c r="H7" i="7"/>
  <c r="P24" i="7" s="1"/>
  <c r="G7" i="7"/>
  <c r="O24" i="7" s="1"/>
  <c r="F7" i="7"/>
  <c r="N7" i="7" s="1"/>
  <c r="E7" i="7"/>
  <c r="M24" i="7" s="1"/>
  <c r="D7" i="7"/>
  <c r="L24" i="7" s="1"/>
  <c r="C7" i="7"/>
  <c r="K24" i="7" s="1"/>
  <c r="J6" i="7"/>
  <c r="R6" i="7" s="1"/>
  <c r="H6" i="7"/>
  <c r="X6" i="7" s="1"/>
  <c r="G6" i="7"/>
  <c r="W6" i="7" s="1"/>
  <c r="F6" i="7"/>
  <c r="N23" i="7" s="1"/>
  <c r="E6" i="7"/>
  <c r="M23" i="7" s="1"/>
  <c r="D6" i="7"/>
  <c r="L6" i="7" s="1"/>
  <c r="C6" i="7"/>
  <c r="J5" i="7"/>
  <c r="R5" i="7" s="1"/>
  <c r="H5" i="7"/>
  <c r="G5" i="7"/>
  <c r="O22" i="7" s="1"/>
  <c r="F5" i="7"/>
  <c r="V5" i="7" s="1"/>
  <c r="E5" i="7"/>
  <c r="U5" i="7" s="1"/>
  <c r="D5" i="7"/>
  <c r="C5" i="7"/>
  <c r="J4" i="7"/>
  <c r="J21" i="7" s="1"/>
  <c r="J38" i="7" s="1"/>
  <c r="H4" i="7"/>
  <c r="X4" i="7" s="1"/>
  <c r="G4" i="7"/>
  <c r="O21" i="7" s="1"/>
  <c r="F4" i="7"/>
  <c r="N21" i="7" s="1"/>
  <c r="E4" i="7"/>
  <c r="M21" i="7" s="1"/>
  <c r="D4" i="7"/>
  <c r="C4" i="7"/>
  <c r="P22" i="7" l="1"/>
  <c r="O11" i="7"/>
  <c r="M7" i="7"/>
  <c r="T10" i="7"/>
  <c r="T27" i="7" s="1"/>
  <c r="J98" i="5" s="1"/>
  <c r="N4" i="7"/>
  <c r="S7" i="7"/>
  <c r="L23" i="7"/>
  <c r="K7" i="7"/>
  <c r="L4" i="7"/>
  <c r="K22" i="7"/>
  <c r="T6" i="7"/>
  <c r="L22" i="7"/>
  <c r="T22" i="7" s="1"/>
  <c r="P106" i="5" s="1"/>
  <c r="P14" i="7"/>
  <c r="N32" i="7"/>
  <c r="N6" i="7"/>
  <c r="V6" i="7"/>
  <c r="L21" i="7"/>
  <c r="L5" i="7"/>
  <c r="T4" i="7"/>
  <c r="U9" i="7"/>
  <c r="N12" i="7"/>
  <c r="X8" i="7"/>
  <c r="V14" i="7"/>
  <c r="V31" i="7" s="1"/>
  <c r="N65" i="7" s="1"/>
  <c r="S4" i="7"/>
  <c r="R4" i="7" s="1"/>
  <c r="R21" i="7" s="1"/>
  <c r="W9" i="7"/>
  <c r="V10" i="7"/>
  <c r="S11" i="7"/>
  <c r="P12" i="7"/>
  <c r="S13" i="7"/>
  <c r="L33" i="7"/>
  <c r="T5" i="7"/>
  <c r="L25" i="7"/>
  <c r="T25" i="7" s="1"/>
  <c r="L59" i="7" s="1"/>
  <c r="X10" i="7"/>
  <c r="U11" i="7"/>
  <c r="V12" i="7"/>
  <c r="V29" i="7" s="1"/>
  <c r="R113" i="5" s="1"/>
  <c r="W13" i="7"/>
  <c r="W30" i="7" s="1"/>
  <c r="O47" i="7" s="1"/>
  <c r="W11" i="7"/>
  <c r="N22" i="7"/>
  <c r="L27" i="7"/>
  <c r="T31" i="7"/>
  <c r="L65" i="7" s="1"/>
  <c r="L29" i="7"/>
  <c r="N5" i="7"/>
  <c r="O7" i="7"/>
  <c r="N8" i="7"/>
  <c r="K9" i="7"/>
  <c r="M15" i="7"/>
  <c r="P5" i="7"/>
  <c r="M9" i="7"/>
  <c r="S15" i="7"/>
  <c r="K13" i="7"/>
  <c r="W15" i="7"/>
  <c r="P6" i="7"/>
  <c r="P4" i="7"/>
  <c r="K23" i="7"/>
  <c r="U7" i="7"/>
  <c r="U24" i="7" s="1"/>
  <c r="Q108" i="5" s="1"/>
  <c r="O9" i="7"/>
  <c r="W26" i="7" s="1"/>
  <c r="O43" i="7" s="1"/>
  <c r="N10" i="7"/>
  <c r="V27" i="7" s="1"/>
  <c r="K11" i="7"/>
  <c r="W7" i="7"/>
  <c r="W24" i="7" s="1"/>
  <c r="O58" i="7" s="1"/>
  <c r="V8" i="7"/>
  <c r="S9" i="7"/>
  <c r="M11" i="7"/>
  <c r="L12" i="7"/>
  <c r="M13" i="7"/>
  <c r="W4" i="7"/>
  <c r="V4" i="7" s="1"/>
  <c r="K4" i="7"/>
  <c r="O4" i="7"/>
  <c r="U4" i="7"/>
  <c r="M5" i="7"/>
  <c r="S5" i="7"/>
  <c r="X5" i="7"/>
  <c r="X22" i="7" s="1"/>
  <c r="P39" i="7" s="1"/>
  <c r="K6" i="7"/>
  <c r="O6" i="7"/>
  <c r="U6" i="7"/>
  <c r="N24" i="7"/>
  <c r="L7" i="7"/>
  <c r="P7" i="7"/>
  <c r="V7" i="7"/>
  <c r="M8" i="7"/>
  <c r="S8" i="7"/>
  <c r="W8" i="7"/>
  <c r="N9" i="7"/>
  <c r="T9" i="7"/>
  <c r="X9" i="7"/>
  <c r="X26" i="7" s="1"/>
  <c r="P43" i="7" s="1"/>
  <c r="K10" i="7"/>
  <c r="O10" i="7"/>
  <c r="U10" i="7"/>
  <c r="N28" i="7"/>
  <c r="L11" i="7"/>
  <c r="P11" i="7"/>
  <c r="V11" i="7"/>
  <c r="M12" i="7"/>
  <c r="S12" i="7"/>
  <c r="W12" i="7"/>
  <c r="N13" i="7"/>
  <c r="T13" i="7"/>
  <c r="X13" i="7"/>
  <c r="K14" i="7"/>
  <c r="O14" i="7"/>
  <c r="U14" i="7"/>
  <c r="L15" i="7"/>
  <c r="P15" i="7"/>
  <c r="V15" i="7"/>
  <c r="V32" i="7" s="1"/>
  <c r="N66" i="7" s="1"/>
  <c r="M16" i="7"/>
  <c r="S16" i="7"/>
  <c r="W16" i="7"/>
  <c r="K21" i="7"/>
  <c r="M22" i="7"/>
  <c r="U22" i="7" s="1"/>
  <c r="Q106" i="5" s="1"/>
  <c r="O23" i="7"/>
  <c r="W23" i="7" s="1"/>
  <c r="N14" i="7"/>
  <c r="K15" i="7"/>
  <c r="S32" i="7" s="1"/>
  <c r="K66" i="7" s="1"/>
  <c r="O15" i="7"/>
  <c r="U15" i="7"/>
  <c r="L16" i="7"/>
  <c r="T33" i="7" s="1"/>
  <c r="L67" i="7" s="1"/>
  <c r="P16" i="7"/>
  <c r="V16" i="7"/>
  <c r="W5" i="7"/>
  <c r="M4" i="7"/>
  <c r="K5" i="7"/>
  <c r="S22" i="7" s="1"/>
  <c r="K56" i="7" s="1"/>
  <c r="O5" i="7"/>
  <c r="M6" i="7"/>
  <c r="S6" i="7"/>
  <c r="T7" i="7"/>
  <c r="T24" i="7" s="1"/>
  <c r="L58" i="7" s="1"/>
  <c r="X7" i="7"/>
  <c r="X24" i="7" s="1"/>
  <c r="P58" i="7" s="1"/>
  <c r="K8" i="7"/>
  <c r="O8" i="7"/>
  <c r="U8" i="7"/>
  <c r="N26" i="7"/>
  <c r="L9" i="7"/>
  <c r="P9" i="7"/>
  <c r="M10" i="7"/>
  <c r="S10" i="7"/>
  <c r="S27" i="7" s="1"/>
  <c r="K61" i="7" s="1"/>
  <c r="W10" i="7"/>
  <c r="W27" i="7" s="1"/>
  <c r="O44" i="7" s="1"/>
  <c r="T11" i="7"/>
  <c r="X11" i="7"/>
  <c r="K12" i="7"/>
  <c r="O12" i="7"/>
  <c r="U12" i="7"/>
  <c r="N30" i="7"/>
  <c r="L13" i="7"/>
  <c r="P13" i="7"/>
  <c r="M14" i="7"/>
  <c r="S14" i="7"/>
  <c r="W14" i="7"/>
  <c r="W31" i="7" s="1"/>
  <c r="O65" i="7" s="1"/>
  <c r="T15" i="7"/>
  <c r="X15" i="7"/>
  <c r="K16" i="7"/>
  <c r="O16" i="7"/>
  <c r="U16" i="7"/>
  <c r="S24" i="7"/>
  <c r="K58" i="7" s="1"/>
  <c r="U13" i="7"/>
  <c r="N16" i="7"/>
  <c r="V22" i="7"/>
  <c r="N56" i="7" s="1"/>
  <c r="T23" i="7"/>
  <c r="L57" i="7" s="1"/>
  <c r="J30" i="7"/>
  <c r="J47" i="7" s="1"/>
  <c r="R26" i="7"/>
  <c r="J60" i="7" s="1"/>
  <c r="R60" i="7" s="1"/>
  <c r="J32" i="7"/>
  <c r="J49" i="7" s="1"/>
  <c r="R24" i="7"/>
  <c r="J58" i="7" s="1"/>
  <c r="R58" i="7" s="1"/>
  <c r="R27" i="7"/>
  <c r="R29" i="7"/>
  <c r="R32" i="7"/>
  <c r="J66" i="7" s="1"/>
  <c r="R66" i="7" s="1"/>
  <c r="J22" i="7"/>
  <c r="J39" i="7" s="1"/>
  <c r="J28" i="7"/>
  <c r="J45" i="7" s="1"/>
  <c r="J26" i="7"/>
  <c r="J43" i="7" s="1"/>
  <c r="W28" i="7"/>
  <c r="O45" i="7" s="1"/>
  <c r="J29" i="7"/>
  <c r="J46" i="7" s="1"/>
  <c r="J27" i="7"/>
  <c r="J44" i="7" s="1"/>
  <c r="J24" i="7"/>
  <c r="J41" i="7" s="1"/>
  <c r="R8" i="7"/>
  <c r="R14" i="7"/>
  <c r="R31" i="7" s="1"/>
  <c r="R16" i="7"/>
  <c r="R33" i="7" s="1"/>
  <c r="J23" i="7"/>
  <c r="J40" i="7" s="1"/>
  <c r="C13" i="5"/>
  <c r="N12" i="5"/>
  <c r="C12" i="5"/>
  <c r="N11" i="5"/>
  <c r="C11" i="5"/>
  <c r="N10" i="5"/>
  <c r="C10" i="5"/>
  <c r="N9" i="5"/>
  <c r="M9" i="5"/>
  <c r="C9" i="5"/>
  <c r="AA8" i="5" s="1"/>
  <c r="U8" i="5"/>
  <c r="N8" i="5"/>
  <c r="M8" i="5"/>
  <c r="S8" i="5" s="1"/>
  <c r="L8" i="5"/>
  <c r="R8" i="5" s="1"/>
  <c r="K8" i="5"/>
  <c r="C8" i="5"/>
  <c r="U7" i="5"/>
  <c r="N7" i="5"/>
  <c r="T7" i="5" s="1"/>
  <c r="M7" i="5"/>
  <c r="L7" i="5"/>
  <c r="R7" i="5" s="1"/>
  <c r="K7" i="5"/>
  <c r="C7" i="5"/>
  <c r="U6" i="5"/>
  <c r="N6" i="5"/>
  <c r="M6" i="5"/>
  <c r="L6" i="5"/>
  <c r="K6" i="5"/>
  <c r="C6" i="5"/>
  <c r="N5" i="5"/>
  <c r="M5" i="5"/>
  <c r="L5" i="5" s="1"/>
  <c r="K5" i="5"/>
  <c r="F5" i="5"/>
  <c r="C5" i="5"/>
  <c r="O4" i="5"/>
  <c r="U4" i="5" s="1"/>
  <c r="N4" i="5"/>
  <c r="T4" i="5" s="1"/>
  <c r="M4" i="5"/>
  <c r="K4" i="5"/>
  <c r="F4" i="5"/>
  <c r="C4" i="5"/>
  <c r="T6" i="5" l="1"/>
  <c r="D5" i="5"/>
  <c r="V30" i="7"/>
  <c r="R114" i="5" s="1"/>
  <c r="U26" i="7"/>
  <c r="M58" i="7"/>
  <c r="U32" i="7"/>
  <c r="M66" i="7" s="1"/>
  <c r="N46" i="7"/>
  <c r="N63" i="7"/>
  <c r="U31" i="7"/>
  <c r="M65" i="7" s="1"/>
  <c r="M41" i="7"/>
  <c r="L39" i="7"/>
  <c r="T29" i="7"/>
  <c r="L63" i="7" s="1"/>
  <c r="S28" i="7"/>
  <c r="O112" i="5" s="1"/>
  <c r="T32" i="7"/>
  <c r="L66" i="7" s="1"/>
  <c r="S30" i="7"/>
  <c r="R30" i="7" s="1"/>
  <c r="J64" i="7" s="1"/>
  <c r="R64" i="7" s="1"/>
  <c r="S21" i="7"/>
  <c r="O105" i="5" s="1"/>
  <c r="U33" i="7"/>
  <c r="M67" i="7" s="1"/>
  <c r="W22" i="7"/>
  <c r="O39" i="7" s="1"/>
  <c r="R28" i="7"/>
  <c r="J62" i="7" s="1"/>
  <c r="R62" i="7" s="1"/>
  <c r="D7" i="5"/>
  <c r="W32" i="7"/>
  <c r="O66" i="7" s="1"/>
  <c r="L61" i="7"/>
  <c r="T8" i="5"/>
  <c r="Z8" i="5" s="1"/>
  <c r="Y8" i="5" s="1"/>
  <c r="X8" i="5" s="1"/>
  <c r="X28" i="7"/>
  <c r="P45" i="7" s="1"/>
  <c r="S23" i="7"/>
  <c r="K40" i="7" s="1"/>
  <c r="S31" i="7"/>
  <c r="K65" i="7" s="1"/>
  <c r="D6" i="5"/>
  <c r="O108" i="5"/>
  <c r="S26" i="7"/>
  <c r="K60" i="7" s="1"/>
  <c r="V26" i="7"/>
  <c r="R110" i="5" s="1"/>
  <c r="V25" i="7"/>
  <c r="R109" i="5" s="1"/>
  <c r="D4" i="5"/>
  <c r="D8" i="5"/>
  <c r="E13" i="5" s="1"/>
  <c r="U13" i="5" s="1"/>
  <c r="AA13" i="5" s="1"/>
  <c r="P41" i="7"/>
  <c r="U30" i="7"/>
  <c r="K101" i="5" s="1"/>
  <c r="P111" i="5"/>
  <c r="O111" i="5" s="1"/>
  <c r="U25" i="7"/>
  <c r="Q109" i="5" s="1"/>
  <c r="U21" i="7"/>
  <c r="M55" i="7" s="1"/>
  <c r="U28" i="7"/>
  <c r="Q112" i="5" s="1"/>
  <c r="N39" i="7"/>
  <c r="J95" i="5"/>
  <c r="P60" i="7"/>
  <c r="P107" i="5"/>
  <c r="S25" i="7"/>
  <c r="O109" i="5" s="1"/>
  <c r="L40" i="7"/>
  <c r="M64" i="7"/>
  <c r="L56" i="7"/>
  <c r="P108" i="5"/>
  <c r="M99" i="5"/>
  <c r="L42" i="7"/>
  <c r="N43" i="7"/>
  <c r="P56" i="7"/>
  <c r="M56" i="7"/>
  <c r="X32" i="7"/>
  <c r="U29" i="7"/>
  <c r="T28" i="7"/>
  <c r="V28" i="7"/>
  <c r="N62" i="7" s="1"/>
  <c r="U27" i="7"/>
  <c r="Q111" i="5" s="1"/>
  <c r="T26" i="7"/>
  <c r="T30" i="7"/>
  <c r="J101" i="5" s="1"/>
  <c r="V33" i="7"/>
  <c r="N67" i="7" s="1"/>
  <c r="S33" i="7"/>
  <c r="K67" i="7" s="1"/>
  <c r="X30" i="7"/>
  <c r="S29" i="7"/>
  <c r="K63" i="7" s="1"/>
  <c r="P109" i="5"/>
  <c r="W33" i="7"/>
  <c r="O67" i="7" s="1"/>
  <c r="U23" i="7"/>
  <c r="K94" i="5" s="1"/>
  <c r="J94" i="5" s="1"/>
  <c r="R106" i="5" s="1"/>
  <c r="M98" i="5"/>
  <c r="O64" i="7"/>
  <c r="O114" i="5"/>
  <c r="M101" i="5" s="1"/>
  <c r="L101" i="5" s="1"/>
  <c r="O60" i="7"/>
  <c r="V13" i="5"/>
  <c r="AB13" i="5" s="1"/>
  <c r="S6" i="5"/>
  <c r="Z6" i="5"/>
  <c r="Q8" i="5"/>
  <c r="L93" i="5"/>
  <c r="K93" i="5" s="1"/>
  <c r="K41" i="7"/>
  <c r="M39" i="7"/>
  <c r="S7" i="5"/>
  <c r="E11" i="5"/>
  <c r="J93" i="5"/>
  <c r="R5" i="5"/>
  <c r="Q5" i="5" s="1"/>
  <c r="W5" i="5" s="1"/>
  <c r="U5" i="5" s="1"/>
  <c r="Q7" i="5"/>
  <c r="W7" i="5" s="1"/>
  <c r="L41" i="7"/>
  <c r="L4" i="5"/>
  <c r="S4" i="5"/>
  <c r="R4" i="5" s="1"/>
  <c r="AA4" i="5"/>
  <c r="Z4" i="5" s="1"/>
  <c r="J96" i="5"/>
  <c r="I89" i="7"/>
  <c r="AA7" i="5"/>
  <c r="Z7" i="5" s="1"/>
  <c r="AA6" i="5"/>
  <c r="P33" i="7"/>
  <c r="X33" i="7" s="1"/>
  <c r="J67" i="7"/>
  <c r="R67" i="7" s="1"/>
  <c r="N44" i="7"/>
  <c r="R111" i="5"/>
  <c r="V23" i="7"/>
  <c r="O40" i="7"/>
  <c r="M43" i="7"/>
  <c r="Q110" i="5"/>
  <c r="P113" i="5"/>
  <c r="O113" i="5" s="1"/>
  <c r="J100" i="5"/>
  <c r="R112" i="5" s="1"/>
  <c r="P21" i="7"/>
  <c r="X21" i="7" s="1"/>
  <c r="J55" i="7"/>
  <c r="R55" i="7" s="1"/>
  <c r="R23" i="7"/>
  <c r="I88" i="7"/>
  <c r="I87" i="7" s="1"/>
  <c r="T21" i="7"/>
  <c r="P29" i="7"/>
  <c r="X29" i="7" s="1"/>
  <c r="J63" i="7"/>
  <c r="R63" i="7" s="1"/>
  <c r="V24" i="7"/>
  <c r="O41" i="7"/>
  <c r="M95" i="5"/>
  <c r="K64" i="7"/>
  <c r="M60" i="7"/>
  <c r="O62" i="7"/>
  <c r="O61" i="7"/>
  <c r="P31" i="7"/>
  <c r="X31" i="7" s="1"/>
  <c r="J65" i="7"/>
  <c r="R65" i="7" s="1"/>
  <c r="R22" i="7"/>
  <c r="J56" i="7" s="1"/>
  <c r="R56" i="7" s="1"/>
  <c r="K39" i="7"/>
  <c r="O106" i="5"/>
  <c r="R25" i="7"/>
  <c r="P27" i="7"/>
  <c r="X27" i="7" s="1"/>
  <c r="J61" i="7"/>
  <c r="R61" i="7" s="1"/>
  <c r="L98" i="5"/>
  <c r="O57" i="7"/>
  <c r="N61" i="7"/>
  <c r="N64" i="7"/>
  <c r="Y7" i="5" l="1"/>
  <c r="X7" i="5" s="1"/>
  <c r="K62" i="7"/>
  <c r="M38" i="7"/>
  <c r="O107" i="5"/>
  <c r="M94" i="5" s="1"/>
  <c r="N60" i="7"/>
  <c r="M59" i="7"/>
  <c r="K57" i="7"/>
  <c r="M93" i="5"/>
  <c r="K92" i="5"/>
  <c r="K55" i="7"/>
  <c r="M42" i="7"/>
  <c r="I86" i="7"/>
  <c r="M62" i="7"/>
  <c r="O56" i="7"/>
  <c r="K38" i="7"/>
  <c r="N45" i="7"/>
  <c r="N42" i="7"/>
  <c r="E9" i="5"/>
  <c r="V9" i="5" s="1"/>
  <c r="AB9" i="5" s="1"/>
  <c r="E10" i="5"/>
  <c r="V10" i="5" s="1"/>
  <c r="AB10" i="5" s="1"/>
  <c r="P62" i="7"/>
  <c r="N59" i="7"/>
  <c r="Q114" i="5"/>
  <c r="E12" i="5"/>
  <c r="V12" i="5" s="1"/>
  <c r="AB12" i="5" s="1"/>
  <c r="I90" i="7"/>
  <c r="K42" i="7"/>
  <c r="K59" i="7"/>
  <c r="P110" i="5"/>
  <c r="O110" i="5" s="1"/>
  <c r="M97" i="5" s="1"/>
  <c r="L97" i="5" s="1"/>
  <c r="K97" i="5" s="1"/>
  <c r="L64" i="7"/>
  <c r="Q107" i="5"/>
  <c r="M57" i="7"/>
  <c r="P47" i="7"/>
  <c r="P64" i="7"/>
  <c r="K98" i="5"/>
  <c r="M61" i="7"/>
  <c r="P49" i="7"/>
  <c r="P66" i="7"/>
  <c r="L99" i="5"/>
  <c r="K99" i="5" s="1"/>
  <c r="J97" i="5"/>
  <c r="L60" i="7"/>
  <c r="Q113" i="5"/>
  <c r="M63" i="7"/>
  <c r="P114" i="5"/>
  <c r="P112" i="5"/>
  <c r="J99" i="5"/>
  <c r="L62" i="7"/>
  <c r="M40" i="7"/>
  <c r="Q4" i="5"/>
  <c r="X4" i="5"/>
  <c r="W4" i="5" s="1"/>
  <c r="W8" i="5"/>
  <c r="R6" i="5"/>
  <c r="Y6" i="5"/>
  <c r="Y4" i="5"/>
  <c r="U9" i="5"/>
  <c r="AA9" i="5" s="1"/>
  <c r="T9" i="5"/>
  <c r="S9" i="5" s="1"/>
  <c r="T5" i="5"/>
  <c r="AA5" i="5"/>
  <c r="V11" i="5"/>
  <c r="AB11" i="5" s="1"/>
  <c r="T11" i="5"/>
  <c r="U11" i="5"/>
  <c r="AA11" i="5" s="1"/>
  <c r="N41" i="7"/>
  <c r="R108" i="5"/>
  <c r="N58" i="7"/>
  <c r="L38" i="7"/>
  <c r="L55" i="7"/>
  <c r="P105" i="5"/>
  <c r="J92" i="5"/>
  <c r="P23" i="7"/>
  <c r="X23" i="7" s="1"/>
  <c r="J57" i="7"/>
  <c r="R57" i="7" s="1"/>
  <c r="N40" i="7"/>
  <c r="R107" i="5"/>
  <c r="L94" i="5"/>
  <c r="N57" i="7"/>
  <c r="P50" i="7"/>
  <c r="P67" i="7"/>
  <c r="P44" i="7"/>
  <c r="P61" i="7"/>
  <c r="P48" i="7"/>
  <c r="P65" i="7"/>
  <c r="P25" i="7"/>
  <c r="X25" i="7" s="1"/>
  <c r="J59" i="7"/>
  <c r="R59" i="7" s="1"/>
  <c r="W29" i="7"/>
  <c r="P46" i="7"/>
  <c r="P63" i="7"/>
  <c r="W21" i="7"/>
  <c r="P38" i="7"/>
  <c r="P55" i="7"/>
  <c r="L95" i="5"/>
  <c r="K95" i="5" s="1"/>
  <c r="U12" i="5" l="1"/>
  <c r="AA12" i="5" s="1"/>
  <c r="T10" i="5"/>
  <c r="T12" i="5"/>
  <c r="Q6" i="5"/>
  <c r="W6" i="5" s="1"/>
  <c r="X6" i="5"/>
  <c r="Z9" i="5"/>
  <c r="Y9" i="5" s="1"/>
  <c r="S5" i="5"/>
  <c r="Y5" i="5" s="1"/>
  <c r="X5" i="5" s="1"/>
  <c r="Z5" i="5"/>
  <c r="Z11" i="5"/>
  <c r="Z12" i="5"/>
  <c r="V21" i="7"/>
  <c r="O38" i="7"/>
  <c r="O55" i="7"/>
  <c r="M92" i="5"/>
  <c r="W25" i="7"/>
  <c r="P42" i="7"/>
  <c r="P59" i="7"/>
  <c r="O46" i="7"/>
  <c r="M100" i="5"/>
  <c r="L100" i="5" s="1"/>
  <c r="K100" i="5" s="1"/>
  <c r="O63" i="7"/>
  <c r="P40" i="7"/>
  <c r="P57" i="7"/>
  <c r="N38" i="7" l="1"/>
  <c r="N55" i="7"/>
  <c r="L92" i="5"/>
  <c r="R105" i="5"/>
  <c r="Q105" i="5" s="1"/>
  <c r="O42" i="7"/>
  <c r="O59" i="7"/>
  <c r="M96" i="5"/>
  <c r="L96" i="5" s="1"/>
  <c r="K96" i="5" s="1"/>
  <c r="U10" i="5"/>
  <c r="AA10" i="5" s="1"/>
  <c r="Z10" i="5"/>
</calcChain>
</file>

<file path=xl/sharedStrings.xml><?xml version="1.0" encoding="utf-8"?>
<sst xmlns="http://schemas.openxmlformats.org/spreadsheetml/2006/main" count="270" uniqueCount="93">
  <si>
    <t>Time elapsed</t>
  </si>
  <si>
    <t>Send/Recv</t>
  </si>
  <si>
    <t>Internal</t>
  </si>
  <si>
    <t>Busywait</t>
  </si>
  <si>
    <t xml:space="preserve">External  </t>
  </si>
  <si>
    <t>Reduce mass</t>
  </si>
  <si>
    <t xml:space="preserve">Wait sends </t>
  </si>
  <si>
    <t>%</t>
  </si>
  <si>
    <t>800 x 400 x 30 x 50</t>
  </si>
  <si>
    <t>av</t>
  </si>
  <si>
    <t>Part(x/y/z): 2 x 1 x 1</t>
  </si>
  <si>
    <t>Size(x/y/z/steps):800x400x30x50</t>
  </si>
  <si>
    <t>threads 2</t>
  </si>
  <si>
    <t>4x2x1 (threads 8)</t>
  </si>
  <si>
    <t>2x2x1(threads 4)</t>
  </si>
  <si>
    <t>600x300x30x50</t>
  </si>
  <si>
    <t>2x1x1(2)</t>
  </si>
  <si>
    <t>400x200x30x50</t>
  </si>
  <si>
    <t>200x100x30x50</t>
  </si>
  <si>
    <t>100x50x30x50</t>
  </si>
  <si>
    <t>800x400x30x50</t>
  </si>
  <si>
    <t>machines 2</t>
  </si>
  <si>
    <t>machines 8</t>
  </si>
  <si>
    <t>4x2x1</t>
  </si>
  <si>
    <t>4x2x2</t>
  </si>
  <si>
    <t>machines 16</t>
  </si>
  <si>
    <t>1600x800x30x50</t>
  </si>
  <si>
    <t>2000x1000x30x50</t>
  </si>
  <si>
    <t>2400x1200x30x50</t>
  </si>
  <si>
    <t>400x200x30</t>
  </si>
  <si>
    <t>200x100x30</t>
  </si>
  <si>
    <t>100x50</t>
  </si>
  <si>
    <t>200x100</t>
  </si>
  <si>
    <t>400x200</t>
  </si>
  <si>
    <t>600x300</t>
  </si>
  <si>
    <t>800x400</t>
  </si>
  <si>
    <t>m8</t>
  </si>
  <si>
    <t>1600x800</t>
  </si>
  <si>
    <t>2000x1000</t>
  </si>
  <si>
    <t xml:space="preserve"> 2400 x 1200 x 30</t>
  </si>
  <si>
    <t xml:space="preserve"> 2000 x 1200 x 30</t>
  </si>
  <si>
    <t>1200x600</t>
  </si>
  <si>
    <t>2x2x1</t>
  </si>
  <si>
    <t>m4</t>
  </si>
  <si>
    <t>x</t>
  </si>
  <si>
    <t>y</t>
  </si>
  <si>
    <t>xyz/150k</t>
  </si>
  <si>
    <t>Data(z=const=30)</t>
  </si>
  <si>
    <t>P</t>
  </si>
  <si>
    <r>
      <t>t</t>
    </r>
    <r>
      <rPr>
        <vertAlign val="subscript"/>
        <sz val="11"/>
        <color theme="1"/>
        <rFont val="Calibri"/>
        <family val="2"/>
        <scheme val="minor"/>
      </rPr>
      <t>c</t>
    </r>
  </si>
  <si>
    <r>
      <t>t</t>
    </r>
    <r>
      <rPr>
        <vertAlign val="subscript"/>
        <sz val="11"/>
        <color theme="1"/>
        <rFont val="Calibri"/>
        <family val="2"/>
        <scheme val="minor"/>
      </rPr>
      <t>s</t>
    </r>
  </si>
  <si>
    <r>
      <t>t</t>
    </r>
    <r>
      <rPr>
        <vertAlign val="subscript"/>
        <sz val="11"/>
        <color theme="1"/>
        <rFont val="Calibri"/>
        <family val="2"/>
        <scheme val="minor"/>
      </rPr>
      <t>w</t>
    </r>
  </si>
  <si>
    <t>dika mas</t>
  </si>
  <si>
    <t>Speedup</t>
  </si>
  <si>
    <t>Efficiency</t>
  </si>
  <si>
    <t>x_length</t>
  </si>
  <si>
    <t>y_length</t>
  </si>
  <si>
    <t>xpc</t>
  </si>
  <si>
    <t>ypc</t>
  </si>
  <si>
    <t>NX</t>
  </si>
  <si>
    <t>NY</t>
  </si>
  <si>
    <r>
      <t>T</t>
    </r>
    <r>
      <rPr>
        <vertAlign val="subscript"/>
        <sz val="11"/>
        <color theme="1"/>
        <rFont val="Calibri"/>
        <family val="2"/>
        <scheme val="minor"/>
      </rPr>
      <t>INTERNAL</t>
    </r>
    <r>
      <rPr>
        <sz val="11"/>
        <color theme="1"/>
        <rFont val="Calibri"/>
        <family val="2"/>
        <charset val="161"/>
        <scheme val="minor"/>
      </rPr>
      <t>(s)</t>
    </r>
  </si>
  <si>
    <r>
      <t>T</t>
    </r>
    <r>
      <rPr>
        <vertAlign val="subscript"/>
        <sz val="11"/>
        <color theme="1"/>
        <rFont val="Calibri"/>
        <family val="2"/>
        <scheme val="minor"/>
      </rPr>
      <t>comm</t>
    </r>
    <r>
      <rPr>
        <sz val="11"/>
        <color theme="1"/>
        <rFont val="Calibri"/>
        <family val="2"/>
        <charset val="161"/>
        <scheme val="minor"/>
      </rPr>
      <t>(s)</t>
    </r>
  </si>
  <si>
    <r>
      <t>N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charset val="161"/>
        <scheme val="minor"/>
      </rPr>
      <t xml:space="preserve"> x N</t>
    </r>
    <r>
      <rPr>
        <vertAlign val="subscript"/>
        <sz val="11"/>
        <color theme="1"/>
        <rFont val="Calibri"/>
        <family val="2"/>
        <scheme val="minor"/>
      </rPr>
      <t>y</t>
    </r>
  </si>
  <si>
    <t>freq</t>
  </si>
  <si>
    <t>freq=5</t>
  </si>
  <si>
    <t>freq=10</t>
  </si>
  <si>
    <t>freq=25</t>
  </si>
  <si>
    <t>freq=50</t>
  </si>
  <si>
    <t>2nd user in linux19!(finger)</t>
  </si>
  <si>
    <t>2x1x2</t>
  </si>
  <si>
    <t>8x4x1</t>
  </si>
  <si>
    <t>p32</t>
  </si>
  <si>
    <t xml:space="preserve"> 2000 x 1000 x 30</t>
  </si>
  <si>
    <t xml:space="preserve"> 1600 x 800 x 30</t>
  </si>
  <si>
    <t xml:space="preserve"> 1400 x 700 x 30</t>
  </si>
  <si>
    <t xml:space="preserve"> 1000 x 500 x 30</t>
  </si>
  <si>
    <t>800 x 400 x 30</t>
  </si>
  <si>
    <t xml:space="preserve"> 600 x 300 x 30</t>
  </si>
  <si>
    <t xml:space="preserve"> 400 x 200 x 30</t>
  </si>
  <si>
    <t xml:space="preserve"> 200 x 100 x 30</t>
  </si>
  <si>
    <t xml:space="preserve"> 100 x 50 x 30</t>
  </si>
  <si>
    <t>p16</t>
  </si>
  <si>
    <r>
      <t>T</t>
    </r>
    <r>
      <rPr>
        <vertAlign val="subscript"/>
        <sz val="11"/>
        <color theme="1"/>
        <rFont val="Calibri"/>
        <family val="2"/>
        <scheme val="minor"/>
      </rPr>
      <t>INTERNAL(theoritical)</t>
    </r>
    <r>
      <rPr>
        <sz val="11"/>
        <color theme="1"/>
        <rFont val="Calibri"/>
        <family val="2"/>
        <charset val="161"/>
        <scheme val="minor"/>
      </rPr>
      <t>/Τ</t>
    </r>
    <r>
      <rPr>
        <vertAlign val="subscript"/>
        <sz val="11"/>
        <color theme="1"/>
        <rFont val="Calibri"/>
        <family val="2"/>
        <scheme val="minor"/>
      </rPr>
      <t>theoritical</t>
    </r>
    <r>
      <rPr>
        <sz val="11"/>
        <color theme="1"/>
        <rFont val="Calibri"/>
        <family val="2"/>
        <scheme val="minor"/>
      </rPr>
      <t xml:space="preserve"> * 100%</t>
    </r>
  </si>
  <si>
    <t>Measured</t>
  </si>
  <si>
    <r>
      <t>T</t>
    </r>
    <r>
      <rPr>
        <vertAlign val="subscript"/>
        <sz val="11"/>
        <color theme="1"/>
        <rFont val="Calibri"/>
        <family val="2"/>
        <scheme val="minor"/>
      </rPr>
      <t>THEORITICAL</t>
    </r>
    <r>
      <rPr>
        <sz val="11"/>
        <color theme="1"/>
        <rFont val="Calibri"/>
        <family val="2"/>
        <charset val="161"/>
        <scheme val="minor"/>
      </rPr>
      <t>(sum)(s)</t>
    </r>
  </si>
  <si>
    <t>Multiple Machines (cluster)</t>
  </si>
  <si>
    <t>T(total processes)</t>
  </si>
  <si>
    <t>T(per process, real)</t>
  </si>
  <si>
    <t>tc from (P=1)</t>
  </si>
  <si>
    <r>
      <t>T</t>
    </r>
    <r>
      <rPr>
        <vertAlign val="subscript"/>
        <sz val="11"/>
        <color theme="1"/>
        <rFont val="Calibri"/>
        <family val="2"/>
        <scheme val="minor"/>
      </rPr>
      <t>BUSYWAIT/EXPERIMENTAL</t>
    </r>
    <r>
      <rPr>
        <sz val="11"/>
        <color theme="1"/>
        <rFont val="Calibri"/>
        <family val="2"/>
        <charset val="161"/>
        <scheme val="minor"/>
      </rPr>
      <t>(s)</t>
    </r>
  </si>
  <si>
    <r>
      <t>T</t>
    </r>
    <r>
      <rPr>
        <vertAlign val="subscript"/>
        <sz val="11"/>
        <color theme="1"/>
        <rFont val="Calibri"/>
        <family val="2"/>
        <scheme val="minor"/>
      </rPr>
      <t>theoritical</t>
    </r>
    <r>
      <rPr>
        <sz val="11"/>
        <color theme="1"/>
        <rFont val="Calibri"/>
        <family val="2"/>
        <charset val="161"/>
        <scheme val="minor"/>
      </rPr>
      <t>/Τ</t>
    </r>
    <r>
      <rPr>
        <vertAlign val="subscript"/>
        <sz val="11"/>
        <color theme="1"/>
        <rFont val="Calibri"/>
        <family val="2"/>
        <scheme val="minor"/>
      </rPr>
      <t>experimental</t>
    </r>
    <r>
      <rPr>
        <sz val="11"/>
        <color theme="1"/>
        <rFont val="Calibri"/>
        <family val="2"/>
        <scheme val="minor"/>
      </rPr>
      <t xml:space="preserve"> * 100%</t>
    </r>
  </si>
  <si>
    <r>
      <t>T</t>
    </r>
    <r>
      <rPr>
        <vertAlign val="subscript"/>
        <sz val="11"/>
        <color theme="1"/>
        <rFont val="Calibri"/>
        <family val="2"/>
        <scheme val="minor"/>
      </rPr>
      <t>INTERNAL(experimental)</t>
    </r>
    <r>
      <rPr>
        <sz val="11"/>
        <color theme="1"/>
        <rFont val="Calibri"/>
        <family val="2"/>
        <charset val="161"/>
        <scheme val="minor"/>
      </rPr>
      <t>/Τ</t>
    </r>
    <r>
      <rPr>
        <vertAlign val="subscript"/>
        <sz val="11"/>
        <color theme="1"/>
        <rFont val="Calibri"/>
        <family val="2"/>
        <scheme val="minor"/>
      </rPr>
      <t>EXPERIMENTAL</t>
    </r>
    <r>
      <rPr>
        <sz val="11"/>
        <color theme="1"/>
        <rFont val="Calibri"/>
        <family val="2"/>
        <scheme val="minor"/>
      </rPr>
      <t xml:space="preserve"> * 100%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</si>
</sst>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00"/>
    <numFmt numFmtId="165" formatCode="0.00000000"/>
    <numFmt numFmtId="166" formatCode="0.00000"/>
  </numFmts>
  <fonts count="6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charset val="161"/>
      <scheme val="minor"/>
    </font>
    <font>
      <sz val="11"/>
      <color theme="5" tint="-0.249977111117893"/>
      <name val="Calibri"/>
      <family val="2"/>
      <charset val="161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charset val="16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4.9989318521683403E-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164" fontId="0" fillId="0" borderId="0" xfId="0" applyNumberFormat="1"/>
    <xf numFmtId="164" fontId="0" fillId="2" borderId="0" xfId="0" applyNumberFormat="1" applyFill="1" applyAlignmen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ont="1" applyFill="1"/>
    <xf numFmtId="164" fontId="2" fillId="2" borderId="0" xfId="0" applyNumberFormat="1" applyFont="1" applyFill="1" applyAlignment="1"/>
    <xf numFmtId="164" fontId="2" fillId="0" borderId="0" xfId="0" applyNumberFormat="1" applyFont="1"/>
    <xf numFmtId="164" fontId="2" fillId="2" borderId="0" xfId="0" applyNumberFormat="1" applyFont="1" applyFill="1"/>
    <xf numFmtId="164" fontId="3" fillId="2" borderId="0" xfId="0" applyNumberFormat="1" applyFont="1" applyFill="1"/>
    <xf numFmtId="164" fontId="3" fillId="0" borderId="0" xfId="0" applyNumberFormat="1" applyFont="1"/>
    <xf numFmtId="164" fontId="0" fillId="2" borderId="0" xfId="0" applyNumberFormat="1" applyFont="1" applyFill="1"/>
    <xf numFmtId="3" fontId="0" fillId="0" borderId="0" xfId="0" applyNumberFormat="1"/>
    <xf numFmtId="0" fontId="0" fillId="0" borderId="0" xfId="0" applyAlignment="1"/>
    <xf numFmtId="0" fontId="0" fillId="0" borderId="1" xfId="0" applyBorder="1"/>
    <xf numFmtId="0" fontId="0" fillId="0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5" fontId="0" fillId="0" borderId="6" xfId="0" applyNumberFormat="1" applyBorder="1"/>
    <xf numFmtId="165" fontId="0" fillId="6" borderId="6" xfId="0" applyNumberFormat="1" applyFill="1" applyBorder="1"/>
    <xf numFmtId="0" fontId="0" fillId="5" borderId="6" xfId="0" applyFill="1" applyBorder="1"/>
    <xf numFmtId="0" fontId="0" fillId="0" borderId="13" xfId="0" applyBorder="1"/>
    <xf numFmtId="0" fontId="0" fillId="0" borderId="11" xfId="0" applyBorder="1"/>
    <xf numFmtId="0" fontId="0" fillId="0" borderId="12" xfId="0" applyBorder="1"/>
    <xf numFmtId="165" fontId="0" fillId="0" borderId="11" xfId="0" applyNumberFormat="1" applyBorder="1"/>
    <xf numFmtId="0" fontId="0" fillId="0" borderId="5" xfId="0" applyBorder="1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0" xfId="0" applyBorder="1"/>
    <xf numFmtId="0" fontId="0" fillId="0" borderId="21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1" xfId="0" applyNumberFormat="1" applyBorder="1"/>
    <xf numFmtId="2" fontId="0" fillId="0" borderId="7" xfId="0" applyNumberFormat="1" applyBorder="1"/>
    <xf numFmtId="2" fontId="0" fillId="5" borderId="6" xfId="0" applyNumberFormat="1" applyFill="1" applyBorder="1"/>
    <xf numFmtId="2" fontId="0" fillId="5" borderId="1" xfId="0" applyNumberFormat="1" applyFill="1" applyBorder="1"/>
    <xf numFmtId="2" fontId="0" fillId="5" borderId="8" xfId="0" applyNumberFormat="1" applyFill="1" applyBorder="1"/>
    <xf numFmtId="2" fontId="0" fillId="5" borderId="9" xfId="0" applyNumberFormat="1" applyFill="1" applyBorder="1"/>
    <xf numFmtId="2" fontId="0" fillId="0" borderId="10" xfId="0" applyNumberFormat="1" applyBorder="1"/>
    <xf numFmtId="2" fontId="0" fillId="0" borderId="6" xfId="0" applyNumberFormat="1" applyFill="1" applyBorder="1"/>
    <xf numFmtId="2" fontId="0" fillId="0" borderId="1" xfId="0" applyNumberFormat="1" applyFill="1" applyBorder="1"/>
    <xf numFmtId="2" fontId="0" fillId="0" borderId="8" xfId="0" applyNumberFormat="1" applyFill="1" applyBorder="1"/>
    <xf numFmtId="2" fontId="0" fillId="0" borderId="9" xfId="0" applyNumberFormat="1" applyFill="1" applyBorder="1"/>
    <xf numFmtId="164" fontId="0" fillId="0" borderId="0" xfId="0" applyNumberFormat="1" applyFill="1"/>
    <xf numFmtId="0" fontId="0" fillId="0" borderId="1" xfId="0" applyBorder="1" applyAlignment="1"/>
    <xf numFmtId="166" fontId="0" fillId="2" borderId="1" xfId="0" applyNumberFormat="1" applyFill="1" applyBorder="1"/>
    <xf numFmtId="166" fontId="0" fillId="2" borderId="1" xfId="0" applyNumberFormat="1" applyFill="1" applyBorder="1" applyAlignment="1"/>
    <xf numFmtId="0" fontId="0" fillId="0" borderId="6" xfId="0" applyBorder="1" applyAlignment="1"/>
    <xf numFmtId="0" fontId="0" fillId="0" borderId="8" xfId="0" applyBorder="1" applyAlignment="1"/>
    <xf numFmtId="166" fontId="0" fillId="7" borderId="7" xfId="0" applyNumberFormat="1" applyFill="1" applyBorder="1"/>
    <xf numFmtId="166" fontId="0" fillId="7" borderId="10" xfId="0" applyNumberFormat="1" applyFill="1" applyBorder="1" applyAlignment="1"/>
    <xf numFmtId="164" fontId="5" fillId="0" borderId="0" xfId="0" applyNumberFormat="1" applyFont="1"/>
    <xf numFmtId="0" fontId="0" fillId="8" borderId="0" xfId="0" applyFill="1" applyAlignment="1">
      <alignment horizontal="right"/>
    </xf>
    <xf numFmtId="164" fontId="0" fillId="8" borderId="0" xfId="0" applyNumberFormat="1" applyFont="1" applyFill="1" applyAlignment="1">
      <alignment horizontal="right"/>
    </xf>
    <xf numFmtId="0" fontId="0" fillId="8" borderId="0" xfId="0" applyFont="1" applyFill="1" applyAlignment="1">
      <alignment horizontal="right"/>
    </xf>
    <xf numFmtId="164" fontId="5" fillId="2" borderId="0" xfId="0" applyNumberFormat="1" applyFont="1" applyFill="1"/>
    <xf numFmtId="0" fontId="5" fillId="0" borderId="0" xfId="0" applyFont="1"/>
    <xf numFmtId="0" fontId="0" fillId="2" borderId="0" xfId="0" applyFill="1"/>
    <xf numFmtId="164" fontId="0" fillId="3" borderId="0" xfId="0" applyNumberFormat="1" applyFill="1" applyAlignment="1"/>
    <xf numFmtId="164" fontId="0" fillId="9" borderId="0" xfId="0" applyNumberFormat="1" applyFill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2" xfId="0" applyBorder="1" applyAlignment="1">
      <alignment horizontal="center" vertical="center" textRotation="90"/>
    </xf>
    <xf numFmtId="0" fontId="0" fillId="0" borderId="23" xfId="0" applyBorder="1" applyAlignment="1">
      <alignment horizontal="center" vertical="center" textRotation="90"/>
    </xf>
    <xf numFmtId="0" fontId="0" fillId="0" borderId="24" xfId="0" applyBorder="1" applyAlignment="1">
      <alignment horizontal="center" vertical="center" textRotation="90"/>
    </xf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38" xfId="0" applyBorder="1" applyAlignment="1">
      <alignment horizontal="right"/>
    </xf>
    <xf numFmtId="0" fontId="0" fillId="0" borderId="2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MPPTEST!$A$1:$A$13</c:f>
              <c:numCache>
                <c:formatCode>General</c:formatCode>
                <c:ptCount val="13"/>
                <c:pt idx="0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1100000</c:v>
                </c:pt>
                <c:pt idx="12">
                  <c:v>1200000</c:v>
                </c:pt>
              </c:numCache>
            </c:numRef>
          </c:xVal>
          <c:yVal>
            <c:numRef>
              <c:f>MPPTEST!$C$1:$C$13</c:f>
              <c:numCache>
                <c:formatCode>General</c:formatCode>
                <c:ptCount val="13"/>
                <c:pt idx="0">
                  <c:v>0.91910400000000003</c:v>
                </c:pt>
                <c:pt idx="1">
                  <c:v>122.768879</c:v>
                </c:pt>
                <c:pt idx="2">
                  <c:v>303.18021800000002</c:v>
                </c:pt>
                <c:pt idx="3">
                  <c:v>641.39842999999996</c:v>
                </c:pt>
                <c:pt idx="4">
                  <c:v>1413.869858</c:v>
                </c:pt>
                <c:pt idx="5">
                  <c:v>1818.8595769999999</c:v>
                </c:pt>
                <c:pt idx="6">
                  <c:v>1881.2584879999999</c:v>
                </c:pt>
                <c:pt idx="7">
                  <c:v>2555.8304790000002</c:v>
                </c:pt>
                <c:pt idx="8">
                  <c:v>2712.1496200000001</c:v>
                </c:pt>
                <c:pt idx="9">
                  <c:v>3022.1605300000001</c:v>
                </c:pt>
                <c:pt idx="10">
                  <c:v>3389.2703059999999</c:v>
                </c:pt>
                <c:pt idx="11">
                  <c:v>4362.5807759999998</c:v>
                </c:pt>
                <c:pt idx="12">
                  <c:v>4736.5808489999999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82688"/>
        <c:axId val="172283248"/>
      </c:scatterChart>
      <c:valAx>
        <c:axId val="17228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283248"/>
        <c:crosses val="autoZero"/>
        <c:crossBetween val="midCat"/>
      </c:valAx>
      <c:valAx>
        <c:axId val="17228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282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Efficiency=f(Data)</a:t>
            </a:r>
            <a:endParaRPr lang="el-GR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2295695839002924E-2"/>
          <c:y val="8.7881284576270077E-2"/>
          <c:w val="0.8827793792360723"/>
          <c:h val="0.81550908110170439"/>
        </c:manualLayout>
      </c:layout>
      <c:scatterChart>
        <c:scatterStyle val="lineMarker"/>
        <c:varyColors val="0"/>
        <c:ser>
          <c:idx val="0"/>
          <c:order val="0"/>
          <c:tx>
            <c:v>P=1</c:v>
          </c:tx>
          <c:xVal>
            <c:numRef>
              <c:f>'Experimental Calculations'!$C$4:$C$8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36</c:v>
                </c:pt>
                <c:pt idx="4">
                  <c:v>64</c:v>
                </c:pt>
              </c:numCache>
            </c:numRef>
          </c:xVal>
          <c:yVal>
            <c:numRef>
              <c:f>'Experimental Calculations'!$W$4:$W$8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v>P=2</c:v>
          </c:tx>
          <c:xVal>
            <c:numRef>
              <c:f>'Experimental Calculations'!$C$4:$C$8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36</c:v>
                </c:pt>
                <c:pt idx="4">
                  <c:v>64</c:v>
                </c:pt>
              </c:numCache>
            </c:numRef>
          </c:xVal>
          <c:yVal>
            <c:numRef>
              <c:f>'Experimental Calculations'!$X$4:$X$8</c:f>
              <c:numCache>
                <c:formatCode>General</c:formatCode>
                <c:ptCount val="5"/>
                <c:pt idx="0">
                  <c:v>90.049751243781103</c:v>
                </c:pt>
                <c:pt idx="1">
                  <c:v>96.537949400798936</c:v>
                </c:pt>
                <c:pt idx="2">
                  <c:v>98.545202632490472</c:v>
                </c:pt>
                <c:pt idx="3">
                  <c:v>96.981305547042581</c:v>
                </c:pt>
                <c:pt idx="4">
                  <c:v>99.384203480589022</c:v>
                </c:pt>
              </c:numCache>
            </c:numRef>
          </c:yVal>
          <c:smooth val="0"/>
        </c:ser>
        <c:ser>
          <c:idx val="2"/>
          <c:order val="2"/>
          <c:tx>
            <c:v>P=4</c:v>
          </c:tx>
          <c:xVal>
            <c:numRef>
              <c:f>'Experimental Calculations'!$C$4:$C$9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36</c:v>
                </c:pt>
                <c:pt idx="4">
                  <c:v>64</c:v>
                </c:pt>
                <c:pt idx="5">
                  <c:v>100</c:v>
                </c:pt>
              </c:numCache>
            </c:numRef>
          </c:xVal>
          <c:yVal>
            <c:numRef>
              <c:f>'Experimental Calculations'!$Y$4:$Y$9</c:f>
              <c:numCache>
                <c:formatCode>General</c:formatCode>
                <c:ptCount val="6"/>
                <c:pt idx="0">
                  <c:v>36.055776892430288</c:v>
                </c:pt>
                <c:pt idx="1">
                  <c:v>46.325878594249197</c:v>
                </c:pt>
                <c:pt idx="2">
                  <c:v>56.979771680352499</c:v>
                </c:pt>
                <c:pt idx="3">
                  <c:v>75.805485686908611</c:v>
                </c:pt>
                <c:pt idx="4">
                  <c:v>80.818637056390159</c:v>
                </c:pt>
                <c:pt idx="5">
                  <c:v>82.833476149671526</c:v>
                </c:pt>
              </c:numCache>
            </c:numRef>
          </c:yVal>
          <c:smooth val="0"/>
        </c:ser>
        <c:ser>
          <c:idx val="3"/>
          <c:order val="3"/>
          <c:tx>
            <c:v>P=8</c:v>
          </c:tx>
          <c:xVal>
            <c:numRef>
              <c:f>'Experimental Calculations'!$C$4:$C$12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36</c:v>
                </c:pt>
                <c:pt idx="4">
                  <c:v>64</c:v>
                </c:pt>
                <c:pt idx="5">
                  <c:v>100</c:v>
                </c:pt>
                <c:pt idx="6">
                  <c:v>196</c:v>
                </c:pt>
                <c:pt idx="7">
                  <c:v>256</c:v>
                </c:pt>
                <c:pt idx="8">
                  <c:v>400</c:v>
                </c:pt>
              </c:numCache>
            </c:numRef>
          </c:xVal>
          <c:yVal>
            <c:numRef>
              <c:f>'Experimental Calculations'!$Z$4:$Z$12</c:f>
              <c:numCache>
                <c:formatCode>General</c:formatCode>
                <c:ptCount val="9"/>
                <c:pt idx="0">
                  <c:v>22.428748451053284</c:v>
                </c:pt>
                <c:pt idx="1">
                  <c:v>44.046172539489667</c:v>
                </c:pt>
                <c:pt idx="2">
                  <c:v>49.46965745087811</c:v>
                </c:pt>
                <c:pt idx="3">
                  <c:v>59.950743582457143</c:v>
                </c:pt>
                <c:pt idx="4">
                  <c:v>67.364345774605283</c:v>
                </c:pt>
                <c:pt idx="5">
                  <c:v>78.915143543924898</c:v>
                </c:pt>
                <c:pt idx="6">
                  <c:v>83.526818515797203</c:v>
                </c:pt>
                <c:pt idx="7">
                  <c:v>81.636243677149778</c:v>
                </c:pt>
                <c:pt idx="8">
                  <c:v>86.484337139803927</c:v>
                </c:pt>
              </c:numCache>
            </c:numRef>
          </c:yVal>
          <c:smooth val="0"/>
        </c:ser>
        <c:ser>
          <c:idx val="4"/>
          <c:order val="4"/>
          <c:tx>
            <c:v>P=16</c:v>
          </c:tx>
          <c:xVal>
            <c:numRef>
              <c:f>'Experimental Calculations'!$C$4:$C$13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36</c:v>
                </c:pt>
                <c:pt idx="4">
                  <c:v>64</c:v>
                </c:pt>
                <c:pt idx="5">
                  <c:v>100</c:v>
                </c:pt>
                <c:pt idx="6">
                  <c:v>196</c:v>
                </c:pt>
                <c:pt idx="7">
                  <c:v>256</c:v>
                </c:pt>
                <c:pt idx="8">
                  <c:v>400</c:v>
                </c:pt>
                <c:pt idx="9">
                  <c:v>576</c:v>
                </c:pt>
              </c:numCache>
            </c:numRef>
          </c:xVal>
          <c:yVal>
            <c:numRef>
              <c:f>'Experimental Calculations'!$AA$4:$AA$13</c:f>
              <c:numCache>
                <c:formatCode>General</c:formatCode>
                <c:ptCount val="10"/>
                <c:pt idx="0">
                  <c:v>11.536010197578076</c:v>
                </c:pt>
                <c:pt idx="1">
                  <c:v>24.062396282774646</c:v>
                </c:pt>
                <c:pt idx="2">
                  <c:v>34.946566760840192</c:v>
                </c:pt>
                <c:pt idx="3">
                  <c:v>47.820173781639589</c:v>
                </c:pt>
                <c:pt idx="4">
                  <c:v>43.904746885349319</c:v>
                </c:pt>
                <c:pt idx="5">
                  <c:v>55.376977180866305</c:v>
                </c:pt>
                <c:pt idx="6">
                  <c:v>50.865051903114193</c:v>
                </c:pt>
                <c:pt idx="7">
                  <c:v>46.291504286827752</c:v>
                </c:pt>
                <c:pt idx="8">
                  <c:v>64.230343300110746</c:v>
                </c:pt>
                <c:pt idx="9">
                  <c:v>76.90607734806629</c:v>
                </c:pt>
              </c:numCache>
            </c:numRef>
          </c:yVal>
          <c:smooth val="0"/>
        </c:ser>
        <c:ser>
          <c:idx val="5"/>
          <c:order val="5"/>
          <c:tx>
            <c:v>P=32</c:v>
          </c:tx>
          <c:xVal>
            <c:numRef>
              <c:f>'Experimental Calculations'!$C$4:$C$13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36</c:v>
                </c:pt>
                <c:pt idx="4">
                  <c:v>64</c:v>
                </c:pt>
                <c:pt idx="5">
                  <c:v>100</c:v>
                </c:pt>
                <c:pt idx="6">
                  <c:v>196</c:v>
                </c:pt>
                <c:pt idx="7">
                  <c:v>256</c:v>
                </c:pt>
                <c:pt idx="8">
                  <c:v>400</c:v>
                </c:pt>
                <c:pt idx="9">
                  <c:v>576</c:v>
                </c:pt>
              </c:numCache>
            </c:numRef>
          </c:xVal>
          <c:yVal>
            <c:numRef>
              <c:f>'Experimental Calculations'!$AB$4:$AB$13</c:f>
              <c:numCache>
                <c:formatCode>General</c:formatCode>
                <c:ptCount val="10"/>
                <c:pt idx="0">
                  <c:v>9.2252803261977565</c:v>
                </c:pt>
                <c:pt idx="1">
                  <c:v>18.21608040201005</c:v>
                </c:pt>
                <c:pt idx="2">
                  <c:v>36.643482740855227</c:v>
                </c:pt>
                <c:pt idx="3">
                  <c:v>44.410918532032845</c:v>
                </c:pt>
                <c:pt idx="4">
                  <c:v>38.282512289869025</c:v>
                </c:pt>
                <c:pt idx="5">
                  <c:v>50.280298214182508</c:v>
                </c:pt>
                <c:pt idx="6">
                  <c:v>43.105235218281557</c:v>
                </c:pt>
                <c:pt idx="7">
                  <c:v>42.5115240358462</c:v>
                </c:pt>
                <c:pt idx="8">
                  <c:v>44.001062094602283</c:v>
                </c:pt>
                <c:pt idx="9">
                  <c:v>44.538655361356639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88288"/>
        <c:axId val="172288848"/>
      </c:scatterChart>
      <c:valAx>
        <c:axId val="17228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Data (multiple of 100x50x30 elements)</a:t>
                </a:r>
                <a:endParaRPr lang="el-GR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288848"/>
        <c:crosses val="autoZero"/>
        <c:crossBetween val="midCat"/>
      </c:valAx>
      <c:valAx>
        <c:axId val="17228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288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Efficiency(P)</a:t>
            </a:r>
            <a:endParaRPr lang="el-GR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2295695839002924E-2"/>
          <c:y val="8.7881284576270077E-2"/>
          <c:w val="0.84375399021068298"/>
          <c:h val="0.81550908110170439"/>
        </c:manualLayout>
      </c:layout>
      <c:scatterChart>
        <c:scatterStyle val="lineMarker"/>
        <c:varyColors val="0"/>
        <c:ser>
          <c:idx val="0"/>
          <c:order val="0"/>
          <c:tx>
            <c:v>100 x 50</c:v>
          </c:tx>
          <c:xVal>
            <c:numRef>
              <c:f>'Experimental Calculations'!$W$3:$AB$3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'Experimental Calculations'!$W$4:$AB$4</c:f>
              <c:numCache>
                <c:formatCode>General</c:formatCode>
                <c:ptCount val="6"/>
                <c:pt idx="0">
                  <c:v>100</c:v>
                </c:pt>
                <c:pt idx="1">
                  <c:v>90.049751243781103</c:v>
                </c:pt>
                <c:pt idx="2">
                  <c:v>36.055776892430288</c:v>
                </c:pt>
                <c:pt idx="3">
                  <c:v>22.428748451053284</c:v>
                </c:pt>
                <c:pt idx="4">
                  <c:v>11.536010197578076</c:v>
                </c:pt>
                <c:pt idx="5">
                  <c:v>9.2252803261977565</c:v>
                </c:pt>
              </c:numCache>
            </c:numRef>
          </c:yVal>
          <c:smooth val="0"/>
        </c:ser>
        <c:ser>
          <c:idx val="1"/>
          <c:order val="1"/>
          <c:tx>
            <c:v>200 x 100</c:v>
          </c:tx>
          <c:xVal>
            <c:numRef>
              <c:f>'Experimental Calculations'!$W$3:$AB$3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'Experimental Calculations'!$W$5:$AB$5</c:f>
              <c:numCache>
                <c:formatCode>General</c:formatCode>
                <c:ptCount val="6"/>
                <c:pt idx="0">
                  <c:v>100</c:v>
                </c:pt>
                <c:pt idx="1">
                  <c:v>96.537949400798936</c:v>
                </c:pt>
                <c:pt idx="2">
                  <c:v>46.325878594249197</c:v>
                </c:pt>
                <c:pt idx="3">
                  <c:v>44.046172539489667</c:v>
                </c:pt>
                <c:pt idx="4">
                  <c:v>24.062396282774646</c:v>
                </c:pt>
                <c:pt idx="5">
                  <c:v>18.21608040201005</c:v>
                </c:pt>
              </c:numCache>
            </c:numRef>
          </c:yVal>
          <c:smooth val="0"/>
        </c:ser>
        <c:ser>
          <c:idx val="2"/>
          <c:order val="2"/>
          <c:tx>
            <c:v>400 x 200</c:v>
          </c:tx>
          <c:xVal>
            <c:numRef>
              <c:f>'Experimental Calculations'!$W$3:$AB$3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'Experimental Calculations'!$W$6:$AB$6</c:f>
              <c:numCache>
                <c:formatCode>General</c:formatCode>
                <c:ptCount val="6"/>
                <c:pt idx="0">
                  <c:v>100</c:v>
                </c:pt>
                <c:pt idx="1">
                  <c:v>98.545202632490472</c:v>
                </c:pt>
                <c:pt idx="2">
                  <c:v>56.979771680352499</c:v>
                </c:pt>
                <c:pt idx="3">
                  <c:v>49.46965745087811</c:v>
                </c:pt>
                <c:pt idx="4">
                  <c:v>34.946566760840192</c:v>
                </c:pt>
                <c:pt idx="5">
                  <c:v>36.643482740855227</c:v>
                </c:pt>
              </c:numCache>
            </c:numRef>
          </c:yVal>
          <c:smooth val="0"/>
        </c:ser>
        <c:ser>
          <c:idx val="3"/>
          <c:order val="3"/>
          <c:tx>
            <c:v>600 x 300</c:v>
          </c:tx>
          <c:xVal>
            <c:numRef>
              <c:f>'Experimental Calculations'!$W$3:$AB$3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'Experimental Calculations'!$W$7:$AB$7</c:f>
              <c:numCache>
                <c:formatCode>General</c:formatCode>
                <c:ptCount val="6"/>
                <c:pt idx="0">
                  <c:v>100</c:v>
                </c:pt>
                <c:pt idx="1">
                  <c:v>96.981305547042581</c:v>
                </c:pt>
                <c:pt idx="2">
                  <c:v>75.805485686908611</c:v>
                </c:pt>
                <c:pt idx="3">
                  <c:v>59.950743582457143</c:v>
                </c:pt>
                <c:pt idx="4">
                  <c:v>47.820173781639589</c:v>
                </c:pt>
                <c:pt idx="5">
                  <c:v>44.410918532032845</c:v>
                </c:pt>
              </c:numCache>
            </c:numRef>
          </c:yVal>
          <c:smooth val="0"/>
        </c:ser>
        <c:ser>
          <c:idx val="4"/>
          <c:order val="4"/>
          <c:tx>
            <c:v>800 x 400</c:v>
          </c:tx>
          <c:xVal>
            <c:numRef>
              <c:f>'Experimental Calculations'!$W$3:$AB$3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'Experimental Calculations'!$W$8:$AB$8</c:f>
              <c:numCache>
                <c:formatCode>General</c:formatCode>
                <c:ptCount val="6"/>
                <c:pt idx="0">
                  <c:v>100</c:v>
                </c:pt>
                <c:pt idx="1">
                  <c:v>99.384203480589022</c:v>
                </c:pt>
                <c:pt idx="2">
                  <c:v>80.818637056390159</c:v>
                </c:pt>
                <c:pt idx="3">
                  <c:v>67.364345774605283</c:v>
                </c:pt>
                <c:pt idx="4">
                  <c:v>43.904746885349319</c:v>
                </c:pt>
                <c:pt idx="5">
                  <c:v>38.282512289869025</c:v>
                </c:pt>
              </c:numCache>
            </c:numRef>
          </c:yVal>
          <c:smooth val="0"/>
        </c:ser>
        <c:ser>
          <c:idx val="5"/>
          <c:order val="5"/>
          <c:tx>
            <c:v>1000 x 500</c:v>
          </c:tx>
          <c:xVal>
            <c:numRef>
              <c:f>'Experimental Calculations'!$Y$3:$AB$3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'Experimental Calculations'!$Y$9:$AB$9</c:f>
              <c:numCache>
                <c:formatCode>General</c:formatCode>
                <c:ptCount val="4"/>
                <c:pt idx="0">
                  <c:v>82.833476149671526</c:v>
                </c:pt>
                <c:pt idx="1">
                  <c:v>78.915143543924898</c:v>
                </c:pt>
                <c:pt idx="2">
                  <c:v>55.376977180866305</c:v>
                </c:pt>
                <c:pt idx="3">
                  <c:v>50.280298214182508</c:v>
                </c:pt>
              </c:numCache>
            </c:numRef>
          </c:yVal>
          <c:smooth val="0"/>
        </c:ser>
        <c:ser>
          <c:idx val="6"/>
          <c:order val="6"/>
          <c:tx>
            <c:v>1400 x 700</c:v>
          </c:tx>
          <c:xVal>
            <c:numRef>
              <c:f>'Experimental Calculations'!$Z$3:$AB$3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xVal>
          <c:yVal>
            <c:numRef>
              <c:f>'Experimental Calculations'!$Z$10:$AB$10</c:f>
              <c:numCache>
                <c:formatCode>General</c:formatCode>
                <c:ptCount val="3"/>
                <c:pt idx="0">
                  <c:v>83.526818515797203</c:v>
                </c:pt>
                <c:pt idx="1">
                  <c:v>50.865051903114193</c:v>
                </c:pt>
                <c:pt idx="2">
                  <c:v>43.105235218281557</c:v>
                </c:pt>
              </c:numCache>
            </c:numRef>
          </c:yVal>
          <c:smooth val="0"/>
        </c:ser>
        <c:ser>
          <c:idx val="7"/>
          <c:order val="7"/>
          <c:tx>
            <c:v>1600 x 800</c:v>
          </c:tx>
          <c:xVal>
            <c:numRef>
              <c:f>'Experimental Calculations'!$Z$3:$AB$3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xVal>
          <c:yVal>
            <c:numRef>
              <c:f>'Experimental Calculations'!$Z$11:$AB$11</c:f>
              <c:numCache>
                <c:formatCode>General</c:formatCode>
                <c:ptCount val="3"/>
                <c:pt idx="0">
                  <c:v>81.636243677149778</c:v>
                </c:pt>
                <c:pt idx="1">
                  <c:v>46.291504286827752</c:v>
                </c:pt>
                <c:pt idx="2">
                  <c:v>42.5115240358462</c:v>
                </c:pt>
              </c:numCache>
            </c:numRef>
          </c:yVal>
          <c:smooth val="0"/>
        </c:ser>
        <c:ser>
          <c:idx val="8"/>
          <c:order val="8"/>
          <c:tx>
            <c:v>2000 x 1000</c:v>
          </c:tx>
          <c:xVal>
            <c:numRef>
              <c:f>'Experimental Calculations'!$Z$3:$AB$3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xVal>
          <c:yVal>
            <c:numRef>
              <c:f>'Experimental Calculations'!$Z$12:$AB$12</c:f>
              <c:numCache>
                <c:formatCode>General</c:formatCode>
                <c:ptCount val="3"/>
                <c:pt idx="0">
                  <c:v>86.484337139803927</c:v>
                </c:pt>
                <c:pt idx="1">
                  <c:v>64.230343300110746</c:v>
                </c:pt>
                <c:pt idx="2">
                  <c:v>44.001062094602283</c:v>
                </c:pt>
              </c:numCache>
            </c:numRef>
          </c:yVal>
          <c:smooth val="0"/>
        </c:ser>
        <c:ser>
          <c:idx val="9"/>
          <c:order val="9"/>
          <c:tx>
            <c:v>2400 x 1200</c:v>
          </c:tx>
          <c:xVal>
            <c:numRef>
              <c:f>'Experimental Calculations'!$AA$3:$AB$3</c:f>
              <c:numCache>
                <c:formatCode>General</c:formatCode>
                <c:ptCount val="2"/>
                <c:pt idx="0">
                  <c:v>16</c:v>
                </c:pt>
                <c:pt idx="1">
                  <c:v>32</c:v>
                </c:pt>
              </c:numCache>
            </c:numRef>
          </c:xVal>
          <c:yVal>
            <c:numRef>
              <c:f>'Experimental Calculations'!$AA$13:$AB$13</c:f>
              <c:numCache>
                <c:formatCode>General</c:formatCode>
                <c:ptCount val="2"/>
                <c:pt idx="0">
                  <c:v>76.90607734806629</c:v>
                </c:pt>
                <c:pt idx="1">
                  <c:v>44.538655361356639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36032"/>
        <c:axId val="174038704"/>
      </c:scatterChart>
      <c:valAx>
        <c:axId val="16963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</a:t>
                </a:r>
                <a:endParaRPr lang="el-GR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038704"/>
        <c:crosses val="autoZero"/>
        <c:crossBetween val="midCat"/>
      </c:valAx>
      <c:valAx>
        <c:axId val="17403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636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Reduce Mass</a:t>
            </a:r>
            <a:endParaRPr lang="el-GR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25593885059981"/>
          <c:y val="7.4548758328285891E-2"/>
          <c:w val="0.86235299109551267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v>800x400x30</c:v>
          </c:tx>
          <c:cat>
            <c:numRef>
              <c:f>[1]reduce_mass!$Q$4:$Q$7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</c:numCache>
            </c:numRef>
          </c:cat>
          <c:val>
            <c:numRef>
              <c:f>[1]reduce_mass!$R$4:$R$7</c:f>
              <c:numCache>
                <c:formatCode>General</c:formatCode>
                <c:ptCount val="4"/>
                <c:pt idx="0">
                  <c:v>6.4174333333333333E-2</c:v>
                </c:pt>
                <c:pt idx="1">
                  <c:v>4.5023599999999997E-2</c:v>
                </c:pt>
                <c:pt idx="2">
                  <c:v>1.9758333333333333E-2</c:v>
                </c:pt>
                <c:pt idx="3">
                  <c:v>6.2100000000000002E-4</c:v>
                </c:pt>
              </c:numCache>
            </c:numRef>
          </c:val>
          <c:smooth val="1"/>
        </c:ser>
        <c:ser>
          <c:idx val="1"/>
          <c:order val="1"/>
          <c:tx>
            <c:v>100x50x30</c:v>
          </c:tx>
          <c:cat>
            <c:numRef>
              <c:f>[1]reduce_mass!$Q$4:$Q$7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</c:numCache>
            </c:numRef>
          </c:cat>
          <c:val>
            <c:numRef>
              <c:f>[1]reduce_mass!$S$4:$S$7</c:f>
              <c:numCache>
                <c:formatCode>General</c:formatCode>
                <c:ptCount val="4"/>
                <c:pt idx="0">
                  <c:v>1.2853333333333335E-2</c:v>
                </c:pt>
                <c:pt idx="1">
                  <c:v>6.966666666666667E-3</c:v>
                </c:pt>
                <c:pt idx="2">
                  <c:v>6.6066666666666669E-3</c:v>
                </c:pt>
                <c:pt idx="3">
                  <c:v>5.2999999999999998E-4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42064"/>
        <c:axId val="174042624"/>
      </c:lineChart>
      <c:catAx>
        <c:axId val="17404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042624"/>
        <c:crosses val="autoZero"/>
        <c:auto val="1"/>
        <c:lblAlgn val="ctr"/>
        <c:lblOffset val="100"/>
        <c:noMultiLvlLbl val="0"/>
      </c:catAx>
      <c:valAx>
        <c:axId val="174042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4042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7413394919169"/>
          <c:y val="0.60001951679117038"/>
          <c:w val="0.24394149345650501"/>
          <c:h val="0.1545548152634766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Reduce Mass %</a:t>
            </a:r>
            <a:endParaRPr lang="el-GR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65239766507247"/>
          <c:y val="7.4548702245552628E-2"/>
          <c:w val="0.8685115746213018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v>800x400x30</c:v>
          </c:tx>
          <c:cat>
            <c:numRef>
              <c:f>[1]reduce_mass!$Q$4:$Q$7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</c:numCache>
            </c:numRef>
          </c:cat>
          <c:val>
            <c:numRef>
              <c:f>[1]reduce_mass!$U$4:$U$7</c:f>
              <c:numCache>
                <c:formatCode>General</c:formatCode>
                <c:ptCount val="4"/>
                <c:pt idx="0">
                  <c:v>5.7291000000000002E-2</c:v>
                </c:pt>
                <c:pt idx="1">
                  <c:v>0.03</c:v>
                </c:pt>
                <c:pt idx="2">
                  <c:v>1.7673906300891124E-2</c:v>
                </c:pt>
                <c:pt idx="3">
                  <c:v>5.3313577870592766E-4</c:v>
                </c:pt>
              </c:numCache>
            </c:numRef>
          </c:val>
          <c:smooth val="1"/>
        </c:ser>
        <c:ser>
          <c:idx val="1"/>
          <c:order val="1"/>
          <c:tx>
            <c:v>100x50x30</c:v>
          </c:tx>
          <c:cat>
            <c:numRef>
              <c:f>[1]reduce_mass!$Q$4:$Q$7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</c:numCache>
            </c:numRef>
          </c:cat>
          <c:val>
            <c:numRef>
              <c:f>[1]reduce_mass!$T$4:$T$7</c:f>
              <c:numCache>
                <c:formatCode>General</c:formatCode>
                <c:ptCount val="4"/>
                <c:pt idx="0">
                  <c:v>0.63792837339528552</c:v>
                </c:pt>
                <c:pt idx="1">
                  <c:v>0.34820502738549153</c:v>
                </c:pt>
                <c:pt idx="2">
                  <c:v>8.2840734550700915E-2</c:v>
                </c:pt>
                <c:pt idx="3">
                  <c:v>2.7038180148480081E-2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45424"/>
        <c:axId val="174045984"/>
      </c:lineChart>
      <c:catAx>
        <c:axId val="17404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045984"/>
        <c:crosses val="autoZero"/>
        <c:auto val="1"/>
        <c:lblAlgn val="ctr"/>
        <c:lblOffset val="100"/>
        <c:noMultiLvlLbl val="0"/>
      </c:catAx>
      <c:valAx>
        <c:axId val="174045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4045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Reduce Mass</a:t>
            </a:r>
            <a:endParaRPr lang="el-GR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541452237638888"/>
          <c:y val="6.1035326665247927E-2"/>
          <c:w val="0.8438772405181455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v>800x400x30</c:v>
          </c:tx>
          <c:cat>
            <c:numRef>
              <c:f>[1]reduce_mass!$Q$4:$Q$7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</c:numCache>
            </c:numRef>
          </c:cat>
          <c:val>
            <c:numRef>
              <c:f>[1]reduce_mass!$R$4:$R$7</c:f>
              <c:numCache>
                <c:formatCode>General</c:formatCode>
                <c:ptCount val="4"/>
                <c:pt idx="0">
                  <c:v>6.4174333333333333E-2</c:v>
                </c:pt>
                <c:pt idx="1">
                  <c:v>4.5023599999999997E-2</c:v>
                </c:pt>
                <c:pt idx="2">
                  <c:v>1.9758333333333333E-2</c:v>
                </c:pt>
                <c:pt idx="3">
                  <c:v>6.2100000000000002E-4</c:v>
                </c:pt>
              </c:numCache>
            </c:numRef>
          </c:val>
          <c:smooth val="1"/>
        </c:ser>
        <c:ser>
          <c:idx val="1"/>
          <c:order val="1"/>
          <c:tx>
            <c:v>100x50x30</c:v>
          </c:tx>
          <c:cat>
            <c:numRef>
              <c:f>[1]reduce_mass!$Q$4:$Q$7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</c:numCache>
            </c:numRef>
          </c:cat>
          <c:val>
            <c:numRef>
              <c:f>[1]reduce_mass!$S$4:$S$7</c:f>
              <c:numCache>
                <c:formatCode>General</c:formatCode>
                <c:ptCount val="4"/>
                <c:pt idx="0">
                  <c:v>1.2853333333333335E-2</c:v>
                </c:pt>
                <c:pt idx="1">
                  <c:v>6.966666666666667E-3</c:v>
                </c:pt>
                <c:pt idx="2">
                  <c:v>6.6066666666666669E-3</c:v>
                </c:pt>
                <c:pt idx="3">
                  <c:v>5.2999999999999998E-4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48784"/>
        <c:axId val="174049344"/>
      </c:lineChart>
      <c:catAx>
        <c:axId val="17404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049344"/>
        <c:crosses val="autoZero"/>
        <c:auto val="1"/>
        <c:lblAlgn val="ctr"/>
        <c:lblOffset val="100"/>
        <c:noMultiLvlLbl val="0"/>
      </c:catAx>
      <c:valAx>
        <c:axId val="174049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4048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Reduce Mass %</a:t>
            </a:r>
            <a:endParaRPr lang="el-GR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65239766507247"/>
          <c:y val="7.4548702245552628E-2"/>
          <c:w val="0.82540148994077822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v>800x400x30</c:v>
          </c:tx>
          <c:cat>
            <c:numRef>
              <c:f>[1]reduce_mass!$Q$4:$Q$7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</c:numCache>
            </c:numRef>
          </c:cat>
          <c:val>
            <c:numRef>
              <c:f>[1]reduce_mass!$U$4:$U$7</c:f>
              <c:numCache>
                <c:formatCode>General</c:formatCode>
                <c:ptCount val="4"/>
                <c:pt idx="0">
                  <c:v>5.7291000000000002E-2</c:v>
                </c:pt>
                <c:pt idx="1">
                  <c:v>0.03</c:v>
                </c:pt>
                <c:pt idx="2">
                  <c:v>1.7673906300891124E-2</c:v>
                </c:pt>
                <c:pt idx="3">
                  <c:v>5.3313577870592766E-4</c:v>
                </c:pt>
              </c:numCache>
            </c:numRef>
          </c:val>
          <c:smooth val="1"/>
        </c:ser>
        <c:ser>
          <c:idx val="1"/>
          <c:order val="1"/>
          <c:tx>
            <c:v>100x50x30</c:v>
          </c:tx>
          <c:cat>
            <c:numRef>
              <c:f>[1]reduce_mass!$Q$4:$Q$7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</c:numCache>
            </c:numRef>
          </c:cat>
          <c:val>
            <c:numRef>
              <c:f>[1]reduce_mass!$T$4:$T$7</c:f>
              <c:numCache>
                <c:formatCode>General</c:formatCode>
                <c:ptCount val="4"/>
                <c:pt idx="0">
                  <c:v>0.63792837339528552</c:v>
                </c:pt>
                <c:pt idx="1">
                  <c:v>0.34820502738549153</c:v>
                </c:pt>
                <c:pt idx="2">
                  <c:v>8.2840734550700915E-2</c:v>
                </c:pt>
                <c:pt idx="3">
                  <c:v>2.7038180148480081E-2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52144"/>
        <c:axId val="174052704"/>
      </c:lineChart>
      <c:catAx>
        <c:axId val="17405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052704"/>
        <c:crosses val="autoZero"/>
        <c:auto val="1"/>
        <c:lblAlgn val="ctr"/>
        <c:lblOffset val="100"/>
        <c:noMultiLvlLbl val="0"/>
      </c:catAx>
      <c:valAx>
        <c:axId val="174052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405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38100</xdr:rowOff>
    </xdr:from>
    <xdr:to>
      <xdr:col>11</xdr:col>
      <xdr:colOff>466725</xdr:colOff>
      <xdr:row>22</xdr:row>
      <xdr:rowOff>95250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1 - Γράφημα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1 - Γράφημα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95250</xdr:colOff>
      <xdr:row>7</xdr:row>
      <xdr:rowOff>28575</xdr:rowOff>
    </xdr:from>
    <xdr:to>
      <xdr:col>19</xdr:col>
      <xdr:colOff>114300</xdr:colOff>
      <xdr:row>22</xdr:row>
      <xdr:rowOff>142875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133350</xdr:colOff>
      <xdr:row>7</xdr:row>
      <xdr:rowOff>47624</xdr:rowOff>
    </xdr:from>
    <xdr:to>
      <xdr:col>23</xdr:col>
      <xdr:colOff>600075</xdr:colOff>
      <xdr:row>22</xdr:row>
      <xdr:rowOff>133349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447675</xdr:colOff>
      <xdr:row>39</xdr:row>
      <xdr:rowOff>19050</xdr:rowOff>
    </xdr:from>
    <xdr:to>
      <xdr:col>6</xdr:col>
      <xdr:colOff>0</xdr:colOff>
      <xdr:row>53</xdr:row>
      <xdr:rowOff>171450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476250</xdr:colOff>
      <xdr:row>39</xdr:row>
      <xdr:rowOff>19050</xdr:rowOff>
    </xdr:from>
    <xdr:to>
      <xdr:col>12</xdr:col>
      <xdr:colOff>685800</xdr:colOff>
      <xdr:row>53</xdr:row>
      <xdr:rowOff>142875</xdr:rowOff>
    </xdr:to>
    <xdr:graphicFrame macro="">
      <xdr:nvGraphicFramePr>
        <xdr:cNvPr id="5" name="4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pi_final_report\mpi_by_mi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Φύλλο1"/>
      <sheetName val="reduce_mass"/>
      <sheetName val="Φύλλο3"/>
      <sheetName val="Φύλλο2"/>
    </sheetNames>
    <sheetDataSet>
      <sheetData sheetId="0"/>
      <sheetData sheetId="1">
        <row r="4">
          <cell r="Q4">
            <v>5</v>
          </cell>
          <cell r="R4">
            <v>6.4174333333333333E-2</v>
          </cell>
          <cell r="S4">
            <v>1.2853333333333335E-2</v>
          </cell>
          <cell r="T4">
            <v>0.63792837339528552</v>
          </cell>
          <cell r="U4">
            <v>5.7291000000000002E-2</v>
          </cell>
        </row>
        <row r="5">
          <cell r="Q5">
            <v>10</v>
          </cell>
          <cell r="R5">
            <v>4.5023599999999997E-2</v>
          </cell>
          <cell r="S5">
            <v>6.966666666666667E-3</v>
          </cell>
          <cell r="T5">
            <v>0.34820502738549153</v>
          </cell>
          <cell r="U5">
            <v>0.03</v>
          </cell>
        </row>
        <row r="6">
          <cell r="Q6">
            <v>25</v>
          </cell>
          <cell r="R6">
            <v>1.9758333333333333E-2</v>
          </cell>
          <cell r="S6">
            <v>6.6066666666666669E-3</v>
          </cell>
          <cell r="T6">
            <v>8.2840734550700915E-2</v>
          </cell>
          <cell r="U6">
            <v>1.7673906300891124E-2</v>
          </cell>
        </row>
        <row r="7">
          <cell r="Q7">
            <v>50</v>
          </cell>
          <cell r="R7">
            <v>6.2100000000000002E-4</v>
          </cell>
          <cell r="S7">
            <v>5.2999999999999998E-4</v>
          </cell>
          <cell r="T7">
            <v>2.7038180148480081E-2</v>
          </cell>
          <cell r="U7">
            <v>5.3313577870592766E-4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2"/>
  <sheetViews>
    <sheetView workbookViewId="0">
      <pane ySplit="1" topLeftCell="A27" activePane="bottomLeft" state="frozen"/>
      <selection pane="bottomLeft" activeCell="A36" sqref="A36"/>
    </sheetView>
  </sheetViews>
  <sheetFormatPr defaultRowHeight="15" x14ac:dyDescent="0.25"/>
  <cols>
    <col min="1" max="1" width="29.42578125" style="1" customWidth="1"/>
    <col min="2" max="2" width="20.28515625" style="1" customWidth="1"/>
    <col min="3" max="3" width="16.28515625" style="1" customWidth="1"/>
    <col min="4" max="4" width="12.140625" style="1" customWidth="1"/>
    <col min="5" max="5" width="12.42578125" style="1" customWidth="1"/>
    <col min="6" max="6" width="11.5703125" style="1" customWidth="1"/>
    <col min="7" max="7" width="13.140625" style="1" customWidth="1"/>
    <col min="8" max="8" width="11.140625" style="1" customWidth="1"/>
    <col min="9" max="9" width="2.5703125" style="1" customWidth="1"/>
    <col min="10" max="10" width="13.85546875" style="1" customWidth="1"/>
    <col min="11" max="11" width="11.140625" style="1" customWidth="1"/>
    <col min="12" max="12" width="11.85546875" style="1" customWidth="1"/>
    <col min="13" max="13" width="11.5703125" style="1" customWidth="1"/>
    <col min="14" max="14" width="13.140625" style="1" customWidth="1"/>
    <col min="15" max="15" width="11.28515625" style="1" customWidth="1"/>
    <col min="16" max="16384" width="9.140625" style="1"/>
  </cols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5" ht="15" customHeight="1" x14ac:dyDescent="0.25">
      <c r="A2" s="2" t="s">
        <v>11</v>
      </c>
      <c r="B2" s="1">
        <v>112.38606299999999</v>
      </c>
      <c r="C2" s="1">
        <v>0.116739</v>
      </c>
      <c r="D2" s="1">
        <v>106.591297</v>
      </c>
      <c r="E2" s="1">
        <v>5.5065520000000001</v>
      </c>
      <c r="F2" s="1">
        <v>2.0582E-2</v>
      </c>
      <c r="G2" s="1">
        <v>5.0032E-2</v>
      </c>
      <c r="H2" s="1">
        <v>0.10086100000000001</v>
      </c>
      <c r="J2" s="1">
        <v>0.10387299999999999</v>
      </c>
      <c r="K2" s="1">
        <v>94.843874999999997</v>
      </c>
      <c r="L2" s="1">
        <v>4.8996750000000002</v>
      </c>
      <c r="M2" s="1">
        <v>1.8314E-2</v>
      </c>
      <c r="N2" s="1">
        <v>4.4518000000000002E-2</v>
      </c>
      <c r="O2" s="1">
        <v>8.9745000000000005E-2</v>
      </c>
    </row>
    <row r="3" spans="1:15" x14ac:dyDescent="0.25">
      <c r="A3" s="2" t="s">
        <v>10</v>
      </c>
      <c r="B3" s="1">
        <v>111.904275</v>
      </c>
      <c r="C3" s="1">
        <v>0.119992</v>
      </c>
      <c r="D3" s="1">
        <v>106.292648</v>
      </c>
      <c r="E3" s="1">
        <v>5.2937250000000002</v>
      </c>
      <c r="F3" s="1">
        <v>2.0666E-2</v>
      </c>
      <c r="G3" s="1">
        <v>8.2055000000000003E-2</v>
      </c>
      <c r="H3" s="1">
        <v>9.5188999999999996E-2</v>
      </c>
      <c r="J3" s="1">
        <v>0.107228</v>
      </c>
      <c r="K3" s="1">
        <v>94.985332999999997</v>
      </c>
      <c r="L3" s="1">
        <v>4.7305840000000003</v>
      </c>
      <c r="M3" s="1">
        <v>1.8467999999999998E-2</v>
      </c>
      <c r="N3" s="1">
        <v>7.3326000000000002E-2</v>
      </c>
      <c r="O3" s="1">
        <v>8.5063E-2</v>
      </c>
    </row>
    <row r="4" spans="1:15" x14ac:dyDescent="0.25">
      <c r="A4" s="3" t="s">
        <v>12</v>
      </c>
      <c r="B4" s="1">
        <v>111.85731699999999</v>
      </c>
      <c r="C4" s="1">
        <v>0.116342</v>
      </c>
      <c r="D4" s="1">
        <v>106.40199699999999</v>
      </c>
      <c r="E4" s="1">
        <v>5.1579829999999998</v>
      </c>
      <c r="F4" s="1">
        <v>2.0546999999999999E-2</v>
      </c>
      <c r="G4" s="1">
        <v>6.0435999999999997E-2</v>
      </c>
      <c r="H4" s="1">
        <v>0.100012</v>
      </c>
      <c r="J4" s="1">
        <v>0.104009</v>
      </c>
      <c r="K4" s="1">
        <v>95.122966000000005</v>
      </c>
      <c r="L4" s="1">
        <v>4.6112169999999999</v>
      </c>
      <c r="M4" s="1">
        <v>1.8369E-2</v>
      </c>
      <c r="N4" s="1">
        <v>5.4029000000000001E-2</v>
      </c>
      <c r="O4" s="1">
        <v>8.9410000000000003E-2</v>
      </c>
    </row>
    <row r="5" spans="1:15" s="4" customFormat="1" x14ac:dyDescent="0.25">
      <c r="A5" s="3" t="s">
        <v>9</v>
      </c>
      <c r="B5" s="3">
        <f>SUM(B2,B3,B4)/3</f>
        <v>112.04921833333333</v>
      </c>
      <c r="C5" s="3">
        <f>SUM(C2,C3,C4)/3</f>
        <v>0.11769099999999999</v>
      </c>
      <c r="D5" s="3">
        <f t="shared" ref="D5:H5" si="0">SUM(D2,D3,D4)/3</f>
        <v>106.42864733333333</v>
      </c>
      <c r="E5" s="3">
        <f t="shared" si="0"/>
        <v>5.31942</v>
      </c>
      <c r="F5" s="3">
        <f t="shared" si="0"/>
        <v>2.0598333333333333E-2</v>
      </c>
      <c r="G5" s="3">
        <f t="shared" si="0"/>
        <v>6.4174333333333333E-2</v>
      </c>
      <c r="H5" s="3">
        <f t="shared" si="0"/>
        <v>9.8687333333333335E-2</v>
      </c>
      <c r="I5" s="3"/>
      <c r="J5" s="3">
        <f>SUM(J2,J3,J4)/3</f>
        <v>0.10503666666666667</v>
      </c>
      <c r="K5" s="3">
        <f t="shared" ref="K5:O5" si="1">SUM(K2,K3,K4)/3</f>
        <v>94.984058000000005</v>
      </c>
      <c r="L5" s="3">
        <f t="shared" si="1"/>
        <v>4.7471586666666665</v>
      </c>
      <c r="M5" s="3">
        <f t="shared" si="1"/>
        <v>1.8383666666666663E-2</v>
      </c>
      <c r="N5" s="3">
        <f t="shared" si="1"/>
        <v>5.7291000000000002E-2</v>
      </c>
      <c r="O5" s="3">
        <f t="shared" si="1"/>
        <v>8.8072666666666674E-2</v>
      </c>
    </row>
    <row r="7" spans="1:15" s="7" customFormat="1" x14ac:dyDescent="0.25">
      <c r="A7" s="6" t="s">
        <v>8</v>
      </c>
      <c r="B7" s="7">
        <v>477.20040399999999</v>
      </c>
      <c r="C7" s="7">
        <v>1.9504000000000001E-2</v>
      </c>
      <c r="D7" s="7">
        <v>419.525058</v>
      </c>
      <c r="E7" s="7">
        <v>52.457974</v>
      </c>
      <c r="F7" s="7">
        <v>0.21395</v>
      </c>
      <c r="G7" s="7">
        <v>1.5133639999999999</v>
      </c>
      <c r="H7" s="7">
        <v>3.4705539999999999</v>
      </c>
      <c r="J7" s="7">
        <v>4.0870000000000004E-3</v>
      </c>
      <c r="K7" s="7">
        <v>87.913809999999998</v>
      </c>
      <c r="L7" s="7">
        <v>10.99286</v>
      </c>
      <c r="M7" s="7">
        <v>4.4833999999999999E-2</v>
      </c>
      <c r="N7" s="7">
        <v>0.31713400000000003</v>
      </c>
      <c r="O7" s="7">
        <v>0.72727399999999998</v>
      </c>
    </row>
    <row r="8" spans="1:15" s="7" customFormat="1" x14ac:dyDescent="0.25">
      <c r="A8" s="6" t="s">
        <v>13</v>
      </c>
    </row>
    <row r="9" spans="1:15" s="7" customFormat="1" x14ac:dyDescent="0.25"/>
    <row r="10" spans="1:15" s="7" customFormat="1" x14ac:dyDescent="0.25">
      <c r="A10" s="6" t="s">
        <v>8</v>
      </c>
      <c r="B10" s="7">
        <v>235.97476599999999</v>
      </c>
      <c r="C10" s="7">
        <v>4.1250000000000002E-3</v>
      </c>
      <c r="D10" s="7">
        <v>211.37821700000001</v>
      </c>
      <c r="E10" s="7">
        <v>22.258423000000001</v>
      </c>
      <c r="F10" s="7">
        <v>6.1905000000000002E-2</v>
      </c>
      <c r="G10" s="7">
        <v>0.28874899999999998</v>
      </c>
      <c r="H10" s="7">
        <v>1.983347</v>
      </c>
      <c r="J10" s="7">
        <v>1.748E-3</v>
      </c>
      <c r="K10" s="7">
        <v>89.576618999999994</v>
      </c>
      <c r="L10" s="7">
        <v>9.432544</v>
      </c>
      <c r="M10" s="7">
        <v>2.6234E-2</v>
      </c>
      <c r="N10" s="7">
        <v>0.122364</v>
      </c>
      <c r="O10" s="7">
        <v>0.84049099999999999</v>
      </c>
    </row>
    <row r="11" spans="1:15" s="7" customFormat="1" x14ac:dyDescent="0.25">
      <c r="A11" s="6" t="s">
        <v>14</v>
      </c>
    </row>
    <row r="13" spans="1:15" x14ac:dyDescent="0.25">
      <c r="A13" s="9" t="s">
        <v>15</v>
      </c>
      <c r="B13" s="1">
        <v>63.383116000000001</v>
      </c>
      <c r="C13" s="1">
        <v>8.1086000000000005E-2</v>
      </c>
      <c r="D13" s="1">
        <v>59.648524000000002</v>
      </c>
      <c r="E13" s="1">
        <v>3.5283720000000001</v>
      </c>
      <c r="F13" s="1">
        <v>1.9189999999999999E-2</v>
      </c>
      <c r="G13" s="1">
        <v>4.0911999999999997E-2</v>
      </c>
      <c r="H13" s="1">
        <v>6.5032000000000006E-2</v>
      </c>
      <c r="J13" s="1">
        <v>0.12793099999999999</v>
      </c>
      <c r="K13" s="1">
        <v>94.107906</v>
      </c>
      <c r="L13" s="1">
        <v>5.566738</v>
      </c>
      <c r="M13" s="1">
        <v>3.0276000000000001E-2</v>
      </c>
      <c r="N13" s="1">
        <v>6.4546999999999993E-2</v>
      </c>
      <c r="O13" s="1">
        <v>0.102602</v>
      </c>
    </row>
    <row r="14" spans="1:15" x14ac:dyDescent="0.25">
      <c r="A14" s="3" t="s">
        <v>16</v>
      </c>
      <c r="B14" s="1">
        <v>63.516508000000002</v>
      </c>
      <c r="C14" s="1">
        <v>8.0413999999999999E-2</v>
      </c>
      <c r="D14" s="1">
        <v>59.715888</v>
      </c>
      <c r="E14" s="1">
        <v>3.5699320000000001</v>
      </c>
      <c r="F14" s="1">
        <v>1.9050000000000001E-2</v>
      </c>
      <c r="G14" s="1">
        <v>6.9953000000000001E-2</v>
      </c>
      <c r="H14" s="1">
        <v>6.1272E-2</v>
      </c>
      <c r="J14" s="1">
        <v>0.12660299999999999</v>
      </c>
      <c r="K14" s="1">
        <v>94.016327000000004</v>
      </c>
      <c r="L14" s="1">
        <v>5.6204789999999996</v>
      </c>
      <c r="M14" s="1">
        <v>2.9992000000000001E-2</v>
      </c>
      <c r="N14" s="1">
        <v>0.110134</v>
      </c>
      <c r="O14" s="1">
        <v>9.6465999999999996E-2</v>
      </c>
    </row>
    <row r="15" spans="1:15" x14ac:dyDescent="0.25">
      <c r="A15" s="3"/>
      <c r="B15" s="4">
        <v>68.866078000000002</v>
      </c>
      <c r="C15" s="4">
        <v>8.6986999999999995E-2</v>
      </c>
      <c r="D15" s="4">
        <v>62.382863</v>
      </c>
      <c r="E15" s="4">
        <v>6.2274010000000004</v>
      </c>
      <c r="F15" s="4">
        <v>1.9851000000000001E-2</v>
      </c>
      <c r="G15" s="4">
        <v>9.0956999999999996E-2</v>
      </c>
      <c r="H15" s="4">
        <v>5.8019000000000001E-2</v>
      </c>
      <c r="I15" s="4"/>
      <c r="J15" s="4">
        <v>0.12631300000000001</v>
      </c>
      <c r="K15" s="4">
        <v>90.585763999999998</v>
      </c>
      <c r="L15" s="4">
        <v>9.0427689999999998</v>
      </c>
      <c r="M15" s="4">
        <v>2.8826000000000001E-2</v>
      </c>
      <c r="N15" s="4">
        <v>0.132079</v>
      </c>
      <c r="O15" s="4">
        <v>8.4249000000000004E-2</v>
      </c>
    </row>
    <row r="16" spans="1:15" x14ac:dyDescent="0.25">
      <c r="A16" s="3" t="s">
        <v>9</v>
      </c>
      <c r="B16" s="3">
        <f>SUM(B13,B14,B15)/3</f>
        <v>65.255234000000002</v>
      </c>
      <c r="C16" s="3">
        <f t="shared" ref="C16:O16" si="2">SUM(C13,C14,C15)/3</f>
        <v>8.2829E-2</v>
      </c>
      <c r="D16" s="3">
        <f t="shared" si="2"/>
        <v>60.582425000000001</v>
      </c>
      <c r="E16" s="3">
        <f t="shared" si="2"/>
        <v>4.4419016666666673</v>
      </c>
      <c r="F16" s="3">
        <f t="shared" si="2"/>
        <v>1.9363666666666664E-2</v>
      </c>
      <c r="G16" s="3">
        <f t="shared" si="2"/>
        <v>6.7274E-2</v>
      </c>
      <c r="H16" s="3">
        <f t="shared" si="2"/>
        <v>6.1441000000000003E-2</v>
      </c>
      <c r="I16" s="3"/>
      <c r="J16" s="3">
        <f t="shared" si="2"/>
        <v>0.12694900000000001</v>
      </c>
      <c r="K16" s="3">
        <f t="shared" si="2"/>
        <v>92.903332333333324</v>
      </c>
      <c r="L16" s="3">
        <f t="shared" si="2"/>
        <v>6.7433286666666667</v>
      </c>
      <c r="M16" s="3">
        <f t="shared" si="2"/>
        <v>2.9698000000000002E-2</v>
      </c>
      <c r="N16" s="3">
        <f t="shared" si="2"/>
        <v>0.10225333333333332</v>
      </c>
      <c r="O16" s="3">
        <f t="shared" si="2"/>
        <v>9.4438999999999995E-2</v>
      </c>
    </row>
    <row r="18" spans="1:15" x14ac:dyDescent="0.25">
      <c r="A18" s="9" t="s">
        <v>17</v>
      </c>
      <c r="B18" s="1">
        <v>28.793642999999999</v>
      </c>
      <c r="C18" s="1">
        <v>5.5454999999999997E-2</v>
      </c>
      <c r="D18" s="1">
        <v>26.189209999999999</v>
      </c>
      <c r="E18" s="1">
        <v>2.441084</v>
      </c>
      <c r="F18" s="1">
        <v>1.9317999999999998E-2</v>
      </c>
      <c r="G18" s="1">
        <v>4.4967E-2</v>
      </c>
      <c r="H18" s="1">
        <v>4.3609000000000002E-2</v>
      </c>
      <c r="J18" s="1">
        <v>0.19259399999999999</v>
      </c>
      <c r="K18" s="1">
        <v>90.954836</v>
      </c>
      <c r="L18" s="1">
        <v>8.4778579999999994</v>
      </c>
      <c r="M18" s="1">
        <v>6.7090999999999998E-2</v>
      </c>
      <c r="N18" s="1">
        <v>0.156169</v>
      </c>
      <c r="O18" s="1">
        <v>0.151452</v>
      </c>
    </row>
    <row r="19" spans="1:15" x14ac:dyDescent="0.25">
      <c r="A19" s="3" t="s">
        <v>16</v>
      </c>
      <c r="B19" s="1">
        <v>28.761115</v>
      </c>
      <c r="C19" s="1">
        <v>5.8047000000000001E-2</v>
      </c>
      <c r="D19" s="1">
        <v>26.118590000000001</v>
      </c>
      <c r="E19" s="1">
        <v>2.4738319999999998</v>
      </c>
      <c r="F19" s="1">
        <v>1.9300000000000001E-2</v>
      </c>
      <c r="G19" s="1">
        <v>4.9036999999999997E-2</v>
      </c>
      <c r="H19" s="1">
        <v>4.231E-2</v>
      </c>
      <c r="J19" s="1">
        <v>0.201825</v>
      </c>
      <c r="K19" s="1">
        <v>90.812158999999994</v>
      </c>
      <c r="L19" s="1">
        <v>8.6013059999999992</v>
      </c>
      <c r="M19" s="1">
        <v>6.7105999999999999E-2</v>
      </c>
      <c r="N19" s="1">
        <v>0.17049700000000001</v>
      </c>
      <c r="O19" s="1">
        <v>0.14710799999999999</v>
      </c>
    </row>
    <row r="20" spans="1:15" x14ac:dyDescent="0.25">
      <c r="A20" s="3"/>
      <c r="B20" s="1">
        <v>29.063637</v>
      </c>
      <c r="C20" s="1">
        <v>5.7595E-2</v>
      </c>
      <c r="D20" s="1">
        <v>26.410795</v>
      </c>
      <c r="E20" s="1">
        <v>2.4928050000000002</v>
      </c>
      <c r="F20" s="1">
        <v>1.9338999999999999E-2</v>
      </c>
      <c r="G20" s="1">
        <v>3.8857999999999997E-2</v>
      </c>
      <c r="H20" s="1">
        <v>4.4243999999999999E-2</v>
      </c>
      <c r="J20" s="1">
        <v>0.19816900000000001</v>
      </c>
      <c r="K20" s="1">
        <v>90.872298999999998</v>
      </c>
      <c r="L20" s="1">
        <v>8.5770599999999995</v>
      </c>
      <c r="M20" s="1">
        <v>6.6540000000000002E-2</v>
      </c>
      <c r="N20" s="1">
        <v>0.13370000000000001</v>
      </c>
      <c r="O20" s="1">
        <v>0.15223200000000001</v>
      </c>
    </row>
    <row r="21" spans="1:15" x14ac:dyDescent="0.25">
      <c r="A21" s="3" t="s">
        <v>9</v>
      </c>
      <c r="B21" s="3">
        <f>SUM(B18,B19,B20)/3</f>
        <v>28.872798333333332</v>
      </c>
      <c r="C21" s="3">
        <f t="shared" ref="C21:O21" si="3">SUM(C18,C19,C20)/3</f>
        <v>5.7032333333333331E-2</v>
      </c>
      <c r="D21" s="3">
        <f t="shared" si="3"/>
        <v>26.239531666666664</v>
      </c>
      <c r="E21" s="3">
        <f t="shared" si="3"/>
        <v>2.4692403333333335</v>
      </c>
      <c r="F21" s="3">
        <f t="shared" si="3"/>
        <v>1.9318999999999999E-2</v>
      </c>
      <c r="G21" s="3">
        <f t="shared" si="3"/>
        <v>4.4287333333333338E-2</v>
      </c>
      <c r="H21" s="3">
        <f t="shared" si="3"/>
        <v>4.3387666666666665E-2</v>
      </c>
      <c r="I21" s="3"/>
      <c r="J21" s="3">
        <f t="shared" si="3"/>
        <v>0.19752933333333333</v>
      </c>
      <c r="K21" s="3">
        <f t="shared" si="3"/>
        <v>90.879764666666674</v>
      </c>
      <c r="L21" s="3">
        <f t="shared" si="3"/>
        <v>8.552074666666666</v>
      </c>
      <c r="M21" s="3">
        <f t="shared" si="3"/>
        <v>6.6912333333333338E-2</v>
      </c>
      <c r="N21" s="3">
        <f t="shared" si="3"/>
        <v>0.15345533333333336</v>
      </c>
      <c r="O21" s="3">
        <f t="shared" si="3"/>
        <v>0.15026399999999998</v>
      </c>
    </row>
    <row r="23" spans="1:15" x14ac:dyDescent="0.25">
      <c r="A23" s="9" t="s">
        <v>18</v>
      </c>
      <c r="B23" s="1">
        <v>7.3989440000000002</v>
      </c>
      <c r="C23" s="1">
        <v>2.9824E-2</v>
      </c>
      <c r="D23" s="1">
        <v>6.2223769999999998</v>
      </c>
      <c r="E23" s="1">
        <v>1.093035</v>
      </c>
      <c r="F23" s="1">
        <v>1.7587999999999999E-2</v>
      </c>
      <c r="G23" s="1">
        <v>1.5225000000000001E-2</v>
      </c>
      <c r="H23" s="1">
        <v>2.0895E-2</v>
      </c>
      <c r="J23" s="1">
        <v>0.40308500000000003</v>
      </c>
      <c r="K23" s="1">
        <v>84.098174999999998</v>
      </c>
      <c r="L23" s="1">
        <v>14.772852</v>
      </c>
      <c r="M23" s="1">
        <v>0.237708</v>
      </c>
      <c r="N23" s="1">
        <v>0.20577799999999999</v>
      </c>
      <c r="O23" s="1">
        <v>0.28240199999999999</v>
      </c>
    </row>
    <row r="24" spans="1:15" x14ac:dyDescent="0.25">
      <c r="A24" s="3"/>
      <c r="B24" s="1">
        <v>7.5503809999999998</v>
      </c>
      <c r="C24" s="1">
        <v>2.9897E-2</v>
      </c>
      <c r="D24" s="1">
        <v>6.3044310000000001</v>
      </c>
      <c r="E24" s="1">
        <v>1.16513</v>
      </c>
      <c r="F24" s="1">
        <v>1.7604000000000002E-2</v>
      </c>
      <c r="G24" s="1">
        <v>1.2548999999999999E-2</v>
      </c>
      <c r="H24" s="1">
        <v>2.0768999999999999E-2</v>
      </c>
      <c r="J24" s="1">
        <v>0.39596300000000001</v>
      </c>
      <c r="K24" s="1">
        <v>83.498189999999994</v>
      </c>
      <c r="L24" s="1">
        <v>15.431412</v>
      </c>
      <c r="M24" s="1">
        <v>0.233158</v>
      </c>
      <c r="N24" s="1">
        <v>0.16620299999999999</v>
      </c>
      <c r="O24" s="1">
        <v>0.27507399999999999</v>
      </c>
    </row>
    <row r="25" spans="1:15" x14ac:dyDescent="0.25">
      <c r="A25" s="3"/>
      <c r="B25" s="1">
        <v>7.5690770000000001</v>
      </c>
      <c r="C25" s="1">
        <v>2.9448999999999999E-2</v>
      </c>
      <c r="D25" s="1">
        <v>6.3083200000000001</v>
      </c>
      <c r="E25" s="1">
        <v>1.1687129999999999</v>
      </c>
      <c r="F25" s="1">
        <v>1.7585E-2</v>
      </c>
      <c r="G25" s="1">
        <v>1.9019999999999999E-2</v>
      </c>
      <c r="H25" s="1">
        <v>2.5989999999999999E-2</v>
      </c>
      <c r="J25" s="1">
        <v>0.389067</v>
      </c>
      <c r="K25" s="1">
        <v>83.343320000000006</v>
      </c>
      <c r="L25" s="1">
        <v>15.440621999999999</v>
      </c>
      <c r="M25" s="1">
        <v>0.23233100000000001</v>
      </c>
      <c r="N25" s="1">
        <v>0.25128699999999998</v>
      </c>
      <c r="O25" s="1">
        <v>0.34337400000000001</v>
      </c>
    </row>
    <row r="26" spans="1:15" x14ac:dyDescent="0.25">
      <c r="A26" s="3"/>
      <c r="B26" s="3">
        <f>SUM(B23,B24,B25)/3</f>
        <v>7.5061340000000003</v>
      </c>
      <c r="C26" s="3">
        <f t="shared" ref="C26:O26" si="4">SUM(C23,C24,C25)/3</f>
        <v>2.9723333333333334E-2</v>
      </c>
      <c r="D26" s="3">
        <f t="shared" si="4"/>
        <v>6.2783759999999988</v>
      </c>
      <c r="E26" s="3">
        <f t="shared" si="4"/>
        <v>1.1422926666666666</v>
      </c>
      <c r="F26" s="3">
        <f t="shared" si="4"/>
        <v>1.7592333333333335E-2</v>
      </c>
      <c r="G26" s="3">
        <f t="shared" si="4"/>
        <v>1.5598000000000001E-2</v>
      </c>
      <c r="H26" s="3">
        <f t="shared" si="4"/>
        <v>2.2551333333333329E-2</v>
      </c>
      <c r="I26" s="3"/>
      <c r="J26" s="3">
        <f t="shared" si="4"/>
        <v>0.39603833333333333</v>
      </c>
      <c r="K26" s="3">
        <f t="shared" si="4"/>
        <v>83.64656166666667</v>
      </c>
      <c r="L26" s="3">
        <f t="shared" si="4"/>
        <v>15.214962</v>
      </c>
      <c r="M26" s="3">
        <f t="shared" si="4"/>
        <v>0.23439900000000002</v>
      </c>
      <c r="N26" s="3">
        <f t="shared" si="4"/>
        <v>0.20775599999999997</v>
      </c>
      <c r="O26" s="3">
        <f t="shared" si="4"/>
        <v>0.30028333333333329</v>
      </c>
    </row>
    <row r="28" spans="1:15" x14ac:dyDescent="0.25">
      <c r="A28" s="9" t="s">
        <v>19</v>
      </c>
      <c r="B28" s="1">
        <v>2.042719</v>
      </c>
      <c r="C28" s="1">
        <v>1.8969E-2</v>
      </c>
      <c r="D28" s="1">
        <v>1.4586129999999999</v>
      </c>
      <c r="E28" s="1">
        <v>0.52774699999999997</v>
      </c>
      <c r="F28" s="1">
        <v>1.5412E-2</v>
      </c>
      <c r="G28" s="1">
        <v>1.5720000000000001E-2</v>
      </c>
      <c r="H28" s="1">
        <v>6.2579999999999997E-3</v>
      </c>
      <c r="J28" s="1">
        <f>100*C28/(SUM(C28+D28+E28+F28+G28+H28))</f>
        <v>0.92861524272305707</v>
      </c>
      <c r="K28" s="1">
        <f>100*D28/(SUM(C28,D28,E28,F28,G28,H28))</f>
        <v>71.405464970952949</v>
      </c>
      <c r="L28" s="1">
        <f>100*E28/(SUM(C28+D28+E28+F28+G28+H28))</f>
        <v>25.835516289807853</v>
      </c>
      <c r="M28" s="1">
        <f>100*F28/(SUM(C28,D28,E28,F28,G28,H28,))</f>
        <v>0.75448458647518357</v>
      </c>
      <c r="N28" s="1">
        <f>100*G28/(SUM(C28+D28+E28+F28+G28+H28))</f>
        <v>0.76956252915844048</v>
      </c>
      <c r="O28" s="1">
        <f>100*H28/(SUM(C28,D28,E28,F28,G28,H28))</f>
        <v>0.30635638088253941</v>
      </c>
    </row>
    <row r="29" spans="1:15" x14ac:dyDescent="0.25">
      <c r="A29" s="3"/>
      <c r="B29" s="1">
        <v>1.977668</v>
      </c>
      <c r="C29" s="1">
        <v>1.8901999999999999E-2</v>
      </c>
      <c r="D29" s="1">
        <v>1.4301680000000001</v>
      </c>
      <c r="E29" s="1">
        <v>0.49681999999999998</v>
      </c>
      <c r="F29" s="1">
        <v>1.5310000000000001E-2</v>
      </c>
      <c r="G29" s="1">
        <v>9.4680000000000007E-3</v>
      </c>
      <c r="H29" s="1">
        <v>7.0000000000000001E-3</v>
      </c>
      <c r="J29" s="1">
        <f>100*C29/(SUM(C29+D29+E29+F29+G29+H29))</f>
        <v>0.95577215184752951</v>
      </c>
      <c r="K29" s="1">
        <f>100*D29/(SUM(C29,D29,E29,F29,G29,H29))</f>
        <v>72.315879106098706</v>
      </c>
      <c r="L29" s="1">
        <f>100*E29/(SUM(C29+D29+E29+F29+G29+H29))</f>
        <v>25.121506744306927</v>
      </c>
      <c r="M29" s="1">
        <f>100*F29/(SUM(C29,D29,E29,F29,G29,H29,))</f>
        <v>0.7741440929417881</v>
      </c>
      <c r="N29" s="1">
        <f>100*G29/(SUM(C29+D29+E29+F29+G29+H29))</f>
        <v>0.47874567419809599</v>
      </c>
      <c r="O29" s="1">
        <f>100*H29/(SUM(C29,D29,E29,F29,G29,H29))</f>
        <v>0.3539522306069573</v>
      </c>
    </row>
    <row r="30" spans="1:15" x14ac:dyDescent="0.25">
      <c r="A30" s="3"/>
      <c r="B30" s="1">
        <v>2.0093860000000001</v>
      </c>
      <c r="C30" s="1">
        <v>1.8620999999999999E-2</v>
      </c>
      <c r="D30" s="1">
        <v>1.4394610000000001</v>
      </c>
      <c r="E30" s="1">
        <v>0.51521799999999995</v>
      </c>
      <c r="F30" s="1">
        <v>1.5675999999999999E-2</v>
      </c>
      <c r="G30" s="1">
        <v>1.3372E-2</v>
      </c>
      <c r="H30" s="1">
        <v>7.038E-3</v>
      </c>
      <c r="J30" s="1">
        <f>100*C30/(SUM(C30+D30+E30+F30+G30+H30))</f>
        <v>0.92670099224340163</v>
      </c>
      <c r="K30" s="1">
        <f>100*D30/(SUM(C30,D30,E30,F30,G30,H30))</f>
        <v>71.636858224353105</v>
      </c>
      <c r="L30" s="1">
        <f>100*E30/(SUM(C30+D30+E30+F30+G30+H30))</f>
        <v>25.640568810571985</v>
      </c>
      <c r="M30" s="1">
        <f>100*F30/(SUM(C30,D30,E30,F30,G30,H30,))</f>
        <v>0.78013880857137441</v>
      </c>
      <c r="N30" s="1">
        <f>100*G30/(SUM(C30+D30+E30+F30+G30+H30))</f>
        <v>0.66547691682931998</v>
      </c>
      <c r="O30" s="1">
        <f>100*H30/(SUM(C30,D30,E30,F30,G30,H30))</f>
        <v>0.35025624743080719</v>
      </c>
    </row>
    <row r="31" spans="1:15" x14ac:dyDescent="0.25">
      <c r="A31" s="3"/>
      <c r="B31" s="3">
        <f>SUM(B28,B29,B30)/3</f>
        <v>2.0099243333333332</v>
      </c>
      <c r="C31" s="3">
        <f t="shared" ref="C31:O31" si="5">SUM(C28,C29,C30)/3</f>
        <v>1.8830666666666666E-2</v>
      </c>
      <c r="D31" s="3">
        <f t="shared" si="5"/>
        <v>1.4427473333333332</v>
      </c>
      <c r="E31" s="3">
        <f t="shared" si="5"/>
        <v>0.51326166666666662</v>
      </c>
      <c r="F31" s="3">
        <f t="shared" si="5"/>
        <v>1.5465999999999999E-2</v>
      </c>
      <c r="G31" s="3">
        <f t="shared" si="5"/>
        <v>1.2853333333333335E-2</v>
      </c>
      <c r="H31" s="3">
        <f t="shared" si="5"/>
        <v>6.7653333333333324E-3</v>
      </c>
      <c r="I31" s="3"/>
      <c r="J31" s="3">
        <f t="shared" si="5"/>
        <v>0.93702946227132944</v>
      </c>
      <c r="K31" s="3">
        <f t="shared" si="5"/>
        <v>71.786067433801577</v>
      </c>
      <c r="L31" s="3">
        <f t="shared" si="5"/>
        <v>25.532530614895592</v>
      </c>
      <c r="M31" s="3">
        <f t="shared" si="5"/>
        <v>0.7695891626627821</v>
      </c>
      <c r="N31" s="3">
        <f t="shared" si="5"/>
        <v>0.63792837339528552</v>
      </c>
      <c r="O31" s="3">
        <f t="shared" si="5"/>
        <v>0.3368549529734346</v>
      </c>
    </row>
    <row r="33" spans="1:15" x14ac:dyDescent="0.25">
      <c r="A33" s="5" t="s">
        <v>86</v>
      </c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  <c r="G33" s="1" t="s">
        <v>5</v>
      </c>
      <c r="H33" s="1" t="s">
        <v>6</v>
      </c>
      <c r="I33" s="1" t="s">
        <v>7</v>
      </c>
      <c r="J33" s="1" t="s">
        <v>1</v>
      </c>
      <c r="K33" s="1" t="s">
        <v>2</v>
      </c>
      <c r="L33" s="1" t="s">
        <v>3</v>
      </c>
      <c r="M33" s="1" t="s">
        <v>4</v>
      </c>
      <c r="N33" s="1" t="s">
        <v>5</v>
      </c>
      <c r="O33" s="1" t="s">
        <v>6</v>
      </c>
    </row>
    <row r="35" spans="1:15" x14ac:dyDescent="0.25">
      <c r="A35" s="2" t="s">
        <v>11</v>
      </c>
      <c r="B35" s="1">
        <v>114.689229</v>
      </c>
      <c r="C35" s="1">
        <v>0.114881</v>
      </c>
      <c r="D35" s="1">
        <v>108.09791300000001</v>
      </c>
      <c r="E35" s="1">
        <v>6.322387</v>
      </c>
      <c r="F35" s="1">
        <v>2.0614E-2</v>
      </c>
      <c r="G35" s="1">
        <v>2.359E-2</v>
      </c>
      <c r="H35" s="1">
        <v>0.109845</v>
      </c>
      <c r="J35" s="1">
        <f>100*C35/(SUM(C35+D35+E35+F35+G35+H35))</f>
        <v>0.10016720837693302</v>
      </c>
      <c r="K35" s="1">
        <f>100*D35/(SUM(C35,D35,E35,F35,G35,H35))</f>
        <v>94.252889307914955</v>
      </c>
      <c r="L35" s="1">
        <f>100*E35/(SUM(C35+D35+E35+F35+G35+H35))</f>
        <v>5.5126248558822821</v>
      </c>
      <c r="M35" s="1">
        <f>100*F35/(SUM(C35,D35,E35,F35,G35,H35,))</f>
        <v>1.7973788820449834E-2</v>
      </c>
      <c r="N35" s="1">
        <f>100*G35/(SUM(C35+D35+E35+F35+G35+H35))</f>
        <v>2.0568627062889863E-2</v>
      </c>
      <c r="O35" s="1">
        <f>100*H35/(SUM(C35,D35,E35,F35,G35,H35))</f>
        <v>9.5776211942481426E-2</v>
      </c>
    </row>
    <row r="36" spans="1:15" x14ac:dyDescent="0.25">
      <c r="A36" s="2" t="s">
        <v>10</v>
      </c>
      <c r="B36" s="1">
        <v>111.70692099999999</v>
      </c>
      <c r="C36" s="1">
        <v>0.113478</v>
      </c>
      <c r="D36" s="1">
        <v>106.586866</v>
      </c>
      <c r="E36" s="1">
        <v>4.8599709999999998</v>
      </c>
      <c r="F36" s="1">
        <v>2.0330999999999998E-2</v>
      </c>
      <c r="G36" s="1">
        <v>2.2483E-2</v>
      </c>
      <c r="H36" s="1">
        <v>0.10379099999999999</v>
      </c>
      <c r="J36" s="1">
        <f t="shared" ref="J36:J37" si="6">100*C36/(SUM(C36+D36+E36+F36+G36+H36))</f>
        <v>0.10158547026451002</v>
      </c>
      <c r="K36" s="1">
        <f t="shared" ref="K36:K37" si="7">100*D36/(SUM(C36,D36,E36,F36,G36,H36))</f>
        <v>95.416529253514469</v>
      </c>
      <c r="L36" s="1">
        <f t="shared" ref="L36:L37" si="8">100*E36/(SUM(C36+D36+E36+F36+G36+H36))</f>
        <v>4.3506445258718083</v>
      </c>
      <c r="M36" s="1">
        <f t="shared" ref="M36:M37" si="9">100*F36/(SUM(C36,D36,E36,F36,G36,H36,))</f>
        <v>1.8200304869205951E-2</v>
      </c>
      <c r="N36" s="1">
        <f t="shared" ref="N36:N37" si="10">100*G36/(SUM(C36+D36+E36+F36+G36+H36))</f>
        <v>2.0126774599102722E-2</v>
      </c>
      <c r="O36" s="1">
        <f t="shared" ref="O36:O37" si="11">100*H36/(SUM(C36,D36,E36,F36,G36,H36))</f>
        <v>9.2913670880908711E-2</v>
      </c>
    </row>
    <row r="37" spans="1:15" x14ac:dyDescent="0.25">
      <c r="A37" s="3" t="s">
        <v>21</v>
      </c>
      <c r="B37" s="1">
        <v>115.378613</v>
      </c>
      <c r="C37" s="1">
        <v>0.110578</v>
      </c>
      <c r="D37" s="1">
        <v>109.742892</v>
      </c>
      <c r="E37" s="1">
        <v>5.3426150000000003</v>
      </c>
      <c r="F37" s="1">
        <v>2.036E-2</v>
      </c>
      <c r="G37" s="1">
        <v>2.0212999999999998E-2</v>
      </c>
      <c r="H37" s="1">
        <v>0.141956</v>
      </c>
      <c r="J37" s="1">
        <f t="shared" si="6"/>
        <v>9.583925145781351E-2</v>
      </c>
      <c r="K37" s="1">
        <f t="shared" si="7"/>
        <v>95.115453544969782</v>
      </c>
      <c r="L37" s="1">
        <f t="shared" si="8"/>
        <v>4.6305071752725349</v>
      </c>
      <c r="M37" s="1">
        <f t="shared" si="9"/>
        <v>1.7646251150148156E-2</v>
      </c>
      <c r="N37" s="1">
        <f t="shared" si="10"/>
        <v>1.7518844523474686E-2</v>
      </c>
      <c r="O37" s="1">
        <f t="shared" si="11"/>
        <v>0.12303493262624911</v>
      </c>
    </row>
    <row r="38" spans="1:15" x14ac:dyDescent="0.25">
      <c r="B38" s="3">
        <f>SUM(B35,B36,B37)/3</f>
        <v>113.924921</v>
      </c>
      <c r="C38" s="3">
        <f t="shared" ref="C38:O38" si="12">SUM(C35,C36,C37)/3</f>
        <v>0.112979</v>
      </c>
      <c r="D38" s="3">
        <f t="shared" si="12"/>
        <v>108.142557</v>
      </c>
      <c r="E38" s="3">
        <f t="shared" si="12"/>
        <v>5.5083243333333343</v>
      </c>
      <c r="F38" s="3">
        <f t="shared" si="12"/>
        <v>2.0434999999999998E-2</v>
      </c>
      <c r="G38" s="3">
        <f t="shared" si="12"/>
        <v>2.2095333333333331E-2</v>
      </c>
      <c r="H38" s="3">
        <f t="shared" si="12"/>
        <v>0.11853066666666667</v>
      </c>
      <c r="I38" s="3"/>
      <c r="J38" s="3">
        <f t="shared" si="12"/>
        <v>9.9197310033085517E-2</v>
      </c>
      <c r="K38" s="3">
        <f t="shared" si="12"/>
        <v>94.928290702133083</v>
      </c>
      <c r="L38" s="3">
        <f t="shared" si="12"/>
        <v>4.8312588523422084</v>
      </c>
      <c r="M38" s="3">
        <f t="shared" si="12"/>
        <v>1.7940114946601315E-2</v>
      </c>
      <c r="N38" s="3">
        <f t="shared" si="12"/>
        <v>1.9404748728489091E-2</v>
      </c>
      <c r="O38" s="3">
        <f t="shared" si="12"/>
        <v>0.10390827181654642</v>
      </c>
    </row>
    <row r="40" spans="1:15" s="7" customFormat="1" x14ac:dyDescent="0.25">
      <c r="A40" s="6" t="s">
        <v>11</v>
      </c>
      <c r="B40" s="7">
        <v>451.02279099999998</v>
      </c>
      <c r="C40" s="7">
        <v>0.44977699999999998</v>
      </c>
      <c r="D40" s="7">
        <v>427.92311599999999</v>
      </c>
      <c r="E40" s="7">
        <v>21.547507</v>
      </c>
      <c r="F40" s="7">
        <v>8.1990999999999994E-2</v>
      </c>
      <c r="G40" s="7">
        <v>0.59271200000000002</v>
      </c>
      <c r="H40" s="7">
        <v>0.42768800000000001</v>
      </c>
      <c r="J40" s="7">
        <f>100*C40/(SUM(C40+D40+E40+F40+G40+H40))</f>
        <v>9.9723785355228314E-2</v>
      </c>
      <c r="K40" s="7">
        <f>100*D40/(SUM(C40,D40,E40,F40,G40,H40))</f>
        <v>94.878379660419427</v>
      </c>
      <c r="L40" s="7">
        <f>100*E40/(SUM(C40+D40+E40+F40+G40+H40))</f>
        <v>4.7774763116128209</v>
      </c>
      <c r="M40" s="7">
        <f>100*F40/(SUM(C40,D40,E40,F40,G40,H40,))</f>
        <v>1.8178903956984294E-2</v>
      </c>
      <c r="N40" s="7">
        <f>100*G40/(SUM(C40+D40+E40+F40+G40+H40))</f>
        <v>0.13141508851156924</v>
      </c>
      <c r="O40" s="7">
        <f>100*H40/(SUM(C40,D40,E40,F40,G40,H40))</f>
        <v>9.4826250143975541E-2</v>
      </c>
    </row>
    <row r="41" spans="1:15" s="7" customFormat="1" x14ac:dyDescent="0.25">
      <c r="A41" s="6" t="s">
        <v>10</v>
      </c>
    </row>
    <row r="42" spans="1:15" s="7" customFormat="1" x14ac:dyDescent="0.25">
      <c r="A42" s="8" t="s">
        <v>22</v>
      </c>
    </row>
    <row r="44" spans="1:15" x14ac:dyDescent="0.25">
      <c r="A44" s="3" t="s">
        <v>20</v>
      </c>
      <c r="B44" s="1">
        <v>164.982878</v>
      </c>
      <c r="C44" s="1">
        <v>6.6401000000000002E-2</v>
      </c>
      <c r="D44" s="1">
        <v>105.08020500000001</v>
      </c>
      <c r="E44" s="1">
        <v>59.698839</v>
      </c>
      <c r="F44" s="1">
        <v>7.7136999999999997E-2</v>
      </c>
      <c r="G44" s="1">
        <v>5.3119E-2</v>
      </c>
      <c r="H44" s="1">
        <v>7.1760000000000001E-3</v>
      </c>
      <c r="J44" s="1">
        <f>100*C44/(SUM(C44+D44+E44+F44+G44+H44))</f>
        <v>4.0247206987425732E-2</v>
      </c>
      <c r="K44" s="1">
        <f>100*D44/(SUM(C44,D44,E44,F44,G44,H44))</f>
        <v>63.691582369484323</v>
      </c>
      <c r="L44" s="1">
        <f>100*E44/(SUM(C44+D44+E44+F44+G44+H44))</f>
        <v>36.184869657716057</v>
      </c>
      <c r="M44" s="1">
        <f>100*F44/(SUM(C44,D44,E44,F44,G44,H44,))</f>
        <v>4.6754548958435241E-2</v>
      </c>
      <c r="N44" s="1">
        <f>100*G44/(SUM(C44+D44+E44+F44+G44+H44))</f>
        <v>3.2196674567628009E-2</v>
      </c>
      <c r="O44" s="1">
        <f>100*H44/(SUM(C44,D44,E44,F44,G44,H44))</f>
        <v>4.3495422861367606E-3</v>
      </c>
    </row>
    <row r="45" spans="1:15" x14ac:dyDescent="0.25">
      <c r="A45" s="3" t="s">
        <v>23</v>
      </c>
      <c r="B45" s="1">
        <v>165.893731</v>
      </c>
      <c r="C45" s="1">
        <v>6.7375000000000004E-2</v>
      </c>
      <c r="D45" s="1">
        <v>105.201587</v>
      </c>
      <c r="E45" s="1">
        <v>60.399349999999998</v>
      </c>
      <c r="F45" s="1">
        <v>7.7742000000000006E-2</v>
      </c>
      <c r="G45" s="1">
        <v>0.144264</v>
      </c>
      <c r="H45" s="1">
        <v>3.4120000000000001E-3</v>
      </c>
      <c r="J45" s="1">
        <f>100*C45/(SUM(C45+D45+E45+F45+G45+H45))</f>
        <v>4.0613349280892053E-2</v>
      </c>
      <c r="K45" s="1">
        <f>100*D45/(SUM(C45,D45,E45,F45,G45,H45))</f>
        <v>63.415047090688716</v>
      </c>
      <c r="L45" s="1">
        <f>100*E45/(SUM(C45+D45+E45+F45+G45+H45))</f>
        <v>36.408458595752833</v>
      </c>
      <c r="M45" s="1">
        <f>100*F45/(SUM(C45,D45,E45,F45,G45,H45,))</f>
        <v>4.686253060920386E-2</v>
      </c>
      <c r="N45" s="1">
        <f>100*G45/(SUM(C45+D45+E45+F45+G45+H45))</f>
        <v>8.6961695297344876E-2</v>
      </c>
      <c r="O45" s="1">
        <f>100*H45/(SUM(C45,D45,E45,F45,G45,H45))</f>
        <v>2.0567383710041361E-3</v>
      </c>
    </row>
    <row r="46" spans="1:15" x14ac:dyDescent="0.25">
      <c r="A46" s="9" t="s">
        <v>22</v>
      </c>
      <c r="B46" s="1">
        <v>165.06814299999999</v>
      </c>
      <c r="C46" s="1">
        <v>6.4676999999999998E-2</v>
      </c>
      <c r="D46" s="1">
        <v>105.423528</v>
      </c>
      <c r="E46" s="1">
        <v>59.345469000000001</v>
      </c>
      <c r="F46" s="1">
        <v>7.7827999999999994E-2</v>
      </c>
      <c r="G46" s="1">
        <v>0.14179800000000001</v>
      </c>
      <c r="H46" s="1">
        <v>1.4843E-2</v>
      </c>
      <c r="J46" s="1">
        <f>100*C46/(SUM(C46+D46+E46+F46+G46+H46))</f>
        <v>3.9182000127062667E-2</v>
      </c>
      <c r="K46" s="1">
        <f>100*D46/(SUM(C46,D46,E46,F46,G46,H46))</f>
        <v>63.866671111699603</v>
      </c>
      <c r="L46" s="1">
        <f>100*E46/(SUM(C46+D46+E46+F46+G46+H46))</f>
        <v>35.952103126282822</v>
      </c>
      <c r="M46" s="1">
        <f>100*F46/(SUM(C46,D46,E46,F46,G46,H46,))</f>
        <v>4.7149012877669545E-2</v>
      </c>
      <c r="N46" s="1">
        <f>100*G46/(SUM(C46+D46+E46+F46+G46+H46))</f>
        <v>8.5902705042244273E-2</v>
      </c>
      <c r="O46" s="1">
        <f>100*H46/(SUM(C46,D46,E46,F46,G46,H46))</f>
        <v>8.9920439705921916E-3</v>
      </c>
    </row>
    <row r="47" spans="1:15" x14ac:dyDescent="0.25">
      <c r="A47" s="3"/>
      <c r="B47" s="3">
        <f>SUM(B44,B45,B46)/3</f>
        <v>165.31491733333334</v>
      </c>
      <c r="C47" s="3">
        <f t="shared" ref="C47:O47" si="13">SUM(C44,C45,C46)/3</f>
        <v>6.6151000000000001E-2</v>
      </c>
      <c r="D47" s="3">
        <f t="shared" si="13"/>
        <v>105.23510666666668</v>
      </c>
      <c r="E47" s="3">
        <f t="shared" si="13"/>
        <v>59.814552666666664</v>
      </c>
      <c r="F47" s="3">
        <f t="shared" si="13"/>
        <v>7.7568999999999999E-2</v>
      </c>
      <c r="G47" s="3">
        <f t="shared" si="13"/>
        <v>0.11306033333333333</v>
      </c>
      <c r="H47" s="3">
        <f t="shared" si="13"/>
        <v>8.4770000000000002E-3</v>
      </c>
      <c r="I47" s="3"/>
      <c r="J47" s="3">
        <f t="shared" si="13"/>
        <v>4.0014185465126813E-2</v>
      </c>
      <c r="K47" s="3">
        <f t="shared" si="13"/>
        <v>63.657766857290881</v>
      </c>
      <c r="L47" s="3">
        <f t="shared" si="13"/>
        <v>36.181810459917237</v>
      </c>
      <c r="M47" s="3">
        <f t="shared" si="13"/>
        <v>4.6922030815102878E-2</v>
      </c>
      <c r="N47" s="3">
        <f t="shared" si="13"/>
        <v>6.8353691635739053E-2</v>
      </c>
      <c r="O47" s="3">
        <f t="shared" si="13"/>
        <v>5.13277487591103E-3</v>
      </c>
    </row>
    <row r="49" spans="1:15" x14ac:dyDescent="0.25">
      <c r="A49" s="3" t="s">
        <v>20</v>
      </c>
      <c r="B49" s="1">
        <v>170.44574800000001</v>
      </c>
      <c r="C49" s="1">
        <v>0.172375</v>
      </c>
      <c r="D49" s="1">
        <v>105.104821</v>
      </c>
      <c r="E49" s="1">
        <v>64.854624999999999</v>
      </c>
      <c r="F49" s="1">
        <v>7.4140999999999999E-2</v>
      </c>
      <c r="G49" s="1">
        <v>0.22653599999999999</v>
      </c>
      <c r="H49" s="1">
        <v>1.3249E-2</v>
      </c>
      <c r="J49" s="1">
        <f>100*C49/(SUM(C49+D49+E49+F49+G49+H49))</f>
        <v>0.10113188685194943</v>
      </c>
      <c r="K49" s="1">
        <f>100*D49/(SUM(C49,D49,E49,F49,G49,H49))</f>
        <v>61.664677969348212</v>
      </c>
      <c r="L49" s="1">
        <f>100*E49/(SUM(C49+D49+E49+F49+G49+H49))</f>
        <v>38.050010716899841</v>
      </c>
      <c r="M49" s="1">
        <f>100*F49/(SUM(C49,D49,E49,F49,G49,H49,))</f>
        <v>4.3498298611111715E-2</v>
      </c>
      <c r="N49" s="1">
        <f>100*G49/(SUM(C49+D49+E49+F49+G49+H49))</f>
        <v>0.1329079803909686</v>
      </c>
      <c r="O49" s="1">
        <f>100*H49/(SUM(C49,D49,E49,F49,G49,H49))</f>
        <v>7.7731478979056008E-3</v>
      </c>
    </row>
    <row r="50" spans="1:15" x14ac:dyDescent="0.25">
      <c r="A50" s="3" t="s">
        <v>24</v>
      </c>
      <c r="B50" s="1">
        <v>169.81517700000001</v>
      </c>
      <c r="C50" s="1">
        <v>0.13883899999999999</v>
      </c>
      <c r="D50" s="1">
        <v>104.931246</v>
      </c>
      <c r="E50" s="1">
        <v>64.487449999999995</v>
      </c>
      <c r="F50" s="1">
        <v>7.3123999999999995E-2</v>
      </c>
      <c r="G50" s="1">
        <v>0.179922</v>
      </c>
      <c r="H50" s="1">
        <v>4.5950000000000001E-3</v>
      </c>
      <c r="J50" s="1">
        <f>100*C50/(SUM(C50+D50+E50+F50+G50+H50))</f>
        <v>8.1758888263319868E-2</v>
      </c>
      <c r="K50" s="1">
        <f>100*D50/(SUM(C50,D50,E50,F50,G50,H50))</f>
        <v>61.791442008693032</v>
      </c>
      <c r="L50" s="1">
        <f>100*E50/(SUM(C50+D50+E50+F50+G50+H50))</f>
        <v>37.975080625302887</v>
      </c>
      <c r="M50" s="1">
        <f>100*F50/(SUM(C50,D50,E50,F50,G50,H50,))</f>
        <v>4.3060933493953443E-2</v>
      </c>
      <c r="N50" s="1">
        <f>100*G50/(SUM(C50+D50+E50+F50+G50+H50))</f>
        <v>0.10595166123432925</v>
      </c>
      <c r="O50" s="1">
        <f>100*H50/(SUM(C50,D50,E50,F50,G50,H50))</f>
        <v>2.7058830124817583E-3</v>
      </c>
    </row>
    <row r="51" spans="1:15" x14ac:dyDescent="0.25">
      <c r="A51" s="9" t="s">
        <v>25</v>
      </c>
    </row>
    <row r="53" spans="1:15" x14ac:dyDescent="0.25">
      <c r="A53" s="9" t="s">
        <v>26</v>
      </c>
      <c r="B53" s="1">
        <v>535.33527800000002</v>
      </c>
      <c r="C53" s="1">
        <v>0.19464500000000001</v>
      </c>
      <c r="D53" s="1">
        <v>428.51746100000003</v>
      </c>
      <c r="E53" s="1">
        <v>105.0985</v>
      </c>
      <c r="F53" s="1">
        <v>7.9767000000000005E-2</v>
      </c>
      <c r="G53" s="1">
        <v>1.4321550000000001</v>
      </c>
      <c r="H53" s="1">
        <v>1.2749999999999999E-2</v>
      </c>
      <c r="J53" s="1">
        <f>100*C53/(SUM(C53+D53+E53+F53+G53+H53))</f>
        <v>3.6359456960727336E-2</v>
      </c>
      <c r="K53" s="1">
        <f>100*D53/(SUM(C53,D53,E53,F53,G53,H53))</f>
        <v>80.046557477200324</v>
      </c>
      <c r="L53" s="1">
        <f>100*E53/(SUM(C53+D53+E53+F53+G53+H53))</f>
        <v>19.632276130324449</v>
      </c>
      <c r="M53" s="1">
        <f>100*F53/(SUM(C53,D53,E53,F53,G53,H53,))</f>
        <v>1.4900381737965719E-2</v>
      </c>
      <c r="N53" s="1">
        <f>100*G53/(SUM(C53+D53+E53+F53+G53+H53))</f>
        <v>0.26752486877952408</v>
      </c>
      <c r="O53" s="1">
        <f>100*H53/(SUM(C53,D53,E53,F53,G53,H53))</f>
        <v>2.3816849970421717E-3</v>
      </c>
    </row>
    <row r="54" spans="1:15" x14ac:dyDescent="0.25">
      <c r="A54" s="3" t="s">
        <v>24</v>
      </c>
      <c r="B54" s="1">
        <v>537.21477400000003</v>
      </c>
      <c r="C54" s="1">
        <v>0.19878199999999999</v>
      </c>
      <c r="D54" s="1">
        <v>429.10270200000002</v>
      </c>
      <c r="E54" s="1">
        <v>106.397097</v>
      </c>
      <c r="F54" s="1">
        <v>7.979E-2</v>
      </c>
      <c r="G54" s="1">
        <v>1.4166019999999999</v>
      </c>
      <c r="H54" s="1">
        <v>1.9800999999999999E-2</v>
      </c>
      <c r="J54" s="1">
        <f>100*C54/(SUM(C54+D54+E54+F54+G54+H54))</f>
        <v>3.7002333074332011E-2</v>
      </c>
      <c r="K54" s="1">
        <f>100*D54/(SUM(C54,D54,E54,F54,G54,H54))</f>
        <v>79.875446984635602</v>
      </c>
      <c r="L54" s="1">
        <f>100*E54/(SUM(C54+D54+E54+F54+G54+H54))</f>
        <v>19.805318496322663</v>
      </c>
      <c r="M54" s="1">
        <f>100*F54/(SUM(C54,D54,E54,F54,G54,H54,))</f>
        <v>1.4852532704173173E-2</v>
      </c>
      <c r="N54" s="1">
        <f>100*G54/(SUM(C54+D54+E54+F54+G54+H54))</f>
        <v>0.26369379037219104</v>
      </c>
      <c r="O54" s="1">
        <f>100*H54/(SUM(C54,D54,E54,F54,G54,H54))</f>
        <v>3.6858628910306176E-3</v>
      </c>
    </row>
    <row r="55" spans="1:15" x14ac:dyDescent="0.25">
      <c r="A55" s="3" t="s">
        <v>25</v>
      </c>
      <c r="B55" s="1">
        <v>533.46151699999996</v>
      </c>
      <c r="C55" s="1">
        <v>0.186668</v>
      </c>
      <c r="D55" s="1">
        <v>430.89875899999998</v>
      </c>
      <c r="E55" s="1">
        <v>101.570204</v>
      </c>
      <c r="F55" s="1">
        <v>7.9004000000000005E-2</v>
      </c>
      <c r="G55" s="1">
        <v>0.71525300000000003</v>
      </c>
      <c r="H55" s="1">
        <v>1.1629E-2</v>
      </c>
      <c r="J55" s="1">
        <f>100*C55/(SUM(C55+D55+E55+F55+G55+H55))</f>
        <v>3.4991839908107183E-2</v>
      </c>
      <c r="K55" s="1">
        <f>100*D55/(SUM(C55,D55,E55,F55,G55,H55))</f>
        <v>80.774103711027394</v>
      </c>
      <c r="L55" s="1">
        <f>100*E55/(SUM(C55+D55+E55+F55+G55+H55))</f>
        <v>19.039837132244354</v>
      </c>
      <c r="M55" s="1">
        <f>100*F55/(SUM(C55,D55,E55,F55,G55,H55,))</f>
        <v>1.4809690574175008E-2</v>
      </c>
      <c r="N55" s="1">
        <f>100*G55/(SUM(C55+D55+E55+F55+G55+H55))</f>
        <v>0.13407771267594548</v>
      </c>
      <c r="O55" s="1">
        <f>100*H55/(SUM(C55,D55,E55,F55,G55,H55))</f>
        <v>2.1799135700354562E-3</v>
      </c>
    </row>
    <row r="56" spans="1:15" x14ac:dyDescent="0.25">
      <c r="A56" s="3"/>
      <c r="B56" s="3">
        <f>SUM(B53,B54,B55)/3</f>
        <v>535.33718966666663</v>
      </c>
      <c r="C56" s="3">
        <f t="shared" ref="C56:O56" si="14">SUM(C53,C54,C55)/3</f>
        <v>0.19336500000000001</v>
      </c>
      <c r="D56" s="3">
        <f t="shared" si="14"/>
        <v>429.50630733333333</v>
      </c>
      <c r="E56" s="3">
        <f t="shared" si="14"/>
        <v>104.35526700000001</v>
      </c>
      <c r="F56" s="3">
        <f t="shared" si="14"/>
        <v>7.9520333333333346E-2</v>
      </c>
      <c r="G56" s="3">
        <f t="shared" si="14"/>
        <v>1.1880033333333333</v>
      </c>
      <c r="H56" s="3">
        <f t="shared" si="14"/>
        <v>1.4726666666666666E-2</v>
      </c>
      <c r="I56" s="3"/>
      <c r="J56" s="3">
        <f t="shared" si="14"/>
        <v>3.6117876647722182E-2</v>
      </c>
      <c r="K56" s="3">
        <f t="shared" si="14"/>
        <v>80.232036057621102</v>
      </c>
      <c r="L56" s="3">
        <f t="shared" si="14"/>
        <v>19.492477252963823</v>
      </c>
      <c r="M56" s="3">
        <f t="shared" si="14"/>
        <v>1.4854201672104633E-2</v>
      </c>
      <c r="N56" s="3">
        <f t="shared" si="14"/>
        <v>0.2217654572758869</v>
      </c>
      <c r="O56" s="3">
        <f t="shared" si="14"/>
        <v>2.749153819369415E-3</v>
      </c>
    </row>
    <row r="58" spans="1:15" x14ac:dyDescent="0.25">
      <c r="A58" s="9" t="s">
        <v>27</v>
      </c>
      <c r="B58" s="1">
        <v>807.42096100000003</v>
      </c>
      <c r="C58" s="1">
        <v>0.17851800000000001</v>
      </c>
      <c r="D58" s="1">
        <v>676.26013799999998</v>
      </c>
      <c r="E58" s="1">
        <v>129.97429099999999</v>
      </c>
      <c r="F58" s="1">
        <v>8.3230999999999999E-2</v>
      </c>
      <c r="G58" s="1">
        <v>0.90317199999999997</v>
      </c>
      <c r="H58" s="1">
        <v>2.1610999999999998E-2</v>
      </c>
      <c r="J58" s="1">
        <f>100*C58/(SUM(C58+D58+E58+F58+G58+H58))</f>
        <v>2.2109656377870528E-2</v>
      </c>
      <c r="K58" s="1">
        <f>100*D58/(SUM(C58,D58,E58,F58,G58,H58))</f>
        <v>83.755583600708619</v>
      </c>
      <c r="L58" s="1">
        <f>100*E58/(SUM(C58+D58+E58+F58+G58+H58))</f>
        <v>16.097463067967094</v>
      </c>
      <c r="M58" s="1">
        <f>100*F58/(SUM(C58,D58,E58,F58,G58,H58,))</f>
        <v>1.0308253565391398E-2</v>
      </c>
      <c r="N58" s="1">
        <f>100*G58/(SUM(C58+D58+E58+F58+G58+H58))</f>
        <v>0.11185887456790956</v>
      </c>
      <c r="O58" s="1">
        <f>100*H58/(SUM(C58,D58,E58,F58,G58,H58))</f>
        <v>2.676546813106577E-3</v>
      </c>
    </row>
    <row r="59" spans="1:15" x14ac:dyDescent="0.25">
      <c r="A59" s="3" t="s">
        <v>24</v>
      </c>
      <c r="B59" s="1">
        <v>818.01408100000003</v>
      </c>
      <c r="C59" s="1">
        <v>0.17716199999999999</v>
      </c>
      <c r="D59" s="1">
        <v>676.29024200000003</v>
      </c>
      <c r="E59" s="1">
        <v>141.12146799999999</v>
      </c>
      <c r="F59" s="1">
        <v>8.4356E-2</v>
      </c>
      <c r="G59" s="1">
        <v>0.29713400000000001</v>
      </c>
      <c r="H59" s="1">
        <v>4.3720000000000002E-2</v>
      </c>
      <c r="J59" s="1">
        <f t="shared" ref="J59:J60" si="15">100*C59/(SUM(C59+D59+E59+F59+G59+H59))</f>
        <v>2.1657573371701436E-2</v>
      </c>
      <c r="K59" s="1">
        <f t="shared" ref="K59:K60" si="16">100*D59/(SUM(C59,D59,E59,F59,G59,H59))</f>
        <v>82.674645446996109</v>
      </c>
      <c r="L59" s="1">
        <f t="shared" ref="L59:L60" si="17">100*E59/(SUM(C59+D59+E59+F59+G59+H59))</f>
        <v>17.25171621189768</v>
      </c>
      <c r="M59" s="1">
        <f t="shared" ref="M59:M60" si="18">100*F59/(SUM(C59,D59,E59,F59,G59,H59,))</f>
        <v>1.031229190990871E-2</v>
      </c>
      <c r="N59" s="1">
        <f t="shared" ref="N59:N60" si="19">100*G59/(SUM(C59+D59+E59+F59+G59+H59))</f>
        <v>3.6323824557338118E-2</v>
      </c>
      <c r="O59" s="1">
        <f t="shared" ref="O59:O60" si="20">100*H59/(SUM(C59,D59,E59,F59,G59,H59))</f>
        <v>5.3446512672626579E-3</v>
      </c>
    </row>
    <row r="60" spans="1:15" x14ac:dyDescent="0.25">
      <c r="A60" s="3" t="s">
        <v>25</v>
      </c>
      <c r="B60" s="1">
        <v>815.99148000000002</v>
      </c>
      <c r="C60" s="1">
        <v>0.18625800000000001</v>
      </c>
      <c r="D60" s="1">
        <v>675.20011399999999</v>
      </c>
      <c r="E60" s="1">
        <v>140.15618799999999</v>
      </c>
      <c r="F60" s="1">
        <v>8.3531999999999995E-2</v>
      </c>
      <c r="G60" s="1">
        <v>0.30033599999999999</v>
      </c>
      <c r="H60" s="1">
        <v>6.5051999999999999E-2</v>
      </c>
      <c r="J60" s="1">
        <f t="shared" si="15"/>
        <v>2.2825973624136374E-2</v>
      </c>
      <c r="K60" s="1">
        <f t="shared" si="16"/>
        <v>82.74597597514132</v>
      </c>
      <c r="L60" s="1">
        <f t="shared" si="17"/>
        <v>17.176182770927952</v>
      </c>
      <c r="M60" s="1">
        <f t="shared" si="18"/>
        <v>1.023687159086514E-2</v>
      </c>
      <c r="N60" s="1">
        <f t="shared" si="19"/>
        <v>3.6806266653666535E-2</v>
      </c>
      <c r="O60" s="1">
        <f t="shared" si="20"/>
        <v>7.9721420620715317E-3</v>
      </c>
    </row>
    <row r="61" spans="1:15" x14ac:dyDescent="0.25">
      <c r="A61" s="3"/>
      <c r="B61" s="3">
        <f>SUM(B58,B59,B60)/3</f>
        <v>813.8088406666667</v>
      </c>
      <c r="C61" s="3">
        <f t="shared" ref="C61:O61" si="21">SUM(C58,C59,C60)/3</f>
        <v>0.180646</v>
      </c>
      <c r="D61" s="3">
        <f t="shared" si="21"/>
        <v>675.91683133333333</v>
      </c>
      <c r="E61" s="3">
        <f t="shared" si="21"/>
        <v>137.08398233333332</v>
      </c>
      <c r="F61" s="3">
        <f t="shared" si="21"/>
        <v>8.3706333333333327E-2</v>
      </c>
      <c r="G61" s="3">
        <f t="shared" si="21"/>
        <v>0.50021399999999994</v>
      </c>
      <c r="H61" s="3">
        <f t="shared" si="21"/>
        <v>4.3461E-2</v>
      </c>
      <c r="I61" s="3">
        <f t="shared" si="21"/>
        <v>0</v>
      </c>
      <c r="J61" s="3">
        <f t="shared" si="21"/>
        <v>2.2197734457902778E-2</v>
      </c>
      <c r="K61" s="3">
        <f t="shared" si="21"/>
        <v>83.05873500761534</v>
      </c>
      <c r="L61" s="3">
        <f t="shared" si="21"/>
        <v>16.841787350264241</v>
      </c>
      <c r="M61" s="3">
        <f t="shared" si="21"/>
        <v>1.028580568872175E-2</v>
      </c>
      <c r="N61" s="3">
        <f t="shared" si="21"/>
        <v>6.1662988592971403E-2</v>
      </c>
      <c r="O61" s="3">
        <f t="shared" si="21"/>
        <v>5.33111338081359E-3</v>
      </c>
    </row>
    <row r="63" spans="1:15" x14ac:dyDescent="0.25">
      <c r="A63" s="9" t="s">
        <v>28</v>
      </c>
      <c r="B63" s="1">
        <v>1134.364617</v>
      </c>
      <c r="C63" s="1">
        <v>0.19273299999999999</v>
      </c>
      <c r="D63" s="1">
        <v>969.95395299999996</v>
      </c>
      <c r="E63" s="1">
        <v>162.06159500000001</v>
      </c>
      <c r="F63" s="1">
        <v>8.2667000000000004E-2</v>
      </c>
      <c r="G63" s="1">
        <v>1.915052</v>
      </c>
      <c r="H63" s="1">
        <v>0.15861700000000001</v>
      </c>
      <c r="J63" s="1">
        <f>100*C63/(SUM(C63+D63+E63+F63+G63+H63))</f>
        <v>1.6990392428645366E-2</v>
      </c>
      <c r="K63" s="1">
        <f>100*D63/(SUM(C63,D63,E63,F63,G63,H63))</f>
        <v>85.506365278316849</v>
      </c>
      <c r="L63" s="1">
        <f>100*E63/(SUM(C63+D63+E63+F63+G63+H63))</f>
        <v>14.286552363436423</v>
      </c>
      <c r="M63" s="1">
        <f>100*F63/(SUM(C63,D63,E63,F63,G63,H63,))</f>
        <v>7.2875157388658223E-3</v>
      </c>
      <c r="N63" s="1">
        <f>100*G63/(SUM(C63+D63+E63+F63+G63+H63))</f>
        <v>0.16882155625275466</v>
      </c>
      <c r="O63" s="1">
        <f>100*H63/(SUM(C63,D63,E63,F63,G63,H63))</f>
        <v>1.3982893826456509E-2</v>
      </c>
    </row>
    <row r="64" spans="1:15" x14ac:dyDescent="0.25">
      <c r="A64" s="3" t="s">
        <v>24</v>
      </c>
      <c r="B64" s="1">
        <v>1126.4392069999999</v>
      </c>
      <c r="C64" s="1">
        <v>0.19594200000000001</v>
      </c>
      <c r="D64" s="1">
        <v>973.91011900000001</v>
      </c>
      <c r="E64" s="1">
        <v>150.300511</v>
      </c>
      <c r="F64" s="1">
        <v>8.3573999999999996E-2</v>
      </c>
      <c r="G64" s="1">
        <v>1.879405</v>
      </c>
      <c r="H64" s="1">
        <v>6.9655999999999996E-2</v>
      </c>
      <c r="J64" s="1">
        <f t="shared" ref="J64:J65" si="22">100*C64/(SUM(C64+D64+E64+F64+G64+H64))</f>
        <v>1.7394813566712089E-2</v>
      </c>
      <c r="K64" s="1">
        <f t="shared" ref="K64:K65" si="23">100*D64/(SUM(C64,D64,E64,F64,G64,H64))</f>
        <v>86.459181547291465</v>
      </c>
      <c r="L64" s="1">
        <f t="shared" ref="L64:L65" si="24">100*E64/(SUM(C64+D64+E64+F64+G64+H64))</f>
        <v>13.342975818489959</v>
      </c>
      <c r="M64" s="1">
        <f t="shared" ref="M64:M65" si="25">100*F64/(SUM(C64,D64,E64,F64,G64,H64,))</f>
        <v>7.4193085148890796E-3</v>
      </c>
      <c r="N64" s="1">
        <f t="shared" ref="N64:N65" si="26">100*G64/(SUM(C64+D64+E64+F64+G64+H64))</f>
        <v>0.16684477851275648</v>
      </c>
      <c r="O64" s="1">
        <f t="shared" ref="O64:O65" si="27">100*H64/(SUM(C64,D64,E64,F64,G64,H64))</f>
        <v>6.1837336242505283E-3</v>
      </c>
    </row>
    <row r="65" spans="1:15" x14ac:dyDescent="0.25">
      <c r="A65" s="3" t="s">
        <v>25</v>
      </c>
      <c r="B65" s="1">
        <v>1164.8775800000001</v>
      </c>
      <c r="C65" s="1">
        <v>0.18417</v>
      </c>
      <c r="D65" s="1">
        <v>994.07962399999997</v>
      </c>
      <c r="E65" s="1">
        <v>169.097894</v>
      </c>
      <c r="F65" s="1">
        <v>9.6463999999999994E-2</v>
      </c>
      <c r="G65" s="1">
        <v>1.1668400000000001</v>
      </c>
      <c r="H65" s="1">
        <v>0.25258900000000001</v>
      </c>
      <c r="J65" s="1">
        <f t="shared" si="22"/>
        <v>1.5810245042393003E-2</v>
      </c>
      <c r="K65" s="1">
        <f t="shared" si="23"/>
        <v>85.337690433240468</v>
      </c>
      <c r="L65" s="1">
        <f t="shared" si="24"/>
        <v>14.516366076410909</v>
      </c>
      <c r="M65" s="1">
        <f t="shared" si="25"/>
        <v>8.2810418513840391E-3</v>
      </c>
      <c r="N65" s="1">
        <f t="shared" si="26"/>
        <v>0.10016846568532253</v>
      </c>
      <c r="O65" s="1">
        <f t="shared" si="27"/>
        <v>2.1683737769522753E-2</v>
      </c>
    </row>
    <row r="66" spans="1:15" x14ac:dyDescent="0.25">
      <c r="A66" s="3"/>
      <c r="B66" s="3">
        <f>SUM(B63,B64,B65)/3</f>
        <v>1141.8938013333334</v>
      </c>
      <c r="C66" s="3">
        <f t="shared" ref="C66:O66" si="28">SUM(C63,C64,C65)/3</f>
        <v>0.19094833333333336</v>
      </c>
      <c r="D66" s="3">
        <f t="shared" si="28"/>
        <v>979.31456533333323</v>
      </c>
      <c r="E66" s="3">
        <f t="shared" si="28"/>
        <v>160.48666666666668</v>
      </c>
      <c r="F66" s="3">
        <f t="shared" si="28"/>
        <v>8.7568333333333317E-2</v>
      </c>
      <c r="G66" s="3">
        <f t="shared" si="28"/>
        <v>1.6537656666666667</v>
      </c>
      <c r="H66" s="3">
        <f t="shared" si="28"/>
        <v>0.16028733333333334</v>
      </c>
      <c r="I66" s="3"/>
      <c r="J66" s="3">
        <f t="shared" si="28"/>
        <v>1.6731817012583486E-2</v>
      </c>
      <c r="K66" s="3">
        <f t="shared" si="28"/>
        <v>85.767745752949608</v>
      </c>
      <c r="L66" s="3">
        <f t="shared" si="28"/>
        <v>14.048631419445764</v>
      </c>
      <c r="M66" s="3">
        <f t="shared" si="28"/>
        <v>7.662622035046314E-3</v>
      </c>
      <c r="N66" s="3">
        <f t="shared" si="28"/>
        <v>0.14527826681694456</v>
      </c>
      <c r="O66" s="3">
        <f t="shared" si="28"/>
        <v>1.3950121740076598E-2</v>
      </c>
    </row>
    <row r="68" spans="1:15" x14ac:dyDescent="0.25">
      <c r="A68" s="9" t="s">
        <v>15</v>
      </c>
      <c r="B68" s="1">
        <v>78.832543999999999</v>
      </c>
      <c r="C68" s="1">
        <v>1.483584</v>
      </c>
      <c r="D68" s="1">
        <v>60.861611000000003</v>
      </c>
      <c r="E68" s="1">
        <v>16.131941000000001</v>
      </c>
      <c r="F68" s="1">
        <v>7.0801000000000003E-2</v>
      </c>
      <c r="G68" s="1">
        <v>0.27671000000000001</v>
      </c>
      <c r="H68" s="1">
        <v>7.8969999999999995E-3</v>
      </c>
      <c r="J68" s="1">
        <f>100*C68/(SUM(C68+D68+E68+F68+G68+H68))</f>
        <v>1.8819435790376116</v>
      </c>
      <c r="K68" s="1">
        <f>100*D68/(SUM(C68,D68,E68,F68,G68,H68))</f>
        <v>77.203662233708968</v>
      </c>
      <c r="L68" s="1">
        <f>100*E68/(SUM(C68+D68+E68+F68+G68+H68))</f>
        <v>20.463555000838234</v>
      </c>
      <c r="M68" s="1">
        <f>100*F68/(SUM(C68,D68,E68,F68,G68,H68,))</f>
        <v>8.9811892915697356E-2</v>
      </c>
      <c r="N68" s="1">
        <f>100*G68/(SUM(C68+D68+E68+F68+G68+H68))</f>
        <v>0.35100985704584137</v>
      </c>
      <c r="O68" s="1">
        <f>100*H68/(SUM(C68,D68,E68,F68,G68,H68))</f>
        <v>1.0017436453655484E-2</v>
      </c>
    </row>
    <row r="69" spans="1:15" x14ac:dyDescent="0.25">
      <c r="A69" s="3" t="s">
        <v>24</v>
      </c>
      <c r="B69" s="1">
        <v>77.071106999999998</v>
      </c>
      <c r="C69" s="1">
        <v>1.225311</v>
      </c>
      <c r="D69" s="1">
        <v>60.535888</v>
      </c>
      <c r="E69" s="1">
        <v>14.970431</v>
      </c>
      <c r="F69" s="1">
        <v>7.0475999999999997E-2</v>
      </c>
      <c r="G69" s="1">
        <v>0.26330300000000001</v>
      </c>
      <c r="H69" s="1">
        <v>5.6979999999999999E-3</v>
      </c>
      <c r="J69" s="1">
        <f t="shared" ref="J69:J70" si="29">100*C69/(SUM(C69+D69+E69+F69+G69+H69))</f>
        <v>1.5898448169428789</v>
      </c>
      <c r="K69" s="1">
        <f t="shared" ref="K69:K70" si="30">100*D69/(SUM(C69,D69,E69,F69,G69,H69))</f>
        <v>78.545502142586344</v>
      </c>
      <c r="L69" s="1">
        <f t="shared" ref="L69:L70" si="31">100*E69/(SUM(C69+D69+E69+F69+G69+H69))</f>
        <v>19.424180581706192</v>
      </c>
      <c r="M69" s="1">
        <f t="shared" ref="M69:M70" si="32">100*F69/(SUM(C69,D69,E69,F69,G69,H69,))</f>
        <v>9.1442828244312116E-2</v>
      </c>
      <c r="N69" s="1">
        <f t="shared" ref="N69:N70" si="33">100*G69/(SUM(C69+D69+E69+F69+G69+H69))</f>
        <v>0.3416364578751932</v>
      </c>
      <c r="O69" s="1">
        <f t="shared" ref="O69:O70" si="34">100*H69/(SUM(C69,D69,E69,F69,G69,H69))</f>
        <v>7.3931726451003238E-3</v>
      </c>
    </row>
    <row r="70" spans="1:15" x14ac:dyDescent="0.25">
      <c r="A70" s="3" t="s">
        <v>25</v>
      </c>
      <c r="B70" s="1">
        <v>76.938049000000007</v>
      </c>
      <c r="C70" s="1">
        <v>1.45764</v>
      </c>
      <c r="D70" s="1">
        <v>60.757798999999999</v>
      </c>
      <c r="E70" s="1">
        <v>14.482476999999999</v>
      </c>
      <c r="F70" s="1">
        <v>6.9901000000000005E-2</v>
      </c>
      <c r="G70" s="1">
        <v>0.164885</v>
      </c>
      <c r="H70" s="1">
        <v>5.3460000000000001E-3</v>
      </c>
      <c r="J70" s="1">
        <f t="shared" si="29"/>
        <v>1.8945632725176498</v>
      </c>
      <c r="K70" s="1">
        <f t="shared" si="30"/>
        <v>78.969769287622171</v>
      </c>
      <c r="L70" s="1">
        <f t="shared" si="31"/>
        <v>18.82355658412337</v>
      </c>
      <c r="M70" s="1">
        <f t="shared" si="32"/>
        <v>9.0853617705507705E-2</v>
      </c>
      <c r="N70" s="1">
        <f t="shared" si="33"/>
        <v>0.21430879036598385</v>
      </c>
      <c r="O70" s="1">
        <f t="shared" si="34"/>
        <v>6.9484476653215842E-3</v>
      </c>
    </row>
    <row r="71" spans="1:15" x14ac:dyDescent="0.25">
      <c r="A71" s="3"/>
      <c r="B71" s="3">
        <f>SUM(B68,B69,B70)/3</f>
        <v>77.613900000000001</v>
      </c>
      <c r="C71" s="3">
        <f t="shared" ref="C71:O71" si="35">SUM(C68,C69,C70)/3</f>
        <v>1.3888449999999999</v>
      </c>
      <c r="D71" s="3">
        <f t="shared" si="35"/>
        <v>60.718432666666672</v>
      </c>
      <c r="E71" s="3">
        <f t="shared" si="35"/>
        <v>15.194949666666668</v>
      </c>
      <c r="F71" s="3">
        <f t="shared" si="35"/>
        <v>7.0392666666666659E-2</v>
      </c>
      <c r="G71" s="3">
        <f t="shared" si="35"/>
        <v>0.23496600000000001</v>
      </c>
      <c r="H71" s="3">
        <f t="shared" si="35"/>
        <v>6.3136666666666662E-3</v>
      </c>
      <c r="I71" s="3">
        <f t="shared" si="35"/>
        <v>0</v>
      </c>
      <c r="J71" s="3">
        <f t="shared" si="35"/>
        <v>1.7887838894993802</v>
      </c>
      <c r="K71" s="3">
        <f t="shared" si="35"/>
        <v>78.239644554639156</v>
      </c>
      <c r="L71" s="3">
        <f t="shared" si="35"/>
        <v>19.570430722222596</v>
      </c>
      <c r="M71" s="3">
        <f t="shared" si="35"/>
        <v>9.070277962183905E-2</v>
      </c>
      <c r="N71" s="3">
        <f t="shared" si="35"/>
        <v>0.30231836842900611</v>
      </c>
      <c r="O71" s="3">
        <f t="shared" si="35"/>
        <v>8.1196855880257979E-3</v>
      </c>
    </row>
    <row r="73" spans="1:15" x14ac:dyDescent="0.25">
      <c r="A73" s="9" t="s">
        <v>29</v>
      </c>
      <c r="B73" s="1">
        <v>36.441797000000001</v>
      </c>
      <c r="C73" s="1">
        <v>0.97327300000000005</v>
      </c>
      <c r="D73" s="1">
        <v>25.969176000000001</v>
      </c>
      <c r="E73" s="1">
        <v>9.3756660000000007</v>
      </c>
      <c r="F73" s="1">
        <v>6.7223000000000005E-2</v>
      </c>
      <c r="G73" s="1">
        <v>5.1666999999999998E-2</v>
      </c>
      <c r="H73" s="1">
        <v>4.7920000000000003E-3</v>
      </c>
      <c r="J73" s="1">
        <f>100*C73/(SUM(C73+D73+E73+F73+G73+H73))</f>
        <v>2.6707601713493987</v>
      </c>
      <c r="K73" s="1">
        <f>100*D73/(SUM(C73,D73,E73,F73,G73,H73))</f>
        <v>71.262062076686291</v>
      </c>
      <c r="L73" s="1">
        <f>100*E73/(SUM(C73+D73+E73+F73+G73+H73))</f>
        <v>25.72778175565821</v>
      </c>
      <c r="M73" s="1">
        <f>100*F73/(SUM(C73,D73,E73,F73,G73,H73,))</f>
        <v>0.18446675393093268</v>
      </c>
      <c r="N73" s="1">
        <f>100*G73/(SUM(C73+D73+E73+F73+G73+H73))</f>
        <v>0.14177950664727099</v>
      </c>
      <c r="O73" s="1">
        <f>100*H73/(SUM(C73,D73,E73,F73,G73,H73))</f>
        <v>1.3149735727906063E-2</v>
      </c>
    </row>
    <row r="74" spans="1:15" x14ac:dyDescent="0.25">
      <c r="A74" s="3" t="s">
        <v>24</v>
      </c>
      <c r="B74" s="1">
        <v>37.092610999999998</v>
      </c>
      <c r="C74" s="1">
        <v>1.114581</v>
      </c>
      <c r="D74" s="1">
        <v>26.041613000000002</v>
      </c>
      <c r="E74" s="1">
        <v>9.7603089999999995</v>
      </c>
      <c r="F74" s="1">
        <v>6.8505999999999997E-2</v>
      </c>
      <c r="G74" s="1">
        <v>0.10265000000000001</v>
      </c>
      <c r="H74" s="1">
        <v>4.9519999999999998E-3</v>
      </c>
      <c r="J74" s="1">
        <f t="shared" ref="J74:J75" si="36">100*C74/(SUM(C74+D74+E74+F74+G74+H74))</f>
        <v>3.0048599167095569</v>
      </c>
      <c r="K74" s="1">
        <f t="shared" ref="K74:K75" si="37">100*D74/(SUM(C74,D74,E74,F74,G74,H74))</f>
        <v>70.207009692577316</v>
      </c>
      <c r="L74" s="1">
        <f t="shared" ref="L74:L75" si="38">100*E74/(SUM(C74+D74+E74+F74+G74+H74))</f>
        <v>26.313351195471245</v>
      </c>
      <c r="M74" s="1">
        <f t="shared" ref="M74:M75" si="39">100*F74/(SUM(C74,D74,E74,F74,G74,H74,))</f>
        <v>0.18468907459763345</v>
      </c>
      <c r="N74" s="1">
        <f t="shared" ref="N74:N75" si="40">100*G74/(SUM(C74+D74+E74+F74+G74+H74))</f>
        <v>0.2767397528310962</v>
      </c>
      <c r="O74" s="1">
        <f t="shared" ref="O74:O75" si="41">100*H74/(SUM(C74,D74,E74,F74,G74,H74))</f>
        <v>1.3350367813147473E-2</v>
      </c>
    </row>
    <row r="75" spans="1:15" x14ac:dyDescent="0.25">
      <c r="A75" s="3" t="s">
        <v>25</v>
      </c>
      <c r="B75" s="1">
        <v>36.905130999999997</v>
      </c>
      <c r="C75" s="1">
        <v>1.0465500000000001</v>
      </c>
      <c r="D75" s="1">
        <v>25.898371999999998</v>
      </c>
      <c r="E75" s="1">
        <v>9.7814379999999996</v>
      </c>
      <c r="F75" s="1">
        <v>6.8919999999999995E-2</v>
      </c>
      <c r="G75" s="1">
        <v>0.105139</v>
      </c>
      <c r="H75" s="1">
        <v>4.712E-3</v>
      </c>
      <c r="J75" s="1">
        <f t="shared" si="36"/>
        <v>2.835784541721313</v>
      </c>
      <c r="K75" s="1">
        <f t="shared" si="37"/>
        <v>70.175531960582944</v>
      </c>
      <c r="L75" s="1">
        <f t="shared" si="38"/>
        <v>26.504276600454283</v>
      </c>
      <c r="M75" s="1">
        <f t="shared" si="39"/>
        <v>0.1867491000099688</v>
      </c>
      <c r="N75" s="1">
        <f t="shared" si="40"/>
        <v>0.28488992492669923</v>
      </c>
      <c r="O75" s="1">
        <f t="shared" si="41"/>
        <v>1.2767872304802278E-2</v>
      </c>
    </row>
    <row r="76" spans="1:15" x14ac:dyDescent="0.25">
      <c r="A76" s="3"/>
      <c r="B76" s="3">
        <f>SUM(B73,B74,B75)/3</f>
        <v>36.813179666666663</v>
      </c>
      <c r="C76" s="3">
        <f t="shared" ref="C76:O76" si="42">SUM(C73,C74,C75)/3</f>
        <v>1.0448013333333332</v>
      </c>
      <c r="D76" s="3">
        <f t="shared" si="42"/>
        <v>25.969720333333331</v>
      </c>
      <c r="E76" s="3">
        <f t="shared" si="42"/>
        <v>9.6391376666666684</v>
      </c>
      <c r="F76" s="3">
        <f t="shared" si="42"/>
        <v>6.8216333333333323E-2</v>
      </c>
      <c r="G76" s="3">
        <f t="shared" si="42"/>
        <v>8.6485333333333345E-2</v>
      </c>
      <c r="H76" s="3">
        <f t="shared" si="42"/>
        <v>4.8186666666666664E-3</v>
      </c>
      <c r="I76" s="3">
        <f t="shared" si="42"/>
        <v>0</v>
      </c>
      <c r="J76" s="3">
        <f t="shared" si="42"/>
        <v>2.837134876593423</v>
      </c>
      <c r="K76" s="3">
        <f t="shared" si="42"/>
        <v>70.548201243282179</v>
      </c>
      <c r="L76" s="3">
        <f t="shared" si="42"/>
        <v>26.181803183861245</v>
      </c>
      <c r="M76" s="3">
        <f t="shared" si="42"/>
        <v>0.18530164284617831</v>
      </c>
      <c r="N76" s="3">
        <f t="shared" si="42"/>
        <v>0.23446972813502218</v>
      </c>
      <c r="O76" s="3">
        <f t="shared" si="42"/>
        <v>1.3089325281951938E-2</v>
      </c>
    </row>
    <row r="78" spans="1:15" x14ac:dyDescent="0.25">
      <c r="A78" s="10" t="s">
        <v>30</v>
      </c>
      <c r="B78" s="1">
        <v>16.452660000000002</v>
      </c>
      <c r="C78" s="1">
        <v>0.46889199999999998</v>
      </c>
      <c r="D78" s="1">
        <v>6.0586229999999999</v>
      </c>
      <c r="E78" s="1">
        <v>9.7496349999999996</v>
      </c>
      <c r="F78" s="1">
        <v>6.1887999999999999E-2</v>
      </c>
      <c r="G78" s="1">
        <v>0.109913</v>
      </c>
      <c r="H78" s="1">
        <v>3.7090000000000001E-3</v>
      </c>
      <c r="J78" s="1">
        <f>100*C78/(SUM(C78+D78+E78+F78+G78+H78))</f>
        <v>2.8499464524277536</v>
      </c>
      <c r="K78" s="1">
        <f>100*D78/(SUM(C78,D78,E78,F78,G78,H78))</f>
        <v>36.824580341415924</v>
      </c>
      <c r="L78" s="1">
        <f>100*E78/(SUM(C78+D78+E78+F78+G78+H78))</f>
        <v>59.258715611943607</v>
      </c>
      <c r="M78" s="1">
        <f>100*F78/(SUM(C78,D78,E78,F78,G78,H78,))</f>
        <v>0.37615801943272398</v>
      </c>
      <c r="N78" s="1">
        <f>100*G78/(SUM(C78+D78+E78+F78+G78+H78))</f>
        <v>0.66805610764459977</v>
      </c>
      <c r="O78" s="1">
        <f>100*H78/(SUM(C78,D78,E78,F78,G78,H78))</f>
        <v>2.2543467135405462E-2</v>
      </c>
    </row>
    <row r="79" spans="1:15" x14ac:dyDescent="0.25">
      <c r="A79" s="3" t="s">
        <v>24</v>
      </c>
      <c r="B79" s="1">
        <v>16.561843</v>
      </c>
      <c r="C79" s="1">
        <v>0.46601399999999998</v>
      </c>
      <c r="D79" s="1">
        <v>6.0597849999999998</v>
      </c>
      <c r="E79" s="1">
        <v>9.8765070000000001</v>
      </c>
      <c r="F79" s="1">
        <v>6.1827E-2</v>
      </c>
      <c r="G79" s="1">
        <v>9.4112000000000001E-2</v>
      </c>
      <c r="H79" s="1">
        <v>3.5990000000000002E-3</v>
      </c>
      <c r="J79" s="1">
        <f t="shared" ref="J79:J80" si="43">100*C79/(SUM(C79+D79+E79+F79+G79+H79))</f>
        <v>2.8137808809212306</v>
      </c>
      <c r="K79" s="1">
        <f t="shared" ref="K79:K80" si="44">100*D79/(SUM(C79,D79,E79,F79,G79,H79))</f>
        <v>36.588830325898485</v>
      </c>
      <c r="L79" s="1">
        <f t="shared" ref="L79:L80" si="45">100*E79/(SUM(C79+D79+E79+F79+G79+H79))</f>
        <v>59.634102337879767</v>
      </c>
      <c r="M79" s="1">
        <f t="shared" ref="M79:M80" si="46">100*F79/(SUM(C79,D79,E79,F79,G79,H79,))</f>
        <v>0.37330988022831268</v>
      </c>
      <c r="N79" s="1">
        <f t="shared" ref="N79:N80" si="47">100*G79/(SUM(C79+D79+E79+F79+G79+H79))</f>
        <v>0.5682459030528243</v>
      </c>
      <c r="O79" s="1">
        <f t="shared" ref="O79:O80" si="48">100*H79/(SUM(C79,D79,E79,F79,G79,H79))</f>
        <v>2.1730672019371754E-2</v>
      </c>
    </row>
    <row r="80" spans="1:15" x14ac:dyDescent="0.25">
      <c r="A80" s="3" t="s">
        <v>25</v>
      </c>
      <c r="B80" s="1">
        <v>16.390791</v>
      </c>
      <c r="C80" s="1">
        <v>0.52147200000000005</v>
      </c>
      <c r="D80" s="1">
        <v>6.0239209999999996</v>
      </c>
      <c r="E80" s="1">
        <v>9.7103020000000004</v>
      </c>
      <c r="F80" s="1">
        <v>6.1411E-2</v>
      </c>
      <c r="G80" s="1">
        <v>7.0098999999999995E-2</v>
      </c>
      <c r="H80" s="1">
        <v>3.5860000000000002E-3</v>
      </c>
      <c r="J80" s="1">
        <f t="shared" si="43"/>
        <v>3.1814938034412137</v>
      </c>
      <c r="K80" s="1">
        <f t="shared" si="44"/>
        <v>36.751862677036151</v>
      </c>
      <c r="L80" s="1">
        <f t="shared" si="45"/>
        <v>59.242424602937113</v>
      </c>
      <c r="M80" s="1">
        <f t="shared" si="46"/>
        <v>0.37466770212615125</v>
      </c>
      <c r="N80" s="1">
        <f t="shared" si="47"/>
        <v>0.42767307569232021</v>
      </c>
      <c r="O80" s="1">
        <f t="shared" si="48"/>
        <v>2.1878138767067439E-2</v>
      </c>
    </row>
    <row r="81" spans="1:15" x14ac:dyDescent="0.25">
      <c r="B81" s="3">
        <f>SUM(B78,B79,B80)/3</f>
        <v>16.468431333333335</v>
      </c>
      <c r="C81" s="3">
        <f t="shared" ref="C81:O81" si="49">SUM(C78,C79,C80)/3</f>
        <v>0.4854593333333333</v>
      </c>
      <c r="D81" s="3">
        <f t="shared" si="49"/>
        <v>6.0474429999999986</v>
      </c>
      <c r="E81" s="3">
        <f t="shared" si="49"/>
        <v>9.7788146666666673</v>
      </c>
      <c r="F81" s="3">
        <f t="shared" si="49"/>
        <v>6.1708666666666662E-2</v>
      </c>
      <c r="G81" s="3">
        <f t="shared" si="49"/>
        <v>9.1374666666666673E-2</v>
      </c>
      <c r="H81" s="3">
        <f t="shared" si="49"/>
        <v>3.6313333333333336E-3</v>
      </c>
      <c r="I81" s="3">
        <f t="shared" si="49"/>
        <v>0</v>
      </c>
      <c r="J81" s="3">
        <f t="shared" si="49"/>
        <v>2.9484070455967326</v>
      </c>
      <c r="K81" s="3">
        <f t="shared" si="49"/>
        <v>36.721757781450187</v>
      </c>
      <c r="L81" s="3">
        <f t="shared" si="49"/>
        <v>59.378414184253501</v>
      </c>
      <c r="M81" s="3">
        <f t="shared" si="49"/>
        <v>0.37471186726239597</v>
      </c>
      <c r="N81" s="3">
        <f t="shared" si="49"/>
        <v>0.55465836212991471</v>
      </c>
      <c r="O81" s="3">
        <f t="shared" si="49"/>
        <v>2.2050759307281551E-2</v>
      </c>
    </row>
    <row r="83" spans="1:15" x14ac:dyDescent="0.25">
      <c r="A83" s="9" t="s">
        <v>31</v>
      </c>
      <c r="B83" s="1">
        <v>8.2710530000000002</v>
      </c>
      <c r="C83" s="1">
        <v>0.28437800000000002</v>
      </c>
      <c r="D83" s="1">
        <v>1.311596</v>
      </c>
      <c r="E83" s="1">
        <v>6.5565179999999996</v>
      </c>
      <c r="F83" s="1">
        <v>5.9490000000000001E-2</v>
      </c>
      <c r="G83" s="1">
        <v>5.4470999999999999E-2</v>
      </c>
      <c r="H83" s="1">
        <v>4.5999999999999999E-3</v>
      </c>
      <c r="J83" s="1">
        <f>100*C83/(SUM(C83+D83+E83+F83+G83+H83))</f>
        <v>3.4382321090192516</v>
      </c>
      <c r="K83" s="1">
        <f>100*D83/(SUM(C83,D83,E83,F83,G83,H83))</f>
        <v>15.857666490590743</v>
      </c>
      <c r="L83" s="1">
        <f>100*E83/(SUM(C83+D83+E83+F83+G83+H83))</f>
        <v>79.270656348109497</v>
      </c>
      <c r="M83" s="1">
        <f>100*F83/(SUM(C83,D83,E83,F83,G83,H83,))</f>
        <v>0.71925545634878663</v>
      </c>
      <c r="N83" s="1">
        <f>100*G83/(SUM(C83+D83+E83+F83+G83+H83))</f>
        <v>0.65857394457513463</v>
      </c>
      <c r="O83" s="1">
        <f>100*H83/(SUM(C83,D83,E83,F83,G83,H83))</f>
        <v>5.5615651356604782E-2</v>
      </c>
    </row>
    <row r="84" spans="1:15" x14ac:dyDescent="0.25">
      <c r="A84" s="3" t="s">
        <v>24</v>
      </c>
      <c r="B84" s="1">
        <v>8.3260509999999996</v>
      </c>
      <c r="C84" s="1">
        <v>0.29121000000000002</v>
      </c>
      <c r="D84" s="1">
        <v>1.293115</v>
      </c>
      <c r="E84" s="1">
        <v>6.6317649999999997</v>
      </c>
      <c r="F84" s="1">
        <v>5.9386000000000001E-2</v>
      </c>
      <c r="G84" s="1">
        <v>4.7987000000000002E-2</v>
      </c>
      <c r="H84" s="1">
        <v>2.588E-3</v>
      </c>
      <c r="J84" s="1">
        <f t="shared" ref="J84:J85" si="50">100*C84/(SUM(C84+D84+E84+F84+G84+H84))</f>
        <v>3.4975764621187166</v>
      </c>
      <c r="K84" s="1">
        <f t="shared" ref="K84:K85" si="51">100*D84/(SUM(C84,D84,E84,F84,G84,H84))</f>
        <v>15.530952188498485</v>
      </c>
      <c r="L84" s="1">
        <f t="shared" ref="L84:L85" si="52">100*E84/(SUM(C84+D84+E84+F84+G84+H84))</f>
        <v>79.650785228195204</v>
      </c>
      <c r="M84" s="1">
        <f t="shared" ref="M84:M85" si="53">100*F84/(SUM(C84,D84,E84,F84,G84,H84,))</f>
        <v>0.71325529954116307</v>
      </c>
      <c r="N84" s="1">
        <f t="shared" ref="N84:N85" si="54">100*G84/(SUM(C84+D84+E84+F84+G84+H84))</f>
        <v>0.57634765869197779</v>
      </c>
      <c r="O84" s="1">
        <f t="shared" ref="O84:O85" si="55">100*H84/(SUM(C84,D84,E84,F84,G84,H84))</f>
        <v>3.1083162954442634E-2</v>
      </c>
    </row>
    <row r="85" spans="1:15" x14ac:dyDescent="0.25">
      <c r="A85" s="3" t="s">
        <v>25</v>
      </c>
      <c r="B85" s="1">
        <v>8.2260559999999998</v>
      </c>
      <c r="C85" s="1">
        <v>0.28383900000000001</v>
      </c>
      <c r="D85" s="1">
        <v>1.263115</v>
      </c>
      <c r="E85" s="1">
        <v>6.5711040000000001</v>
      </c>
      <c r="F85" s="1">
        <v>5.9359000000000002E-2</v>
      </c>
      <c r="G85" s="1">
        <v>4.5977999999999998E-2</v>
      </c>
      <c r="H85" s="1">
        <v>2.6610000000000002E-3</v>
      </c>
      <c r="J85" s="1">
        <f t="shared" si="50"/>
        <v>3.4504870863996064</v>
      </c>
      <c r="K85" s="1">
        <f t="shared" si="51"/>
        <v>15.35504985621299</v>
      </c>
      <c r="L85" s="1">
        <f t="shared" si="52"/>
        <v>79.881586023727536</v>
      </c>
      <c r="M85" s="1">
        <f t="shared" si="53"/>
        <v>0.72159732440430757</v>
      </c>
      <c r="N85" s="1">
        <f t="shared" si="54"/>
        <v>0.5589312788534383</v>
      </c>
      <c r="O85" s="1">
        <f t="shared" si="55"/>
        <v>3.2348430402127093E-2</v>
      </c>
    </row>
    <row r="86" spans="1:15" x14ac:dyDescent="0.25">
      <c r="B86" s="3">
        <f>SUM(B83,B84,B85)/3</f>
        <v>8.2743866666666666</v>
      </c>
      <c r="C86" s="3">
        <f t="shared" ref="C86:O86" si="56">SUM(C83,C84,C85)/3</f>
        <v>0.28647566666666663</v>
      </c>
      <c r="D86" s="3">
        <f t="shared" si="56"/>
        <v>1.2892753333333333</v>
      </c>
      <c r="E86" s="3">
        <f t="shared" si="56"/>
        <v>6.5864623333333325</v>
      </c>
      <c r="F86" s="3">
        <f t="shared" si="56"/>
        <v>5.9411666666666668E-2</v>
      </c>
      <c r="G86" s="3">
        <f t="shared" si="56"/>
        <v>4.9478666666666664E-2</v>
      </c>
      <c r="H86" s="3">
        <f t="shared" si="56"/>
        <v>3.2829999999999999E-3</v>
      </c>
      <c r="I86" s="3">
        <f t="shared" si="56"/>
        <v>0</v>
      </c>
      <c r="J86" s="3">
        <f t="shared" si="56"/>
        <v>3.4620985525125252</v>
      </c>
      <c r="K86" s="3">
        <f t="shared" si="56"/>
        <v>15.58122284510074</v>
      </c>
      <c r="L86" s="3">
        <f t="shared" si="56"/>
        <v>79.601009200010751</v>
      </c>
      <c r="M86" s="3">
        <f t="shared" si="56"/>
        <v>0.71803602676475242</v>
      </c>
      <c r="N86" s="3">
        <f t="shared" si="56"/>
        <v>0.59795096070685017</v>
      </c>
      <c r="O86" s="3">
        <f t="shared" si="56"/>
        <v>3.9682414904391505E-2</v>
      </c>
    </row>
    <row r="87" spans="1:15" x14ac:dyDescent="0.25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spans="1:15" x14ac:dyDescent="0.25">
      <c r="B88" s="1" t="s">
        <v>0</v>
      </c>
      <c r="C88" s="1" t="s">
        <v>1</v>
      </c>
      <c r="D88" s="1" t="s">
        <v>2</v>
      </c>
      <c r="E88" s="1" t="s">
        <v>3</v>
      </c>
      <c r="F88" s="1" t="s">
        <v>4</v>
      </c>
      <c r="G88" s="1" t="s">
        <v>5</v>
      </c>
      <c r="H88" s="1" t="s">
        <v>6</v>
      </c>
      <c r="I88" s="1" t="s">
        <v>7</v>
      </c>
      <c r="J88" s="1" t="s">
        <v>1</v>
      </c>
      <c r="K88" s="1" t="s">
        <v>2</v>
      </c>
      <c r="L88" s="1" t="s">
        <v>3</v>
      </c>
      <c r="M88" s="1" t="s">
        <v>4</v>
      </c>
      <c r="N88" s="1" t="s">
        <v>5</v>
      </c>
      <c r="O88" s="1" t="s">
        <v>6</v>
      </c>
    </row>
    <row r="90" spans="1:15" x14ac:dyDescent="0.25">
      <c r="A90" s="3" t="s">
        <v>31</v>
      </c>
      <c r="B90" s="1">
        <v>4.236923</v>
      </c>
      <c r="C90" s="1">
        <v>0.151281</v>
      </c>
      <c r="D90" s="1">
        <v>0.63691799999999998</v>
      </c>
      <c r="E90" s="1">
        <v>3.3862399999999999</v>
      </c>
      <c r="F90" s="1">
        <v>2.9807E-2</v>
      </c>
      <c r="G90" s="1">
        <v>3.1423E-2</v>
      </c>
      <c r="H90" s="1">
        <v>1.253E-3</v>
      </c>
      <c r="J90" s="1">
        <f>100*C90/(SUM(C90+D90+E90+F90+G90+H90))</f>
        <v>3.5705401232309684</v>
      </c>
      <c r="K90" s="1">
        <f>100*D90/(SUM(C90,D90,E90,F90,G90,H90))</f>
        <v>15.032563733767107</v>
      </c>
      <c r="L90" s="1">
        <f>100*E90/(SUM(C90+D90+E90+F90+G90+H90))</f>
        <v>79.922169914858003</v>
      </c>
      <c r="M90" s="1">
        <f>100*F90/(SUM(C90,D90,E90,F90,G90,H90,))</f>
        <v>0.70350598854545832</v>
      </c>
      <c r="N90" s="1">
        <f>100*G90/(SUM(C90+D90+E90+F90+G90+H90))</f>
        <v>0.74164688422397207</v>
      </c>
      <c r="O90" s="1">
        <f>100*H90/(SUM(C90,D90,E90,F90,G90,H90))</f>
        <v>2.9573355374491198E-2</v>
      </c>
    </row>
    <row r="91" spans="1:15" x14ac:dyDescent="0.25">
      <c r="A91" s="3" t="s">
        <v>24</v>
      </c>
      <c r="B91" s="1">
        <v>4.2838180000000001</v>
      </c>
      <c r="C91" s="1">
        <v>0.217115</v>
      </c>
      <c r="D91" s="1">
        <v>0.62992700000000001</v>
      </c>
      <c r="E91" s="1">
        <v>3.3750589999999998</v>
      </c>
      <c r="F91" s="1">
        <v>2.9186E-2</v>
      </c>
      <c r="G91" s="1">
        <v>3.1253000000000003E-2</v>
      </c>
      <c r="H91" s="1">
        <v>1.276E-3</v>
      </c>
      <c r="J91" s="1">
        <f t="shared" ref="J91:J92" si="57">100*C91/(SUM(C91+D91+E91+F91+G91+H91))</f>
        <v>5.0682615686574763</v>
      </c>
      <c r="K91" s="1">
        <f t="shared" ref="K91:K92" si="58">100*D91/(SUM(C91,D91,E91,F91,G91,H91))</f>
        <v>14.704809917139295</v>
      </c>
      <c r="L91" s="1">
        <f t="shared" ref="L91:L92" si="59">100*E91/(SUM(C91+D91+E91+F91+G91+H91))</f>
        <v>78.786273733512346</v>
      </c>
      <c r="M91" s="1">
        <f t="shared" ref="M91:M92" si="60">100*F91/(SUM(C91,D91,E91,F91,G91,H91,))</f>
        <v>0.68130844088541609</v>
      </c>
      <c r="N91" s="1">
        <f t="shared" ref="N91:N92" si="61">100*G91/(SUM(C91+D91+E91+F91+G91+H91))</f>
        <v>0.72955981302651651</v>
      </c>
      <c r="O91" s="1">
        <f t="shared" ref="O91:O92" si="62">100*H91/(SUM(C91,D91,E91,F91,G91,H91))</f>
        <v>2.978652677892794E-2</v>
      </c>
    </row>
    <row r="92" spans="1:15" x14ac:dyDescent="0.25">
      <c r="A92" s="9" t="s">
        <v>22</v>
      </c>
      <c r="B92" s="1">
        <v>4.084022</v>
      </c>
      <c r="C92" s="1">
        <v>0.115754</v>
      </c>
      <c r="D92" s="1">
        <v>0.62740099999999999</v>
      </c>
      <c r="E92" s="1">
        <v>3.2923490000000002</v>
      </c>
      <c r="F92" s="1">
        <v>2.9613E-2</v>
      </c>
      <c r="G92" s="1">
        <v>1.7559000000000002E-2</v>
      </c>
      <c r="H92" s="1">
        <v>1.3450000000000001E-3</v>
      </c>
      <c r="J92" s="1">
        <f t="shared" si="57"/>
        <v>2.8343145150331006</v>
      </c>
      <c r="K92" s="1">
        <f t="shared" si="58"/>
        <v>15.362335306307187</v>
      </c>
      <c r="L92" s="1">
        <f t="shared" si="59"/>
        <v>80.615378814163776</v>
      </c>
      <c r="M92" s="1">
        <f t="shared" si="60"/>
        <v>0.72509421474571245</v>
      </c>
      <c r="N92" s="1">
        <f t="shared" si="61"/>
        <v>0.42994392046465968</v>
      </c>
      <c r="O92" s="1">
        <f t="shared" si="62"/>
        <v>3.2933229285549703E-2</v>
      </c>
    </row>
    <row r="93" spans="1:15" x14ac:dyDescent="0.25">
      <c r="A93" s="9"/>
      <c r="B93" s="3">
        <f>SUM(B90,B91,B92)/3</f>
        <v>4.2015876666666676</v>
      </c>
      <c r="C93" s="3">
        <f t="shared" ref="C93:O93" si="63">SUM(C90,C91,C92)/3</f>
        <v>0.16138333333333332</v>
      </c>
      <c r="D93" s="3">
        <f t="shared" si="63"/>
        <v>0.63141533333333333</v>
      </c>
      <c r="E93" s="3">
        <f t="shared" si="63"/>
        <v>3.3512159999999995</v>
      </c>
      <c r="F93" s="3">
        <f t="shared" si="63"/>
        <v>2.9535333333333334E-2</v>
      </c>
      <c r="G93" s="3">
        <f t="shared" si="63"/>
        <v>2.6745000000000005E-2</v>
      </c>
      <c r="H93" s="3">
        <f t="shared" si="63"/>
        <v>1.2913333333333334E-3</v>
      </c>
      <c r="I93" s="3">
        <f t="shared" si="63"/>
        <v>0</v>
      </c>
      <c r="J93" s="3">
        <f t="shared" si="63"/>
        <v>3.8243720689738487</v>
      </c>
      <c r="K93" s="3">
        <f t="shared" si="63"/>
        <v>15.033236319071198</v>
      </c>
      <c r="L93" s="3">
        <f t="shared" si="63"/>
        <v>79.774607487511375</v>
      </c>
      <c r="M93" s="3">
        <f t="shared" si="63"/>
        <v>0.70330288139219554</v>
      </c>
      <c r="N93" s="3">
        <f t="shared" si="63"/>
        <v>0.63371687257171605</v>
      </c>
      <c r="O93" s="3">
        <f t="shared" si="63"/>
        <v>3.0764370479656283E-2</v>
      </c>
    </row>
    <row r="95" spans="1:15" x14ac:dyDescent="0.25">
      <c r="A95" s="3" t="s">
        <v>31</v>
      </c>
      <c r="B95" s="1">
        <v>8.1127140000000004</v>
      </c>
      <c r="C95" s="1">
        <v>0.212426</v>
      </c>
      <c r="D95" s="1">
        <v>1.2709220000000001</v>
      </c>
      <c r="E95" s="1">
        <v>6.5063050000000002</v>
      </c>
      <c r="F95" s="1">
        <v>6.1144999999999998E-2</v>
      </c>
      <c r="G95" s="1">
        <v>6.0018000000000002E-2</v>
      </c>
      <c r="H95" s="1">
        <v>1.897E-3</v>
      </c>
      <c r="J95" s="1">
        <f>100*C95/(SUM(C95+D95+E95+F95+G95+H95))</f>
        <v>2.6184335622374415</v>
      </c>
      <c r="K95" s="1">
        <f>100*D95/(SUM(C95,D95,E95,F95,G95,H95))</f>
        <v>15.66580748018573</v>
      </c>
      <c r="L95" s="1">
        <f>100*E95/(SUM(C95+D95+E95+F95+G95+H95))</f>
        <v>80.198880448501015</v>
      </c>
      <c r="M95" s="1">
        <f>100*F95/(SUM(C95,D95,E95,F95,G95,H95,))</f>
        <v>0.75369361642646548</v>
      </c>
      <c r="N95" s="1">
        <f>100*G95/(SUM(C95+D95+E95+F95+G95+H95))</f>
        <v>0.73980183940933208</v>
      </c>
      <c r="O95" s="1">
        <f>100*H95/(SUM(C95,D95,E95,F95,G95,H95))</f>
        <v>2.338305324001971E-2</v>
      </c>
    </row>
    <row r="96" spans="1:15" x14ac:dyDescent="0.25">
      <c r="A96" s="9" t="s">
        <v>23</v>
      </c>
      <c r="B96" s="1">
        <v>8.1136269999999993</v>
      </c>
      <c r="C96" s="1">
        <v>0.20811499999999999</v>
      </c>
      <c r="D96" s="1">
        <v>1.2741849999999999</v>
      </c>
      <c r="E96" s="1">
        <v>6.5265000000000004</v>
      </c>
      <c r="F96" s="1">
        <v>6.1275000000000003E-2</v>
      </c>
      <c r="G96" s="1">
        <v>4.1586999999999999E-2</v>
      </c>
      <c r="H96" s="1">
        <v>1.9659999999999999E-3</v>
      </c>
      <c r="J96" s="1">
        <f t="shared" ref="J96:J97" si="64">100*C96/(SUM(C96+D96+E96+F96+G96+H96))</f>
        <v>2.5650054451596742</v>
      </c>
      <c r="K96" s="1">
        <f t="shared" ref="K96:K97" si="65">100*D96/(SUM(C96,D96,E96,F96,G96,H96))</f>
        <v>15.704257084500298</v>
      </c>
      <c r="L96" s="1">
        <f t="shared" ref="L96:L97" si="66">100*E96/(SUM(C96+D96+E96+F96+G96+H96))</f>
        <v>80.438738379427804</v>
      </c>
      <c r="M96" s="1">
        <f t="shared" ref="M96:M97" si="67">100*F96/(SUM(C96,D96,E96,F96,G96,H96,))</f>
        <v>0.75521086251427849</v>
      </c>
      <c r="N96" s="1">
        <f t="shared" ref="N96:N97" si="68">100*G96/(SUM(C96+D96+E96+F96+G96+H96))</f>
        <v>0.51255739109557397</v>
      </c>
      <c r="O96" s="1">
        <f t="shared" ref="O96:O97" si="69">100*H96/(SUM(C96,D96,E96,F96,G96,H96))</f>
        <v>2.4230837302375706E-2</v>
      </c>
    </row>
    <row r="97" spans="1:15" x14ac:dyDescent="0.25">
      <c r="A97" s="3" t="s">
        <v>22</v>
      </c>
      <c r="B97" s="1">
        <v>7.9930899999999996</v>
      </c>
      <c r="C97" s="1">
        <v>0.21393000000000001</v>
      </c>
      <c r="D97" s="1">
        <v>1.2681910000000001</v>
      </c>
      <c r="E97" s="1">
        <v>6.4083079999999999</v>
      </c>
      <c r="F97" s="1">
        <v>6.0391E-2</v>
      </c>
      <c r="G97" s="1">
        <v>4.0319000000000001E-2</v>
      </c>
      <c r="H97" s="1">
        <v>1.951E-3</v>
      </c>
      <c r="J97" s="1">
        <f t="shared" si="64"/>
        <v>2.6764367722620412</v>
      </c>
      <c r="K97" s="1">
        <f t="shared" si="65"/>
        <v>15.866091836824056</v>
      </c>
      <c r="L97" s="1">
        <f t="shared" si="66"/>
        <v>80.173099514705811</v>
      </c>
      <c r="M97" s="1">
        <f t="shared" si="67"/>
        <v>0.75554009775943975</v>
      </c>
      <c r="N97" s="1">
        <f t="shared" si="68"/>
        <v>0.50442319553514348</v>
      </c>
      <c r="O97" s="1">
        <f t="shared" si="69"/>
        <v>2.4408582913491527E-2</v>
      </c>
    </row>
    <row r="98" spans="1:15" x14ac:dyDescent="0.25">
      <c r="A98" s="3"/>
      <c r="B98" s="3">
        <f>SUM(B95,B96,B97)/3</f>
        <v>8.0731436666666649</v>
      </c>
      <c r="C98" s="3">
        <f t="shared" ref="C98:O98" si="70">SUM(C95,C96,C97)/3</f>
        <v>0.21149033333333334</v>
      </c>
      <c r="D98" s="3">
        <f t="shared" si="70"/>
        <v>1.2710993333333331</v>
      </c>
      <c r="E98" s="3">
        <f t="shared" si="70"/>
        <v>6.4803710000000008</v>
      </c>
      <c r="F98" s="3">
        <f t="shared" si="70"/>
        <v>6.0936999999999998E-2</v>
      </c>
      <c r="G98" s="3">
        <f t="shared" si="70"/>
        <v>4.7307999999999996E-2</v>
      </c>
      <c r="H98" s="3">
        <f t="shared" si="70"/>
        <v>1.9379999999999998E-3</v>
      </c>
      <c r="I98" s="3">
        <f t="shared" si="70"/>
        <v>0</v>
      </c>
      <c r="J98" s="3">
        <f t="shared" si="70"/>
        <v>2.6199585932197191</v>
      </c>
      <c r="K98" s="3">
        <f t="shared" si="70"/>
        <v>15.74538546717003</v>
      </c>
      <c r="L98" s="3">
        <f t="shared" si="70"/>
        <v>80.270239447544881</v>
      </c>
      <c r="M98" s="3">
        <f t="shared" si="70"/>
        <v>0.75481485890006128</v>
      </c>
      <c r="N98" s="3">
        <f t="shared" si="70"/>
        <v>0.58559414201334981</v>
      </c>
      <c r="O98" s="3">
        <f t="shared" si="70"/>
        <v>2.4007491151962313E-2</v>
      </c>
    </row>
    <row r="100" spans="1:15" x14ac:dyDescent="0.25">
      <c r="A100" s="9" t="s">
        <v>32</v>
      </c>
      <c r="B100" s="1">
        <v>16.440863</v>
      </c>
      <c r="C100" s="1">
        <v>0.29528799999999999</v>
      </c>
      <c r="D100" s="1">
        <v>6.0529820000000001</v>
      </c>
      <c r="E100" s="1">
        <v>9.9916470000000004</v>
      </c>
      <c r="F100" s="1">
        <v>6.6192000000000001E-2</v>
      </c>
      <c r="G100" s="1">
        <v>3.2596E-2</v>
      </c>
      <c r="H100" s="1">
        <v>2.1580000000000002E-3</v>
      </c>
      <c r="J100" s="1">
        <f>100*C100/(SUM(C100+D100+E100+F100+G100+H100))</f>
        <v>1.7960614354611431</v>
      </c>
      <c r="K100" s="1">
        <f>100*D100/(SUM(C100,D100,E100,F100,G100,H100))</f>
        <v>36.816692651717844</v>
      </c>
      <c r="L100" s="1">
        <f>100*E100/(SUM(C100+D100+E100+F100+G100+H100))</f>
        <v>60.773251379808947</v>
      </c>
      <c r="M100" s="1">
        <f>100*F100/(SUM(C100,D100,E100,F100,G100,H100,))</f>
        <v>0.40260660282857408</v>
      </c>
      <c r="N100" s="1">
        <f>100*G100/(SUM(C100+D100+E100+F100+G100+H100))</f>
        <v>0.19826209852852608</v>
      </c>
      <c r="O100" s="1">
        <f>100*H100/(SUM(C100,D100,E100,F100,G100,H100))</f>
        <v>1.3125831654944145E-2</v>
      </c>
    </row>
    <row r="101" spans="1:15" x14ac:dyDescent="0.25">
      <c r="A101" s="11" t="s">
        <v>23</v>
      </c>
      <c r="B101" s="1">
        <v>16.598289000000001</v>
      </c>
      <c r="C101" s="1">
        <v>0.32723200000000002</v>
      </c>
      <c r="D101" s="1">
        <v>6.0287090000000001</v>
      </c>
      <c r="E101" s="1">
        <v>10.122871999999999</v>
      </c>
      <c r="F101" s="1">
        <v>6.5908999999999995E-2</v>
      </c>
      <c r="G101" s="1">
        <v>5.1344000000000001E-2</v>
      </c>
      <c r="H101" s="1">
        <v>2.222E-3</v>
      </c>
      <c r="J101" s="1">
        <f t="shared" ref="J101:J102" si="71">100*C101/(SUM(C101+D101+E101+F101+G101+H101))</f>
        <v>1.9714804321987909</v>
      </c>
      <c r="K101" s="1">
        <f t="shared" ref="K101:K102" si="72">100*D101/(SUM(C101,D101,E101,F101,G101,H101))</f>
        <v>36.321270000857922</v>
      </c>
      <c r="L101" s="1">
        <f t="shared" ref="L101:L102" si="73">100*E101/(SUM(C101+D101+E101+F101+G101+H101))</f>
        <v>60.987446416160502</v>
      </c>
      <c r="M101" s="1">
        <f t="shared" ref="M101:M102" si="74">100*F101/(SUM(C101,D101,E101,F101,G101,H101,))</f>
        <v>0.39708312086162134</v>
      </c>
      <c r="N101" s="1">
        <f t="shared" ref="N101:N102" si="75">100*G101/(SUM(C101+D101+E101+F101+G101+H101))</f>
        <v>0.30933310712526496</v>
      </c>
      <c r="O101" s="1">
        <f t="shared" ref="O101:O102" si="76">100*H101/(SUM(C101,D101,E101,F101,G101,H101))</f>
        <v>1.3386922795893166E-2</v>
      </c>
    </row>
    <row r="102" spans="1:15" x14ac:dyDescent="0.25">
      <c r="A102" s="3" t="s">
        <v>22</v>
      </c>
      <c r="B102" s="1">
        <v>16.353368</v>
      </c>
      <c r="C102" s="1">
        <v>0.31804700000000002</v>
      </c>
      <c r="D102" s="1">
        <v>5.9868829999999997</v>
      </c>
      <c r="E102" s="1">
        <v>9.9468960000000006</v>
      </c>
      <c r="F102" s="1">
        <v>6.6555000000000003E-2</v>
      </c>
      <c r="G102" s="1">
        <v>3.2887E-2</v>
      </c>
      <c r="H102" s="1">
        <v>2.0999999999999999E-3</v>
      </c>
      <c r="J102" s="1">
        <f t="shared" si="71"/>
        <v>1.944840964870356</v>
      </c>
      <c r="K102" s="1">
        <f t="shared" si="72"/>
        <v>36.609480077743008</v>
      </c>
      <c r="L102" s="1">
        <f t="shared" si="73"/>
        <v>60.824754876182084</v>
      </c>
      <c r="M102" s="1">
        <f t="shared" si="74"/>
        <v>0.40698038471341197</v>
      </c>
      <c r="N102" s="1">
        <f t="shared" si="75"/>
        <v>0.20110230504199503</v>
      </c>
      <c r="O102" s="1">
        <f t="shared" si="76"/>
        <v>1.2841391449149801E-2</v>
      </c>
    </row>
    <row r="103" spans="1:15" x14ac:dyDescent="0.25">
      <c r="A103" s="3"/>
      <c r="B103" s="3">
        <f>SUM(B100,B101,B102)/3</f>
        <v>16.464173333333335</v>
      </c>
      <c r="C103" s="3">
        <f t="shared" ref="C103:O103" si="77">SUM(C100,C101,C102)/3</f>
        <v>0.31352233333333329</v>
      </c>
      <c r="D103" s="3">
        <f t="shared" si="77"/>
        <v>6.0228579999999994</v>
      </c>
      <c r="E103" s="3">
        <f t="shared" si="77"/>
        <v>10.020471666666667</v>
      </c>
      <c r="F103" s="3">
        <f t="shared" si="77"/>
        <v>6.6218666666666662E-2</v>
      </c>
      <c r="G103" s="3">
        <f t="shared" si="77"/>
        <v>3.8942333333333336E-2</v>
      </c>
      <c r="H103" s="3">
        <f t="shared" si="77"/>
        <v>2.16E-3</v>
      </c>
      <c r="I103" s="3">
        <f t="shared" si="77"/>
        <v>0</v>
      </c>
      <c r="J103" s="3">
        <f t="shared" si="77"/>
        <v>1.90412761084343</v>
      </c>
      <c r="K103" s="3">
        <f t="shared" si="77"/>
        <v>36.582480910106256</v>
      </c>
      <c r="L103" s="3">
        <f t="shared" si="77"/>
        <v>60.861817557383837</v>
      </c>
      <c r="M103" s="3">
        <f t="shared" si="77"/>
        <v>0.40222336946786913</v>
      </c>
      <c r="N103" s="3">
        <f t="shared" si="77"/>
        <v>0.23623250356526201</v>
      </c>
      <c r="O103" s="3">
        <f t="shared" si="77"/>
        <v>1.3118048633329037E-2</v>
      </c>
    </row>
    <row r="105" spans="1:15" x14ac:dyDescent="0.25">
      <c r="A105" s="9" t="s">
        <v>33</v>
      </c>
      <c r="B105" s="1">
        <v>57.514107000000003</v>
      </c>
      <c r="C105" s="1">
        <v>5.3477999999999998E-2</v>
      </c>
      <c r="D105" s="1">
        <v>25.131129999999999</v>
      </c>
      <c r="E105" s="1">
        <v>32.187538000000004</v>
      </c>
      <c r="F105" s="1">
        <v>6.9863999999999996E-2</v>
      </c>
      <c r="G105" s="1">
        <v>6.8010000000000001E-2</v>
      </c>
      <c r="H105" s="1">
        <v>4.0870000000000004E-3</v>
      </c>
      <c r="J105" s="1">
        <f>100*C105/(SUM(C105+D105+E105+F105+G105+H105))</f>
        <v>9.2982405168874474E-2</v>
      </c>
      <c r="K105" s="1">
        <f>100*D105/(SUM(C105,D105,E105,F105,G105,H105))</f>
        <v>43.695592804735711</v>
      </c>
      <c r="L105" s="1">
        <f>100*E105/(SUM(C105+D105+E105+F105+G105+H105))</f>
        <v>55.964596651044246</v>
      </c>
      <c r="M105" s="1">
        <f>100*F105/(SUM(C105,D105,E105,F105,G105,H105,))</f>
        <v>0.12147280666289402</v>
      </c>
      <c r="N105" s="1">
        <f>100*G105/(SUM(C105+D105+E105+F105+G105+H105))</f>
        <v>0.11824924970146888</v>
      </c>
      <c r="O105" s="1">
        <f>100*H105/(SUM(C105,D105,E105,F105,G105,H105))</f>
        <v>7.1060826868093434E-3</v>
      </c>
    </row>
    <row r="106" spans="1:15" x14ac:dyDescent="0.25">
      <c r="A106" s="11" t="s">
        <v>23</v>
      </c>
      <c r="B106" s="1">
        <v>58.647976</v>
      </c>
      <c r="C106" s="1">
        <v>5.2540000000000003E-2</v>
      </c>
      <c r="D106" s="1">
        <v>25.115062999999999</v>
      </c>
      <c r="E106" s="1">
        <v>33.391469000000001</v>
      </c>
      <c r="F106" s="1">
        <v>7.1986999999999995E-2</v>
      </c>
      <c r="G106" s="1">
        <v>1.4583E-2</v>
      </c>
      <c r="H106" s="1">
        <v>2.3340000000000001E-3</v>
      </c>
      <c r="J106" s="1">
        <f t="shared" ref="J106:J107" si="78">100*C106/(SUM(C106+D106+E106+F106+G106+H106))</f>
        <v>8.9585359262866981E-2</v>
      </c>
      <c r="K106" s="1">
        <f t="shared" ref="K106:K107" si="79">100*D106/(SUM(C106,D106,E106,F106,G106,H106))</f>
        <v>42.823409626275932</v>
      </c>
      <c r="L106" s="1">
        <f t="shared" ref="L106:L107" si="80">100*E106/(SUM(C106+D106+E106+F106+G106+H106))</f>
        <v>56.935415810427969</v>
      </c>
      <c r="M106" s="1">
        <f t="shared" ref="M106:M107" si="81">100*F106/(SUM(C106,D106,E106,F106,G106,H106,))</f>
        <v>0.12274421882862589</v>
      </c>
      <c r="N106" s="1">
        <f t="shared" ref="N106:N107" si="82">100*G106/(SUM(C106+D106+E106+F106+G106+H106))</f>
        <v>2.4865308224788527E-2</v>
      </c>
      <c r="O106" s="1">
        <f t="shared" ref="O106:O107" si="83">100*H106/(SUM(C106,D106,E106,F106,G106,H106))</f>
        <v>3.9796769798159789E-3</v>
      </c>
    </row>
    <row r="107" spans="1:15" x14ac:dyDescent="0.25">
      <c r="A107" s="3" t="s">
        <v>22</v>
      </c>
      <c r="B107" s="1">
        <v>56.358831000000002</v>
      </c>
      <c r="C107" s="1">
        <v>0.141822</v>
      </c>
      <c r="D107" s="1">
        <v>25.190325000000001</v>
      </c>
      <c r="E107" s="1">
        <v>30.927021</v>
      </c>
      <c r="F107" s="1">
        <v>7.0170999999999997E-2</v>
      </c>
      <c r="G107" s="1">
        <v>2.7094E-2</v>
      </c>
      <c r="H107" s="1">
        <v>2.398E-3</v>
      </c>
      <c r="J107" s="1">
        <f t="shared" si="78"/>
        <v>0.25164113144930206</v>
      </c>
      <c r="K107" s="1">
        <f t="shared" si="79"/>
        <v>44.696322746651724</v>
      </c>
      <c r="L107" s="1">
        <f t="shared" si="80"/>
        <v>54.875199593831177</v>
      </c>
      <c r="M107" s="1">
        <f t="shared" si="81"/>
        <v>0.12450755055583036</v>
      </c>
      <c r="N107" s="1">
        <f t="shared" si="82"/>
        <v>4.8074098627063432E-2</v>
      </c>
      <c r="O107" s="1">
        <f t="shared" si="83"/>
        <v>4.2548788849080272E-3</v>
      </c>
    </row>
    <row r="108" spans="1:15" x14ac:dyDescent="0.25">
      <c r="A108" s="3"/>
      <c r="B108" s="3">
        <f>SUM(B105,B106,B107)/3</f>
        <v>57.506971333333333</v>
      </c>
      <c r="C108" s="3">
        <f t="shared" ref="C108:O108" si="84">SUM(C105,C106,C107)/3</f>
        <v>8.261333333333333E-2</v>
      </c>
      <c r="D108" s="3">
        <f t="shared" si="84"/>
        <v>25.145506000000001</v>
      </c>
      <c r="E108" s="3">
        <f t="shared" si="84"/>
        <v>32.168675999999998</v>
      </c>
      <c r="F108" s="3">
        <f t="shared" si="84"/>
        <v>7.0674000000000001E-2</v>
      </c>
      <c r="G108" s="3">
        <f t="shared" si="84"/>
        <v>3.6562333333333336E-2</v>
      </c>
      <c r="H108" s="3">
        <f t="shared" si="84"/>
        <v>2.9396666666666668E-3</v>
      </c>
      <c r="I108" s="3">
        <f t="shared" si="84"/>
        <v>0</v>
      </c>
      <c r="J108" s="3">
        <f t="shared" si="84"/>
        <v>0.14473629862701451</v>
      </c>
      <c r="K108" s="3">
        <f t="shared" si="84"/>
        <v>43.738441725887789</v>
      </c>
      <c r="L108" s="3">
        <f t="shared" si="84"/>
        <v>55.925070685101133</v>
      </c>
      <c r="M108" s="3">
        <f t="shared" si="84"/>
        <v>0.12290819201578342</v>
      </c>
      <c r="N108" s="3">
        <f t="shared" si="84"/>
        <v>6.3729552184440277E-2</v>
      </c>
      <c r="O108" s="3">
        <f t="shared" si="84"/>
        <v>5.1135461838444493E-3</v>
      </c>
    </row>
    <row r="110" spans="1:15" x14ac:dyDescent="0.25">
      <c r="A110" s="9" t="s">
        <v>34</v>
      </c>
      <c r="B110" s="1">
        <v>105.319839</v>
      </c>
      <c r="C110" s="1">
        <v>7.1578000000000003E-2</v>
      </c>
      <c r="D110" s="1">
        <v>58.104039</v>
      </c>
      <c r="E110" s="1">
        <v>47.068066000000002</v>
      </c>
      <c r="F110" s="1">
        <v>7.1372000000000005E-2</v>
      </c>
      <c r="G110" s="1">
        <v>2.15E-3</v>
      </c>
      <c r="H110" s="1">
        <v>2.6350000000000002E-3</v>
      </c>
      <c r="J110" s="1">
        <f>100*C110/(SUM(C110+D110+E110+F110+G110+H110))</f>
        <v>6.7962503551087808E-2</v>
      </c>
      <c r="K110" s="1">
        <f>100*D110/(SUM(C110,D110,E110,F110,G110,H110))</f>
        <v>55.169129577105323</v>
      </c>
      <c r="L110" s="1">
        <f>100*E110/(SUM(C110+D110+E110+F110+G110+H110))</f>
        <v>44.690597706946761</v>
      </c>
      <c r="M110" s="1">
        <f>100*F110/(SUM(C110,D110,E110,F110,G110,H110,))</f>
        <v>6.7766908874909049E-2</v>
      </c>
      <c r="N110" s="1">
        <f>100*G110/(SUM(C110+D110+E110+F110+G110+H110))</f>
        <v>2.0414007465260108E-3</v>
      </c>
      <c r="O110" s="1">
        <f>100*H110/(SUM(C110,D110,E110,F110,G110,H110))</f>
        <v>2.5019027753935062E-3</v>
      </c>
    </row>
    <row r="111" spans="1:15" x14ac:dyDescent="0.25">
      <c r="A111" s="11" t="s">
        <v>23</v>
      </c>
      <c r="B111" s="1">
        <v>105.56567099999999</v>
      </c>
      <c r="C111" s="1">
        <v>6.7223000000000005E-2</v>
      </c>
      <c r="D111" s="1">
        <v>58.346201999999998</v>
      </c>
      <c r="E111" s="1">
        <v>46.991734999999998</v>
      </c>
      <c r="F111" s="1">
        <v>7.3708999999999997E-2</v>
      </c>
      <c r="G111" s="1">
        <v>8.3733000000000002E-2</v>
      </c>
      <c r="H111" s="1">
        <v>3.0699999999999998E-3</v>
      </c>
      <c r="J111" s="1">
        <f t="shared" ref="J111:J112" si="85">100*C111/(SUM(C111+D111+E111+F111+G111+H111))</f>
        <v>6.3678844387974928E-2</v>
      </c>
      <c r="K111" s="1">
        <f t="shared" ref="K111:K112" si="86">100*D111/(SUM(C111,D111,E111,F111,G111,H111))</f>
        <v>55.270052181356839</v>
      </c>
      <c r="L111" s="1">
        <f t="shared" ref="L111:L112" si="87">100*E111/(SUM(C111+D111+E111+F111+G111+H111))</f>
        <v>44.514219546672336</v>
      </c>
      <c r="M111" s="1">
        <f t="shared" ref="M111:M112" si="88">100*F111/(SUM(C111,D111,E111,F111,G111,H111,))</f>
        <v>6.982288712186667E-2</v>
      </c>
      <c r="N111" s="1">
        <f t="shared" ref="N111:N112" si="89">100*G111/(SUM(C111+D111+E111+F111+G111+H111))</f>
        <v>7.9318398124723744E-2</v>
      </c>
      <c r="O111" s="1">
        <f t="shared" ref="O111:O112" si="90">100*H111/(SUM(C111,D111,E111,F111,G111,H111))</f>
        <v>2.9081423362700715E-3</v>
      </c>
    </row>
    <row r="112" spans="1:15" x14ac:dyDescent="0.25">
      <c r="A112" s="3" t="s">
        <v>22</v>
      </c>
      <c r="B112" s="1">
        <v>105.82207200000001</v>
      </c>
      <c r="C112" s="1">
        <v>6.2504000000000004E-2</v>
      </c>
      <c r="D112" s="1">
        <v>58.401831000000001</v>
      </c>
      <c r="E112" s="1">
        <v>47.259599000000001</v>
      </c>
      <c r="F112" s="1">
        <v>7.3317999999999994E-2</v>
      </c>
      <c r="G112" s="1">
        <v>2.2076999999999999E-2</v>
      </c>
      <c r="H112" s="1">
        <v>2.7430000000000002E-3</v>
      </c>
      <c r="J112" s="1">
        <f t="shared" si="85"/>
        <v>5.9065182545282251E-2</v>
      </c>
      <c r="K112" s="1">
        <f t="shared" si="86"/>
        <v>55.1887048667881</v>
      </c>
      <c r="L112" s="1">
        <f t="shared" si="87"/>
        <v>44.659491263788524</v>
      </c>
      <c r="M112" s="1">
        <f t="shared" si="88"/>
        <v>6.9284222671429072E-2</v>
      </c>
      <c r="N112" s="1">
        <f t="shared" si="89"/>
        <v>2.086237736868354E-2</v>
      </c>
      <c r="O112" s="1">
        <f t="shared" si="90"/>
        <v>2.5920868379897162E-3</v>
      </c>
    </row>
    <row r="113" spans="1:15" x14ac:dyDescent="0.25">
      <c r="B113" s="3">
        <f>SUM(B110,B111,B112)/3</f>
        <v>105.569194</v>
      </c>
      <c r="C113" s="3">
        <f t="shared" ref="C113:O113" si="91">SUM(C110,C111,C112)/3</f>
        <v>6.7101666666666671E-2</v>
      </c>
      <c r="D113" s="3">
        <f t="shared" si="91"/>
        <v>58.284024000000009</v>
      </c>
      <c r="E113" s="3">
        <f t="shared" si="91"/>
        <v>47.10646666666667</v>
      </c>
      <c r="F113" s="3">
        <f t="shared" si="91"/>
        <v>7.2799666666666665E-2</v>
      </c>
      <c r="G113" s="3">
        <f t="shared" si="91"/>
        <v>3.5986666666666667E-2</v>
      </c>
      <c r="H113" s="3">
        <f t="shared" si="91"/>
        <v>2.8160000000000004E-3</v>
      </c>
      <c r="I113" s="3">
        <f t="shared" si="91"/>
        <v>0</v>
      </c>
      <c r="J113" s="3">
        <f t="shared" si="91"/>
        <v>6.356884349478166E-2</v>
      </c>
      <c r="K113" s="3">
        <f t="shared" si="91"/>
        <v>55.209295541750087</v>
      </c>
      <c r="L113" s="3">
        <f t="shared" si="91"/>
        <v>44.621436172469203</v>
      </c>
      <c r="M113" s="3">
        <f t="shared" si="91"/>
        <v>6.8958006222734944E-2</v>
      </c>
      <c r="N113" s="3">
        <f t="shared" si="91"/>
        <v>3.4074058746644431E-2</v>
      </c>
      <c r="O113" s="3">
        <f t="shared" si="91"/>
        <v>2.6673773165510981E-3</v>
      </c>
    </row>
    <row r="115" spans="1:15" s="7" customFormat="1" x14ac:dyDescent="0.25">
      <c r="A115" s="3" t="s">
        <v>34</v>
      </c>
      <c r="B115" s="1">
        <v>37.247247999999999</v>
      </c>
      <c r="C115" s="1">
        <v>0.435722</v>
      </c>
      <c r="D115" s="1">
        <v>29.996796</v>
      </c>
      <c r="E115" s="1">
        <v>6.6232150000000001</v>
      </c>
      <c r="F115" s="1">
        <v>3.5463000000000001E-2</v>
      </c>
      <c r="G115" s="1">
        <v>0.153526</v>
      </c>
      <c r="H115" s="1">
        <v>2.5270000000000002E-3</v>
      </c>
      <c r="I115" s="1"/>
      <c r="J115" s="1">
        <f>100*C115/(SUM(C115+D115+E115+F115+G115+H115))</f>
        <v>1.1698098831406316</v>
      </c>
      <c r="K115" s="1">
        <f>100*D115/(SUM(C115,D115,E115,F115,G115,H115))</f>
        <v>80.534259053601517</v>
      </c>
      <c r="L115" s="1">
        <f>100*E115/(SUM(C115+D115+E115+F115+G115+H115))</f>
        <v>17.781756177483068</v>
      </c>
      <c r="M115" s="1">
        <f>100*F115/(SUM(C115,D115,E115,F115,G115,H115,))</f>
        <v>9.5209716024933819E-2</v>
      </c>
      <c r="N115" s="1">
        <f>100*G115/(SUM(C115+D115+E115+F115+G115+H115))</f>
        <v>0.41218077608899384</v>
      </c>
      <c r="O115" s="1">
        <f>100*H115/(SUM(C115,D115,E115,F115,G115,H115))</f>
        <v>6.7843936608580156E-3</v>
      </c>
    </row>
    <row r="116" spans="1:15" s="7" customFormat="1" x14ac:dyDescent="0.25">
      <c r="A116" s="9" t="s">
        <v>24</v>
      </c>
      <c r="B116" s="1">
        <v>37.424542000000002</v>
      </c>
      <c r="C116" s="1">
        <v>0.44336199999999998</v>
      </c>
      <c r="D116" s="1">
        <v>29.985465000000001</v>
      </c>
      <c r="E116" s="1">
        <v>6.8078779999999997</v>
      </c>
      <c r="F116" s="1">
        <v>3.5374999999999997E-2</v>
      </c>
      <c r="G116" s="1">
        <v>0.14976800000000001</v>
      </c>
      <c r="H116" s="1">
        <v>2.6940000000000002E-3</v>
      </c>
      <c r="I116" s="1"/>
      <c r="J116" s="1">
        <f t="shared" ref="J116:J117" si="92">100*C116/(SUM(C116+D116+E116+F116+G116+H116))</f>
        <v>1.1846825005901207</v>
      </c>
      <c r="K116" s="1">
        <f t="shared" ref="K116:K117" si="93">100*D116/(SUM(C116,D116,E116,F116,G116,H116))</f>
        <v>80.122463489332745</v>
      </c>
      <c r="L116" s="1">
        <f t="shared" ref="L116:L117" si="94">100*E116/(SUM(C116+D116+E116+F116+G116+H116))</f>
        <v>18.190945396205514</v>
      </c>
      <c r="M116" s="1">
        <f t="shared" ref="M116:M117" si="95">100*F116/(SUM(C116,D116,E116,F116,G116,H116,))</f>
        <v>9.452353485047324E-2</v>
      </c>
      <c r="N116" s="1">
        <f t="shared" ref="N116:N117" si="96">100*G116/(SUM(C116+D116+E116+F116+G116+H116))</f>
        <v>0.40018659413387075</v>
      </c>
      <c r="O116" s="1">
        <f t="shared" ref="O116:O117" si="97">100*H116/(SUM(C116,D116,E116,F116,G116,H116))</f>
        <v>7.198484887269963E-3</v>
      </c>
    </row>
    <row r="117" spans="1:15" s="7" customFormat="1" x14ac:dyDescent="0.25">
      <c r="A117" s="3" t="s">
        <v>22</v>
      </c>
      <c r="B117" s="1">
        <v>37.212003000000003</v>
      </c>
      <c r="C117" s="1">
        <v>0.43159500000000001</v>
      </c>
      <c r="D117" s="1">
        <v>29.948784</v>
      </c>
      <c r="E117" s="1">
        <v>6.7578630000000004</v>
      </c>
      <c r="F117" s="1">
        <v>3.5006000000000002E-2</v>
      </c>
      <c r="G117" s="1">
        <v>3.6174999999999999E-2</v>
      </c>
      <c r="H117" s="1">
        <v>2.5799999999999998E-3</v>
      </c>
      <c r="I117" s="1"/>
      <c r="J117" s="1">
        <f t="shared" si="92"/>
        <v>1.1598273815037581</v>
      </c>
      <c r="K117" s="1">
        <f t="shared" si="93"/>
        <v>80.481515601296692</v>
      </c>
      <c r="L117" s="1">
        <f t="shared" si="94"/>
        <v>18.160438716507677</v>
      </c>
      <c r="M117" s="1">
        <f t="shared" si="95"/>
        <v>9.4071797210163594E-2</v>
      </c>
      <c r="N117" s="1">
        <f t="shared" si="96"/>
        <v>9.7213256701070311E-2</v>
      </c>
      <c r="O117" s="1">
        <f t="shared" si="97"/>
        <v>6.9332467806153819E-3</v>
      </c>
    </row>
    <row r="118" spans="1:15" s="7" customFormat="1" x14ac:dyDescent="0.25">
      <c r="A118" s="3"/>
      <c r="B118" s="3">
        <f>SUM(B115,B116,B117)/3</f>
        <v>37.294597666666668</v>
      </c>
      <c r="C118" s="3">
        <f t="shared" ref="C118:O118" si="98">SUM(C115,C116,C117)/3</f>
        <v>0.43689299999999998</v>
      </c>
      <c r="D118" s="3">
        <f t="shared" si="98"/>
        <v>29.977014999999998</v>
      </c>
      <c r="E118" s="3">
        <f t="shared" si="98"/>
        <v>6.7296520000000006</v>
      </c>
      <c r="F118" s="3">
        <f t="shared" si="98"/>
        <v>3.5281333333333331E-2</v>
      </c>
      <c r="G118" s="3">
        <f t="shared" si="98"/>
        <v>0.11315633333333334</v>
      </c>
      <c r="H118" s="3">
        <f t="shared" si="98"/>
        <v>2.6003333333333334E-3</v>
      </c>
      <c r="I118" s="3">
        <f t="shared" si="98"/>
        <v>0</v>
      </c>
      <c r="J118" s="3">
        <f t="shared" si="98"/>
        <v>1.171439921744837</v>
      </c>
      <c r="K118" s="3">
        <f t="shared" si="98"/>
        <v>80.379412714743651</v>
      </c>
      <c r="L118" s="3">
        <f t="shared" si="98"/>
        <v>18.044380096732088</v>
      </c>
      <c r="M118" s="3">
        <f t="shared" si="98"/>
        <v>9.4601682695190203E-2</v>
      </c>
      <c r="N118" s="3">
        <f t="shared" si="98"/>
        <v>0.30319354230797829</v>
      </c>
      <c r="O118" s="3">
        <f t="shared" si="98"/>
        <v>6.9720417762477865E-3</v>
      </c>
    </row>
    <row r="119" spans="1:15" s="7" customForma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s="7" customFormat="1" x14ac:dyDescent="0.25">
      <c r="A120" s="9" t="s">
        <v>35</v>
      </c>
      <c r="B120" s="1">
        <v>84.707650000000001</v>
      </c>
      <c r="C120" s="1">
        <v>0.17258899999999999</v>
      </c>
      <c r="D120" s="1">
        <v>52.601207000000002</v>
      </c>
      <c r="E120" s="1">
        <v>31.824891000000001</v>
      </c>
      <c r="F120" s="1">
        <v>3.6257999999999999E-2</v>
      </c>
      <c r="G120" s="1">
        <v>7.0282999999999998E-2</v>
      </c>
      <c r="H120" s="1">
        <v>2.421E-3</v>
      </c>
      <c r="I120" s="1"/>
      <c r="J120" s="1">
        <f>100*C120/(SUM(C120+D120+E120+F120+G120+H120))</f>
        <v>0.20374665338663805</v>
      </c>
      <c r="K120" s="1">
        <f>100*D120/(SUM(C120,D120,E120,F120,G120,H120))</f>
        <v>62.097352034879393</v>
      </c>
      <c r="L120" s="1">
        <f>100*E120/(SUM(C120+D120+E120+F120+G120+H120))</f>
        <v>37.570268300091762</v>
      </c>
      <c r="M120" s="1">
        <f>100*F120/(SUM(C120,D120,E120,F120,G120,H120,))</f>
        <v>4.2803690608861064E-2</v>
      </c>
      <c r="N120" s="1">
        <f>100*G120/(SUM(C120+D120+E120+F120+G120+H120))</f>
        <v>8.2971255641860614E-2</v>
      </c>
      <c r="O120" s="1">
        <f>100*H120/(SUM(C120,D120,E120,F120,G120,H120))</f>
        <v>2.8580653914736785E-3</v>
      </c>
    </row>
    <row r="121" spans="1:15" s="7" customFormat="1" x14ac:dyDescent="0.25">
      <c r="A121" s="3" t="s">
        <v>24</v>
      </c>
      <c r="B121" s="1">
        <v>85.503647999999998</v>
      </c>
      <c r="C121" s="1">
        <v>6.6123000000000001E-2</v>
      </c>
      <c r="D121" s="1">
        <v>52.512436000000001</v>
      </c>
      <c r="E121" s="1">
        <v>32.872731000000002</v>
      </c>
      <c r="F121" s="1">
        <v>3.5887000000000002E-2</v>
      </c>
      <c r="G121" s="1">
        <v>1.4134000000000001E-2</v>
      </c>
      <c r="H121" s="1">
        <v>2.3370000000000001E-3</v>
      </c>
      <c r="I121" s="1"/>
      <c r="J121" s="1">
        <f t="shared" ref="J121:J122" si="99">100*C121/(SUM(C121+D121+E121+F121+G121+H121))</f>
        <v>7.7333542540781425E-2</v>
      </c>
      <c r="K121" s="1">
        <f t="shared" ref="K121:K122" si="100">100*D121/(SUM(C121,D121,E121,F121,G121,H121))</f>
        <v>61.415433409344125</v>
      </c>
      <c r="L121" s="1">
        <f t="shared" ref="L121:L122" si="101">100*E121/(SUM(C121+D121+E121+F121+G121+H121))</f>
        <v>38.445998233899921</v>
      </c>
      <c r="M121" s="1">
        <f t="shared" ref="M121:M122" si="102">100*F121/(SUM(C121,D121,E121,F121,G121,H121,))</f>
        <v>4.1971308639369403E-2</v>
      </c>
      <c r="N121" s="1">
        <f t="shared" ref="N121:N122" si="103">100*G121/(SUM(C121+D121+E121+F121+G121+H121))</f>
        <v>1.6530288859722103E-2</v>
      </c>
      <c r="O121" s="1">
        <f t="shared" ref="O121:O122" si="104">100*H121/(SUM(C121,D121,E121,F121,G121,H121))</f>
        <v>2.7332167160867807E-3</v>
      </c>
    </row>
    <row r="122" spans="1:15" s="7" customFormat="1" x14ac:dyDescent="0.25">
      <c r="A122" s="3" t="s">
        <v>36</v>
      </c>
      <c r="B122" s="1">
        <v>84.693742</v>
      </c>
      <c r="C122" s="1">
        <v>6.6718E-2</v>
      </c>
      <c r="D122" s="1">
        <v>52.531281999999997</v>
      </c>
      <c r="E122" s="1">
        <v>32.021813999999999</v>
      </c>
      <c r="F122" s="1">
        <v>3.5709999999999999E-2</v>
      </c>
      <c r="G122" s="1">
        <v>3.5998000000000002E-2</v>
      </c>
      <c r="H122" s="1">
        <v>2.2190000000000001E-3</v>
      </c>
      <c r="I122" s="1"/>
      <c r="J122" s="1">
        <f t="shared" si="99"/>
        <v>7.8775596888558758E-2</v>
      </c>
      <c r="K122" s="1">
        <f t="shared" si="100"/>
        <v>62.024987182937174</v>
      </c>
      <c r="L122" s="1">
        <f t="shared" si="101"/>
        <v>37.808949778236865</v>
      </c>
      <c r="M122" s="1">
        <f t="shared" si="102"/>
        <v>4.2163682437879324E-2</v>
      </c>
      <c r="N122" s="1">
        <f t="shared" si="103"/>
        <v>4.2503731178907316E-2</v>
      </c>
      <c r="O122" s="1">
        <f t="shared" si="104"/>
        <v>2.6200283206287943E-3</v>
      </c>
    </row>
    <row r="123" spans="1:15" s="7" customFormat="1" x14ac:dyDescent="0.25">
      <c r="A123" s="3"/>
      <c r="B123" s="3">
        <f>SUM(B120,B121,B122)/3</f>
        <v>84.968346666666662</v>
      </c>
      <c r="C123" s="3">
        <f t="shared" ref="C123:O123" si="105">SUM(C120,C121,C122)/3</f>
        <v>0.10181</v>
      </c>
      <c r="D123" s="3">
        <f t="shared" si="105"/>
        <v>52.548308333333331</v>
      </c>
      <c r="E123" s="3">
        <f t="shared" si="105"/>
        <v>32.239812000000001</v>
      </c>
      <c r="F123" s="3">
        <f t="shared" si="105"/>
        <v>3.5951666666666666E-2</v>
      </c>
      <c r="G123" s="3">
        <f t="shared" si="105"/>
        <v>4.0138333333333331E-2</v>
      </c>
      <c r="H123" s="3">
        <f t="shared" si="105"/>
        <v>2.3256666666666669E-3</v>
      </c>
      <c r="I123" s="3">
        <f t="shared" si="105"/>
        <v>0</v>
      </c>
      <c r="J123" s="3">
        <f t="shared" si="105"/>
        <v>0.11995193093865941</v>
      </c>
      <c r="K123" s="3">
        <f t="shared" si="105"/>
        <v>61.845924209053557</v>
      </c>
      <c r="L123" s="3">
        <f t="shared" si="105"/>
        <v>37.941738770742852</v>
      </c>
      <c r="M123" s="3">
        <f t="shared" si="105"/>
        <v>4.2312893895369928E-2</v>
      </c>
      <c r="N123" s="3">
        <f t="shared" si="105"/>
        <v>4.7335091893496682E-2</v>
      </c>
      <c r="O123" s="3">
        <f t="shared" si="105"/>
        <v>2.7371034760630846E-3</v>
      </c>
    </row>
    <row r="124" spans="1:15" s="7" customForma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s="7" customFormat="1" x14ac:dyDescent="0.25">
      <c r="A125" s="9" t="s">
        <v>37</v>
      </c>
      <c r="B125" s="1">
        <v>269.01165600000002</v>
      </c>
      <c r="C125" s="1">
        <v>7.6808000000000001E-2</v>
      </c>
      <c r="D125" s="1">
        <v>214.958742</v>
      </c>
      <c r="E125" s="1">
        <v>53.565773</v>
      </c>
      <c r="F125" s="1">
        <v>4.0043000000000002E-2</v>
      </c>
      <c r="G125" s="1">
        <v>0.367311</v>
      </c>
      <c r="H125" s="1">
        <v>2.9780000000000002E-3</v>
      </c>
      <c r="I125" s="1"/>
      <c r="J125" s="1">
        <f>100*C125/(SUM(C125+D125+E125+F125+G125+H125))</f>
        <v>2.8551922778215694E-2</v>
      </c>
      <c r="K125" s="1">
        <f>100*D125/(SUM(C125,D125,E125,F125,G125,H125))</f>
        <v>79.906850876033616</v>
      </c>
      <c r="L125" s="1">
        <f>100*E125/(SUM(C125+D125+E125+F125+G125+H125))</f>
        <v>19.912064033062066</v>
      </c>
      <c r="M125" s="1">
        <f>100*F125/(SUM(C125,D125,E125,F125,G125,H125,))</f>
        <v>1.4885228671597896E-2</v>
      </c>
      <c r="N125" s="1">
        <f>100*G125/(SUM(C125+D125+E125+F125+G125+H125))</f>
        <v>0.13654092422129444</v>
      </c>
      <c r="O125" s="1">
        <f>100*H125/(SUM(C125,D125,E125,F125,G125,H125))</f>
        <v>1.1070152332247466E-3</v>
      </c>
    </row>
    <row r="126" spans="1:15" s="7" customFormat="1" x14ac:dyDescent="0.25">
      <c r="A126" s="3" t="s">
        <v>24</v>
      </c>
      <c r="B126" s="1">
        <v>268.20032700000002</v>
      </c>
      <c r="C126" s="1">
        <v>6.5780000000000005E-2</v>
      </c>
      <c r="D126" s="1">
        <v>214.60904600000001</v>
      </c>
      <c r="E126" s="1">
        <v>53.151128999999997</v>
      </c>
      <c r="F126" s="1">
        <v>4.0801999999999998E-2</v>
      </c>
      <c r="G126" s="1">
        <v>0.33043899999999998</v>
      </c>
      <c r="H126" s="1">
        <v>3.1310000000000001E-3</v>
      </c>
      <c r="I126" s="1"/>
      <c r="J126" s="1">
        <f t="shared" ref="J126:J127" si="106">100*C126/(SUM(C126+D126+E126+F126+G126+H126))</f>
        <v>2.4526442877901487E-2</v>
      </c>
      <c r="K126" s="1">
        <f t="shared" ref="K126:K127" si="107">100*D126/(SUM(C126,D126,E126,F126,G126,H126))</f>
        <v>80.018189537852436</v>
      </c>
      <c r="L126" s="1">
        <f t="shared" ref="L126:L127" si="108">100*E126/(SUM(C126+D126+E126+F126+G126+H126))</f>
        <v>19.817697313993207</v>
      </c>
      <c r="M126" s="1">
        <f t="shared" ref="M126:M127" si="109">100*F126/(SUM(C126,D126,E126,F126,G126,H126,))</f>
        <v>1.521325512776127E-2</v>
      </c>
      <c r="N126" s="1">
        <f t="shared" ref="N126:N127" si="110">100*G126/(SUM(C126+D126+E126+F126+G126+H126))</f>
        <v>0.12320603919323335</v>
      </c>
      <c r="O126" s="1">
        <f t="shared" ref="O126:O127" si="111">100*H126/(SUM(C126,D126,E126,F126,G126,H126))</f>
        <v>1.1674109554683726E-3</v>
      </c>
    </row>
    <row r="127" spans="1:15" s="7" customFormat="1" x14ac:dyDescent="0.25">
      <c r="A127" s="3" t="s">
        <v>36</v>
      </c>
      <c r="B127" s="1">
        <v>267.83451400000001</v>
      </c>
      <c r="C127" s="1">
        <v>6.8628999999999996E-2</v>
      </c>
      <c r="D127" s="1">
        <v>214.478396</v>
      </c>
      <c r="E127" s="1">
        <v>53.049550000000004</v>
      </c>
      <c r="F127" s="1">
        <v>3.9393999999999998E-2</v>
      </c>
      <c r="G127" s="1">
        <v>0.187468</v>
      </c>
      <c r="H127" s="1">
        <v>1.1077999999999999E-2</v>
      </c>
      <c r="I127" s="1"/>
      <c r="J127" s="1">
        <f t="shared" si="106"/>
        <v>2.562365795162733E-2</v>
      </c>
      <c r="K127" s="1">
        <f t="shared" si="107"/>
        <v>80.078699341643841</v>
      </c>
      <c r="L127" s="1">
        <f t="shared" si="108"/>
        <v>19.806838562236834</v>
      </c>
      <c r="M127" s="1">
        <f t="shared" si="109"/>
        <v>1.4708335854324078E-2</v>
      </c>
      <c r="N127" s="1">
        <f t="shared" si="110"/>
        <v>6.999396623695045E-2</v>
      </c>
      <c r="O127" s="1">
        <f t="shared" si="111"/>
        <v>4.1361360764127055E-3</v>
      </c>
    </row>
    <row r="128" spans="1:15" s="7" customFormat="1" x14ac:dyDescent="0.25">
      <c r="A128" s="3"/>
      <c r="B128" s="3">
        <f>SUM(B125,B126,B127)/3</f>
        <v>268.34883233333335</v>
      </c>
      <c r="C128" s="3">
        <f t="shared" ref="C128:O128" si="112">SUM(C125,C126,C127)/3</f>
        <v>7.0405666666666658E-2</v>
      </c>
      <c r="D128" s="3">
        <f t="shared" si="112"/>
        <v>214.68206133333334</v>
      </c>
      <c r="E128" s="3">
        <f t="shared" si="112"/>
        <v>53.255484000000003</v>
      </c>
      <c r="F128" s="3">
        <f t="shared" si="112"/>
        <v>4.0079666666666666E-2</v>
      </c>
      <c r="G128" s="3">
        <f t="shared" si="112"/>
        <v>0.29507266666666665</v>
      </c>
      <c r="H128" s="3">
        <f t="shared" si="112"/>
        <v>5.7290000000000006E-3</v>
      </c>
      <c r="I128" s="3">
        <f t="shared" si="112"/>
        <v>0</v>
      </c>
      <c r="J128" s="3">
        <f t="shared" si="112"/>
        <v>2.6234007869248167E-2</v>
      </c>
      <c r="K128" s="3">
        <f t="shared" si="112"/>
        <v>80.001246585176631</v>
      </c>
      <c r="L128" s="3">
        <f t="shared" si="112"/>
        <v>19.845533303097369</v>
      </c>
      <c r="M128" s="3">
        <f t="shared" si="112"/>
        <v>1.4935606551227748E-2</v>
      </c>
      <c r="N128" s="3">
        <f t="shared" si="112"/>
        <v>0.10991364321715942</v>
      </c>
      <c r="O128" s="3">
        <f t="shared" si="112"/>
        <v>2.1368540883686081E-3</v>
      </c>
    </row>
    <row r="129" spans="1:15" s="7" customForma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s="7" customFormat="1" x14ac:dyDescent="0.25">
      <c r="A130" s="9" t="s">
        <v>38</v>
      </c>
      <c r="B130" s="1">
        <v>401.086682</v>
      </c>
      <c r="C130" s="1">
        <v>6.5828999999999999E-2</v>
      </c>
      <c r="D130" s="1">
        <v>337.40173600000003</v>
      </c>
      <c r="E130" s="1">
        <v>62.942233000000002</v>
      </c>
      <c r="F130" s="1">
        <v>4.088E-2</v>
      </c>
      <c r="G130" s="1">
        <v>0.57991000000000004</v>
      </c>
      <c r="H130" s="1">
        <v>5.6094999999999999E-2</v>
      </c>
      <c r="I130" s="1"/>
      <c r="J130" s="1">
        <f>100*C130/(SUM(C130+D130+E130+F130+G130+H130))</f>
        <v>1.6412661599138654E-2</v>
      </c>
      <c r="K130" s="1">
        <f>100*D130/(SUM(C130,D130,E130,F130,G130,H130))</f>
        <v>84.121899404972254</v>
      </c>
      <c r="L130" s="1">
        <f>100*E130/(SUM(C130+D130+E130+F130+G130+H130))</f>
        <v>15.692925162514058</v>
      </c>
      <c r="M130" s="1">
        <f>100*F130/(SUM(C130,D130,E130,F130,G130,H130,))</f>
        <v>1.0192310473693787E-2</v>
      </c>
      <c r="N130" s="1">
        <f>100*G130/(SUM(C130+D130+E130+F130+G130+H130))</f>
        <v>0.14458470564578679</v>
      </c>
      <c r="O130" s="1">
        <f>100*H130/(SUM(C130,D130,E130,F130,G130,H130))</f>
        <v>1.398575479505511E-2</v>
      </c>
    </row>
    <row r="131" spans="1:15" s="7" customFormat="1" x14ac:dyDescent="0.25">
      <c r="A131" s="3" t="s">
        <v>24</v>
      </c>
      <c r="B131" s="1">
        <v>402.66770500000001</v>
      </c>
      <c r="C131" s="1">
        <v>6.6976999999999995E-2</v>
      </c>
      <c r="D131" s="1">
        <v>337.44365499999998</v>
      </c>
      <c r="E131" s="1">
        <v>64.809634000000003</v>
      </c>
      <c r="F131" s="1">
        <v>4.1576000000000002E-2</v>
      </c>
      <c r="G131" s="1">
        <v>0.27763500000000002</v>
      </c>
      <c r="H131" s="1">
        <v>2.8226999999999999E-2</v>
      </c>
      <c r="I131" s="1"/>
      <c r="J131" s="1">
        <f t="shared" ref="J131:J132" si="113">100*C131/(SUM(C131+D131+E131+F131+G131+H131))</f>
        <v>1.6633318077081242E-2</v>
      </c>
      <c r="K131" s="1">
        <f t="shared" ref="K131:K132" si="114">100*D131/(SUM(C131,D131,E131,F131,G131,H131))</f>
        <v>83.802016314673196</v>
      </c>
      <c r="L131" s="1">
        <f t="shared" ref="L131:L132" si="115">100*E131/(SUM(C131+D131+E131+F131+G131+H131))</f>
        <v>16.095066318007962</v>
      </c>
      <c r="M131" s="1">
        <f t="shared" ref="M131:M132" si="116">100*F131/(SUM(C131,D131,E131,F131,G131,H131,))</f>
        <v>1.0325138963714856E-2</v>
      </c>
      <c r="N131" s="1">
        <f t="shared" ref="N131:N132" si="117">100*G131/(SUM(C131+D131+E131+F131+G131+H131))</f>
        <v>6.8948911780617989E-2</v>
      </c>
      <c r="O131" s="1">
        <f t="shared" ref="O131:O132" si="118">100*H131/(SUM(C131,D131,E131,F131,G131,H131))</f>
        <v>7.0099984974210886E-3</v>
      </c>
    </row>
    <row r="132" spans="1:15" s="7" customFormat="1" x14ac:dyDescent="0.25">
      <c r="A132" s="3" t="s">
        <v>36</v>
      </c>
      <c r="B132" s="1">
        <v>397.76110799999998</v>
      </c>
      <c r="C132" s="1">
        <v>6.6134999999999999E-2</v>
      </c>
      <c r="D132" s="1">
        <v>337.20103999999998</v>
      </c>
      <c r="E132" s="1">
        <v>59.873061999999997</v>
      </c>
      <c r="F132" s="1">
        <v>4.0853E-2</v>
      </c>
      <c r="G132" s="1">
        <v>0.46273399999999998</v>
      </c>
      <c r="H132" s="1">
        <v>0.117284</v>
      </c>
      <c r="I132" s="1"/>
      <c r="J132" s="1">
        <f t="shared" si="113"/>
        <v>1.6626814102700057E-2</v>
      </c>
      <c r="K132" s="1">
        <f t="shared" si="114"/>
        <v>84.774763851472386</v>
      </c>
      <c r="L132" s="1">
        <f t="shared" si="115"/>
        <v>15.052517904792241</v>
      </c>
      <c r="M132" s="1">
        <f t="shared" si="116"/>
        <v>1.027073768107062E-2</v>
      </c>
      <c r="N132" s="1">
        <f t="shared" si="117"/>
        <v>0.11633465180311192</v>
      </c>
      <c r="O132" s="1">
        <f t="shared" si="118"/>
        <v>2.9486040148500394E-2</v>
      </c>
    </row>
    <row r="133" spans="1:15" s="7" customFormat="1" x14ac:dyDescent="0.25">
      <c r="A133" s="3"/>
      <c r="B133" s="3">
        <f>SUM(B130,B131,B132)/3</f>
        <v>400.50516499999998</v>
      </c>
      <c r="C133" s="3">
        <f t="shared" ref="C133:O133" si="119">SUM(C130,C131,C132)/3</f>
        <v>6.631366666666666E-2</v>
      </c>
      <c r="D133" s="3">
        <f t="shared" si="119"/>
        <v>337.34881033333335</v>
      </c>
      <c r="E133" s="3">
        <f t="shared" si="119"/>
        <v>62.541643000000001</v>
      </c>
      <c r="F133" s="3">
        <f t="shared" si="119"/>
        <v>4.1103000000000001E-2</v>
      </c>
      <c r="G133" s="3">
        <f t="shared" si="119"/>
        <v>0.44009300000000001</v>
      </c>
      <c r="H133" s="3">
        <f t="shared" si="119"/>
        <v>6.7201999999999998E-2</v>
      </c>
      <c r="I133" s="3">
        <f t="shared" si="119"/>
        <v>0</v>
      </c>
      <c r="J133" s="3">
        <f t="shared" si="119"/>
        <v>1.655759792630665E-2</v>
      </c>
      <c r="K133" s="3">
        <f t="shared" si="119"/>
        <v>84.232893190372607</v>
      </c>
      <c r="L133" s="3">
        <f t="shared" si="119"/>
        <v>15.613503128438088</v>
      </c>
      <c r="M133" s="3">
        <f t="shared" si="119"/>
        <v>1.0262729039493088E-2</v>
      </c>
      <c r="N133" s="3">
        <f t="shared" si="119"/>
        <v>0.10995608974317224</v>
      </c>
      <c r="O133" s="3">
        <f t="shared" si="119"/>
        <v>1.6827264480325531E-2</v>
      </c>
    </row>
    <row r="134" spans="1:15" s="7" customForma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s="7" customFormat="1" x14ac:dyDescent="0.25">
      <c r="A135" s="9" t="s">
        <v>39</v>
      </c>
      <c r="B135" s="1">
        <v>571.28421300000002</v>
      </c>
      <c r="C135" s="1">
        <v>6.7879999999999996E-2</v>
      </c>
      <c r="D135" s="1">
        <v>483.819793</v>
      </c>
      <c r="E135" s="1">
        <v>86.904456999999994</v>
      </c>
      <c r="F135" s="1">
        <v>4.2007999999999997E-2</v>
      </c>
      <c r="G135" s="1">
        <v>0.30668800000000002</v>
      </c>
      <c r="H135" s="1">
        <v>0.14338699999999999</v>
      </c>
      <c r="I135" s="1"/>
      <c r="J135" s="1">
        <f>100*C135/(SUM(C135+D135+E135+F135+G135+H135))</f>
        <v>1.1882001717418366E-2</v>
      </c>
      <c r="K135" s="1">
        <f>100*D135/(SUM(C135,D135,E135,F135,G135,H135))</f>
        <v>84.689858741116652</v>
      </c>
      <c r="L135" s="1">
        <f>100*E135/(SUM(C135+D135+E135+F135+G135+H135))</f>
        <v>15.212122971793026</v>
      </c>
      <c r="M135" s="1">
        <f>100*F135/(SUM(C135,D135,E135,F135,G135,H135,))</f>
        <v>7.3532576332544309E-3</v>
      </c>
      <c r="N135" s="1">
        <f>100*G135/(SUM(C135+D135+E135+F135+G135+H135))</f>
        <v>5.3683962031697174E-2</v>
      </c>
      <c r="O135" s="1">
        <f>100*H135/(SUM(C135,D135,E135,F135,G135,H135))</f>
        <v>2.5099065707947364E-2</v>
      </c>
    </row>
    <row r="136" spans="1:15" s="7" customFormat="1" x14ac:dyDescent="0.25">
      <c r="A136" s="3" t="s">
        <v>24</v>
      </c>
      <c r="B136" s="1">
        <v>559.53624600000001</v>
      </c>
      <c r="C136" s="1">
        <v>9.0332999999999997E-2</v>
      </c>
      <c r="D136" s="1">
        <v>483.86868099999998</v>
      </c>
      <c r="E136" s="1">
        <v>74.744294999999994</v>
      </c>
      <c r="F136" s="1">
        <v>4.0675000000000003E-2</v>
      </c>
      <c r="G136" s="1">
        <v>0.60905699999999996</v>
      </c>
      <c r="H136" s="1">
        <v>0.18320500000000001</v>
      </c>
      <c r="I136" s="1"/>
      <c r="J136" s="1">
        <f t="shared" ref="J136:J137" si="120">100*C136/(SUM(C136+D136+E136+F136+G136+H136))</f>
        <v>1.614426243979197E-2</v>
      </c>
      <c r="K136" s="1">
        <f t="shared" ref="K136:K137" si="121">100*D136/(SUM(C136,D136,E136,F136,G136,H136))</f>
        <v>86.476735771644712</v>
      </c>
      <c r="L136" s="1">
        <f t="shared" ref="L136:L137" si="122">100*E136/(SUM(C136+D136+E136+F136+G136+H136))</f>
        <v>13.358257938485721</v>
      </c>
      <c r="M136" s="1">
        <f t="shared" ref="M136:M137" si="123">100*F136/(SUM(C136,D136,E136,F136,G136,H136,))</f>
        <v>7.269412891618106E-3</v>
      </c>
      <c r="N136" s="1">
        <f t="shared" ref="N136:N137" si="124">100*G136/(SUM(C136+D136+E136+F136+G136+H136))</f>
        <v>0.10885032102102639</v>
      </c>
      <c r="O136" s="1">
        <f t="shared" ref="O136:O137" si="125">100*H136/(SUM(C136,D136,E136,F136,G136,H136))</f>
        <v>3.2742293517120963E-2</v>
      </c>
    </row>
    <row r="137" spans="1:15" s="7" customFormat="1" x14ac:dyDescent="0.25">
      <c r="A137" s="3" t="s">
        <v>36</v>
      </c>
      <c r="B137" s="1">
        <v>563.69865600000003</v>
      </c>
      <c r="C137" s="1">
        <v>6.9822999999999996E-2</v>
      </c>
      <c r="D137" s="1">
        <v>484.893235</v>
      </c>
      <c r="E137" s="1">
        <v>78.308707999999996</v>
      </c>
      <c r="F137" s="1">
        <v>4.0794999999999998E-2</v>
      </c>
      <c r="G137" s="1">
        <v>0.31014599999999998</v>
      </c>
      <c r="H137" s="1">
        <v>7.5949000000000003E-2</v>
      </c>
      <c r="I137" s="1"/>
      <c r="J137" s="1">
        <f t="shared" si="120"/>
        <v>1.2386582663769912E-2</v>
      </c>
      <c r="K137" s="1">
        <f t="shared" si="121"/>
        <v>86.019938106788743</v>
      </c>
      <c r="L137" s="1">
        <f t="shared" si="122"/>
        <v>13.89194513176203</v>
      </c>
      <c r="M137" s="1">
        <f t="shared" si="123"/>
        <v>7.2370227542284567E-3</v>
      </c>
      <c r="N137" s="1">
        <f t="shared" si="124"/>
        <v>5.5019822506016398E-2</v>
      </c>
      <c r="O137" s="1">
        <f t="shared" si="125"/>
        <v>1.3473333525208901E-2</v>
      </c>
    </row>
    <row r="138" spans="1:15" s="7" customFormat="1" x14ac:dyDescent="0.25">
      <c r="A138" s="1"/>
      <c r="B138" s="3">
        <f>SUM(B135,B136,B137)/3</f>
        <v>564.83970499999998</v>
      </c>
      <c r="C138" s="3">
        <f t="shared" ref="C138:O138" si="126">SUM(C135,C136,C137)/3</f>
        <v>7.6011999999999996E-2</v>
      </c>
      <c r="D138" s="3">
        <f t="shared" si="126"/>
        <v>484.19390300000003</v>
      </c>
      <c r="E138" s="3">
        <f t="shared" si="126"/>
        <v>79.985820000000004</v>
      </c>
      <c r="F138" s="3">
        <f t="shared" si="126"/>
        <v>4.1159333333333332E-2</v>
      </c>
      <c r="G138" s="3">
        <f t="shared" si="126"/>
        <v>0.40863033333333337</v>
      </c>
      <c r="H138" s="3">
        <f t="shared" si="126"/>
        <v>0.13418033333333332</v>
      </c>
      <c r="I138" s="3">
        <f t="shared" si="126"/>
        <v>0</v>
      </c>
      <c r="J138" s="3">
        <f t="shared" si="126"/>
        <v>1.347094894032675E-2</v>
      </c>
      <c r="K138" s="3">
        <f t="shared" si="126"/>
        <v>85.728844206516712</v>
      </c>
      <c r="L138" s="3">
        <f t="shared" si="126"/>
        <v>14.15410868068026</v>
      </c>
      <c r="M138" s="3">
        <f t="shared" si="126"/>
        <v>7.286564426366997E-3</v>
      </c>
      <c r="N138" s="3">
        <f t="shared" si="126"/>
        <v>7.2518035186246652E-2</v>
      </c>
      <c r="O138" s="3">
        <f t="shared" si="126"/>
        <v>2.3771564250092411E-2</v>
      </c>
    </row>
    <row r="140" spans="1:15" x14ac:dyDescent="0.25">
      <c r="A140" s="3" t="s">
        <v>40</v>
      </c>
      <c r="B140" s="1">
        <v>812.077718</v>
      </c>
      <c r="C140" s="1">
        <v>6.9611000000000006E-2</v>
      </c>
      <c r="D140" s="1">
        <v>672.51068099999998</v>
      </c>
      <c r="E140" s="1">
        <v>138.85028399999999</v>
      </c>
      <c r="F140" s="1">
        <v>8.5722000000000007E-2</v>
      </c>
      <c r="G140" s="1">
        <v>0.48943399999999998</v>
      </c>
      <c r="H140" s="1">
        <v>7.1984999999999993E-2</v>
      </c>
    </row>
    <row r="141" spans="1:15" x14ac:dyDescent="0.25">
      <c r="A141" s="9" t="s">
        <v>23</v>
      </c>
      <c r="B141" s="1">
        <v>803.99636399999997</v>
      </c>
      <c r="C141" s="1">
        <v>6.8778000000000006E-2</v>
      </c>
      <c r="D141" s="1">
        <v>674.08810900000003</v>
      </c>
      <c r="E141" s="1">
        <v>128.24735000000001</v>
      </c>
      <c r="F141" s="1">
        <v>8.6652999999999994E-2</v>
      </c>
      <c r="G141" s="1">
        <v>1.0868260000000001</v>
      </c>
      <c r="H141" s="1">
        <v>0.41864800000000002</v>
      </c>
    </row>
    <row r="142" spans="1:15" x14ac:dyDescent="0.25">
      <c r="A142" s="3" t="s">
        <v>36</v>
      </c>
      <c r="B142" s="1">
        <v>798.24472300000002</v>
      </c>
      <c r="C142" s="1">
        <v>8.7240999999999999E-2</v>
      </c>
      <c r="D142" s="1">
        <v>673.16778199999999</v>
      </c>
      <c r="E142" s="1">
        <v>123.71229</v>
      </c>
      <c r="F142" s="1">
        <v>8.6832999999999994E-2</v>
      </c>
      <c r="G142" s="1">
        <v>0.90972900000000001</v>
      </c>
      <c r="H142" s="1">
        <v>0.28084799999999999</v>
      </c>
    </row>
    <row r="143" spans="1:15" x14ac:dyDescent="0.25">
      <c r="A143" s="3"/>
    </row>
    <row r="145" spans="1:15" x14ac:dyDescent="0.25">
      <c r="A145" s="3" t="s">
        <v>41</v>
      </c>
      <c r="B145" s="1">
        <v>290.10216500000001</v>
      </c>
      <c r="C145" s="1">
        <v>3.1361E-2</v>
      </c>
      <c r="D145" s="1">
        <v>243.08686499999999</v>
      </c>
      <c r="E145" s="1">
        <v>45.566654999999997</v>
      </c>
      <c r="F145" s="1">
        <v>4.1633999999999997E-2</v>
      </c>
      <c r="G145" s="1">
        <v>0.82933999999999997</v>
      </c>
      <c r="H145" s="1">
        <v>0.54630900000000004</v>
      </c>
    </row>
    <row r="146" spans="1:15" x14ac:dyDescent="0.25">
      <c r="A146" s="3" t="s">
        <v>42</v>
      </c>
      <c r="B146" s="1">
        <v>285.59469200000001</v>
      </c>
      <c r="C146" s="1">
        <v>1.6018999999999999E-2</v>
      </c>
      <c r="D146" s="1">
        <v>241.383411</v>
      </c>
      <c r="E146" s="1">
        <v>43.231470999999999</v>
      </c>
      <c r="F146" s="1">
        <v>4.2590999999999997E-2</v>
      </c>
      <c r="G146" s="1">
        <v>0.68508400000000003</v>
      </c>
      <c r="H146" s="1">
        <v>0.23611699999999999</v>
      </c>
    </row>
    <row r="147" spans="1:15" x14ac:dyDescent="0.25">
      <c r="A147" s="3" t="s">
        <v>43</v>
      </c>
      <c r="B147" s="1">
        <v>287.802187</v>
      </c>
      <c r="C147" s="1">
        <v>2.5783E-2</v>
      </c>
      <c r="D147" s="1">
        <v>242.21210300000001</v>
      </c>
      <c r="E147" s="1">
        <v>44.573965999999999</v>
      </c>
      <c r="F147" s="1">
        <v>4.2438999999999998E-2</v>
      </c>
      <c r="G147" s="1">
        <v>0.689828</v>
      </c>
      <c r="H147" s="1">
        <v>0.25806800000000002</v>
      </c>
    </row>
    <row r="148" spans="1:15" x14ac:dyDescent="0.25">
      <c r="A148" s="3"/>
    </row>
    <row r="150" spans="1:15" x14ac:dyDescent="0.25">
      <c r="A150" s="3" t="s">
        <v>41</v>
      </c>
      <c r="B150" s="1">
        <v>249.57376600000001</v>
      </c>
      <c r="C150" s="1">
        <v>0.16770699999999999</v>
      </c>
      <c r="D150" s="1">
        <v>241.21134499999999</v>
      </c>
      <c r="E150" s="1">
        <v>7.7362190000000002</v>
      </c>
      <c r="F150" s="1">
        <v>2.0471E-2</v>
      </c>
      <c r="G150" s="1">
        <v>0.26827200000000001</v>
      </c>
      <c r="H150" s="1">
        <v>0.16975199999999999</v>
      </c>
    </row>
    <row r="151" spans="1:15" x14ac:dyDescent="0.25">
      <c r="A151" s="3" t="s">
        <v>70</v>
      </c>
      <c r="B151" s="1">
        <v>253.75343899999999</v>
      </c>
      <c r="C151" s="1">
        <v>0.167127</v>
      </c>
      <c r="D151" s="1">
        <v>244.44474199999999</v>
      </c>
      <c r="E151" s="1">
        <v>8.5941399999999994</v>
      </c>
      <c r="F151" s="1">
        <v>2.0486000000000001E-2</v>
      </c>
      <c r="G151" s="1">
        <v>0.360016</v>
      </c>
      <c r="H151" s="1">
        <v>0.16692799999999999</v>
      </c>
    </row>
    <row r="152" spans="1:15" x14ac:dyDescent="0.25">
      <c r="A152" s="3" t="s">
        <v>43</v>
      </c>
      <c r="B152" s="1">
        <v>250.88524699999999</v>
      </c>
      <c r="C152" s="1">
        <v>0.16761300000000001</v>
      </c>
      <c r="D152" s="1">
        <v>241.83355</v>
      </c>
      <c r="E152" s="1">
        <v>8.0563780000000005</v>
      </c>
      <c r="F152" s="1">
        <v>2.0576000000000001E-2</v>
      </c>
      <c r="G152" s="1">
        <v>0.64454900000000004</v>
      </c>
      <c r="H152" s="1">
        <v>0.162581</v>
      </c>
    </row>
    <row r="153" spans="1:15" x14ac:dyDescent="0.25">
      <c r="A153" s="3"/>
    </row>
    <row r="155" spans="1:15" x14ac:dyDescent="0.25">
      <c r="A155" s="1" t="s">
        <v>35</v>
      </c>
      <c r="B155" s="1">
        <v>111.539723</v>
      </c>
      <c r="C155" s="1">
        <v>0.111078</v>
      </c>
      <c r="D155" s="1">
        <v>106.31345899999999</v>
      </c>
      <c r="E155" s="1">
        <v>4.9141950000000003</v>
      </c>
      <c r="F155" s="1">
        <v>1.9737999999999999E-2</v>
      </c>
      <c r="G155" s="1">
        <v>7.5069999999999998E-2</v>
      </c>
      <c r="H155" s="1">
        <v>0.106184</v>
      </c>
    </row>
    <row r="156" spans="1:15" x14ac:dyDescent="0.25">
      <c r="A156" s="1" t="s">
        <v>70</v>
      </c>
      <c r="B156" s="1">
        <v>112.90219500000001</v>
      </c>
      <c r="C156" s="1">
        <v>0.111679</v>
      </c>
      <c r="D156" s="1">
        <v>107.235119</v>
      </c>
      <c r="E156" s="1">
        <v>5.2926169999999999</v>
      </c>
      <c r="F156" s="1">
        <v>1.9824999999999999E-2</v>
      </c>
      <c r="G156" s="1">
        <v>0.13775100000000001</v>
      </c>
      <c r="H156" s="1">
        <v>0.10520400000000001</v>
      </c>
    </row>
    <row r="157" spans="1:15" x14ac:dyDescent="0.25">
      <c r="B157" s="1">
        <v>113.38682799999999</v>
      </c>
      <c r="C157" s="1">
        <v>0.10945199999999999</v>
      </c>
      <c r="D157" s="1">
        <v>107.942645</v>
      </c>
      <c r="E157" s="1">
        <v>5.183141</v>
      </c>
      <c r="F157" s="1">
        <v>1.9716000000000001E-2</v>
      </c>
      <c r="G157" s="1">
        <v>2.8993000000000001E-2</v>
      </c>
      <c r="H157" s="1">
        <v>0.102881</v>
      </c>
    </row>
    <row r="159" spans="1:15" x14ac:dyDescent="0.25">
      <c r="A159" s="86"/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</row>
    <row r="160" spans="1:15" x14ac:dyDescent="0.25">
      <c r="A160" s="86"/>
      <c r="B160" s="86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</row>
    <row r="161" spans="1:15" x14ac:dyDescent="0.25">
      <c r="A161" s="86"/>
      <c r="B161" s="86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</row>
    <row r="162" spans="1:15" x14ac:dyDescent="0.25">
      <c r="A162" s="86"/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</row>
    <row r="163" spans="1:15" x14ac:dyDescent="0.25">
      <c r="A163" s="86"/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</row>
    <row r="166" spans="1:15" x14ac:dyDescent="0.25">
      <c r="A166" s="9" t="s">
        <v>39</v>
      </c>
      <c r="B166" s="1">
        <v>2274.5882529999999</v>
      </c>
      <c r="C166" s="1">
        <v>1.941074</v>
      </c>
      <c r="D166" s="1">
        <v>1053.9978639999999</v>
      </c>
      <c r="E166" s="1">
        <v>1152.29547</v>
      </c>
      <c r="F166" s="1">
        <v>0.351688</v>
      </c>
      <c r="G166" s="1">
        <v>65.611273999999995</v>
      </c>
      <c r="H166" s="1">
        <v>0.39088400000000001</v>
      </c>
      <c r="J166" s="1">
        <f>100*C166/(SUM(C166+D166+E166+F166+G166+H166))</f>
        <v>8.5337379043723821E-2</v>
      </c>
      <c r="K166" s="1">
        <f>100*D166/(SUM(C166,D166,E166,F166,G166,H166))</f>
        <v>46.337963020185363</v>
      </c>
      <c r="L166" s="1">
        <f>100*E166/(SUM(C166+D166+E166+F166+G166+H166))</f>
        <v>50.659519056849923</v>
      </c>
      <c r="M166" s="1">
        <f>100*F166/(SUM(C166,D166,E166,F166,G166,H166,))</f>
        <v>1.5461611541409109E-2</v>
      </c>
      <c r="N166" s="1">
        <f>100*G166/(SUM(C166+D166+E166+F166+G166+H166))</f>
        <v>2.8845341078596807</v>
      </c>
      <c r="O166" s="1">
        <f>100*H166/(SUM(C166,D166,E166,F166,G166,H166))</f>
        <v>1.7184824519893085E-2</v>
      </c>
    </row>
    <row r="167" spans="1:15" x14ac:dyDescent="0.25">
      <c r="A167" s="3" t="s">
        <v>71</v>
      </c>
      <c r="B167" s="1">
        <v>2200.2119619999999</v>
      </c>
      <c r="C167" s="1">
        <v>1.27911</v>
      </c>
      <c r="D167" s="1">
        <v>1022.053455</v>
      </c>
      <c r="E167" s="1">
        <v>1115.1975540000001</v>
      </c>
      <c r="F167" s="1">
        <v>0.34095599999999998</v>
      </c>
      <c r="G167" s="1">
        <v>61.215952999999999</v>
      </c>
      <c r="H167" s="1">
        <v>0.124935</v>
      </c>
      <c r="J167" s="1">
        <f t="shared" ref="J167:J168" si="127">100*C167/(SUM(C167+D167+E167+F167+G167+H167))</f>
        <v>5.8135762440629915E-2</v>
      </c>
      <c r="K167" s="1">
        <f t="shared" ref="K167:K168" si="128">100*D167/(SUM(C167,D167,E167,F167,G167,H167))</f>
        <v>46.452499676732288</v>
      </c>
      <c r="L167" s="1">
        <f t="shared" ref="L167:L168" si="129">100*E167/(SUM(C167+D167+E167+F167+G167+H167))</f>
        <v>50.685914482503897</v>
      </c>
      <c r="M167" s="1">
        <f t="shared" ref="M167:M168" si="130">100*F167/(SUM(C167,D167,E167,F167,G167,H167,))</f>
        <v>1.5496506960861389E-2</v>
      </c>
      <c r="N167" s="1">
        <f t="shared" ref="N167:N168" si="131">100*G167/(SUM(C167+D167+E167+F167+G167+H167))</f>
        <v>2.7822752548137113</v>
      </c>
      <c r="O167" s="1">
        <f t="shared" ref="O167:O168" si="132">100*H167/(SUM(C167,D167,E167,F167,G167,H167))</f>
        <v>5.6783165486315474E-3</v>
      </c>
    </row>
    <row r="168" spans="1:15" x14ac:dyDescent="0.25">
      <c r="A168" s="3" t="s">
        <v>72</v>
      </c>
      <c r="B168" s="1">
        <v>2276.0051100000001</v>
      </c>
      <c r="C168" s="1">
        <v>1.28315</v>
      </c>
      <c r="D168" s="1">
        <v>1021.0754020000001</v>
      </c>
      <c r="E168" s="1">
        <v>1186.509673</v>
      </c>
      <c r="F168" s="1">
        <v>0.339866</v>
      </c>
      <c r="G168" s="1">
        <v>66.399311999999995</v>
      </c>
      <c r="H168" s="1">
        <v>0.397706</v>
      </c>
      <c r="J168" s="1">
        <f t="shared" si="127"/>
        <v>5.637728996855252E-2</v>
      </c>
      <c r="K168" s="1">
        <f t="shared" si="128"/>
        <v>44.862614673506869</v>
      </c>
      <c r="L168" s="1">
        <f t="shared" si="129"/>
        <v>52.131239438267883</v>
      </c>
      <c r="M168" s="1">
        <f t="shared" si="130"/>
        <v>1.4932567534935177E-2</v>
      </c>
      <c r="N168" s="1">
        <f t="shared" si="131"/>
        <v>2.9173621683640949</v>
      </c>
      <c r="O168" s="1">
        <f t="shared" si="132"/>
        <v>1.7473862357661341E-2</v>
      </c>
    </row>
    <row r="169" spans="1:15" x14ac:dyDescent="0.25">
      <c r="B169" s="3">
        <f>SUM(B166,B167,B168)/3</f>
        <v>2250.2684416666666</v>
      </c>
      <c r="C169" s="3">
        <f t="shared" ref="C169:O169" si="133">SUM(C166,C167,C168)/3</f>
        <v>1.5011113333333332</v>
      </c>
      <c r="D169" s="3">
        <f t="shared" si="133"/>
        <v>1032.3755736666667</v>
      </c>
      <c r="E169" s="3">
        <f t="shared" si="133"/>
        <v>1151.3342323333334</v>
      </c>
      <c r="F169" s="3">
        <f t="shared" si="133"/>
        <v>0.34417000000000003</v>
      </c>
      <c r="G169" s="3">
        <f t="shared" si="133"/>
        <v>64.408846333333329</v>
      </c>
      <c r="H169" s="3">
        <f t="shared" si="133"/>
        <v>0.30450833333333333</v>
      </c>
      <c r="I169" s="3">
        <f t="shared" si="133"/>
        <v>0</v>
      </c>
      <c r="J169" s="3">
        <f t="shared" si="133"/>
        <v>6.6616810484302083E-2</v>
      </c>
      <c r="K169" s="3">
        <f t="shared" si="133"/>
        <v>45.884359123474837</v>
      </c>
      <c r="L169" s="3">
        <f t="shared" si="133"/>
        <v>51.15889099254057</v>
      </c>
      <c r="M169" s="3">
        <f t="shared" si="133"/>
        <v>1.5296895345735223E-2</v>
      </c>
      <c r="N169" s="3">
        <f t="shared" si="133"/>
        <v>2.8613905103458293</v>
      </c>
      <c r="O169" s="3">
        <f t="shared" si="133"/>
        <v>1.3445667808728657E-2</v>
      </c>
    </row>
    <row r="171" spans="1:15" x14ac:dyDescent="0.25">
      <c r="A171" s="9" t="s">
        <v>73</v>
      </c>
      <c r="B171" s="1">
        <v>1580.7306679999999</v>
      </c>
      <c r="C171" s="1">
        <v>2.1526239999999999</v>
      </c>
      <c r="D171" s="1">
        <v>712.575245</v>
      </c>
      <c r="E171" s="1">
        <v>821.72528199999999</v>
      </c>
      <c r="F171" s="1">
        <v>0.346049</v>
      </c>
      <c r="G171" s="1">
        <v>43.915922999999999</v>
      </c>
      <c r="H171" s="1">
        <v>1.5545E-2</v>
      </c>
      <c r="J171" s="1">
        <f>100*C171/(SUM(C171+D171+E171+F171+G171+H171))</f>
        <v>0.13617904957354823</v>
      </c>
      <c r="K171" s="1">
        <f>100*D171/(SUM(C171,D171,E171,F171,G171,H171))</f>
        <v>45.078852420923617</v>
      </c>
      <c r="L171" s="1">
        <f>100*E171/(SUM(C171+D171+E171+F171+G171+H171))</f>
        <v>51.983889389561718</v>
      </c>
      <c r="M171" s="1">
        <f>100*F171/(SUM(C171,D171,E171,F171,G171,H171,))</f>
        <v>2.1891711662546172E-2</v>
      </c>
      <c r="N171" s="1">
        <f>100*G171/(SUM(C171+D171+E171+F171+G171+H171))</f>
        <v>2.7782040222933162</v>
      </c>
      <c r="O171" s="1">
        <f>100*H171/(SUM(C171,D171,E171,F171,G171,H171))</f>
        <v>9.8340598526301258E-4</v>
      </c>
    </row>
    <row r="172" spans="1:15" x14ac:dyDescent="0.25">
      <c r="A172" s="3" t="s">
        <v>71</v>
      </c>
      <c r="B172" s="1">
        <v>1580.0789910000001</v>
      </c>
      <c r="C172" s="1">
        <v>1.2257420000000001</v>
      </c>
      <c r="D172" s="1">
        <v>705.10388799999998</v>
      </c>
      <c r="E172" s="1">
        <v>828.55267100000003</v>
      </c>
      <c r="F172" s="1">
        <v>0.34892499999999999</v>
      </c>
      <c r="G172" s="1">
        <v>44.833699000000003</v>
      </c>
      <c r="H172" s="1">
        <v>1.4064999999999999E-2</v>
      </c>
      <c r="J172" s="1">
        <f t="shared" ref="J172:J173" si="134">100*C172/(SUM(C172+D172+E172+F172+G172+H172))</f>
        <v>7.7574729349448535E-2</v>
      </c>
      <c r="K172" s="1">
        <f t="shared" ref="K172:K173" si="135">100*D172/(SUM(C172,D172,E172,F172,G172,H172))</f>
        <v>44.624597406994184</v>
      </c>
      <c r="L172" s="1">
        <f t="shared" ref="L172:L173" si="136">100*E172/(SUM(C172+D172+E172+F172+G172+H172))</f>
        <v>52.437420929190374</v>
      </c>
      <c r="M172" s="1">
        <f t="shared" ref="M172:M173" si="137">100*F172/(SUM(C172,D172,E172,F172,G172,H172,))</f>
        <v>2.2082756761419881E-2</v>
      </c>
      <c r="N172" s="1">
        <f t="shared" ref="N172:N173" si="138">100*G172/(SUM(C172+D172+E172+F172+G172+H172))</f>
        <v>2.837434032332776</v>
      </c>
      <c r="O172" s="1">
        <f t="shared" ref="O172:O173" si="139">100*H172/(SUM(C172,D172,E172,F172,G172,H172))</f>
        <v>8.9014537178296364E-4</v>
      </c>
    </row>
    <row r="173" spans="1:15" x14ac:dyDescent="0.25">
      <c r="A173" s="3" t="s">
        <v>72</v>
      </c>
      <c r="B173" s="1">
        <v>1584.542046</v>
      </c>
      <c r="C173" s="1">
        <v>2.4889009999999998</v>
      </c>
      <c r="D173" s="1">
        <v>702.15717099999995</v>
      </c>
      <c r="E173" s="1">
        <v>835.21169599999996</v>
      </c>
      <c r="F173" s="1">
        <v>0.35135300000000003</v>
      </c>
      <c r="G173" s="1">
        <v>44.311016000000002</v>
      </c>
      <c r="H173" s="1">
        <v>2.1909000000000001E-2</v>
      </c>
      <c r="J173" s="1">
        <f t="shared" si="134"/>
        <v>0.15707383759761714</v>
      </c>
      <c r="K173" s="1">
        <f t="shared" si="135"/>
        <v>44.312940308054152</v>
      </c>
      <c r="L173" s="1">
        <f t="shared" si="136"/>
        <v>52.709973718172947</v>
      </c>
      <c r="M173" s="1">
        <f t="shared" si="137"/>
        <v>2.2173788375445862E-2</v>
      </c>
      <c r="N173" s="1">
        <f t="shared" si="138"/>
        <v>2.7964556770114259</v>
      </c>
      <c r="O173" s="1">
        <f t="shared" si="139"/>
        <v>1.3826707884026701E-3</v>
      </c>
    </row>
    <row r="174" spans="1:15" x14ac:dyDescent="0.25">
      <c r="B174" s="3">
        <f>SUM(B171,B172,B173)/3</f>
        <v>1581.7839016666667</v>
      </c>
      <c r="C174" s="3">
        <f t="shared" ref="C174:O174" si="140">SUM(C171,C172,C173)/3</f>
        <v>1.9557556666666667</v>
      </c>
      <c r="D174" s="3">
        <f t="shared" si="140"/>
        <v>706.61210133333327</v>
      </c>
      <c r="E174" s="3">
        <f t="shared" si="140"/>
        <v>828.49654966666674</v>
      </c>
      <c r="F174" s="3">
        <f t="shared" si="140"/>
        <v>0.34877566666666665</v>
      </c>
      <c r="G174" s="3">
        <f t="shared" si="140"/>
        <v>44.353546000000001</v>
      </c>
      <c r="H174" s="3">
        <f t="shared" si="140"/>
        <v>1.7172999999999997E-2</v>
      </c>
      <c r="I174" s="3">
        <f t="shared" si="140"/>
        <v>0</v>
      </c>
      <c r="J174" s="3">
        <f t="shared" si="140"/>
        <v>0.12360920550687131</v>
      </c>
      <c r="K174" s="3">
        <f t="shared" si="140"/>
        <v>44.672130045323989</v>
      </c>
      <c r="L174" s="3">
        <f t="shared" si="140"/>
        <v>52.377094678975006</v>
      </c>
      <c r="M174" s="3">
        <f t="shared" si="140"/>
        <v>2.2049418933137305E-2</v>
      </c>
      <c r="N174" s="3">
        <f t="shared" si="140"/>
        <v>2.804031243879173</v>
      </c>
      <c r="O174" s="3">
        <f t="shared" si="140"/>
        <v>1.0854073818162156E-3</v>
      </c>
    </row>
    <row r="176" spans="1:15" x14ac:dyDescent="0.25">
      <c r="A176" s="9" t="s">
        <v>74</v>
      </c>
      <c r="B176" s="1">
        <v>1044.178768</v>
      </c>
      <c r="C176" s="1">
        <v>1.1765570000000001</v>
      </c>
      <c r="D176" s="1">
        <v>448.51641100000001</v>
      </c>
      <c r="E176" s="1">
        <v>563.02455499999996</v>
      </c>
      <c r="F176" s="1">
        <v>0.32654699999999998</v>
      </c>
      <c r="G176" s="1">
        <v>31.122195999999999</v>
      </c>
      <c r="H176" s="1">
        <v>1.2501E-2</v>
      </c>
      <c r="J176" s="1">
        <f>100*C176/(SUM(C176+D176+E176+F176+G176+H176))</f>
        <v>0.11267773653167956</v>
      </c>
      <c r="K176" s="1">
        <f>100*D176/(SUM(C176,D176,E176,F176,G176,H176))</f>
        <v>42.953986920134341</v>
      </c>
      <c r="L176" s="1">
        <f>100*E176/(SUM(C176+D176+E176+F176+G176+H176))</f>
        <v>53.9203221511207</v>
      </c>
      <c r="M176" s="1">
        <f>100*F176/(SUM(C176,D176,E176,F176,G176,H176,))</f>
        <v>3.1273093297826085E-2</v>
      </c>
      <c r="N176" s="1">
        <f>100*G176/(SUM(C176+D176+E176+F176+G176+H176))</f>
        <v>2.9805428901237181</v>
      </c>
      <c r="O176" s="1">
        <f>100*H176/(SUM(C176,D176,E176,F176,G176,H176))</f>
        <v>1.1972087917393938E-3</v>
      </c>
    </row>
    <row r="177" spans="1:15" x14ac:dyDescent="0.25">
      <c r="A177" s="3" t="s">
        <v>71</v>
      </c>
      <c r="B177" s="1">
        <v>1038.9641939999999</v>
      </c>
      <c r="C177" s="1">
        <v>1.3919049999999999</v>
      </c>
      <c r="D177" s="1">
        <v>451.78636599999999</v>
      </c>
      <c r="E177" s="1">
        <v>554.81140100000005</v>
      </c>
      <c r="F177" s="1">
        <v>0.33321200000000001</v>
      </c>
      <c r="G177" s="1">
        <v>30.620545</v>
      </c>
      <c r="H177" s="1">
        <v>2.0764000000000001E-2</v>
      </c>
      <c r="J177" s="1">
        <f t="shared" ref="J177:J178" si="141">100*C177/(SUM(C177+D177+E177+F177+G177+H177))</f>
        <v>0.13397044954753312</v>
      </c>
      <c r="K177" s="1">
        <f t="shared" ref="K177:K178" si="142">100*D177/(SUM(C177,D177,E177,F177,G177,H177))</f>
        <v>43.484305719475344</v>
      </c>
      <c r="L177" s="1">
        <f t="shared" ref="L177:L178" si="143">100*E177/(SUM(C177+D177+E177+F177+G177+H177))</f>
        <v>53.400435235211219</v>
      </c>
      <c r="M177" s="1">
        <f t="shared" ref="M177:M178" si="144">100*F177/(SUM(C177,D177,E177,F177,G177,H177,))</f>
        <v>3.2071557638367998E-2</v>
      </c>
      <c r="N177" s="1">
        <f t="shared" ref="N177:N178" si="145">100*G177/(SUM(C177+D177+E177+F177+G177+H177))</f>
        <v>2.94721850919457</v>
      </c>
      <c r="O177" s="1">
        <f t="shared" ref="O177:O178" si="146">100*H177/(SUM(C177,D177,E177,F177,G177,H177))</f>
        <v>1.99852893294081E-3</v>
      </c>
    </row>
    <row r="178" spans="1:15" x14ac:dyDescent="0.25">
      <c r="A178" s="3" t="s">
        <v>72</v>
      </c>
      <c r="B178" s="1">
        <v>1060.2932940000001</v>
      </c>
      <c r="C178" s="1">
        <v>1.1929970000000001</v>
      </c>
      <c r="D178" s="1">
        <v>449.45174700000001</v>
      </c>
      <c r="E178" s="1">
        <v>579.79641900000001</v>
      </c>
      <c r="F178" s="1">
        <v>0.33195200000000002</v>
      </c>
      <c r="G178" s="1">
        <v>29.505179999999999</v>
      </c>
      <c r="H178" s="1">
        <v>1.4999E-2</v>
      </c>
      <c r="J178" s="1">
        <f t="shared" si="141"/>
        <v>0.11251575453234923</v>
      </c>
      <c r="K178" s="1">
        <f t="shared" si="142"/>
        <v>42.389379386190853</v>
      </c>
      <c r="L178" s="1">
        <f t="shared" si="143"/>
        <v>54.682645102157927</v>
      </c>
      <c r="M178" s="1">
        <f t="shared" si="144"/>
        <v>3.1307563848460972E-2</v>
      </c>
      <c r="N178" s="1">
        <f t="shared" si="145"/>
        <v>2.7827375846819229</v>
      </c>
      <c r="O178" s="1">
        <f t="shared" si="146"/>
        <v>1.4146085884798587E-3</v>
      </c>
    </row>
    <row r="179" spans="1:15" x14ac:dyDescent="0.25">
      <c r="B179" s="3">
        <f>SUM(B176,B177,B178)/3</f>
        <v>1047.8120853333332</v>
      </c>
      <c r="C179" s="3">
        <f>SUM(C176,B177,C178)/3</f>
        <v>347.11124933333332</v>
      </c>
      <c r="D179" s="3">
        <f>SUM(D176,C177,D178)/3</f>
        <v>299.78668766666669</v>
      </c>
      <c r="E179" s="3">
        <f>SUM(E176,D177,E178)/3</f>
        <v>531.53578000000005</v>
      </c>
      <c r="F179" s="3">
        <f>SUM(F176,F177,F178)/3</f>
        <v>0.33057033333333335</v>
      </c>
      <c r="G179" s="3">
        <f t="shared" ref="G179:O179" si="147">SUM(G176,G177,G178)/3</f>
        <v>30.415973666666662</v>
      </c>
      <c r="H179" s="3">
        <f t="shared" si="147"/>
        <v>1.6088000000000002E-2</v>
      </c>
      <c r="I179" s="3">
        <f t="shared" si="147"/>
        <v>0</v>
      </c>
      <c r="J179" s="3">
        <f t="shared" si="147"/>
        <v>0.1197213135371873</v>
      </c>
      <c r="K179" s="3">
        <f t="shared" si="147"/>
        <v>42.942557341933515</v>
      </c>
      <c r="L179" s="3">
        <f t="shared" si="147"/>
        <v>54.001134162829949</v>
      </c>
      <c r="M179" s="3">
        <f t="shared" si="147"/>
        <v>3.1550738261551685E-2</v>
      </c>
      <c r="N179" s="3">
        <f t="shared" si="147"/>
        <v>2.9034996613334036</v>
      </c>
      <c r="O179" s="3">
        <f t="shared" si="147"/>
        <v>1.5367821043866874E-3</v>
      </c>
    </row>
    <row r="181" spans="1:15" x14ac:dyDescent="0.25">
      <c r="A181" s="9" t="s">
        <v>75</v>
      </c>
      <c r="B181" s="1">
        <v>795.279721</v>
      </c>
      <c r="C181" s="1">
        <v>1.1904889999999999</v>
      </c>
      <c r="D181" s="1">
        <v>339.33205800000002</v>
      </c>
      <c r="E181" s="1">
        <v>431.06438600000001</v>
      </c>
      <c r="F181" s="1">
        <v>0.32400499999999999</v>
      </c>
      <c r="G181" s="1">
        <v>23.356504000000001</v>
      </c>
      <c r="H181" s="1">
        <v>1.2278000000000001E-2</v>
      </c>
      <c r="J181" s="1">
        <f>100*C181/(SUM(C181+D181+E181+F181+G181+H181))</f>
        <v>0.14969437420081574</v>
      </c>
      <c r="K181" s="1">
        <f>100*D181/(SUM(C181,D181,E181,F181,G181,H181))</f>
        <v>42.668264947080502</v>
      </c>
      <c r="L181" s="1">
        <f>100*E181/(SUM(C181+D181+E181+F181+G181+H181))</f>
        <v>54.202864119306341</v>
      </c>
      <c r="M181" s="1">
        <f>100*F181/(SUM(C181,D181,E181,F181,G181,H181,))</f>
        <v>4.0741011225584878E-2</v>
      </c>
      <c r="N181" s="1">
        <f>100*G181/(SUM(C181+D181+E181+F181+G181+H181))</f>
        <v>2.9368916888764618</v>
      </c>
      <c r="O181" s="1">
        <f>100*H181/(SUM(C181,D181,E181,F181,G181,H181))</f>
        <v>1.5438593102814187E-3</v>
      </c>
    </row>
    <row r="182" spans="1:15" x14ac:dyDescent="0.25">
      <c r="A182" s="3" t="s">
        <v>71</v>
      </c>
      <c r="B182" s="1">
        <v>779.75934900000004</v>
      </c>
      <c r="C182" s="1">
        <v>1.029218</v>
      </c>
      <c r="D182" s="1">
        <v>340.87917900000002</v>
      </c>
      <c r="E182" s="1">
        <v>415.217443</v>
      </c>
      <c r="F182" s="1">
        <v>0.32450899999999999</v>
      </c>
      <c r="G182" s="1">
        <v>22.296713</v>
      </c>
      <c r="H182" s="1">
        <v>1.2286999999999999E-2</v>
      </c>
      <c r="J182" s="1">
        <f t="shared" ref="J182:J183" si="148">100*C182/(SUM(C182+D182+E182+F182+G182+H182))</f>
        <v>0.13199174864910787</v>
      </c>
      <c r="K182" s="1">
        <f t="shared" ref="K182:K183" si="149">100*D182/(SUM(C182,D182,E182,F182,G182,H182))</f>
        <v>43.715946392583746</v>
      </c>
      <c r="L182" s="1">
        <f t="shared" ref="L182:L183" si="150">100*E182/(SUM(C182+D182+E182+F182+G182+H182))</f>
        <v>53.249434396970592</v>
      </c>
      <c r="M182" s="1">
        <f t="shared" ref="M182:M183" si="151">100*F182/(SUM(C182,D182,E182,F182,G182,H182,))</f>
        <v>4.1616557777238009E-2</v>
      </c>
      <c r="N182" s="1">
        <f t="shared" ref="N182:N183" si="152">100*G182/(SUM(C182+D182+E182+F182+G182+H182))</f>
        <v>2.8594351614500488</v>
      </c>
      <c r="O182" s="1">
        <f t="shared" ref="O182:O183" si="153">100*H182/(SUM(C182,D182,E182,F182,G182,H182))</f>
        <v>1.575742569262866E-3</v>
      </c>
    </row>
    <row r="183" spans="1:15" x14ac:dyDescent="0.25">
      <c r="A183" s="3" t="s">
        <v>72</v>
      </c>
      <c r="B183" s="1">
        <v>798.51976200000001</v>
      </c>
      <c r="C183" s="1">
        <v>1.512929</v>
      </c>
      <c r="D183" s="1">
        <v>344.34264000000002</v>
      </c>
      <c r="E183" s="1">
        <v>430.29103900000001</v>
      </c>
      <c r="F183" s="1">
        <v>0.34950399999999998</v>
      </c>
      <c r="G183" s="1">
        <v>22.009117</v>
      </c>
      <c r="H183" s="1">
        <v>1.4533000000000001E-2</v>
      </c>
      <c r="J183" s="1">
        <f t="shared" si="148"/>
        <v>0.18946669475163222</v>
      </c>
      <c r="K183" s="1">
        <f t="shared" si="149"/>
        <v>43.122619675378807</v>
      </c>
      <c r="L183" s="1">
        <f t="shared" si="150"/>
        <v>53.886085163663111</v>
      </c>
      <c r="M183" s="1">
        <f t="shared" si="151"/>
        <v>4.3768985644715944E-2</v>
      </c>
      <c r="N183" s="1">
        <f t="shared" si="152"/>
        <v>2.7562394880341108</v>
      </c>
      <c r="O183" s="1">
        <f t="shared" si="153"/>
        <v>1.8199925276238811E-3</v>
      </c>
    </row>
    <row r="184" spans="1:15" x14ac:dyDescent="0.25">
      <c r="B184" s="3">
        <f>SUM(B181,B182,B183)/3</f>
        <v>791.18627733333335</v>
      </c>
      <c r="C184" s="3">
        <f>SUM(C181,B182,C183)/3</f>
        <v>260.82092233333333</v>
      </c>
      <c r="D184" s="3">
        <f>SUM(D181,C182,D183)/3</f>
        <v>228.23463866666668</v>
      </c>
      <c r="E184" s="3">
        <f>SUM(E181,D182,E183)/3</f>
        <v>400.744868</v>
      </c>
      <c r="F184" s="3">
        <f>SUM(F181,F182,F183)/3</f>
        <v>0.33267266666666667</v>
      </c>
      <c r="G184" s="3">
        <f t="shared" ref="G184:O184" si="154">SUM(G181,G182,G183)/3</f>
        <v>22.554111333333335</v>
      </c>
      <c r="H184" s="3">
        <f t="shared" si="154"/>
        <v>1.3032666666666666E-2</v>
      </c>
      <c r="I184" s="3">
        <f t="shared" si="154"/>
        <v>0</v>
      </c>
      <c r="J184" s="3">
        <f t="shared" si="154"/>
        <v>0.1570509392005186</v>
      </c>
      <c r="K184" s="3">
        <f t="shared" si="154"/>
        <v>43.168943671681014</v>
      </c>
      <c r="L184" s="3">
        <f t="shared" si="154"/>
        <v>53.779461226646674</v>
      </c>
      <c r="M184" s="3">
        <f t="shared" si="154"/>
        <v>4.2042184882512941E-2</v>
      </c>
      <c r="N184" s="3">
        <f t="shared" si="154"/>
        <v>2.8508554461202067</v>
      </c>
      <c r="O184" s="3">
        <f t="shared" si="154"/>
        <v>1.6465314690560552E-3</v>
      </c>
    </row>
    <row r="185" spans="1:15" x14ac:dyDescent="0.25">
      <c r="B185" s="70"/>
      <c r="C185" s="70"/>
      <c r="D185" s="70"/>
      <c r="E185" s="70"/>
      <c r="F185" s="70"/>
      <c r="G185" s="70"/>
      <c r="H185" s="70"/>
      <c r="I185" s="70"/>
      <c r="J185" s="70"/>
      <c r="K185" s="3"/>
      <c r="L185" s="3"/>
      <c r="M185" s="3"/>
      <c r="N185" s="3"/>
      <c r="O185" s="3"/>
    </row>
    <row r="186" spans="1:15" x14ac:dyDescent="0.25">
      <c r="A186" s="9" t="s">
        <v>76</v>
      </c>
      <c r="B186" s="1">
        <v>345.47108500000002</v>
      </c>
      <c r="C186" s="1">
        <v>2.0954570000000001</v>
      </c>
      <c r="D186" s="1">
        <v>163.03085300000001</v>
      </c>
      <c r="E186" s="1">
        <v>174.51816400000001</v>
      </c>
      <c r="F186" s="1">
        <v>0.29471900000000001</v>
      </c>
      <c r="G186" s="1">
        <v>5.5188610000000002</v>
      </c>
      <c r="H186" s="1">
        <v>1.303E-2</v>
      </c>
      <c r="J186" s="1">
        <f>100*C186/(SUM(C186+D186+E186+F186+G186+H186))</f>
        <v>0.60655061944344946</v>
      </c>
      <c r="K186" s="1">
        <f>100*D186/(SUM(C186,D186,E186,F186,G186,H186))</f>
        <v>47.190882406818154</v>
      </c>
      <c r="L186" s="1">
        <f>100*E186/(SUM(C186+D186+E186+F186+G186+H186))</f>
        <v>50.515997454652371</v>
      </c>
      <c r="M186" s="1">
        <f>100*F186/(SUM(C186,D186,E186,F186,G186,H186,))</f>
        <v>8.5309310576048084E-2</v>
      </c>
      <c r="N186" s="1">
        <f>100*G186/(SUM(C186+D186+E186+F186+G186+H186))</f>
        <v>1.5974885469719948</v>
      </c>
      <c r="O186" s="1">
        <f>100*H186/(SUM(C186,D186,E186,F186,G186,H186))</f>
        <v>3.7716615379595696E-3</v>
      </c>
    </row>
    <row r="187" spans="1:15" x14ac:dyDescent="0.25">
      <c r="A187" s="3" t="s">
        <v>71</v>
      </c>
      <c r="B187" s="1">
        <v>338.96217300000001</v>
      </c>
      <c r="C187" s="1">
        <v>1.3443069999999999</v>
      </c>
      <c r="D187" s="1">
        <v>162.61459600000001</v>
      </c>
      <c r="E187" s="1">
        <v>168.780406</v>
      </c>
      <c r="F187" s="1">
        <v>0.29669200000000001</v>
      </c>
      <c r="G187" s="1">
        <v>5.9133550000000001</v>
      </c>
      <c r="H187" s="1">
        <v>1.2815999999999999E-2</v>
      </c>
      <c r="J187" s="1">
        <f t="shared" ref="J187:J188" si="155">100*C187/(SUM(C187+D187+E187+F187+G187+H187))</f>
        <v>0.39659499231672374</v>
      </c>
      <c r="K187" s="1">
        <f t="shared" ref="K187:K188" si="156">100*D187/(SUM(C187,D187,E187,F187,G187,H187))</f>
        <v>47.974260679448321</v>
      </c>
      <c r="L187" s="1">
        <f t="shared" ref="L187:L188" si="157">100*E187/(SUM(C187+D187+E187+F187+G187+H187))</f>
        <v>49.793286667988426</v>
      </c>
      <c r="M187" s="1">
        <f t="shared" ref="M187:M188" si="158">100*F187/(SUM(C187,D187,E187,F187,G187,H187,))</f>
        <v>8.7529531171401623E-2</v>
      </c>
      <c r="N187" s="1">
        <f t="shared" ref="N187:N188" si="159">100*G187/(SUM(C187+D187+E187+F187+G187+H187))</f>
        <v>1.7445471761964046</v>
      </c>
      <c r="O187" s="1">
        <f t="shared" ref="O187:O188" si="160">100*H187/(SUM(C187,D187,E187,F187,G187,H187))</f>
        <v>3.7809528787182771E-3</v>
      </c>
    </row>
    <row r="188" spans="1:15" x14ac:dyDescent="0.25">
      <c r="A188" s="3" t="s">
        <v>72</v>
      </c>
      <c r="B188" s="1">
        <v>353.76164</v>
      </c>
      <c r="C188" s="1">
        <v>0.89215699999999998</v>
      </c>
      <c r="D188" s="1">
        <v>164.297166</v>
      </c>
      <c r="E188" s="1">
        <v>180.50552099999999</v>
      </c>
      <c r="F188" s="1">
        <v>0.29446099999999997</v>
      </c>
      <c r="G188" s="1">
        <v>7.7593629999999996</v>
      </c>
      <c r="H188" s="1">
        <v>1.2973E-2</v>
      </c>
      <c r="J188" s="1">
        <f t="shared" si="155"/>
        <v>0.25219155968354412</v>
      </c>
      <c r="K188" s="1">
        <f t="shared" si="156"/>
        <v>46.442900235189718</v>
      </c>
      <c r="L188" s="1">
        <f t="shared" si="157"/>
        <v>51.024616600531871</v>
      </c>
      <c r="M188" s="1">
        <f t="shared" si="158"/>
        <v>8.323711953835039E-2</v>
      </c>
      <c r="N188" s="1">
        <f t="shared" si="159"/>
        <v>2.1933873265812895</v>
      </c>
      <c r="O188" s="1">
        <f t="shared" si="160"/>
        <v>3.6671584752174984E-3</v>
      </c>
    </row>
    <row r="189" spans="1:15" x14ac:dyDescent="0.25">
      <c r="B189" s="3">
        <f>SUM(B186,B187,B188)/3</f>
        <v>346.06496599999997</v>
      </c>
      <c r="C189" s="3">
        <f>SUM(C186,B187,C188)/3</f>
        <v>113.98326233333334</v>
      </c>
      <c r="D189" s="3">
        <f>SUM(D186,C187,D188)/3</f>
        <v>109.55744199999999</v>
      </c>
      <c r="E189" s="3">
        <f>SUM(E186,D187,E188)/3</f>
        <v>172.54609366666668</v>
      </c>
      <c r="F189" s="3">
        <f>SUM(F186,F187,F188)/3</f>
        <v>0.29529066666666665</v>
      </c>
      <c r="G189" s="3">
        <f t="shared" ref="G189:O189" si="161">SUM(G186,G187,G188)/3</f>
        <v>6.3971930000000006</v>
      </c>
      <c r="H189" s="3">
        <f t="shared" si="161"/>
        <v>1.2939666666666667E-2</v>
      </c>
      <c r="I189" s="3">
        <f t="shared" si="161"/>
        <v>0</v>
      </c>
      <c r="J189" s="3">
        <f t="shared" si="161"/>
        <v>0.41844572381457246</v>
      </c>
      <c r="K189" s="3">
        <f t="shared" si="161"/>
        <v>47.202681107152067</v>
      </c>
      <c r="L189" s="3">
        <f t="shared" si="161"/>
        <v>50.444633574390899</v>
      </c>
      <c r="M189" s="3">
        <f t="shared" si="161"/>
        <v>8.535865376193337E-2</v>
      </c>
      <c r="N189" s="3">
        <f t="shared" si="161"/>
        <v>1.8451410165832296</v>
      </c>
      <c r="O189" s="3">
        <f t="shared" si="161"/>
        <v>3.7399242972984484E-3</v>
      </c>
    </row>
    <row r="190" spans="1:15" x14ac:dyDescent="0.25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</row>
    <row r="191" spans="1:15" x14ac:dyDescent="0.25">
      <c r="A191" s="9" t="s">
        <v>77</v>
      </c>
      <c r="B191" s="1">
        <v>308.54174999999998</v>
      </c>
      <c r="C191" s="1">
        <v>1.5144139999999999</v>
      </c>
      <c r="D191" s="1">
        <v>108.084886</v>
      </c>
      <c r="E191" s="1">
        <v>189.081591</v>
      </c>
      <c r="F191" s="1">
        <v>0.31471500000000002</v>
      </c>
      <c r="G191" s="1">
        <v>9.5343070000000001</v>
      </c>
      <c r="H191" s="1">
        <v>1.1837E-2</v>
      </c>
      <c r="J191" s="1">
        <f>100*C191/(SUM(C191+D191+E191+F191+G191+H191))</f>
        <v>0.49082952307102684</v>
      </c>
      <c r="K191" s="1">
        <f>100*D191/(SUM(C191,D191,E191,F191,G191,H191))</f>
        <v>35.030878641221165</v>
      </c>
      <c r="L191" s="1">
        <f>100*E191/(SUM(C191+D191+E191+F191+G191+H191))</f>
        <v>61.282335696870852</v>
      </c>
      <c r="M191" s="1">
        <f>100*F191/(SUM(C191,D191,E191,F191,G191,H191,))</f>
        <v>0.10200078271417079</v>
      </c>
      <c r="N191" s="1">
        <f>100*G191/(SUM(C191+D191+E191+F191+G191+H191))</f>
        <v>3.0901189223176444</v>
      </c>
      <c r="O191" s="1">
        <f>100*H191/(SUM(C191,D191,E191,F191,G191,H191))</f>
        <v>3.8364338051495462E-3</v>
      </c>
    </row>
    <row r="192" spans="1:15" x14ac:dyDescent="0.25">
      <c r="A192" s="3" t="s">
        <v>71</v>
      </c>
      <c r="B192" s="1">
        <v>316.98915899999997</v>
      </c>
      <c r="C192" s="1">
        <v>1.6959519999999999</v>
      </c>
      <c r="D192" s="1">
        <v>110.62355599999999</v>
      </c>
      <c r="E192" s="1">
        <v>192.94674699999999</v>
      </c>
      <c r="F192" s="1">
        <v>0.30979600000000002</v>
      </c>
      <c r="G192" s="1">
        <v>11.399013</v>
      </c>
      <c r="H192" s="1">
        <v>1.4094000000000001E-2</v>
      </c>
      <c r="J192" s="1">
        <f t="shared" ref="J192:J193" si="162">100*C192/(SUM(C192+D192+E192+F192+G192+H192))</f>
        <v>0.53501892957487196</v>
      </c>
      <c r="K192" s="1">
        <f t="shared" ref="K192:K193" si="163">100*D192/(SUM(C192,D192,E192,F192,G192,H192))</f>
        <v>34.898214405175324</v>
      </c>
      <c r="L192" s="1">
        <f t="shared" ref="L192:L193" si="164">100*E192/(SUM(C192+D192+E192+F192+G192+H192))</f>
        <v>60.868563523551167</v>
      </c>
      <c r="M192" s="1">
        <f t="shared" ref="M192:M193" si="165">100*F192/(SUM(C192,D192,E192,F192,G192,H192,))</f>
        <v>9.7730787372860242E-2</v>
      </c>
      <c r="N192" s="1">
        <f t="shared" ref="N192:N193" si="166">100*G192/(SUM(C192+D192+E192+F192+G192+H192))</f>
        <v>3.5960261454746658</v>
      </c>
      <c r="O192" s="1">
        <f t="shared" ref="O192:O193" si="167">100*H192/(SUM(C192,D192,E192,F192,G192,H192))</f>
        <v>4.4462088510926288E-3</v>
      </c>
    </row>
    <row r="193" spans="1:15" x14ac:dyDescent="0.25">
      <c r="A193" s="3" t="s">
        <v>72</v>
      </c>
      <c r="B193" s="1">
        <v>247.12787900000001</v>
      </c>
      <c r="C193" s="1">
        <v>1.565971</v>
      </c>
      <c r="D193" s="1">
        <v>101.312223</v>
      </c>
      <c r="E193" s="1">
        <v>139.927357</v>
      </c>
      <c r="F193" s="1">
        <v>0.28888599999999998</v>
      </c>
      <c r="G193" s="1">
        <v>4.0219120000000004</v>
      </c>
      <c r="H193" s="1">
        <v>1.153E-2</v>
      </c>
      <c r="J193" s="1">
        <f t="shared" si="162"/>
        <v>0.6336682879878559</v>
      </c>
      <c r="K193" s="1">
        <f t="shared" si="163"/>
        <v>40.995869591872307</v>
      </c>
      <c r="L193" s="1">
        <f t="shared" si="164"/>
        <v>56.621437276204674</v>
      </c>
      <c r="M193" s="1">
        <f t="shared" si="165"/>
        <v>0.11689737360631819</v>
      </c>
      <c r="N193" s="1">
        <f t="shared" si="166"/>
        <v>1.6274618696500851</v>
      </c>
      <c r="O193" s="1">
        <f t="shared" si="167"/>
        <v>4.6656006787481876E-3</v>
      </c>
    </row>
    <row r="194" spans="1:15" x14ac:dyDescent="0.25">
      <c r="B194" s="3">
        <f>SUM(B191,B192,B193)/3</f>
        <v>290.88626266666665</v>
      </c>
      <c r="C194" s="3">
        <f>SUM(C191,B192,C193)/3</f>
        <v>106.68984799999998</v>
      </c>
      <c r="D194" s="3">
        <f>SUM(D191,C192,D193)/3</f>
        <v>70.364353666666673</v>
      </c>
      <c r="E194" s="3">
        <f>SUM(E191,D192,E193)/3</f>
        <v>146.54416800000001</v>
      </c>
      <c r="F194" s="3">
        <f>SUM(F191,F192,F193)/3</f>
        <v>0.30446566666666669</v>
      </c>
      <c r="G194" s="3">
        <f t="shared" ref="G194:O194" si="168">SUM(G191,G192,G193)/3</f>
        <v>8.3184106666666668</v>
      </c>
      <c r="H194" s="3">
        <f t="shared" si="168"/>
        <v>1.2487E-2</v>
      </c>
      <c r="I194" s="3">
        <f t="shared" si="168"/>
        <v>0</v>
      </c>
      <c r="J194" s="3">
        <f t="shared" si="168"/>
        <v>0.55317224687791822</v>
      </c>
      <c r="K194" s="3">
        <f t="shared" si="168"/>
        <v>36.974987546089601</v>
      </c>
      <c r="L194" s="3">
        <f t="shared" si="168"/>
        <v>59.59077883220889</v>
      </c>
      <c r="M194" s="3">
        <f t="shared" si="168"/>
        <v>0.1055429812311164</v>
      </c>
      <c r="N194" s="3">
        <f t="shared" si="168"/>
        <v>2.7712023124807987</v>
      </c>
      <c r="O194" s="3">
        <f t="shared" si="168"/>
        <v>4.3160811116634548E-3</v>
      </c>
    </row>
    <row r="196" spans="1:15" x14ac:dyDescent="0.25">
      <c r="A196" s="9" t="s">
        <v>78</v>
      </c>
      <c r="B196" s="1">
        <v>147.40617399999999</v>
      </c>
      <c r="C196" s="1">
        <v>5.7756660000000002</v>
      </c>
      <c r="D196" s="1">
        <v>59.632193000000001</v>
      </c>
      <c r="E196" s="1">
        <v>76.542771000000002</v>
      </c>
      <c r="F196" s="1">
        <v>0.29147299999999998</v>
      </c>
      <c r="G196" s="1">
        <v>5.1478919999999997</v>
      </c>
      <c r="H196" s="1">
        <v>1.6178999999999999E-2</v>
      </c>
      <c r="J196" s="1">
        <f>100*C196/(SUM(C196+D196+E196+F196+G196+H196))</f>
        <v>3.9181981617676342</v>
      </c>
      <c r="K196" s="1">
        <f>100*D196/(SUM(C196,D196,E196,F196,G196,H196))</f>
        <v>40.454338771454715</v>
      </c>
      <c r="L196" s="1">
        <f>100*E196/(SUM(C196+D196+E196+F196+G196+H196))</f>
        <v>51.926434913099371</v>
      </c>
      <c r="M196" s="1">
        <f>100*F196/(SUM(C196,D196,E196,F196,G196,H196,))</f>
        <v>0.19773459421041617</v>
      </c>
      <c r="N196" s="1">
        <f>100*G196/(SUM(C196+D196+E196+F196+G196+H196))</f>
        <v>3.4923177641121055</v>
      </c>
      <c r="O196" s="1">
        <f>100*H196/(SUM(C196,D196,E196,F196,G196,H196))</f>
        <v>1.0975795355763049E-2</v>
      </c>
    </row>
    <row r="197" spans="1:15" x14ac:dyDescent="0.25">
      <c r="A197" s="3" t="s">
        <v>71</v>
      </c>
      <c r="B197" s="1">
        <v>136.90925999999999</v>
      </c>
      <c r="C197" s="1">
        <v>5.4399430000000004</v>
      </c>
      <c r="D197" s="1">
        <v>58.332362000000003</v>
      </c>
      <c r="E197" s="1">
        <v>68.504290999999995</v>
      </c>
      <c r="F197" s="1">
        <v>0.28873700000000002</v>
      </c>
      <c r="G197" s="1">
        <v>4.322711</v>
      </c>
      <c r="H197" s="1">
        <v>2.1217E-2</v>
      </c>
      <c r="J197" s="1">
        <f>100*C197/(SUM(C197+D197+E197+F197+G197+H197))</f>
        <v>3.9733930051671238</v>
      </c>
      <c r="K197" s="1">
        <f>100*D197/(SUM(C197,D197,E197,F197,G197,H197))</f>
        <v>42.606585978139208</v>
      </c>
      <c r="L197" s="1">
        <f>100*E197/(SUM(C197+D197+E197+F197+G197+H197))</f>
        <v>50.036272564498027</v>
      </c>
      <c r="M197" s="1">
        <f>100*F197/(SUM(C197,D197,E197,F197,G197,H197,))</f>
        <v>0.21089661713972735</v>
      </c>
      <c r="N197" s="1">
        <f>100*G197/(SUM(C197+D197+E197+F197+G197+H197))</f>
        <v>3.1573547095546739</v>
      </c>
      <c r="O197" s="1">
        <f>100*H197/(SUM(C197,D197,E197,F197,G197,H197))</f>
        <v>1.5497125501247138E-2</v>
      </c>
    </row>
    <row r="198" spans="1:15" x14ac:dyDescent="0.25">
      <c r="A198" s="3" t="s">
        <v>72</v>
      </c>
      <c r="B198" s="1">
        <v>143.216397</v>
      </c>
      <c r="C198" s="1">
        <v>4.6948460000000001</v>
      </c>
      <c r="D198" s="1">
        <v>58.771645999999997</v>
      </c>
      <c r="E198" s="1">
        <v>74.393471000000005</v>
      </c>
      <c r="F198" s="1">
        <v>0.29555700000000001</v>
      </c>
      <c r="G198" s="1">
        <v>5.0461280000000004</v>
      </c>
      <c r="H198" s="1">
        <v>1.4749E-2</v>
      </c>
      <c r="J198" s="1">
        <f>100*C198/(SUM(C198+D198+E198+F198+G198+H198))</f>
        <v>3.2781483812918433</v>
      </c>
      <c r="K198" s="1">
        <f>100*D198/(SUM(C198,D198,E198,F198,G198,H198))</f>
        <v>41.036953331537866</v>
      </c>
      <c r="L198" s="1">
        <f>100*E198/(SUM(C198+D198+E198+F198+G198+H198))</f>
        <v>51.94480000778124</v>
      </c>
      <c r="M198" s="1">
        <f>100*F198/(SUM(C198,D198,E198,F198,G198,H198,))</f>
        <v>0.20637092273728966</v>
      </c>
      <c r="N198" s="1">
        <f>100*G198/(SUM(C198+D198+E198+F198+G198+H198))</f>
        <v>3.5234289548563358</v>
      </c>
      <c r="O198" s="1">
        <f>100*H198/(SUM(C198,D198,E198,F198,G198,H198))</f>
        <v>1.0298401795431287E-2</v>
      </c>
    </row>
    <row r="199" spans="1:15" x14ac:dyDescent="0.25">
      <c r="B199" s="3">
        <f>SUM(B196,B197,B198)/3</f>
        <v>142.51061033333335</v>
      </c>
      <c r="C199" s="3">
        <f>SUM(C196,B197,C198)/3</f>
        <v>49.126590666666665</v>
      </c>
      <c r="D199" s="3">
        <f>SUM(D196,C197,D198)/3</f>
        <v>41.281260666666668</v>
      </c>
      <c r="E199" s="3">
        <f>SUM(E196,D197,E198)/3</f>
        <v>69.756201333333337</v>
      </c>
      <c r="F199" s="3">
        <f>SUM(F196,F197,F198)/3</f>
        <v>0.29192233333333334</v>
      </c>
      <c r="G199" s="3">
        <f t="shared" ref="G199:O199" si="169">SUM(G196,G197,G198)/3</f>
        <v>4.8389103333333336</v>
      </c>
      <c r="H199" s="3">
        <f t="shared" si="169"/>
        <v>1.7381666666666667E-2</v>
      </c>
      <c r="I199" s="3">
        <f t="shared" si="169"/>
        <v>0</v>
      </c>
      <c r="J199" s="3">
        <f t="shared" si="169"/>
        <v>3.7232465160755339</v>
      </c>
      <c r="K199" s="3">
        <f t="shared" si="169"/>
        <v>41.365959360377268</v>
      </c>
      <c r="L199" s="3">
        <f t="shared" si="169"/>
        <v>51.302502495126213</v>
      </c>
      <c r="M199" s="3">
        <f t="shared" si="169"/>
        <v>0.20500071136247774</v>
      </c>
      <c r="N199" s="3">
        <f t="shared" si="169"/>
        <v>3.3910338095077051</v>
      </c>
      <c r="O199" s="3">
        <f t="shared" si="169"/>
        <v>1.2257107550813827E-2</v>
      </c>
    </row>
    <row r="201" spans="1:15" x14ac:dyDescent="0.25">
      <c r="A201" s="9" t="s">
        <v>79</v>
      </c>
      <c r="B201" s="1">
        <v>78.023756000000006</v>
      </c>
      <c r="C201" s="1">
        <v>3.2011560000000001</v>
      </c>
      <c r="D201" s="1">
        <v>25.314077999999999</v>
      </c>
      <c r="E201" s="1">
        <v>47.298192999999998</v>
      </c>
      <c r="F201" s="1">
        <v>0.26798</v>
      </c>
      <c r="G201" s="1">
        <v>1.9313149999999999</v>
      </c>
      <c r="H201" s="1">
        <v>1.1035E-2</v>
      </c>
      <c r="J201" s="1">
        <f>100*C201/(SUM(C201+D201+E201+F201+G201+H201))</f>
        <v>4.1027965367009953</v>
      </c>
      <c r="K201" s="1">
        <f>100*D201/(SUM(C201,D201,E201,F201,G201,H201))</f>
        <v>32.444064440526752</v>
      </c>
      <c r="L201" s="1">
        <f>100*E201/(SUM(C201+D201+E201+F201+G201+H201))</f>
        <v>60.620245446524713</v>
      </c>
      <c r="M201" s="1">
        <f>100*F201/(SUM(C201,D201,E201,F201,G201,H201,))</f>
        <v>0.34345949272860576</v>
      </c>
      <c r="N201" s="1">
        <f>100*G201/(SUM(C201+D201+E201+F201+G201+H201))</f>
        <v>2.4752909552919888</v>
      </c>
      <c r="O201" s="1">
        <f>100*H201/(SUM(C201,D201,E201,F201,G201,H201))</f>
        <v>1.414312822695785E-2</v>
      </c>
    </row>
    <row r="202" spans="1:15" x14ac:dyDescent="0.25">
      <c r="A202" s="3" t="s">
        <v>71</v>
      </c>
      <c r="B202" s="1">
        <v>77.043826999999993</v>
      </c>
      <c r="C202" s="1">
        <v>3.272011</v>
      </c>
      <c r="D202" s="1">
        <v>25.263379</v>
      </c>
      <c r="E202" s="1">
        <v>46.535294</v>
      </c>
      <c r="F202" s="1">
        <v>0.27027800000000002</v>
      </c>
      <c r="G202" s="1">
        <v>1.6924870000000001</v>
      </c>
      <c r="H202" s="1">
        <v>1.0378999999999999E-2</v>
      </c>
      <c r="J202" s="1">
        <f t="shared" ref="J202:J203" si="170">100*C202/(SUM(C202+D202+E202+F202+G202+H202))</f>
        <v>4.246947594556179</v>
      </c>
      <c r="K202" s="1">
        <f t="shared" ref="K202:K203" si="171">100*D202/(SUM(C202,D202,E202,F202,G202,H202))</f>
        <v>32.790918696303613</v>
      </c>
      <c r="L202" s="1">
        <f t="shared" ref="L202:L203" si="172">100*E202/(SUM(C202+D202+E202+F202+G202+H202))</f>
        <v>60.401066779807465</v>
      </c>
      <c r="M202" s="1">
        <f t="shared" ref="M202:M203" si="173">100*F202/(SUM(C202,D202,E202,F202,G202,H202,))</f>
        <v>0.35081070997666419</v>
      </c>
      <c r="N202" s="1">
        <f t="shared" ref="N202:N203" si="174">100*G202/(SUM(C202+D202+E202+F202+G202+H202))</f>
        <v>2.1967846665147532</v>
      </c>
      <c r="O202" s="1">
        <f t="shared" ref="O202:O203" si="175">100*H202/(SUM(C202,D202,E202,F202,G202,H202))</f>
        <v>1.3471552841325589E-2</v>
      </c>
    </row>
    <row r="203" spans="1:15" x14ac:dyDescent="0.25">
      <c r="A203" s="3" t="s">
        <v>72</v>
      </c>
      <c r="B203" s="1">
        <v>77.861356000000001</v>
      </c>
      <c r="C203" s="1">
        <v>3.2145809999999999</v>
      </c>
      <c r="D203" s="1">
        <v>25.309618</v>
      </c>
      <c r="E203" s="1">
        <v>47.424264999999998</v>
      </c>
      <c r="F203" s="1">
        <v>0.28830299999999998</v>
      </c>
      <c r="G203" s="1">
        <v>1.6141080000000001</v>
      </c>
      <c r="H203" s="1">
        <v>1.0482E-2</v>
      </c>
      <c r="J203" s="1">
        <f t="shared" si="170"/>
        <v>4.1285961661315511</v>
      </c>
      <c r="K203" s="1">
        <f t="shared" si="171"/>
        <v>32.506006798725586</v>
      </c>
      <c r="L203" s="1">
        <f t="shared" si="172"/>
        <v>60.908603224061451</v>
      </c>
      <c r="M203" s="1">
        <f t="shared" si="173"/>
        <v>0.37027738933448073</v>
      </c>
      <c r="N203" s="1">
        <f t="shared" si="174"/>
        <v>2.0730540311543764</v>
      </c>
      <c r="O203" s="1">
        <f t="shared" si="175"/>
        <v>1.3462390592550295E-2</v>
      </c>
    </row>
    <row r="204" spans="1:15" x14ac:dyDescent="0.25">
      <c r="B204" s="3">
        <f>SUM(B201,B202,B203)/3</f>
        <v>77.642979666666676</v>
      </c>
      <c r="C204" s="3">
        <f>SUM(C201,B202,C203)/3</f>
        <v>27.819854666666661</v>
      </c>
      <c r="D204" s="3">
        <f>SUM(D201,C202,D203)/3</f>
        <v>17.965235666666668</v>
      </c>
      <c r="E204" s="3">
        <f>SUM(E201,D202,E203)/3</f>
        <v>39.995279000000004</v>
      </c>
      <c r="F204" s="3">
        <f>SUM(F201,F202,F203)/3</f>
        <v>0.27552033333333331</v>
      </c>
      <c r="G204" s="3">
        <f t="shared" ref="G204:O204" si="176">SUM(G201,G202,G203)/3</f>
        <v>1.74597</v>
      </c>
      <c r="H204" s="3">
        <f t="shared" si="176"/>
        <v>1.0632000000000001E-2</v>
      </c>
      <c r="I204" s="3">
        <f t="shared" si="176"/>
        <v>0</v>
      </c>
      <c r="J204" s="3">
        <f t="shared" si="176"/>
        <v>4.1594467657962424</v>
      </c>
      <c r="K204" s="3">
        <f t="shared" si="176"/>
        <v>32.580329978518648</v>
      </c>
      <c r="L204" s="3">
        <f t="shared" si="176"/>
        <v>60.643305150131219</v>
      </c>
      <c r="M204" s="3">
        <f t="shared" si="176"/>
        <v>0.35484919734658354</v>
      </c>
      <c r="N204" s="3">
        <f t="shared" si="176"/>
        <v>2.2483765509870395</v>
      </c>
      <c r="O204" s="3">
        <f t="shared" si="176"/>
        <v>1.3692357220277909E-2</v>
      </c>
    </row>
    <row r="206" spans="1:15" x14ac:dyDescent="0.25">
      <c r="A206" s="9" t="s">
        <v>80</v>
      </c>
      <c r="B206" s="1">
        <v>38.576270999999998</v>
      </c>
      <c r="C206" s="1">
        <v>2.0748069999999998</v>
      </c>
      <c r="D206" s="1">
        <v>5.1294820000000003</v>
      </c>
      <c r="E206" s="1">
        <v>30.011571</v>
      </c>
      <c r="F206" s="1">
        <v>0.24982399999999999</v>
      </c>
      <c r="G206" s="1">
        <v>1.1026210000000001</v>
      </c>
      <c r="H206" s="1">
        <v>7.9649999999999999E-3</v>
      </c>
      <c r="J206" s="1">
        <f>100*C206/(SUM(C206+D206+E206+F206+G206+H206))</f>
        <v>5.3784541636607175</v>
      </c>
      <c r="K206" s="1">
        <f>100*D206/(SUM(C206,D206,E206,F206,G206,H206))</f>
        <v>13.296988018800162</v>
      </c>
      <c r="L206" s="1">
        <f>100*E206/(SUM(C206+D206+E206+F206+G206+H206))</f>
        <v>77.798011575510031</v>
      </c>
      <c r="M206" s="1">
        <f>100*F206/(SUM(C206,D206,E206,F206,G206,H206,))</f>
        <v>0.64761056473318968</v>
      </c>
      <c r="N206" s="1">
        <f>100*G206/(SUM(C206+D206+E206+F206+G206+H206))</f>
        <v>2.8582882689280229</v>
      </c>
      <c r="O206" s="1">
        <f>100*H206/(SUM(C206,D206,E206,F206,G206,H206))</f>
        <v>2.0647408367890419E-2</v>
      </c>
    </row>
    <row r="207" spans="1:15" x14ac:dyDescent="0.25">
      <c r="A207" s="3" t="s">
        <v>71</v>
      </c>
      <c r="B207" s="1">
        <v>41.193989999999999</v>
      </c>
      <c r="C207" s="1">
        <v>3.7632910000000002</v>
      </c>
      <c r="D207" s="1">
        <v>5.092174</v>
      </c>
      <c r="E207" s="1">
        <v>30.773551000000001</v>
      </c>
      <c r="F207" s="1">
        <v>0.24859400000000001</v>
      </c>
      <c r="G207" s="1">
        <v>1.3084899999999999</v>
      </c>
      <c r="H207" s="1">
        <v>7.8899999999999994E-3</v>
      </c>
      <c r="J207" s="1">
        <f t="shared" ref="J207:J208" si="177">100*C207/(SUM(C207+D207+E207+F207+G207+H207))</f>
        <v>9.1355340912594301</v>
      </c>
      <c r="K207" s="1">
        <f t="shared" ref="K207:K208" si="178">100*D207/(SUM(C207,D207,E207,F207,G207,H207))</f>
        <v>12.36144884241609</v>
      </c>
      <c r="L207" s="1">
        <f t="shared" ref="L207:L208" si="179">100*E207/(SUM(C207+D207+E207+F207+G207+H207))</f>
        <v>74.703982304214776</v>
      </c>
      <c r="M207" s="1">
        <f t="shared" ref="M207:M208" si="180">100*F207/(SUM(C207,D207,E207,F207,G207,H207,))</f>
        <v>0.60347152582209207</v>
      </c>
      <c r="N207" s="1">
        <f t="shared" ref="N207:N208" si="181">100*G207/(SUM(C207+D207+E207+F207+G207+H207))</f>
        <v>3.176409956889342</v>
      </c>
      <c r="O207" s="1">
        <f t="shared" ref="O207:O208" si="182">100*H207/(SUM(C207,D207,E207,F207,G207,H207))</f>
        <v>1.9153279398281157E-2</v>
      </c>
    </row>
    <row r="208" spans="1:15" x14ac:dyDescent="0.25">
      <c r="A208" s="3" t="s">
        <v>72</v>
      </c>
      <c r="B208" s="1">
        <v>39.637343000000001</v>
      </c>
      <c r="C208" s="1">
        <v>2.7558289999999999</v>
      </c>
      <c r="D208" s="1">
        <v>5.3658919999999997</v>
      </c>
      <c r="E208" s="1">
        <v>30.095393999999999</v>
      </c>
      <c r="F208" s="1">
        <v>0.24653600000000001</v>
      </c>
      <c r="G208" s="1">
        <v>1.1660649999999999</v>
      </c>
      <c r="H208" s="1">
        <v>7.6270000000000001E-3</v>
      </c>
      <c r="J208" s="1">
        <f t="shared" si="177"/>
        <v>6.95260779714725</v>
      </c>
      <c r="K208" s="1">
        <f t="shared" si="178"/>
        <v>13.537466424023426</v>
      </c>
      <c r="L208" s="1">
        <f t="shared" si="179"/>
        <v>75.926870274831472</v>
      </c>
      <c r="M208" s="1">
        <f t="shared" si="180"/>
        <v>0.62197912710748549</v>
      </c>
      <c r="N208" s="1">
        <f t="shared" si="181"/>
        <v>2.9418344211416994</v>
      </c>
      <c r="O208" s="1">
        <f t="shared" si="182"/>
        <v>1.924195574864844E-2</v>
      </c>
    </row>
    <row r="209" spans="1:15" x14ac:dyDescent="0.25">
      <c r="B209" s="3">
        <f>SUM(B206,B207,B208)/3</f>
        <v>39.802534666666666</v>
      </c>
      <c r="C209" s="3">
        <f>SUM(C206,B207,C208)/3</f>
        <v>15.341541999999999</v>
      </c>
      <c r="D209" s="3">
        <f>SUM(D206,C207,D208)/3</f>
        <v>4.7528883333333338</v>
      </c>
      <c r="E209" s="3">
        <f>SUM(E206,D207,E208)/3</f>
        <v>21.733046333333334</v>
      </c>
      <c r="F209" s="3">
        <f>SUM(F206,F207,F208)/3</f>
        <v>0.24831800000000001</v>
      </c>
      <c r="G209" s="3">
        <f t="shared" ref="G209:O209" si="183">SUM(G206,G207,G208)/3</f>
        <v>1.1923919999999999</v>
      </c>
      <c r="H209" s="3">
        <f t="shared" si="183"/>
        <v>7.8273333333333337E-3</v>
      </c>
      <c r="I209" s="3">
        <f t="shared" si="183"/>
        <v>0</v>
      </c>
      <c r="J209" s="3">
        <f t="shared" si="183"/>
        <v>7.1555320173557986</v>
      </c>
      <c r="K209" s="3">
        <f t="shared" si="183"/>
        <v>13.065301095079894</v>
      </c>
      <c r="L209" s="3">
        <f t="shared" si="183"/>
        <v>76.142954718185422</v>
      </c>
      <c r="M209" s="3">
        <f t="shared" si="183"/>
        <v>0.62435373922092241</v>
      </c>
      <c r="N209" s="3">
        <f t="shared" si="183"/>
        <v>2.9921775489863549</v>
      </c>
      <c r="O209" s="3">
        <f t="shared" si="183"/>
        <v>1.9680881171606671E-2</v>
      </c>
    </row>
    <row r="211" spans="1:15" x14ac:dyDescent="0.25">
      <c r="A211" s="9" t="s">
        <v>81</v>
      </c>
      <c r="B211" s="1">
        <v>20.256069</v>
      </c>
      <c r="C211" s="1">
        <v>1.6236459999999999</v>
      </c>
      <c r="D211" s="1">
        <v>0.74677000000000004</v>
      </c>
      <c r="E211" s="1">
        <v>17.087924999999998</v>
      </c>
      <c r="F211" s="1">
        <v>0.23052500000000001</v>
      </c>
      <c r="G211" s="1">
        <v>0.56161099999999997</v>
      </c>
      <c r="H211" s="1">
        <v>5.5929999999999999E-3</v>
      </c>
      <c r="J211" s="1">
        <f>100*C211/(SUM(C211+D211+E211+F211+G211+H211))</f>
        <v>8.0156022367616231</v>
      </c>
      <c r="K211" s="1">
        <f>100*D211/(SUM(C211,D211,E211,F211,G211,H211))</f>
        <v>3.6866480023025203</v>
      </c>
      <c r="L211" s="1">
        <f>100*E211/(SUM(C211+D211+E211+F211+G211+H211))</f>
        <v>84.359527785992057</v>
      </c>
      <c r="M211" s="1">
        <f>100*F211/(SUM(C211,D211,E211,F211,G211,H211,))</f>
        <v>1.1380539265513994</v>
      </c>
      <c r="N211" s="1">
        <f>100*G211/(SUM(C211+D211+E211+F211+G211+H211))</f>
        <v>2.7725565719312781</v>
      </c>
      <c r="O211" s="1">
        <f>100*H211/(SUM(C211,D211,E211,F211,G211,H211))</f>
        <v>2.7611476461129929E-2</v>
      </c>
    </row>
    <row r="212" spans="1:15" x14ac:dyDescent="0.25">
      <c r="A212" s="3" t="s">
        <v>71</v>
      </c>
      <c r="B212" s="1">
        <v>19.122167000000001</v>
      </c>
      <c r="C212" s="1">
        <v>1.2726519999999999</v>
      </c>
      <c r="D212" s="1">
        <v>0.74479300000000004</v>
      </c>
      <c r="E212" s="1">
        <v>16.298974999999999</v>
      </c>
      <c r="F212" s="1">
        <v>0.22980400000000001</v>
      </c>
      <c r="G212" s="1">
        <v>0.57064000000000004</v>
      </c>
      <c r="H212" s="1">
        <v>5.3039999999999997E-3</v>
      </c>
      <c r="J212" s="1">
        <f t="shared" ref="J212:J213" si="184">100*C212/(SUM(C212+D212+E212+F212+G212+H212))</f>
        <v>6.6553750599827382</v>
      </c>
      <c r="K212" s="1">
        <f t="shared" ref="K212:K213" si="185">100*D212/(SUM(C212,D212,E212,F212,G212,H212))</f>
        <v>3.8949192371910977</v>
      </c>
      <c r="L212" s="1">
        <f t="shared" ref="L212:L213" si="186">100*E212/(SUM(C212+D212+E212+F212+G212+H212))</f>
        <v>85.236020308994256</v>
      </c>
      <c r="M212" s="1">
        <f t="shared" ref="M212:M213" si="187">100*F212/(SUM(C212,D212,E212,F212,G212,H212,))</f>
        <v>1.2017674983296873</v>
      </c>
      <c r="N212" s="1">
        <f t="shared" ref="N212:N213" si="188">100*G212/(SUM(C212+D212+E212+F212+G212+H212))</f>
        <v>2.9841804548521909</v>
      </c>
      <c r="O212" s="1">
        <f t="shared" ref="O212:O213" si="189">100*H212/(SUM(C212,D212,E212,F212,G212,H212))</f>
        <v>2.773744065003508E-2</v>
      </c>
    </row>
    <row r="213" spans="1:15" x14ac:dyDescent="0.25">
      <c r="A213" s="3" t="s">
        <v>72</v>
      </c>
      <c r="B213" s="1">
        <v>19.480976999999999</v>
      </c>
      <c r="C213" s="1">
        <v>1.579083</v>
      </c>
      <c r="D213" s="1">
        <v>0.74719999999999998</v>
      </c>
      <c r="E213" s="1">
        <v>16.294651999999999</v>
      </c>
      <c r="F213" s="1">
        <v>0.237012</v>
      </c>
      <c r="G213" s="1">
        <v>0.61757200000000001</v>
      </c>
      <c r="H213" s="1">
        <v>5.457E-3</v>
      </c>
      <c r="J213" s="1">
        <f t="shared" si="184"/>
        <v>8.105769443995003</v>
      </c>
      <c r="K213" s="1">
        <f t="shared" si="185"/>
        <v>3.8355367821406898</v>
      </c>
      <c r="L213" s="1">
        <f t="shared" si="186"/>
        <v>83.64392009928045</v>
      </c>
      <c r="M213" s="1">
        <f t="shared" si="187"/>
        <v>1.216633088609113</v>
      </c>
      <c r="N213" s="1">
        <f t="shared" si="188"/>
        <v>3.1701286424253077</v>
      </c>
      <c r="O213" s="1">
        <f t="shared" si="189"/>
        <v>2.8011943549440234E-2</v>
      </c>
    </row>
    <row r="214" spans="1:15" x14ac:dyDescent="0.25">
      <c r="B214" s="3">
        <f>SUM(B211,B212,B213)/3</f>
        <v>19.619737666666666</v>
      </c>
      <c r="C214" s="3">
        <f>SUM(C211,B212,C213)/3</f>
        <v>7.4416320000000011</v>
      </c>
      <c r="D214" s="3">
        <f>SUM(D211,C212,D213)/3</f>
        <v>0.92220733333333327</v>
      </c>
      <c r="E214" s="3">
        <f>SUM(E211,D212,E213)/3</f>
        <v>11.37579</v>
      </c>
      <c r="F214" s="3">
        <f>SUM(F211,F212,F213)/3</f>
        <v>0.23244699999999999</v>
      </c>
      <c r="G214" s="3">
        <f t="shared" ref="G214:O214" si="190">SUM(G211,G212,G213)/3</f>
        <v>0.58327433333333334</v>
      </c>
      <c r="H214" s="3">
        <f t="shared" si="190"/>
        <v>5.4513333333333332E-3</v>
      </c>
      <c r="I214" s="3">
        <f t="shared" si="190"/>
        <v>0</v>
      </c>
      <c r="J214" s="3">
        <f t="shared" si="190"/>
        <v>7.5922489135797875</v>
      </c>
      <c r="K214" s="3">
        <f t="shared" si="190"/>
        <v>3.8057013405447688</v>
      </c>
      <c r="L214" s="3">
        <f t="shared" si="190"/>
        <v>84.413156064755597</v>
      </c>
      <c r="M214" s="3">
        <f t="shared" si="190"/>
        <v>1.1854848378300664</v>
      </c>
      <c r="N214" s="3">
        <f t="shared" si="190"/>
        <v>2.9756218897362587</v>
      </c>
      <c r="O214" s="3">
        <f t="shared" si="190"/>
        <v>2.7786953553535082E-2</v>
      </c>
    </row>
    <row r="217" spans="1:15" x14ac:dyDescent="0.25">
      <c r="A217" s="86"/>
      <c r="B217" s="86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</row>
    <row r="218" spans="1:15" x14ac:dyDescent="0.25">
      <c r="A218" s="86"/>
      <c r="B218" s="86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</row>
    <row r="219" spans="1:15" x14ac:dyDescent="0.25">
      <c r="A219" s="86"/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</row>
    <row r="220" spans="1:15" x14ac:dyDescent="0.25">
      <c r="A220" s="86"/>
      <c r="B220" s="86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</row>
    <row r="221" spans="1:15" x14ac:dyDescent="0.25">
      <c r="A221" s="86"/>
      <c r="B221" s="86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</row>
    <row r="222" spans="1:15" x14ac:dyDescent="0.25">
      <c r="A222" s="86"/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</row>
    <row r="224" spans="1:15" x14ac:dyDescent="0.25">
      <c r="A224" s="9" t="s">
        <v>39</v>
      </c>
      <c r="B224" s="1">
        <v>1304.3629100000001</v>
      </c>
      <c r="C224" s="1">
        <v>0.23327000000000001</v>
      </c>
      <c r="D224" s="1">
        <v>963.48339599999997</v>
      </c>
      <c r="E224" s="1">
        <v>333.53304600000001</v>
      </c>
      <c r="F224" s="1">
        <v>0.17102400000000001</v>
      </c>
      <c r="G224" s="1">
        <v>3.7179530000000001</v>
      </c>
      <c r="H224" s="1">
        <v>3.224221</v>
      </c>
      <c r="J224" s="1">
        <f>100*C224/(SUM(C224+D224+E224+F224+G224+H224))</f>
        <v>1.7883826518802198E-2</v>
      </c>
      <c r="K224" s="1">
        <f>100*D224/(SUM(C224,D224,E224,F224,G224,H224))</f>
        <v>73.86620614657005</v>
      </c>
      <c r="L224" s="1">
        <f>100*E224/(SUM(C224+D224+E224+F224+G224+H224))</f>
        <v>25.570571153391665</v>
      </c>
      <c r="M224" s="1">
        <f>100*F224/(SUM(C224,D224,E224,F224,G224,H224,))</f>
        <v>1.3111688372065104E-2</v>
      </c>
      <c r="N224" s="1">
        <f>100*G224/(SUM(C224+D224+E224+F224+G224+H224))</f>
        <v>0.28503976703845407</v>
      </c>
      <c r="O224" s="1">
        <f>100*H224/(SUM(C224,D224,E224,F224,G224,H224))</f>
        <v>0.24718741810896788</v>
      </c>
    </row>
    <row r="225" spans="1:15" x14ac:dyDescent="0.25">
      <c r="A225" s="3" t="s">
        <v>71</v>
      </c>
      <c r="B225" s="1">
        <v>1304.4795369999999</v>
      </c>
      <c r="C225" s="1">
        <v>0.20866599999999999</v>
      </c>
      <c r="D225" s="1">
        <v>965.28716999999995</v>
      </c>
      <c r="E225" s="1">
        <v>330.50633900000003</v>
      </c>
      <c r="F225" s="1">
        <v>0.17138300000000001</v>
      </c>
      <c r="G225" s="1">
        <v>5.2440509999999998</v>
      </c>
      <c r="H225" s="1">
        <v>3.0619290000000001</v>
      </c>
      <c r="J225" s="1">
        <f t="shared" ref="J225:J226" si="191">100*C225/(SUM(C225+D225+E225+F225+G225+H225))</f>
        <v>1.5996111393201475E-2</v>
      </c>
      <c r="K225" s="1">
        <f t="shared" ref="K225:K226" si="192">100*D225/(SUM(C225,D225,E225,F225,G225,H225))</f>
        <v>73.997877458465723</v>
      </c>
      <c r="L225" s="1">
        <f t="shared" ref="L225:L226" si="193">100*E225/(SUM(C225+D225+E225+F225+G225+H225))</f>
        <v>25.336260889666786</v>
      </c>
      <c r="M225" s="1">
        <f t="shared" ref="M225:M226" si="194">100*F225/(SUM(C225,D225,E225,F225,G225,H225,))</f>
        <v>1.3138036665777121E-2</v>
      </c>
      <c r="N225" s="1">
        <f t="shared" ref="N225:N226" si="195">100*G225/(SUM(C225+D225+E225+F225+G225+H225))</f>
        <v>0.40200331605354772</v>
      </c>
      <c r="O225" s="1">
        <f t="shared" ref="O225:O226" si="196">100*H225/(SUM(C225,D225,E225,F225,G225,H225))</f>
        <v>0.23472418775494813</v>
      </c>
    </row>
    <row r="226" spans="1:15" x14ac:dyDescent="0.25">
      <c r="A226" s="3" t="s">
        <v>82</v>
      </c>
      <c r="B226" s="1">
        <v>1300.767075</v>
      </c>
      <c r="C226" s="1">
        <v>0.34387600000000001</v>
      </c>
      <c r="D226" s="1">
        <v>962.19990299999995</v>
      </c>
      <c r="E226" s="1">
        <v>329.84608600000001</v>
      </c>
      <c r="F226" s="1">
        <v>0.17022300000000001</v>
      </c>
      <c r="G226" s="1">
        <v>4.5583070000000001</v>
      </c>
      <c r="H226" s="1">
        <v>3.6486800000000001</v>
      </c>
      <c r="J226" s="1">
        <f t="shared" si="191"/>
        <v>2.6436400998234057E-2</v>
      </c>
      <c r="K226" s="1">
        <f t="shared" si="192"/>
        <v>73.971729565802534</v>
      </c>
      <c r="L226" s="1">
        <f t="shared" si="193"/>
        <v>25.357813273371786</v>
      </c>
      <c r="M226" s="1">
        <f t="shared" si="194"/>
        <v>1.3086355218515967E-2</v>
      </c>
      <c r="N226" s="1">
        <f t="shared" si="195"/>
        <v>0.35043222477014185</v>
      </c>
      <c r="O226" s="1">
        <f t="shared" si="196"/>
        <v>0.28050217983876929</v>
      </c>
    </row>
    <row r="227" spans="1:15" x14ac:dyDescent="0.25">
      <c r="B227" s="3">
        <f>SUM(B224,B225,B226)/3</f>
        <v>1303.203174</v>
      </c>
      <c r="C227" s="3">
        <f t="shared" ref="C227:O227" si="197">SUM(C224,C225,C226)/3</f>
        <v>0.2619373333333333</v>
      </c>
      <c r="D227" s="3">
        <f t="shared" si="197"/>
        <v>963.65682299999992</v>
      </c>
      <c r="E227" s="3">
        <f t="shared" si="197"/>
        <v>331.29515700000002</v>
      </c>
      <c r="F227" s="3">
        <f t="shared" si="197"/>
        <v>0.17087666666666668</v>
      </c>
      <c r="G227" s="3">
        <f t="shared" si="197"/>
        <v>4.5067703333333329</v>
      </c>
      <c r="H227" s="3">
        <f t="shared" si="197"/>
        <v>3.3116099999999999</v>
      </c>
      <c r="I227" s="3">
        <f t="shared" si="197"/>
        <v>0</v>
      </c>
      <c r="J227" s="3">
        <f t="shared" si="197"/>
        <v>2.0105446303412575E-2</v>
      </c>
      <c r="K227" s="3">
        <f t="shared" si="197"/>
        <v>73.945271056946112</v>
      </c>
      <c r="L227" s="3">
        <f t="shared" si="197"/>
        <v>25.421548438810078</v>
      </c>
      <c r="M227" s="3">
        <f t="shared" si="197"/>
        <v>1.3112026752119399E-2</v>
      </c>
      <c r="N227" s="3">
        <f t="shared" si="197"/>
        <v>0.34582510262071459</v>
      </c>
      <c r="O227" s="3">
        <f t="shared" si="197"/>
        <v>0.25413792856756179</v>
      </c>
    </row>
    <row r="229" spans="1:15" x14ac:dyDescent="0.25">
      <c r="A229" s="9" t="s">
        <v>73</v>
      </c>
      <c r="B229" s="1">
        <v>1343.178862</v>
      </c>
      <c r="C229" s="1">
        <v>0.241676</v>
      </c>
      <c r="D229" s="1">
        <v>730.02248099999997</v>
      </c>
      <c r="E229" s="1">
        <v>575.120586</v>
      </c>
      <c r="F229" s="1">
        <v>0.211922</v>
      </c>
      <c r="G229" s="1">
        <v>35.891210999999998</v>
      </c>
      <c r="H229" s="1">
        <v>1.690987</v>
      </c>
      <c r="J229" s="1">
        <f>100*C229/(SUM(C229+D229+E229+F229+G229+H229))</f>
        <v>1.7992838233041788E-2</v>
      </c>
      <c r="K229" s="1">
        <f>100*D229/(SUM(C229,D229,E229,F229,G229,H229))</f>
        <v>54.350355050219392</v>
      </c>
      <c r="L229" s="1">
        <f>100*E229/(SUM(C229+D229+E229+F229+G229+H229))</f>
        <v>42.817870489375025</v>
      </c>
      <c r="M229" s="1">
        <f>100*F229/(SUM(C229,D229,E229,F229,G229,H229,))</f>
        <v>1.5777645542059127E-2</v>
      </c>
      <c r="N229" s="1">
        <f>100*G229/(SUM(C229+D229+E229+F229+G229+H229))</f>
        <v>2.6721095744342422</v>
      </c>
      <c r="O229" s="1">
        <f>100*H229/(SUM(C229,D229,E229,F229,G229,H229))</f>
        <v>0.1258944021962323</v>
      </c>
    </row>
    <row r="230" spans="1:15" x14ac:dyDescent="0.25">
      <c r="A230" s="3" t="s">
        <v>71</v>
      </c>
      <c r="B230" s="1">
        <v>956.200109</v>
      </c>
      <c r="C230" s="1">
        <v>0.21731600000000001</v>
      </c>
      <c r="D230" s="1">
        <v>671.92119000000002</v>
      </c>
      <c r="E230" s="1">
        <v>276.63747899999998</v>
      </c>
      <c r="F230" s="1">
        <v>0.17244799999999999</v>
      </c>
      <c r="G230" s="1">
        <v>4.9221469999999998</v>
      </c>
      <c r="H230" s="1">
        <v>2.3295279999999998</v>
      </c>
      <c r="J230" s="1">
        <f t="shared" ref="J230:J231" si="198">100*C230/(SUM(C230+D230+E230+F230+G230+H230))</f>
        <v>2.2727041984396013E-2</v>
      </c>
      <c r="K230" s="1">
        <f t="shared" ref="K230:K231" si="199">100*D230/(SUM(C230,D230,E230,F230,G230,H230))</f>
        <v>70.269934543868516</v>
      </c>
      <c r="L230" s="1">
        <f t="shared" ref="L230:L231" si="200">100*E230/(SUM(C230+D230+E230+F230+G230+H230))</f>
        <v>28.930919028927779</v>
      </c>
      <c r="M230" s="1">
        <f t="shared" ref="M230:M231" si="201">100*F230/(SUM(C230,D230,E230,F230,G230,H230,))</f>
        <v>1.8034718732744589E-2</v>
      </c>
      <c r="N230" s="1">
        <f t="shared" ref="N230:N231" si="202">100*G230/(SUM(C230+D230+E230+F230+G230+H230))</f>
        <v>0.51476118427713036</v>
      </c>
      <c r="O230" s="1">
        <f t="shared" ref="O230:O231" si="203">100*H230/(SUM(C230,D230,E230,F230,G230,H230))</f>
        <v>0.24362348220943725</v>
      </c>
    </row>
    <row r="231" spans="1:15" x14ac:dyDescent="0.25">
      <c r="A231" s="3" t="s">
        <v>82</v>
      </c>
      <c r="B231" s="1">
        <v>951.44261300000005</v>
      </c>
      <c r="C231" s="1">
        <v>0.233878</v>
      </c>
      <c r="D231" s="1">
        <v>670.60724000000005</v>
      </c>
      <c r="E231" s="1">
        <v>275.118718</v>
      </c>
      <c r="F231" s="1">
        <v>0.172206</v>
      </c>
      <c r="G231" s="1">
        <v>3.6622659999999998</v>
      </c>
      <c r="H231" s="1">
        <v>1.6483049999999999</v>
      </c>
      <c r="J231" s="1">
        <f t="shared" si="198"/>
        <v>2.4581408989298652E-2</v>
      </c>
      <c r="K231" s="1">
        <f t="shared" si="199"/>
        <v>70.483204224530567</v>
      </c>
      <c r="L231" s="1">
        <f t="shared" si="200"/>
        <v>28.915955018298092</v>
      </c>
      <c r="M231" s="1">
        <f t="shared" si="201"/>
        <v>1.8099462610468551E-2</v>
      </c>
      <c r="N231" s="1">
        <f t="shared" si="202"/>
        <v>0.38491717208802373</v>
      </c>
      <c r="O231" s="1">
        <f t="shared" si="203"/>
        <v>0.17324271348355089</v>
      </c>
    </row>
    <row r="232" spans="1:15" x14ac:dyDescent="0.25">
      <c r="B232" s="3">
        <f>SUM(B229,B230,B231)/3</f>
        <v>1083.6071946666668</v>
      </c>
      <c r="C232" s="3">
        <f t="shared" ref="C232:O232" si="204">SUM(C229,C230,C231)/3</f>
        <v>0.23095666666666667</v>
      </c>
      <c r="D232" s="3">
        <f t="shared" si="204"/>
        <v>690.85030366666672</v>
      </c>
      <c r="E232" s="3">
        <f t="shared" si="204"/>
        <v>375.62559433333331</v>
      </c>
      <c r="F232" s="3">
        <f t="shared" si="204"/>
        <v>0.18552533333333332</v>
      </c>
      <c r="G232" s="3">
        <f t="shared" si="204"/>
        <v>14.825208000000002</v>
      </c>
      <c r="H232" s="3">
        <f t="shared" si="204"/>
        <v>1.8896066666666664</v>
      </c>
      <c r="I232" s="3">
        <f t="shared" si="204"/>
        <v>0</v>
      </c>
      <c r="J232" s="3">
        <f t="shared" si="204"/>
        <v>2.1767096402245487E-2</v>
      </c>
      <c r="K232" s="3">
        <f t="shared" si="204"/>
        <v>65.034497939539492</v>
      </c>
      <c r="L232" s="3">
        <f t="shared" si="204"/>
        <v>33.554914845533631</v>
      </c>
      <c r="M232" s="3">
        <f t="shared" si="204"/>
        <v>1.7303942295090757E-2</v>
      </c>
      <c r="N232" s="3">
        <f t="shared" si="204"/>
        <v>1.190595976933132</v>
      </c>
      <c r="O232" s="3">
        <f t="shared" si="204"/>
        <v>0.18092019929640682</v>
      </c>
    </row>
    <row r="234" spans="1:15" x14ac:dyDescent="0.25">
      <c r="A234" s="9" t="s">
        <v>74</v>
      </c>
      <c r="B234" s="1">
        <v>1050.5704169999999</v>
      </c>
      <c r="C234" s="1">
        <v>0.35591299999999998</v>
      </c>
      <c r="D234" s="1">
        <v>487.17897900000003</v>
      </c>
      <c r="E234" s="1">
        <v>529.33313599999997</v>
      </c>
      <c r="F234" s="1">
        <v>0.18032300000000001</v>
      </c>
      <c r="G234" s="1">
        <v>33.183593000000002</v>
      </c>
      <c r="H234" s="1">
        <v>0.33847500000000003</v>
      </c>
      <c r="J234" s="1">
        <f>100*C234/(SUM(C234+D234+E234+F234+G234+H234))</f>
        <v>3.3878071718293823E-2</v>
      </c>
      <c r="K234" s="1">
        <f>100*D234/(SUM(C234,D234,E234,F234,G234,H234))</f>
        <v>46.3728056862412</v>
      </c>
      <c r="L234" s="1">
        <f>100*E234/(SUM(C234+D234+E234+F234+G234+H234))</f>
        <v>50.385307488845243</v>
      </c>
      <c r="M234" s="1">
        <f>100*F234/(SUM(C234,D234,E234,F234,G234,H234,))</f>
        <v>1.7164294438410221E-2</v>
      </c>
      <c r="N234" s="1">
        <f>100*G234/(SUM(C234+D234+E234+F234+G234+H234))</f>
        <v>3.1586262472139905</v>
      </c>
      <c r="O234" s="1">
        <f>100*H234/(SUM(C234,D234,E234,F234,G234,H234))</f>
        <v>3.2218211542847562E-2</v>
      </c>
    </row>
    <row r="235" spans="1:15" x14ac:dyDescent="0.25">
      <c r="A235" s="3" t="s">
        <v>71</v>
      </c>
      <c r="B235" s="1">
        <v>843.65388499999995</v>
      </c>
      <c r="C235" s="1">
        <v>0.228356</v>
      </c>
      <c r="D235" s="1">
        <v>467.123268</v>
      </c>
      <c r="E235" s="1">
        <v>359.85651000000001</v>
      </c>
      <c r="F235" s="1">
        <v>0.17378099999999999</v>
      </c>
      <c r="G235" s="1">
        <v>15.653980000000001</v>
      </c>
      <c r="H235" s="1">
        <v>0.61799099999999996</v>
      </c>
      <c r="J235" s="1">
        <f t="shared" ref="J235:J236" si="205">100*C235/(SUM(C235+D235+E235+F235+G235+H235))</f>
        <v>2.7067498151724274E-2</v>
      </c>
      <c r="K235" s="1">
        <f t="shared" ref="K235:K236" si="206">100*D235/(SUM(C235,D235,E235,F235,G235,H235))</f>
        <v>55.369064939031176</v>
      </c>
      <c r="L235" s="1">
        <f t="shared" ref="L235:L236" si="207">100*E235/(SUM(C235+D235+E235+F235+G235+H235))</f>
        <v>42.654519343967081</v>
      </c>
      <c r="M235" s="1">
        <f t="shared" ref="M235:M236" si="208">100*F235/(SUM(C235,D235,E235,F235,G235,H235,))</f>
        <v>2.0598613114193611E-2</v>
      </c>
      <c r="N235" s="1">
        <f t="shared" ref="N235:N236" si="209">100*G235/(SUM(C235+D235+E235+F235+G235+H235))</f>
        <v>1.8554978836427718</v>
      </c>
      <c r="O235" s="1">
        <f t="shared" ref="O235:O236" si="210">100*H235/(SUM(C235,D235,E235,F235,G235,H235))</f>
        <v>7.3251722093057484E-2</v>
      </c>
    </row>
    <row r="236" spans="1:15" x14ac:dyDescent="0.25">
      <c r="A236" s="3" t="s">
        <v>82</v>
      </c>
      <c r="B236" s="1">
        <v>992.52326400000004</v>
      </c>
      <c r="C236" s="1">
        <v>0.32005800000000001</v>
      </c>
      <c r="D236" s="1">
        <v>480.786179</v>
      </c>
      <c r="E236" s="1">
        <v>479.15326299999998</v>
      </c>
      <c r="F236" s="1">
        <v>0.17618200000000001</v>
      </c>
      <c r="G236" s="1">
        <v>31.888297999999999</v>
      </c>
      <c r="H236" s="1">
        <v>0.19928399999999999</v>
      </c>
      <c r="J236" s="1">
        <f t="shared" si="205"/>
        <v>3.2246901569855796E-2</v>
      </c>
      <c r="K236" s="1">
        <f t="shared" si="206"/>
        <v>48.440796950427952</v>
      </c>
      <c r="L236" s="1">
        <f t="shared" si="207"/>
        <v>48.276275265221386</v>
      </c>
      <c r="M236" s="1">
        <f t="shared" si="208"/>
        <v>1.7750918934631644E-2</v>
      </c>
      <c r="N236" s="1">
        <f t="shared" si="209"/>
        <v>3.2128514420393475</v>
      </c>
      <c r="O236" s="1">
        <f t="shared" si="210"/>
        <v>2.0078521806819835E-2</v>
      </c>
    </row>
    <row r="237" spans="1:15" x14ac:dyDescent="0.25">
      <c r="B237" s="3">
        <f>SUM(B234,B235,B236)/3</f>
        <v>962.24918866666667</v>
      </c>
      <c r="C237" s="3">
        <f>SUM(C234,B235,C236)/3</f>
        <v>281.44328533333334</v>
      </c>
      <c r="D237" s="3">
        <f>SUM(D234,C235,D236)/3</f>
        <v>322.73117133333335</v>
      </c>
      <c r="E237" s="3">
        <f>SUM(E234,D235,E236)/3</f>
        <v>491.869889</v>
      </c>
      <c r="F237" s="3">
        <f>SUM(F234,F235,F236)/3</f>
        <v>0.176762</v>
      </c>
      <c r="G237" s="3">
        <f t="shared" ref="G237:O237" si="211">SUM(G234,G235,G236)/3</f>
        <v>26.908623666666671</v>
      </c>
      <c r="H237" s="3">
        <f t="shared" si="211"/>
        <v>0.38525000000000004</v>
      </c>
      <c r="I237" s="3">
        <f t="shared" si="211"/>
        <v>0</v>
      </c>
      <c r="J237" s="3">
        <f t="shared" si="211"/>
        <v>3.1064157146624628E-2</v>
      </c>
      <c r="K237" s="3">
        <f t="shared" si="211"/>
        <v>50.060889191900117</v>
      </c>
      <c r="L237" s="3">
        <f t="shared" si="211"/>
        <v>47.10536736601123</v>
      </c>
      <c r="M237" s="3">
        <f t="shared" si="211"/>
        <v>1.8504608829078492E-2</v>
      </c>
      <c r="N237" s="3">
        <f t="shared" si="211"/>
        <v>2.7423251909653703</v>
      </c>
      <c r="O237" s="3">
        <f t="shared" si="211"/>
        <v>4.1849485147574951E-2</v>
      </c>
    </row>
    <row r="239" spans="1:15" x14ac:dyDescent="0.25">
      <c r="A239" s="9" t="s">
        <v>75</v>
      </c>
      <c r="B239" s="1">
        <v>727.74388399999998</v>
      </c>
      <c r="C239" s="1">
        <v>0.2238</v>
      </c>
      <c r="D239" s="1">
        <v>360.83030300000001</v>
      </c>
      <c r="E239" s="1">
        <v>361.16223000000002</v>
      </c>
      <c r="F239" s="1">
        <v>0.18640300000000001</v>
      </c>
      <c r="G239" s="1">
        <v>5.2781989999999999</v>
      </c>
      <c r="H239" s="1">
        <v>6.2949000000000005E-2</v>
      </c>
      <c r="J239" s="1">
        <f>100*C239/(SUM(C239+D239+E239+F239+G239+H239))</f>
        <v>3.0752577234987793E-2</v>
      </c>
      <c r="K239" s="1">
        <f>100*D239/(SUM(C239,D239,E239,F239,G239,H239))</f>
        <v>49.582045405413524</v>
      </c>
      <c r="L239" s="1">
        <f>100*E239/(SUM(C239+D239+E239+F239+G239+H239))</f>
        <v>49.627655819639976</v>
      </c>
      <c r="M239" s="1">
        <f>100*F239/(SUM(C239,D239,E239,F239,G239,H239,))</f>
        <v>2.561381883080174E-2</v>
      </c>
      <c r="N239" s="1">
        <f>100*G239/(SUM(C239+D239+E239+F239+G239+H239))</f>
        <v>0.72528249512571641</v>
      </c>
      <c r="O239" s="1">
        <f>100*H239/(SUM(C239,D239,E239,F239,G239,H239))</f>
        <v>8.6498837549832293E-3</v>
      </c>
    </row>
    <row r="240" spans="1:15" x14ac:dyDescent="0.25">
      <c r="A240" s="3" t="s">
        <v>71</v>
      </c>
      <c r="B240" s="1">
        <v>692.80134499999997</v>
      </c>
      <c r="C240" s="1">
        <v>0.25155300000000003</v>
      </c>
      <c r="D240" s="1">
        <v>354.620295</v>
      </c>
      <c r="E240" s="1">
        <v>333.00555000000003</v>
      </c>
      <c r="F240" s="1">
        <v>0.17002999999999999</v>
      </c>
      <c r="G240" s="1">
        <v>4.4211159999999996</v>
      </c>
      <c r="H240" s="1">
        <v>0.33280100000000001</v>
      </c>
      <c r="J240" s="1">
        <f t="shared" ref="J240:J241" si="212">100*C240/(SUM(C240+D240+E240+F240+G240+H240))</f>
        <v>3.630954267272677E-2</v>
      </c>
      <c r="K240" s="1">
        <f t="shared" ref="K240:K241" si="213">100*D240/(SUM(C240,D240,E240,F240,G240,H240))</f>
        <v>51.18643281502289</v>
      </c>
      <c r="L240" s="1">
        <f t="shared" ref="L240:L241" si="214">100*E240/(SUM(C240+D240+E240+F240+G240+H240))</f>
        <v>48.066527642206005</v>
      </c>
      <c r="M240" s="1">
        <f t="shared" ref="M240:M241" si="215">100*F240/(SUM(C240,D240,E240,F240,G240,H240,))</f>
        <v>2.4542388843081703E-2</v>
      </c>
      <c r="N240" s="1">
        <f t="shared" ref="N240:N241" si="216">100*G240/(SUM(C240+D240+E240+F240+G240+H240))</f>
        <v>0.63815060867123441</v>
      </c>
      <c r="O240" s="1">
        <f t="shared" ref="O240:O241" si="217">100*H240/(SUM(C240,D240,E240,F240,G240,H240))</f>
        <v>4.8037002584052434E-2</v>
      </c>
    </row>
    <row r="241" spans="1:15" x14ac:dyDescent="0.25">
      <c r="A241" s="3" t="s">
        <v>82</v>
      </c>
      <c r="B241" s="1">
        <v>590.88033700000005</v>
      </c>
      <c r="C241" s="1">
        <v>0.26830599999999999</v>
      </c>
      <c r="D241" s="1">
        <v>338.04475300000001</v>
      </c>
      <c r="E241" s="1">
        <v>246.11583899999999</v>
      </c>
      <c r="F241" s="1">
        <v>0.171461</v>
      </c>
      <c r="G241" s="1">
        <v>5.9493819999999999</v>
      </c>
      <c r="H241" s="1">
        <v>0.33059500000000003</v>
      </c>
      <c r="J241" s="1">
        <f t="shared" si="212"/>
        <v>4.5407840412546745E-2</v>
      </c>
      <c r="K241" s="1">
        <f t="shared" si="213"/>
        <v>57.210357563836745</v>
      </c>
      <c r="L241" s="1">
        <f t="shared" si="214"/>
        <v>41.652399649325943</v>
      </c>
      <c r="M241" s="1">
        <f t="shared" si="215"/>
        <v>2.9017888996055539E-2</v>
      </c>
      <c r="N241" s="1">
        <f t="shared" si="216"/>
        <v>1.0068674886483275</v>
      </c>
      <c r="O241" s="1">
        <f t="shared" si="217"/>
        <v>5.5949568780369767E-2</v>
      </c>
    </row>
    <row r="242" spans="1:15" x14ac:dyDescent="0.25">
      <c r="B242" s="3">
        <f>SUM(B239,B240,B241)/3</f>
        <v>670.47518866666667</v>
      </c>
      <c r="C242" s="3">
        <f>SUM(C239,B240,C241)/3</f>
        <v>231.09781699999999</v>
      </c>
      <c r="D242" s="3">
        <f>SUM(D239,C240,D241)/3</f>
        <v>233.042203</v>
      </c>
      <c r="E242" s="3">
        <f>SUM(E239,D240,E241)/3</f>
        <v>320.63278800000006</v>
      </c>
      <c r="F242" s="3">
        <f>SUM(F239,F240,F241)/3</f>
        <v>0.17596466666666666</v>
      </c>
      <c r="G242" s="3">
        <f t="shared" ref="G242:O242" si="218">SUM(G239,G240,G241)/3</f>
        <v>5.2162323333333331</v>
      </c>
      <c r="H242" s="3">
        <f t="shared" si="218"/>
        <v>0.242115</v>
      </c>
      <c r="I242" s="3">
        <f t="shared" si="218"/>
        <v>0</v>
      </c>
      <c r="J242" s="3">
        <f t="shared" si="218"/>
        <v>3.7489986773420435E-2</v>
      </c>
      <c r="K242" s="3">
        <f t="shared" si="218"/>
        <v>52.659611928091046</v>
      </c>
      <c r="L242" s="3">
        <f t="shared" si="218"/>
        <v>46.448861037057306</v>
      </c>
      <c r="M242" s="3">
        <f t="shared" si="218"/>
        <v>2.6391365556646326E-2</v>
      </c>
      <c r="N242" s="3">
        <f t="shared" si="218"/>
        <v>0.7901001974817593</v>
      </c>
      <c r="O242" s="3">
        <f t="shared" si="218"/>
        <v>3.7545485039801811E-2</v>
      </c>
    </row>
    <row r="243" spans="1:15" x14ac:dyDescent="0.25">
      <c r="G243" s="70"/>
      <c r="H243" s="70"/>
      <c r="I243" s="70"/>
      <c r="J243" s="70"/>
      <c r="K243" s="70"/>
      <c r="L243" s="70"/>
      <c r="M243" s="70"/>
      <c r="N243" s="70"/>
      <c r="O243" s="70"/>
    </row>
    <row r="244" spans="1:15" x14ac:dyDescent="0.25">
      <c r="A244" s="9" t="s">
        <v>76</v>
      </c>
      <c r="B244" s="1">
        <v>328.26922000000002</v>
      </c>
      <c r="C244" s="1">
        <v>0.22159599999999999</v>
      </c>
      <c r="D244" s="1">
        <v>171.02638300000001</v>
      </c>
      <c r="E244" s="1">
        <v>153.513192</v>
      </c>
      <c r="F244" s="1">
        <v>0.181723</v>
      </c>
      <c r="G244" s="1">
        <v>2.7654960000000002</v>
      </c>
      <c r="H244" s="1">
        <v>0.56082900000000002</v>
      </c>
      <c r="J244" s="1">
        <f>100*C244/(SUM(C244+D244+E244+F244+G244+H244))</f>
        <v>6.7504349227455282E-2</v>
      </c>
      <c r="K244" s="1">
        <f>100*D244/(SUM(C244,D244,E244,F244,G244,H244))</f>
        <v>52.0994272691769</v>
      </c>
      <c r="L244" s="1">
        <f>100*E244/(SUM(C244+D244+E244+F244+G244+H244))</f>
        <v>46.764418688917651</v>
      </c>
      <c r="M244" s="1">
        <f>100*F244/(SUM(C244,D244,E244,F244,G244,H244,))</f>
        <v>5.5357916454542765E-2</v>
      </c>
      <c r="N244" s="1">
        <f>100*G244/(SUM(C244+D244+E244+F244+G244+H244))</f>
        <v>0.8424475521721092</v>
      </c>
      <c r="O244" s="1">
        <f>100*H244/(SUM(C244,D244,E244,F244,G244,H244))</f>
        <v>0.1708442240513571</v>
      </c>
    </row>
    <row r="245" spans="1:15" x14ac:dyDescent="0.25">
      <c r="A245" s="3" t="s">
        <v>71</v>
      </c>
      <c r="B245" s="1">
        <v>309.65815700000002</v>
      </c>
      <c r="C245" s="1">
        <v>0.224241</v>
      </c>
      <c r="D245" s="1">
        <v>167.34115700000001</v>
      </c>
      <c r="E245" s="1">
        <v>137.69782900000001</v>
      </c>
      <c r="F245" s="1">
        <v>0.15710099999999999</v>
      </c>
      <c r="G245" s="1">
        <v>3.717422</v>
      </c>
      <c r="H245" s="1">
        <v>0.52040699999999995</v>
      </c>
      <c r="J245" s="1">
        <f t="shared" ref="J245:J246" si="219">100*C245/(SUM(C245+D245+E245+F245+G245+H245))</f>
        <v>7.2415660602152321E-2</v>
      </c>
      <c r="K245" s="1">
        <f t="shared" ref="K245:K246" si="220">100*D245/(SUM(C245,D245,E245,F245,G245,H245))</f>
        <v>54.040610013706186</v>
      </c>
      <c r="L245" s="1">
        <f t="shared" ref="L245:L246" si="221">100*E245/(SUM(C245+D245+E245+F245+G245+H245))</f>
        <v>44.467689898445016</v>
      </c>
      <c r="M245" s="1">
        <f t="shared" ref="M245:M246" si="222">100*F245/(SUM(C245,D245,E245,F245,G245,H245,))</f>
        <v>5.0733686954030403E-2</v>
      </c>
      <c r="N245" s="1">
        <f t="shared" ref="N245:N246" si="223">100*G245/(SUM(C245+D245+E245+F245+G245+H245))</f>
        <v>1.2004921930734089</v>
      </c>
      <c r="O245" s="1">
        <f t="shared" ref="O245:O246" si="224">100*H245/(SUM(C245,D245,E245,F245,G245,H245))</f>
        <v>0.16805854721921629</v>
      </c>
    </row>
    <row r="246" spans="1:15" x14ac:dyDescent="0.25">
      <c r="A246" s="3" t="s">
        <v>72</v>
      </c>
      <c r="B246" s="1">
        <v>304.704813</v>
      </c>
      <c r="C246" s="1">
        <v>0.213116</v>
      </c>
      <c r="D246" s="1">
        <v>165.156567</v>
      </c>
      <c r="E246" s="1">
        <v>136.74872500000001</v>
      </c>
      <c r="F246" s="1">
        <v>0.158168</v>
      </c>
      <c r="G246" s="1">
        <v>2.086989</v>
      </c>
      <c r="H246" s="1">
        <v>0.341248</v>
      </c>
      <c r="J246" s="1">
        <f t="shared" si="219"/>
        <v>6.9941789859420414E-2</v>
      </c>
      <c r="K246" s="1">
        <f t="shared" si="220"/>
        <v>54.202152363113463</v>
      </c>
      <c r="L246" s="1">
        <f t="shared" si="221"/>
        <v>44.879082694371483</v>
      </c>
      <c r="M246" s="1">
        <f t="shared" si="222"/>
        <v>5.1908599159541331E-2</v>
      </c>
      <c r="N246" s="1">
        <f t="shared" si="223"/>
        <v>0.68492157358866523</v>
      </c>
      <c r="O246" s="1">
        <f t="shared" si="224"/>
        <v>0.11199297990740958</v>
      </c>
    </row>
    <row r="247" spans="1:15" x14ac:dyDescent="0.25">
      <c r="B247" s="3">
        <f>SUM(B244,B245,B246)/3</f>
        <v>314.21073000000001</v>
      </c>
      <c r="C247" s="3">
        <f>SUM(C244,B245,C246)/3</f>
        <v>103.36428966666666</v>
      </c>
      <c r="D247" s="3">
        <f>SUM(D244,C245,D246)/3</f>
        <v>112.13573033333334</v>
      </c>
      <c r="E247" s="3">
        <f>SUM(E244,D245,E246)/3</f>
        <v>152.534358</v>
      </c>
      <c r="F247" s="3">
        <f>SUM(F244,F245,F246)/3</f>
        <v>0.16566400000000001</v>
      </c>
      <c r="G247" s="3">
        <f t="shared" ref="G247:O247" si="225">SUM(G244,G245,G246)/3</f>
        <v>2.856635666666667</v>
      </c>
      <c r="H247" s="3">
        <f t="shared" si="225"/>
        <v>0.47416133333333338</v>
      </c>
      <c r="I247" s="3">
        <f t="shared" si="225"/>
        <v>0</v>
      </c>
      <c r="J247" s="3">
        <f t="shared" si="225"/>
        <v>6.995393322967601E-2</v>
      </c>
      <c r="K247" s="3">
        <f t="shared" si="225"/>
        <v>53.447396548665516</v>
      </c>
      <c r="L247" s="3">
        <f t="shared" si="225"/>
        <v>45.370397093911379</v>
      </c>
      <c r="M247" s="3">
        <f t="shared" si="225"/>
        <v>5.2666734189371504E-2</v>
      </c>
      <c r="N247" s="3">
        <f t="shared" si="225"/>
        <v>0.90928710627806109</v>
      </c>
      <c r="O247" s="3">
        <f t="shared" si="225"/>
        <v>0.15029858372599433</v>
      </c>
    </row>
    <row r="248" spans="1:15" x14ac:dyDescent="0.25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</row>
    <row r="249" spans="1:15" x14ac:dyDescent="0.25">
      <c r="A249" s="9" t="s">
        <v>77</v>
      </c>
      <c r="B249" s="1">
        <v>225.14689799999999</v>
      </c>
      <c r="C249" s="1">
        <v>0.26727800000000002</v>
      </c>
      <c r="D249" s="1">
        <v>105.64205699999999</v>
      </c>
      <c r="E249" s="1">
        <v>116.359735</v>
      </c>
      <c r="F249" s="1">
        <v>0.15338599999999999</v>
      </c>
      <c r="G249" s="1">
        <v>2.3506830000000001</v>
      </c>
      <c r="H249" s="1">
        <v>0.37375900000000001</v>
      </c>
      <c r="J249" s="1">
        <f>100*C249/(SUM(C249+D249+E249+F249+G249+H249))</f>
        <v>0.11871271706350579</v>
      </c>
      <c r="K249" s="1">
        <f>100*D249/(SUM(C249,D249,E249,F249,G249,H249))</f>
        <v>46.921391295384389</v>
      </c>
      <c r="L249" s="1">
        <f>100*E249/(SUM(C249+D249+E249+F249+G249+H249))</f>
        <v>51.681695832202841</v>
      </c>
      <c r="M249" s="1">
        <f>100*F249/(SUM(C249,D249,E249,F249,G249,H249,))</f>
        <v>6.812707674968721E-2</v>
      </c>
      <c r="N249" s="1">
        <f>100*G249/(SUM(C249+D249+E249+F249+G249+H249))</f>
        <v>1.0440663499614371</v>
      </c>
      <c r="O249" s="1">
        <f>100*H249/(SUM(C249,D249,E249,F249,G249,H249))</f>
        <v>0.16600672863811786</v>
      </c>
    </row>
    <row r="250" spans="1:15" x14ac:dyDescent="0.25">
      <c r="A250" s="3" t="s">
        <v>71</v>
      </c>
      <c r="B250" s="1">
        <v>262.60329100000001</v>
      </c>
      <c r="C250" s="1">
        <v>0.27025199999999999</v>
      </c>
      <c r="D250" s="1">
        <v>112.9616</v>
      </c>
      <c r="E250" s="1">
        <v>146.61779200000001</v>
      </c>
      <c r="F250" s="1">
        <v>0.15068599999999999</v>
      </c>
      <c r="G250" s="1">
        <v>2.4489019999999999</v>
      </c>
      <c r="H250" s="1">
        <v>0.15406</v>
      </c>
      <c r="J250" s="1">
        <f t="shared" ref="J250:J251" si="226">100*C250/(SUM(C250+D250+E250+F250+G250+H250))</f>
        <v>0.10291264741646879</v>
      </c>
      <c r="K250" s="1">
        <f t="shared" ref="K250:K251" si="227">100*D250/(SUM(C250,D250,E250,F250,G250,H250))</f>
        <v>43.016063941803132</v>
      </c>
      <c r="L250" s="1">
        <f t="shared" ref="L250:L251" si="228">100*E250/(SUM(C250+D250+E250+F250+G250+H250))</f>
        <v>55.832427264468564</v>
      </c>
      <c r="M250" s="1">
        <f t="shared" ref="M250:M251" si="229">100*F250/(SUM(C250,D250,E250,F250,G250,H250,))</f>
        <v>5.7381611194729419E-2</v>
      </c>
      <c r="N250" s="1">
        <f t="shared" ref="N250:N251" si="230">100*G250/(SUM(C250+D250+E250+F250+G250+H250))</f>
        <v>0.93254809616019585</v>
      </c>
      <c r="O250" s="1">
        <f t="shared" ref="O250:O251" si="231">100*H250/(SUM(C250,D250,E250,F250,G250,H250))</f>
        <v>5.8666438956903863E-2</v>
      </c>
    </row>
    <row r="251" spans="1:15" x14ac:dyDescent="0.25">
      <c r="A251" s="3" t="s">
        <v>82</v>
      </c>
      <c r="B251" s="1">
        <v>273.16467</v>
      </c>
      <c r="C251" s="1">
        <v>0.33516299999999999</v>
      </c>
      <c r="D251" s="1">
        <v>115.12132699999999</v>
      </c>
      <c r="E251" s="1">
        <v>154.44124299999999</v>
      </c>
      <c r="F251" s="1">
        <v>0.19433600000000001</v>
      </c>
      <c r="G251" s="1">
        <v>2.9931519999999998</v>
      </c>
      <c r="H251" s="1">
        <v>7.9449000000000006E-2</v>
      </c>
      <c r="J251" s="1">
        <f t="shared" si="226"/>
        <v>0.12269632086755583</v>
      </c>
      <c r="K251" s="1">
        <f t="shared" si="227"/>
        <v>42.143563807135088</v>
      </c>
      <c r="L251" s="1">
        <f t="shared" si="228"/>
        <v>56.537781038814423</v>
      </c>
      <c r="M251" s="1">
        <f t="shared" si="229"/>
        <v>7.1142435806211698E-2</v>
      </c>
      <c r="N251" s="1">
        <f t="shared" si="230"/>
        <v>1.0957317430544733</v>
      </c>
      <c r="O251" s="1">
        <f t="shared" si="231"/>
        <v>2.9084654322244528E-2</v>
      </c>
    </row>
    <row r="252" spans="1:15" x14ac:dyDescent="0.25">
      <c r="B252" s="3">
        <f>SUM(B249,B250,B251)/3</f>
        <v>253.63828633333333</v>
      </c>
      <c r="C252" s="3">
        <f>SUM(C249,B250,C251)/3</f>
        <v>87.735244000000009</v>
      </c>
      <c r="D252" s="3">
        <f>SUM(D249,C250,D251)/3</f>
        <v>73.677878666666672</v>
      </c>
      <c r="E252" s="3">
        <f>SUM(E249,D250,E251)/3</f>
        <v>127.92085933333333</v>
      </c>
      <c r="F252" s="3">
        <f>SUM(F249,F250,F251)/3</f>
        <v>0.16613600000000001</v>
      </c>
      <c r="G252" s="3">
        <f t="shared" ref="G252:O252" si="232">SUM(G249,G250,G251)/3</f>
        <v>2.5975790000000001</v>
      </c>
      <c r="H252" s="3">
        <f t="shared" si="232"/>
        <v>0.20242266666666667</v>
      </c>
      <c r="I252" s="3">
        <f t="shared" si="232"/>
        <v>0</v>
      </c>
      <c r="J252" s="3">
        <f t="shared" si="232"/>
        <v>0.11477389511584346</v>
      </c>
      <c r="K252" s="3">
        <f t="shared" si="232"/>
        <v>44.027006348107534</v>
      </c>
      <c r="L252" s="3">
        <f t="shared" si="232"/>
        <v>54.68396804516194</v>
      </c>
      <c r="M252" s="3">
        <f t="shared" si="232"/>
        <v>6.5550374583542778E-2</v>
      </c>
      <c r="N252" s="3">
        <f t="shared" si="232"/>
        <v>1.0241153963920355</v>
      </c>
      <c r="O252" s="3">
        <f t="shared" si="232"/>
        <v>8.4585940639088752E-2</v>
      </c>
    </row>
    <row r="254" spans="1:15" x14ac:dyDescent="0.25">
      <c r="A254" s="9" t="s">
        <v>78</v>
      </c>
      <c r="B254" s="1">
        <v>132.876284</v>
      </c>
      <c r="C254" s="1">
        <v>0.54773400000000005</v>
      </c>
      <c r="D254" s="1">
        <v>57.882323999999997</v>
      </c>
      <c r="E254" s="1">
        <v>72.496970000000005</v>
      </c>
      <c r="F254" s="1">
        <v>0.14680299999999999</v>
      </c>
      <c r="G254" s="1">
        <v>1.796864</v>
      </c>
      <c r="H254" s="1">
        <v>5.5890000000000002E-3</v>
      </c>
      <c r="J254" s="1">
        <f>100*C254/(SUM(C254+D254+E254+F254+G254+H254))</f>
        <v>0.41221351433939862</v>
      </c>
      <c r="K254" s="1">
        <f>100*D254/(SUM(C254,D254,E254,F254,G254,H254))</f>
        <v>43.561064666739178</v>
      </c>
      <c r="L254" s="1">
        <f>100*E254/(SUM(C254+D254+E254+F254+G254+H254))</f>
        <v>54.55975123446408</v>
      </c>
      <c r="M254" s="1">
        <f>100*F254/(SUM(C254,D254,E254,F254,G254,H254,))</f>
        <v>0.11048096438338086</v>
      </c>
      <c r="N254" s="1">
        <f>100*G254/(SUM(C254+D254+E254+F254+G254+H254))</f>
        <v>1.3522834518761828</v>
      </c>
      <c r="O254" s="1">
        <f>100*H254/(SUM(C254,D254,E254,F254,G254,H254))</f>
        <v>4.2061681977801253E-3</v>
      </c>
    </row>
    <row r="255" spans="1:15" x14ac:dyDescent="0.25">
      <c r="A255" s="3" t="s">
        <v>71</v>
      </c>
      <c r="B255" s="1">
        <v>137.39604</v>
      </c>
      <c r="C255" s="1">
        <v>0.55138699999999996</v>
      </c>
      <c r="D255" s="1">
        <v>57.637189999999997</v>
      </c>
      <c r="E255" s="1">
        <v>77.746707000000001</v>
      </c>
      <c r="F255" s="1">
        <v>0.14561299999999999</v>
      </c>
      <c r="G255" s="1">
        <v>1.3093600000000001</v>
      </c>
      <c r="H255" s="1">
        <v>5.7829999999999999E-3</v>
      </c>
      <c r="J255" s="1">
        <f t="shared" ref="J255:J256" si="233">100*C255/(SUM(C255+D255+E255+F255+G255+H255))</f>
        <v>0.40131214844328844</v>
      </c>
      <c r="K255" s="1">
        <f t="shared" ref="K255:K256" si="234">100*D255/(SUM(C255,D255,E255,F255,G255,H255))</f>
        <v>41.949673367587593</v>
      </c>
      <c r="L255" s="1">
        <f t="shared" ref="L255:L256" si="235">100*E255/(SUM(C255+D255+E255+F255+G255+H255))</f>
        <v>56.585842648740091</v>
      </c>
      <c r="M255" s="1">
        <f t="shared" ref="M255:M256" si="236">100*F255/(SUM(C255,D255,E255,F255,G255,H255,))</f>
        <v>0.10598049259643873</v>
      </c>
      <c r="N255" s="1">
        <f t="shared" ref="N255:N256" si="237">100*G255/(SUM(C255+D255+E255+F255+G255+H255))</f>
        <v>0.95298234214028299</v>
      </c>
      <c r="O255" s="1">
        <f t="shared" ref="O255:O256" si="238">100*H255/(SUM(C255,D255,E255,F255,G255,H255))</f>
        <v>4.2090004922994868E-3</v>
      </c>
    </row>
    <row r="256" spans="1:15" x14ac:dyDescent="0.25">
      <c r="A256" s="3" t="s">
        <v>82</v>
      </c>
      <c r="B256" s="1">
        <v>126.763018</v>
      </c>
      <c r="C256" s="1">
        <v>0.58535099999999995</v>
      </c>
      <c r="D256" s="1">
        <v>58.133468999999998</v>
      </c>
      <c r="E256" s="1">
        <v>65.692442999999997</v>
      </c>
      <c r="F256" s="1">
        <v>0.148729</v>
      </c>
      <c r="G256" s="1">
        <v>2.1971099999999999</v>
      </c>
      <c r="H256" s="1">
        <v>5.9160000000000003E-3</v>
      </c>
      <c r="J256" s="1">
        <f t="shared" si="233"/>
        <v>0.46176795822264188</v>
      </c>
      <c r="K256" s="1">
        <f t="shared" si="234"/>
        <v>45.859959724215464</v>
      </c>
      <c r="L256" s="1">
        <f t="shared" si="235"/>
        <v>51.823034853903529</v>
      </c>
      <c r="M256" s="1">
        <f t="shared" si="236"/>
        <v>0.1173283835826629</v>
      </c>
      <c r="N256" s="1">
        <f t="shared" si="237"/>
        <v>1.7332421037814041</v>
      </c>
      <c r="O256" s="1">
        <f t="shared" si="238"/>
        <v>4.6669762943005984E-3</v>
      </c>
    </row>
    <row r="257" spans="1:15" x14ac:dyDescent="0.25">
      <c r="B257" s="3">
        <f>SUM(B254,B255,B256)/3</f>
        <v>132.345114</v>
      </c>
      <c r="C257" s="3">
        <f>SUM(C254,B255,C256)/3</f>
        <v>46.176375</v>
      </c>
      <c r="D257" s="3">
        <f>SUM(D254,C255,D256)/3</f>
        <v>38.855726666666662</v>
      </c>
      <c r="E257" s="3">
        <f>SUM(E254,D255,E256)/3</f>
        <v>65.27553433333334</v>
      </c>
      <c r="F257" s="3">
        <f>SUM(F254,F255,F256)/3</f>
        <v>0.14704833333333334</v>
      </c>
      <c r="G257" s="3">
        <f t="shared" ref="G257:O257" si="239">SUM(G254,G255,G256)/3</f>
        <v>1.7677779999999998</v>
      </c>
      <c r="H257" s="3">
        <f t="shared" si="239"/>
        <v>5.7626666666666668E-3</v>
      </c>
      <c r="I257" s="3">
        <f t="shared" si="239"/>
        <v>0</v>
      </c>
      <c r="J257" s="3">
        <f t="shared" si="239"/>
        <v>0.42509787366844298</v>
      </c>
      <c r="K257" s="3">
        <f t="shared" si="239"/>
        <v>43.790232586180743</v>
      </c>
      <c r="L257" s="3">
        <f t="shared" si="239"/>
        <v>54.322876245702567</v>
      </c>
      <c r="M257" s="3">
        <f t="shared" si="239"/>
        <v>0.11126328018749417</v>
      </c>
      <c r="N257" s="3">
        <f t="shared" si="239"/>
        <v>1.3461692992659566</v>
      </c>
      <c r="O257" s="3">
        <f t="shared" si="239"/>
        <v>4.3607149947934029E-3</v>
      </c>
    </row>
    <row r="259" spans="1:15" x14ac:dyDescent="0.25">
      <c r="A259" s="9" t="s">
        <v>79</v>
      </c>
      <c r="B259" s="1">
        <v>80.872361999999995</v>
      </c>
      <c r="C259" s="1">
        <v>1.012753</v>
      </c>
      <c r="D259" s="1">
        <v>24.914740999999999</v>
      </c>
      <c r="E259" s="1">
        <v>51.853977999999998</v>
      </c>
      <c r="F259" s="1">
        <v>0.14177699999999999</v>
      </c>
      <c r="G259" s="1">
        <v>2.9441709999999999</v>
      </c>
      <c r="H259" s="1">
        <v>4.9420000000000002E-3</v>
      </c>
      <c r="J259" s="1">
        <f>100*C259/(SUM(C259+D259+E259+F259+G259+H259))</f>
        <v>1.2522856696086113</v>
      </c>
      <c r="K259" s="1">
        <f>100*D259/(SUM(C259,D259,E259,F259,G259,H259))</f>
        <v>30.807485256829768</v>
      </c>
      <c r="L259" s="1">
        <f>100*E259/(SUM(C259+D259+E259+F259+G259+H259))</f>
        <v>64.118292971336729</v>
      </c>
      <c r="M259" s="1">
        <f>100*F259/(SUM(C259,D259,E259,F259,G259,H259,))</f>
        <v>0.17530958227731741</v>
      </c>
      <c r="N259" s="1">
        <f>100*G259/(SUM(C259+D259+E259+F259+G259+H259))</f>
        <v>3.6405156560160816</v>
      </c>
      <c r="O259" s="1">
        <f>100*H259/(SUM(C259,D259,E259,F259,G259,H259))</f>
        <v>6.1108639314874967E-3</v>
      </c>
    </row>
    <row r="260" spans="1:15" x14ac:dyDescent="0.25">
      <c r="A260" s="3" t="s">
        <v>71</v>
      </c>
      <c r="B260" s="1">
        <v>82.794967</v>
      </c>
      <c r="C260" s="1">
        <v>0.42078700000000002</v>
      </c>
      <c r="D260" s="1">
        <v>24.657363</v>
      </c>
      <c r="E260" s="1">
        <v>56.279733</v>
      </c>
      <c r="F260" s="1">
        <v>0.14063000000000001</v>
      </c>
      <c r="G260" s="1">
        <v>1.2915000000000001</v>
      </c>
      <c r="H260" s="1">
        <v>4.9540000000000001E-3</v>
      </c>
      <c r="J260" s="1">
        <f t="shared" ref="J260:J261" si="240">100*C260/(SUM(C260+D260+E260+F260+G260+H260))</f>
        <v>0.50822775253959585</v>
      </c>
      <c r="K260" s="1">
        <f t="shared" ref="K260:K261" si="241">100*D260/(SUM(C260,D260,E260,F260,G260,H260))</f>
        <v>29.781234166081617</v>
      </c>
      <c r="L260" s="1">
        <f t="shared" ref="L260:L261" si="242">100*E260/(SUM(C260+D260+E260+F260+G260+H260))</f>
        <v>67.974823880296967</v>
      </c>
      <c r="M260" s="1">
        <f t="shared" ref="M260:M261" si="243">100*F260/(SUM(C260,D260,E260,F260,G260,H260,))</f>
        <v>0.16985331970722328</v>
      </c>
      <c r="N260" s="1">
        <f t="shared" ref="N260:N261" si="244">100*G260/(SUM(C260+D260+E260+F260+G260+H260))</f>
        <v>1.5598774258826626</v>
      </c>
      <c r="O260" s="1">
        <f t="shared" ref="O260:O261" si="245">100*H260/(SUM(C260,D260,E260,F260,G260,H260))</f>
        <v>5.983455491926218E-3</v>
      </c>
    </row>
    <row r="261" spans="1:15" x14ac:dyDescent="0.25">
      <c r="A261" s="3" t="s">
        <v>82</v>
      </c>
      <c r="B261" s="1">
        <v>80.560029</v>
      </c>
      <c r="C261" s="1">
        <v>1.5780529999999999</v>
      </c>
      <c r="D261" s="1">
        <v>24.596761000000001</v>
      </c>
      <c r="E261" s="1">
        <v>52.306849</v>
      </c>
      <c r="F261" s="1">
        <v>0.13961299999999999</v>
      </c>
      <c r="G261" s="1">
        <v>1.933934</v>
      </c>
      <c r="H261" s="1">
        <v>4.8180000000000002E-3</v>
      </c>
      <c r="J261" s="1">
        <f t="shared" si="240"/>
        <v>1.9588535892763097</v>
      </c>
      <c r="K261" s="1">
        <f t="shared" si="241"/>
        <v>30.53221505831652</v>
      </c>
      <c r="L261" s="1">
        <f t="shared" si="242"/>
        <v>64.929035277892424</v>
      </c>
      <c r="M261" s="1">
        <f t="shared" si="243"/>
        <v>0.17330306786884433</v>
      </c>
      <c r="N261" s="1">
        <f t="shared" si="244"/>
        <v>2.4006123731734559</v>
      </c>
      <c r="O261" s="1">
        <f t="shared" si="245"/>
        <v>5.9806334724709885E-3</v>
      </c>
    </row>
    <row r="262" spans="1:15" x14ac:dyDescent="0.25">
      <c r="B262" s="3">
        <f>SUM(B259,B260,B261)/3</f>
        <v>81.409119333333322</v>
      </c>
      <c r="C262" s="3">
        <f>SUM(C259,B260,C261)/3</f>
        <v>28.461924333333332</v>
      </c>
      <c r="D262" s="3">
        <f>SUM(D259,C260,D261)/3</f>
        <v>16.644096333333334</v>
      </c>
      <c r="E262" s="3">
        <f>SUM(E259,D260,E261)/3</f>
        <v>42.939396666666674</v>
      </c>
      <c r="F262" s="3">
        <f>SUM(F259,F260,F261)/3</f>
        <v>0.14067333333333332</v>
      </c>
      <c r="G262" s="3">
        <f t="shared" ref="G262:O262" si="246">SUM(G259,G260,G261)/3</f>
        <v>2.0565349999999998</v>
      </c>
      <c r="H262" s="3">
        <f t="shared" si="246"/>
        <v>4.9046666666666674E-3</v>
      </c>
      <c r="I262" s="3">
        <f t="shared" si="246"/>
        <v>0</v>
      </c>
      <c r="J262" s="3">
        <f t="shared" si="246"/>
        <v>1.2397890038081723</v>
      </c>
      <c r="K262" s="3">
        <f t="shared" si="246"/>
        <v>30.373644827075967</v>
      </c>
      <c r="L262" s="3">
        <f t="shared" si="246"/>
        <v>65.674050709842035</v>
      </c>
      <c r="M262" s="3">
        <f t="shared" si="246"/>
        <v>0.17282198995112832</v>
      </c>
      <c r="N262" s="3">
        <f t="shared" si="246"/>
        <v>2.5336684850240663</v>
      </c>
      <c r="O262" s="3">
        <f t="shared" si="246"/>
        <v>6.0249842986282347E-3</v>
      </c>
    </row>
    <row r="264" spans="1:15" x14ac:dyDescent="0.25">
      <c r="A264" s="9" t="s">
        <v>80</v>
      </c>
      <c r="B264" s="1">
        <v>29.629449000000001</v>
      </c>
      <c r="C264" s="1">
        <v>1.2984770000000001</v>
      </c>
      <c r="D264" s="1">
        <v>6.1378170000000001</v>
      </c>
      <c r="E264" s="1">
        <v>21.378295999999999</v>
      </c>
      <c r="F264" s="1">
        <v>0.14396200000000001</v>
      </c>
      <c r="G264" s="1">
        <v>0.66683099999999995</v>
      </c>
      <c r="H264" s="1">
        <v>4.065E-3</v>
      </c>
      <c r="J264" s="1">
        <f>100*C264/(SUM(C264+D264+E264+F264+G264+H264))</f>
        <v>4.3823867390307107</v>
      </c>
      <c r="K264" s="1">
        <f>100*D264/(SUM(C264,D264,E264,F264,G264,H264))</f>
        <v>20.715259359539875</v>
      </c>
      <c r="L264" s="1">
        <f>100*E264/(SUM(C264+D264+E264+F264+G264+H264))</f>
        <v>72.152191292932642</v>
      </c>
      <c r="M264" s="1">
        <f>100*F264/(SUM(C264,D264,E264,F264,G264,H264,))</f>
        <v>0.48587472841208523</v>
      </c>
      <c r="N264" s="1">
        <f>100*G264/(SUM(C264+D264+E264+F264+G264+H264))</f>
        <v>2.2505684209844206</v>
      </c>
      <c r="O264" s="1">
        <f>100*H264/(SUM(C264,D264,E264,F264,G264,H264))</f>
        <v>1.3719459100284288E-2</v>
      </c>
    </row>
    <row r="265" spans="1:15" x14ac:dyDescent="0.25">
      <c r="A265" s="3" t="s">
        <v>71</v>
      </c>
      <c r="B265" s="1">
        <v>30.268986000000002</v>
      </c>
      <c r="C265" s="1">
        <v>1.6144449999999999</v>
      </c>
      <c r="D265" s="1">
        <v>6.2200119999999997</v>
      </c>
      <c r="E265" s="1">
        <v>21.581306999999999</v>
      </c>
      <c r="F265" s="1">
        <v>0.131604</v>
      </c>
      <c r="G265" s="1">
        <v>0.71593499999999999</v>
      </c>
      <c r="H265" s="1">
        <v>5.6829999999999997E-3</v>
      </c>
      <c r="J265" s="1">
        <f t="shared" ref="J265:J266" si="247">100*C265/(SUM(C265+D265+E265+F265+G265+H265))</f>
        <v>5.33366066507811</v>
      </c>
      <c r="K265" s="1">
        <f t="shared" ref="K265:K266" si="248">100*D265/(SUM(C265,D265,E265,F265,G265,H265))</f>
        <v>20.549125761926742</v>
      </c>
      <c r="L265" s="1">
        <f t="shared" ref="L265:L266" si="249">100*E265/(SUM(C265+D265+E265+F265+G265+H265))</f>
        <v>71.298414158967844</v>
      </c>
      <c r="M265" s="1">
        <f t="shared" ref="M265:M266" si="250">100*F265/(SUM(C265,D265,E265,F265,G265,H265,))</f>
        <v>0.43478166067406415</v>
      </c>
      <c r="N265" s="1">
        <f t="shared" ref="N265:N266" si="251">100*G265/(SUM(C265+D265+E265+F265+G265+H265))</f>
        <v>2.3652427603620421</v>
      </c>
      <c r="O265" s="1">
        <f t="shared" ref="O265:O266" si="252">100*H265/(SUM(C265,D265,E265,F265,G265,H265))</f>
        <v>1.8774992991175847E-2</v>
      </c>
    </row>
    <row r="266" spans="1:15" x14ac:dyDescent="0.25">
      <c r="A266" s="3" t="s">
        <v>82</v>
      </c>
      <c r="B266" s="1">
        <v>30.496956000000001</v>
      </c>
      <c r="C266" s="1">
        <v>1.603251</v>
      </c>
      <c r="D266" s="1">
        <v>6.206321</v>
      </c>
      <c r="E266" s="1">
        <v>21.818726999999999</v>
      </c>
      <c r="F266" s="1">
        <v>0.13658400000000001</v>
      </c>
      <c r="G266" s="1">
        <v>0.72803700000000005</v>
      </c>
      <c r="H266" s="1">
        <v>4.0359999999999997E-3</v>
      </c>
      <c r="J266" s="1">
        <f t="shared" si="247"/>
        <v>5.2570853300899936</v>
      </c>
      <c r="K266" s="1">
        <f t="shared" si="248"/>
        <v>20.350624501671579</v>
      </c>
      <c r="L266" s="1">
        <f t="shared" si="249"/>
        <v>71.543950156861555</v>
      </c>
      <c r="M266" s="1">
        <f t="shared" si="250"/>
        <v>0.4478610914479465</v>
      </c>
      <c r="N266" s="1">
        <f t="shared" si="251"/>
        <v>2.387244812236343</v>
      </c>
      <c r="O266" s="1">
        <f t="shared" si="252"/>
        <v>1.3234107692584138E-2</v>
      </c>
    </row>
    <row r="267" spans="1:15" x14ac:dyDescent="0.25">
      <c r="B267" s="3">
        <f>SUM(B264,B265,B266)/3</f>
        <v>30.131797000000002</v>
      </c>
      <c r="C267" s="3">
        <f>SUM(C264,B265,C266)/3</f>
        <v>11.056904666666668</v>
      </c>
      <c r="D267" s="3">
        <f>SUM(D264,C265,D266)/3</f>
        <v>4.6528610000000006</v>
      </c>
      <c r="E267" s="3">
        <f>SUM(E264,D265,E266)/3</f>
        <v>16.472345000000001</v>
      </c>
      <c r="F267" s="3">
        <f>SUM(F264,F265,F266)/3</f>
        <v>0.13738333333333333</v>
      </c>
      <c r="G267" s="3">
        <f t="shared" ref="G267:O267" si="253">SUM(G264,G265,G266)/3</f>
        <v>0.70360099999999992</v>
      </c>
      <c r="H267" s="3">
        <f t="shared" si="253"/>
        <v>4.5946666666666662E-3</v>
      </c>
      <c r="I267" s="3">
        <f t="shared" si="253"/>
        <v>0</v>
      </c>
      <c r="J267" s="3">
        <f t="shared" si="253"/>
        <v>4.9910442447329375</v>
      </c>
      <c r="K267" s="3">
        <f t="shared" si="253"/>
        <v>20.538336541046064</v>
      </c>
      <c r="L267" s="3">
        <f t="shared" si="253"/>
        <v>71.664851869587338</v>
      </c>
      <c r="M267" s="3">
        <f t="shared" si="253"/>
        <v>0.4561724935113653</v>
      </c>
      <c r="N267" s="3">
        <f t="shared" si="253"/>
        <v>2.3343519978609351</v>
      </c>
      <c r="O267" s="3">
        <f t="shared" si="253"/>
        <v>1.5242853261348091E-2</v>
      </c>
    </row>
    <row r="269" spans="1:15" x14ac:dyDescent="0.25">
      <c r="A269" s="9" t="s">
        <v>81</v>
      </c>
      <c r="B269" s="1">
        <v>15.488844</v>
      </c>
      <c r="C269" s="1">
        <v>0.56756600000000001</v>
      </c>
      <c r="D269" s="1">
        <v>1.0718490000000001</v>
      </c>
      <c r="E269" s="1">
        <v>13.242279</v>
      </c>
      <c r="F269" s="1">
        <v>0.125303</v>
      </c>
      <c r="G269" s="1">
        <v>0.478682</v>
      </c>
      <c r="H269" s="1">
        <v>3.1640000000000001E-3</v>
      </c>
      <c r="J269" s="1">
        <f>100*C269/(SUM(C269+D269+E269+F269+G269+H269))</f>
        <v>3.6643537545057434</v>
      </c>
      <c r="K269" s="1">
        <f>100*D269/(SUM(C269,D269,E269,F269,G269,H269))</f>
        <v>6.9201359972465344</v>
      </c>
      <c r="L269" s="1">
        <f>100*E269/(SUM(C269+D269+E269+F269+G269+H269))</f>
        <v>85.495598347791386</v>
      </c>
      <c r="M269" s="1">
        <f>100*F269/(SUM(C269,D269,E269,F269,G269,H269,))</f>
        <v>0.8089887669466338</v>
      </c>
      <c r="N269" s="1">
        <f>100*G269/(SUM(C269+D269+E269+F269+G269+H269))</f>
        <v>3.090495526360491</v>
      </c>
      <c r="O269" s="1">
        <f>100*H269/(SUM(C269,D269,E269,F269,G269,H269))</f>
        <v>2.0427607149223478E-2</v>
      </c>
    </row>
    <row r="270" spans="1:15" x14ac:dyDescent="0.25">
      <c r="A270" s="3" t="s">
        <v>71</v>
      </c>
      <c r="B270" s="1">
        <v>15.726549</v>
      </c>
      <c r="C270" s="1">
        <v>1.0300689999999999</v>
      </c>
      <c r="D270" s="1">
        <v>1.0681210000000001</v>
      </c>
      <c r="E270" s="1">
        <v>13.074429</v>
      </c>
      <c r="F270" s="1">
        <v>0.123267</v>
      </c>
      <c r="G270" s="1">
        <v>0.42709000000000003</v>
      </c>
      <c r="H270" s="1">
        <v>3.5729999999999998E-3</v>
      </c>
      <c r="J270" s="1">
        <f t="shared" ref="J270:J271" si="254">100*C270/(SUM(C270+D270+E270+F270+G270+H270))</f>
        <v>6.5498730840440569</v>
      </c>
      <c r="K270" s="1">
        <f t="shared" ref="K270:K271" si="255">100*D270/(SUM(C270,D270,E270,F270,G270,H270))</f>
        <v>6.7918333513601752</v>
      </c>
      <c r="L270" s="1">
        <f t="shared" ref="L270:L271" si="256">100*E270/(SUM(C270+D270+E270+F270+G270+H270))</f>
        <v>83.136033213644012</v>
      </c>
      <c r="M270" s="1">
        <f t="shared" ref="M270:M271" si="257">100*F270/(SUM(C270,D270,E270,F270,G270,H270,))</f>
        <v>0.78381468178428726</v>
      </c>
      <c r="N270" s="1">
        <f t="shared" ref="N270:N271" si="258">100*G270/(SUM(C270+D270+E270+F270+G270+H270))</f>
        <v>2.7157261265647028</v>
      </c>
      <c r="O270" s="1">
        <f t="shared" ref="O270:O271" si="259">100*H270/(SUM(C270,D270,E270,F270,G270,H270))</f>
        <v>2.2719542602766821E-2</v>
      </c>
    </row>
    <row r="271" spans="1:15" x14ac:dyDescent="0.25">
      <c r="A271" s="3" t="s">
        <v>82</v>
      </c>
      <c r="B271" s="1">
        <v>15.843686</v>
      </c>
      <c r="C271" s="1">
        <v>1.1895610000000001</v>
      </c>
      <c r="D271" s="1">
        <v>1.062211</v>
      </c>
      <c r="E271" s="1">
        <v>13.063568999999999</v>
      </c>
      <c r="F271" s="1">
        <v>0.117855</v>
      </c>
      <c r="G271" s="1">
        <v>0.40726800000000002</v>
      </c>
      <c r="H271" s="1">
        <v>3.222E-3</v>
      </c>
      <c r="J271" s="1">
        <f t="shared" si="254"/>
        <v>7.5081076461626424</v>
      </c>
      <c r="K271" s="1">
        <f t="shared" si="255"/>
        <v>6.7043174170455035</v>
      </c>
      <c r="L271" s="1">
        <f t="shared" si="256"/>
        <v>82.452839572811527</v>
      </c>
      <c r="M271" s="1">
        <f t="shared" si="257"/>
        <v>0.74386099295328123</v>
      </c>
      <c r="N271" s="1">
        <f t="shared" si="258"/>
        <v>2.5705381942055658</v>
      </c>
      <c r="O271" s="1">
        <f t="shared" si="259"/>
        <v>2.0336176821479545E-2</v>
      </c>
    </row>
    <row r="272" spans="1:15" x14ac:dyDescent="0.25">
      <c r="B272" s="3">
        <f>SUM(B269,B270,B271)/3</f>
        <v>15.686359666666666</v>
      </c>
      <c r="C272" s="3">
        <f>SUM(C269,B270,C271)/3</f>
        <v>5.8278920000000012</v>
      </c>
      <c r="D272" s="3">
        <f>SUM(D269,C270,D271)/3</f>
        <v>1.0547096666666667</v>
      </c>
      <c r="E272" s="3">
        <f>SUM(E269,D270,E271)/3</f>
        <v>9.1246563333333324</v>
      </c>
      <c r="F272" s="3">
        <f>SUM(F269,F270,F271)/3</f>
        <v>0.12214166666666666</v>
      </c>
      <c r="G272" s="3">
        <f t="shared" ref="G272:O272" si="260">SUM(G269,G270,G271)/3</f>
        <v>0.43768000000000001</v>
      </c>
      <c r="H272" s="3">
        <f t="shared" si="260"/>
        <v>3.3196666666666665E-3</v>
      </c>
      <c r="I272" s="3">
        <f t="shared" si="260"/>
        <v>0</v>
      </c>
      <c r="J272" s="3">
        <f t="shared" si="260"/>
        <v>5.9074448282374803</v>
      </c>
      <c r="K272" s="3">
        <f t="shared" si="260"/>
        <v>6.8054289218840713</v>
      </c>
      <c r="L272" s="3">
        <f t="shared" si="260"/>
        <v>83.694823711415651</v>
      </c>
      <c r="M272" s="3">
        <f t="shared" si="260"/>
        <v>0.77888814722806743</v>
      </c>
      <c r="N272" s="3">
        <f t="shared" si="260"/>
        <v>2.7922532823769202</v>
      </c>
      <c r="O272" s="3">
        <f t="shared" si="260"/>
        <v>2.1161108857823283E-2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G30" sqref="G30"/>
    </sheetView>
  </sheetViews>
  <sheetFormatPr defaultRowHeight="15" x14ac:dyDescent="0.25"/>
  <cols>
    <col min="2" max="2" width="12.7109375" bestFit="1" customWidth="1"/>
    <col min="3" max="3" width="12" bestFit="1" customWidth="1"/>
  </cols>
  <sheetData>
    <row r="1" spans="1:3" x14ac:dyDescent="0.25">
      <c r="A1">
        <v>0</v>
      </c>
      <c r="B1">
        <v>919104</v>
      </c>
      <c r="C1">
        <f>B1/1000000</f>
        <v>0.91910400000000003</v>
      </c>
    </row>
    <row r="2" spans="1:3" x14ac:dyDescent="0.25">
      <c r="A2">
        <v>100000</v>
      </c>
      <c r="B2" s="12">
        <v>122768879</v>
      </c>
      <c r="C2">
        <f t="shared" ref="C2:C13" si="0">B2/1000000</f>
        <v>122.768879</v>
      </c>
    </row>
    <row r="3" spans="1:3" x14ac:dyDescent="0.25">
      <c r="A3">
        <v>200000</v>
      </c>
      <c r="B3" s="12">
        <v>303180218</v>
      </c>
      <c r="C3">
        <f t="shared" si="0"/>
        <v>303.18021800000002</v>
      </c>
    </row>
    <row r="4" spans="1:3" x14ac:dyDescent="0.25">
      <c r="A4">
        <v>300000</v>
      </c>
      <c r="B4" s="12">
        <v>641398430</v>
      </c>
      <c r="C4">
        <f t="shared" si="0"/>
        <v>641.39842999999996</v>
      </c>
    </row>
    <row r="5" spans="1:3" x14ac:dyDescent="0.25">
      <c r="A5">
        <v>400000</v>
      </c>
      <c r="B5" s="12">
        <v>1413869858</v>
      </c>
      <c r="C5">
        <f t="shared" si="0"/>
        <v>1413.869858</v>
      </c>
    </row>
    <row r="6" spans="1:3" x14ac:dyDescent="0.25">
      <c r="A6">
        <v>500000</v>
      </c>
      <c r="B6" s="12">
        <v>1818859577</v>
      </c>
      <c r="C6">
        <f t="shared" si="0"/>
        <v>1818.8595769999999</v>
      </c>
    </row>
    <row r="7" spans="1:3" x14ac:dyDescent="0.25">
      <c r="A7">
        <v>600000</v>
      </c>
      <c r="B7" s="12">
        <v>1881258488</v>
      </c>
      <c r="C7">
        <f t="shared" si="0"/>
        <v>1881.2584879999999</v>
      </c>
    </row>
    <row r="8" spans="1:3" x14ac:dyDescent="0.25">
      <c r="A8">
        <v>700000</v>
      </c>
      <c r="B8" s="12">
        <v>2555830479</v>
      </c>
      <c r="C8">
        <f t="shared" si="0"/>
        <v>2555.8304790000002</v>
      </c>
    </row>
    <row r="9" spans="1:3" x14ac:dyDescent="0.25">
      <c r="A9">
        <v>800000</v>
      </c>
      <c r="B9" s="12">
        <v>2712149620</v>
      </c>
      <c r="C9">
        <f t="shared" si="0"/>
        <v>2712.1496200000001</v>
      </c>
    </row>
    <row r="10" spans="1:3" x14ac:dyDescent="0.25">
      <c r="A10">
        <v>900000</v>
      </c>
      <c r="B10" s="12">
        <v>3022160530</v>
      </c>
      <c r="C10">
        <f t="shared" si="0"/>
        <v>3022.1605300000001</v>
      </c>
    </row>
    <row r="11" spans="1:3" x14ac:dyDescent="0.25">
      <c r="A11">
        <v>1000000</v>
      </c>
      <c r="B11" s="12">
        <v>3389270306</v>
      </c>
      <c r="C11">
        <f t="shared" si="0"/>
        <v>3389.2703059999999</v>
      </c>
    </row>
    <row r="12" spans="1:3" x14ac:dyDescent="0.25">
      <c r="A12">
        <v>1100000</v>
      </c>
      <c r="B12" s="12">
        <v>4362580776</v>
      </c>
      <c r="C12">
        <f t="shared" si="0"/>
        <v>4362.5807759999998</v>
      </c>
    </row>
    <row r="13" spans="1:3" x14ac:dyDescent="0.25">
      <c r="A13">
        <v>1200000</v>
      </c>
      <c r="B13" s="12">
        <v>4736580849</v>
      </c>
      <c r="C13">
        <f t="shared" si="0"/>
        <v>4736.5808489999999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6"/>
  <sheetViews>
    <sheetView topLeftCell="C1" zoomScaleNormal="100" workbookViewId="0">
      <selection activeCell="E20" sqref="E20"/>
    </sheetView>
  </sheetViews>
  <sheetFormatPr defaultRowHeight="15" x14ac:dyDescent="0.25"/>
  <cols>
    <col min="1" max="1" width="9.5703125" customWidth="1"/>
    <col min="2" max="4" width="12" bestFit="1" customWidth="1"/>
    <col min="5" max="5" width="6.5703125" customWidth="1"/>
    <col min="6" max="21" width="6.7109375" customWidth="1"/>
    <col min="22" max="22" width="8.85546875" customWidth="1"/>
    <col min="23" max="28" width="6.7109375" customWidth="1"/>
  </cols>
  <sheetData>
    <row r="1" spans="1:28" ht="15.75" thickBot="1" x14ac:dyDescent="0.3">
      <c r="A1" s="87" t="s">
        <v>47</v>
      </c>
      <c r="B1" s="88"/>
      <c r="C1" s="89"/>
      <c r="D1" s="87" t="s">
        <v>87</v>
      </c>
      <c r="E1" s="88"/>
      <c r="F1" s="88"/>
      <c r="G1" s="88"/>
      <c r="H1" s="88"/>
      <c r="I1" s="88"/>
      <c r="J1" s="89"/>
      <c r="K1" s="87" t="s">
        <v>88</v>
      </c>
      <c r="L1" s="88"/>
      <c r="M1" s="88"/>
      <c r="N1" s="88"/>
      <c r="O1" s="88"/>
      <c r="P1" s="89"/>
      <c r="Q1" s="87" t="s">
        <v>53</v>
      </c>
      <c r="R1" s="88"/>
      <c r="S1" s="88"/>
      <c r="T1" s="88"/>
      <c r="U1" s="88"/>
      <c r="V1" s="89"/>
      <c r="W1" s="87" t="s">
        <v>54</v>
      </c>
      <c r="X1" s="88"/>
      <c r="Y1" s="88"/>
      <c r="Z1" s="88"/>
      <c r="AA1" s="88"/>
      <c r="AB1" s="89"/>
    </row>
    <row r="2" spans="1:28" x14ac:dyDescent="0.25">
      <c r="A2" s="96" t="s">
        <v>44</v>
      </c>
      <c r="B2" s="100" t="s">
        <v>45</v>
      </c>
      <c r="C2" s="98" t="s">
        <v>46</v>
      </c>
      <c r="D2" s="96" t="s">
        <v>89</v>
      </c>
      <c r="E2" s="93" t="s">
        <v>48</v>
      </c>
      <c r="F2" s="94"/>
      <c r="G2" s="94"/>
      <c r="H2" s="94"/>
      <c r="I2" s="94"/>
      <c r="J2" s="95"/>
      <c r="K2" s="90" t="s">
        <v>48</v>
      </c>
      <c r="L2" s="91"/>
      <c r="M2" s="91"/>
      <c r="N2" s="91"/>
      <c r="O2" s="91"/>
      <c r="P2" s="92"/>
      <c r="Q2" s="90" t="s">
        <v>48</v>
      </c>
      <c r="R2" s="91"/>
      <c r="S2" s="91"/>
      <c r="T2" s="91"/>
      <c r="U2" s="91"/>
      <c r="V2" s="92"/>
      <c r="W2" s="90" t="s">
        <v>48</v>
      </c>
      <c r="X2" s="91"/>
      <c r="Y2" s="91"/>
      <c r="Z2" s="91"/>
      <c r="AA2" s="91"/>
      <c r="AB2" s="92"/>
    </row>
    <row r="3" spans="1:28" ht="15.75" thickBot="1" x14ac:dyDescent="0.3">
      <c r="A3" s="97"/>
      <c r="B3" s="101"/>
      <c r="C3" s="99"/>
      <c r="D3" s="97"/>
      <c r="E3" s="32">
        <v>1</v>
      </c>
      <c r="F3" s="32">
        <v>2</v>
      </c>
      <c r="G3" s="32">
        <v>4</v>
      </c>
      <c r="H3" s="32">
        <v>8</v>
      </c>
      <c r="I3" s="32">
        <v>16</v>
      </c>
      <c r="J3" s="23">
        <v>32</v>
      </c>
      <c r="K3" s="33">
        <v>1</v>
      </c>
      <c r="L3" s="32">
        <v>2</v>
      </c>
      <c r="M3" s="32">
        <v>4</v>
      </c>
      <c r="N3" s="32">
        <v>8</v>
      </c>
      <c r="O3" s="32">
        <v>16</v>
      </c>
      <c r="P3" s="23">
        <v>32</v>
      </c>
      <c r="Q3" s="33">
        <v>1</v>
      </c>
      <c r="R3" s="32">
        <v>2</v>
      </c>
      <c r="S3" s="32">
        <v>4</v>
      </c>
      <c r="T3" s="32">
        <v>8</v>
      </c>
      <c r="U3" s="32">
        <v>16</v>
      </c>
      <c r="V3" s="23">
        <v>32</v>
      </c>
      <c r="W3" s="33">
        <v>1</v>
      </c>
      <c r="X3" s="32">
        <v>2</v>
      </c>
      <c r="Y3" s="32">
        <v>4</v>
      </c>
      <c r="Z3" s="32">
        <v>8</v>
      </c>
      <c r="AA3" s="32">
        <v>16</v>
      </c>
      <c r="AB3" s="23">
        <v>32</v>
      </c>
    </row>
    <row r="4" spans="1:28" ht="15" customHeight="1" x14ac:dyDescent="0.25">
      <c r="A4" s="28">
        <v>100</v>
      </c>
      <c r="B4" s="29">
        <v>50</v>
      </c>
      <c r="C4" s="27">
        <f>A4*B4/5000</f>
        <v>1</v>
      </c>
      <c r="D4" s="30">
        <f>E4/C4/150000</f>
        <v>1.2066666666666667E-5</v>
      </c>
      <c r="E4" s="29">
        <v>1.81</v>
      </c>
      <c r="F4" s="29">
        <f>2.01</f>
        <v>2.0099999999999998</v>
      </c>
      <c r="G4" s="29">
        <v>5.0199999999999996</v>
      </c>
      <c r="H4" s="29">
        <v>8.07</v>
      </c>
      <c r="I4" s="29">
        <v>15.69</v>
      </c>
      <c r="J4" s="27">
        <v>19.62</v>
      </c>
      <c r="K4" s="28">
        <f t="shared" ref="K4:P4" si="0">E4/E$3</f>
        <v>1.81</v>
      </c>
      <c r="L4" s="29">
        <f t="shared" si="0"/>
        <v>1.0049999999999999</v>
      </c>
      <c r="M4" s="29">
        <f t="shared" si="0"/>
        <v>1.2549999999999999</v>
      </c>
      <c r="N4" s="29">
        <f t="shared" si="0"/>
        <v>1.00875</v>
      </c>
      <c r="O4" s="29">
        <f t="shared" si="0"/>
        <v>0.98062499999999997</v>
      </c>
      <c r="P4" s="27">
        <f t="shared" si="0"/>
        <v>0.61312500000000003</v>
      </c>
      <c r="Q4" s="28">
        <f t="shared" ref="Q4:V13" si="1">$E4/K4</f>
        <v>1</v>
      </c>
      <c r="R4" s="29">
        <f t="shared" si="1"/>
        <v>1.8009950248756221</v>
      </c>
      <c r="S4" s="29">
        <f t="shared" si="1"/>
        <v>1.4422310756972114</v>
      </c>
      <c r="T4" s="29">
        <f t="shared" si="1"/>
        <v>1.7942998760842628</v>
      </c>
      <c r="U4" s="29">
        <f t="shared" si="1"/>
        <v>1.8457616316124921</v>
      </c>
      <c r="V4" s="27">
        <f t="shared" si="1"/>
        <v>2.9520897043832823</v>
      </c>
      <c r="W4" s="28">
        <f t="shared" ref="W4:AB13" si="2">100*Q4/E$3</f>
        <v>100</v>
      </c>
      <c r="X4" s="29">
        <f t="shared" si="2"/>
        <v>90.049751243781103</v>
      </c>
      <c r="Y4" s="29">
        <f t="shared" si="2"/>
        <v>36.055776892430288</v>
      </c>
      <c r="Z4" s="29">
        <f t="shared" si="2"/>
        <v>22.428748451053284</v>
      </c>
      <c r="AA4" s="29">
        <f t="shared" si="2"/>
        <v>11.536010197578076</v>
      </c>
      <c r="AB4" s="27">
        <f t="shared" si="2"/>
        <v>9.2252803261977565</v>
      </c>
    </row>
    <row r="5" spans="1:28" x14ac:dyDescent="0.25">
      <c r="A5" s="19">
        <v>200</v>
      </c>
      <c r="B5" s="14">
        <v>100</v>
      </c>
      <c r="C5" s="20">
        <f t="shared" ref="C5:C13" si="3">A5*B5/5000</f>
        <v>4</v>
      </c>
      <c r="D5" s="24">
        <f>E5/C5/150000</f>
        <v>1.2083333333333333E-5</v>
      </c>
      <c r="E5" s="14">
        <v>7.25</v>
      </c>
      <c r="F5" s="14">
        <f>7.51</f>
        <v>7.51</v>
      </c>
      <c r="G5" s="14">
        <v>15.65</v>
      </c>
      <c r="H5" s="14">
        <v>16.46</v>
      </c>
      <c r="I5" s="14">
        <v>30.13</v>
      </c>
      <c r="J5" s="20">
        <v>39.799999999999997</v>
      </c>
      <c r="K5" s="19">
        <f t="shared" ref="K5:M8" si="4">E5/E$3</f>
        <v>7.25</v>
      </c>
      <c r="L5" s="14">
        <f t="shared" si="4"/>
        <v>3.7549999999999999</v>
      </c>
      <c r="M5" s="14">
        <f t="shared" si="4"/>
        <v>3.9125000000000001</v>
      </c>
      <c r="N5" s="14">
        <f t="shared" ref="N5:N12" si="5">H5/H$3</f>
        <v>2.0575000000000001</v>
      </c>
      <c r="O5" s="14">
        <f t="shared" ref="O5:O13" si="6">I5/I$3</f>
        <v>1.8831249999999999</v>
      </c>
      <c r="P5" s="20">
        <f t="shared" ref="P5:P13" si="7">J5/J$3</f>
        <v>1.2437499999999999</v>
      </c>
      <c r="Q5" s="19">
        <f t="shared" si="1"/>
        <v>1</v>
      </c>
      <c r="R5" s="14">
        <f t="shared" si="1"/>
        <v>1.9307589880159788</v>
      </c>
      <c r="S5" s="14">
        <f t="shared" si="1"/>
        <v>1.8530351437699679</v>
      </c>
      <c r="T5" s="14">
        <f t="shared" si="1"/>
        <v>3.5236938031591736</v>
      </c>
      <c r="U5" s="14">
        <f t="shared" si="1"/>
        <v>3.8499834052439432</v>
      </c>
      <c r="V5" s="20">
        <f t="shared" si="1"/>
        <v>5.8291457286432165</v>
      </c>
      <c r="W5" s="19">
        <f t="shared" si="2"/>
        <v>100</v>
      </c>
      <c r="X5" s="14">
        <f t="shared" si="2"/>
        <v>96.537949400798936</v>
      </c>
      <c r="Y5" s="14">
        <f t="shared" si="2"/>
        <v>46.325878594249197</v>
      </c>
      <c r="Z5" s="14">
        <f t="shared" si="2"/>
        <v>44.046172539489667</v>
      </c>
      <c r="AA5" s="14">
        <f t="shared" si="2"/>
        <v>24.062396282774646</v>
      </c>
      <c r="AB5" s="27">
        <f t="shared" si="2"/>
        <v>18.21608040201005</v>
      </c>
    </row>
    <row r="6" spans="1:28" x14ac:dyDescent="0.25">
      <c r="A6" s="19">
        <v>400</v>
      </c>
      <c r="B6" s="14">
        <v>200</v>
      </c>
      <c r="C6" s="20">
        <f t="shared" si="3"/>
        <v>16</v>
      </c>
      <c r="D6" s="24">
        <f>E6/C6/150000</f>
        <v>1.1854166666666666E-5</v>
      </c>
      <c r="E6" s="14">
        <v>28.45</v>
      </c>
      <c r="F6" s="14">
        <v>28.87</v>
      </c>
      <c r="G6" s="14">
        <v>49.93</v>
      </c>
      <c r="H6" s="14">
        <v>57.51</v>
      </c>
      <c r="I6" s="14">
        <v>81.41</v>
      </c>
      <c r="J6" s="20">
        <v>77.64</v>
      </c>
      <c r="K6" s="19">
        <f t="shared" si="4"/>
        <v>28.45</v>
      </c>
      <c r="L6" s="14">
        <f t="shared" si="4"/>
        <v>14.435</v>
      </c>
      <c r="M6" s="14">
        <f t="shared" si="4"/>
        <v>12.4825</v>
      </c>
      <c r="N6" s="14">
        <f t="shared" si="5"/>
        <v>7.1887499999999998</v>
      </c>
      <c r="O6" s="14">
        <f t="shared" si="6"/>
        <v>5.0881249999999998</v>
      </c>
      <c r="P6" s="20">
        <f t="shared" si="7"/>
        <v>2.42625</v>
      </c>
      <c r="Q6" s="19">
        <f t="shared" si="1"/>
        <v>1</v>
      </c>
      <c r="R6" s="14">
        <f t="shared" si="1"/>
        <v>1.9709040526498094</v>
      </c>
      <c r="S6" s="14">
        <f t="shared" si="1"/>
        <v>2.2791908672140999</v>
      </c>
      <c r="T6" s="14">
        <f t="shared" si="1"/>
        <v>3.9575725960702486</v>
      </c>
      <c r="U6" s="14">
        <f t="shared" si="1"/>
        <v>5.5914506817344307</v>
      </c>
      <c r="V6" s="20">
        <f t="shared" si="1"/>
        <v>11.725914477073673</v>
      </c>
      <c r="W6" s="19">
        <f t="shared" si="2"/>
        <v>100</v>
      </c>
      <c r="X6" s="14">
        <f t="shared" si="2"/>
        <v>98.545202632490472</v>
      </c>
      <c r="Y6" s="14">
        <f t="shared" si="2"/>
        <v>56.979771680352499</v>
      </c>
      <c r="Z6" s="14">
        <f t="shared" si="2"/>
        <v>49.46965745087811</v>
      </c>
      <c r="AA6" s="14">
        <f t="shared" si="2"/>
        <v>34.946566760840192</v>
      </c>
      <c r="AB6" s="27">
        <f t="shared" si="2"/>
        <v>36.643482740855227</v>
      </c>
    </row>
    <row r="7" spans="1:28" x14ac:dyDescent="0.25">
      <c r="A7" s="19">
        <v>600</v>
      </c>
      <c r="B7" s="14">
        <v>300</v>
      </c>
      <c r="C7" s="20">
        <f t="shared" si="3"/>
        <v>36</v>
      </c>
      <c r="D7" s="24">
        <f>E7/C7/150000</f>
        <v>1.1720370370370371E-5</v>
      </c>
      <c r="E7" s="14">
        <v>63.29</v>
      </c>
      <c r="F7" s="14">
        <v>65.260000000000005</v>
      </c>
      <c r="G7" s="14">
        <v>83.49</v>
      </c>
      <c r="H7" s="14">
        <v>105.57</v>
      </c>
      <c r="I7" s="14">
        <v>132.35</v>
      </c>
      <c r="J7" s="20">
        <v>142.51</v>
      </c>
      <c r="K7" s="19">
        <f t="shared" si="4"/>
        <v>63.29</v>
      </c>
      <c r="L7" s="14">
        <f t="shared" si="4"/>
        <v>32.630000000000003</v>
      </c>
      <c r="M7" s="14">
        <f t="shared" si="4"/>
        <v>20.872499999999999</v>
      </c>
      <c r="N7" s="14">
        <f t="shared" si="5"/>
        <v>13.196249999999999</v>
      </c>
      <c r="O7" s="14">
        <f t="shared" si="6"/>
        <v>8.2718749999999996</v>
      </c>
      <c r="P7" s="20">
        <f t="shared" si="7"/>
        <v>4.4534374999999997</v>
      </c>
      <c r="Q7" s="19">
        <f t="shared" si="1"/>
        <v>1</v>
      </c>
      <c r="R7" s="14">
        <f t="shared" si="1"/>
        <v>1.9396261109408517</v>
      </c>
      <c r="S7" s="14">
        <f t="shared" si="1"/>
        <v>3.0322194274763445</v>
      </c>
      <c r="T7" s="14">
        <f t="shared" si="1"/>
        <v>4.7960594865965716</v>
      </c>
      <c r="U7" s="14">
        <f t="shared" si="1"/>
        <v>7.6512278050623346</v>
      </c>
      <c r="V7" s="20">
        <f t="shared" si="1"/>
        <v>14.21149393025051</v>
      </c>
      <c r="W7" s="19">
        <f t="shared" si="2"/>
        <v>100</v>
      </c>
      <c r="X7" s="14">
        <f t="shared" si="2"/>
        <v>96.981305547042581</v>
      </c>
      <c r="Y7" s="14">
        <f t="shared" si="2"/>
        <v>75.805485686908611</v>
      </c>
      <c r="Z7" s="14">
        <f t="shared" si="2"/>
        <v>59.950743582457143</v>
      </c>
      <c r="AA7" s="14">
        <f t="shared" si="2"/>
        <v>47.820173781639589</v>
      </c>
      <c r="AB7" s="27">
        <f t="shared" si="2"/>
        <v>44.410918532032845</v>
      </c>
    </row>
    <row r="8" spans="1:28" x14ac:dyDescent="0.25">
      <c r="A8" s="19">
        <v>800</v>
      </c>
      <c r="B8" s="14">
        <v>400</v>
      </c>
      <c r="C8" s="20">
        <f t="shared" si="3"/>
        <v>64</v>
      </c>
      <c r="D8" s="25">
        <f>E8/C8/150000</f>
        <v>1.1600000000000001E-5</v>
      </c>
      <c r="E8" s="15">
        <v>111.36</v>
      </c>
      <c r="F8" s="14">
        <v>112.05</v>
      </c>
      <c r="G8" s="14">
        <v>137.79</v>
      </c>
      <c r="H8" s="14">
        <v>165.31</v>
      </c>
      <c r="I8" s="14">
        <v>253.64</v>
      </c>
      <c r="J8" s="20">
        <v>290.89</v>
      </c>
      <c r="K8" s="19">
        <f t="shared" si="4"/>
        <v>111.36</v>
      </c>
      <c r="L8" s="14">
        <f t="shared" si="4"/>
        <v>56.024999999999999</v>
      </c>
      <c r="M8" s="14">
        <f t="shared" si="4"/>
        <v>34.447499999999998</v>
      </c>
      <c r="N8" s="14">
        <f t="shared" si="5"/>
        <v>20.66375</v>
      </c>
      <c r="O8" s="14">
        <f t="shared" si="6"/>
        <v>15.852499999999999</v>
      </c>
      <c r="P8" s="20">
        <f t="shared" si="7"/>
        <v>9.0903124999999996</v>
      </c>
      <c r="Q8" s="19">
        <f t="shared" si="1"/>
        <v>1</v>
      </c>
      <c r="R8" s="14">
        <f t="shared" si="1"/>
        <v>1.9876840696117806</v>
      </c>
      <c r="S8" s="14">
        <f t="shared" si="1"/>
        <v>3.2327454822556065</v>
      </c>
      <c r="T8" s="14">
        <f t="shared" si="1"/>
        <v>5.3891476619684227</v>
      </c>
      <c r="U8" s="14">
        <f t="shared" si="1"/>
        <v>7.0247595016558906</v>
      </c>
      <c r="V8" s="20">
        <f t="shared" si="1"/>
        <v>12.250403932758088</v>
      </c>
      <c r="W8" s="19">
        <f t="shared" si="2"/>
        <v>100</v>
      </c>
      <c r="X8" s="14">
        <f t="shared" si="2"/>
        <v>99.384203480589022</v>
      </c>
      <c r="Y8" s="14">
        <f t="shared" si="2"/>
        <v>80.818637056390159</v>
      </c>
      <c r="Z8" s="14">
        <f t="shared" si="2"/>
        <v>67.364345774605283</v>
      </c>
      <c r="AA8" s="14">
        <f t="shared" si="2"/>
        <v>43.904746885349319</v>
      </c>
      <c r="AB8" s="27">
        <f t="shared" si="2"/>
        <v>38.282512289869025</v>
      </c>
    </row>
    <row r="9" spans="1:28" x14ac:dyDescent="0.25">
      <c r="A9" s="19">
        <v>1000</v>
      </c>
      <c r="B9" s="14">
        <v>500</v>
      </c>
      <c r="C9" s="20">
        <f t="shared" si="3"/>
        <v>100</v>
      </c>
      <c r="D9" s="19"/>
      <c r="E9" s="16">
        <f t="shared" ref="E9:E13" si="8">D$8*C9*150000</f>
        <v>174</v>
      </c>
      <c r="F9" s="17"/>
      <c r="G9" s="14">
        <v>210.06</v>
      </c>
      <c r="H9" s="14">
        <v>220.49</v>
      </c>
      <c r="I9" s="14">
        <v>314.20999999999998</v>
      </c>
      <c r="J9" s="20">
        <v>346.06</v>
      </c>
      <c r="K9" s="26"/>
      <c r="L9" s="17"/>
      <c r="M9" s="14">
        <f>G9/G$3</f>
        <v>52.515000000000001</v>
      </c>
      <c r="N9" s="14">
        <f t="shared" si="5"/>
        <v>27.561250000000001</v>
      </c>
      <c r="O9" s="14">
        <f t="shared" si="6"/>
        <v>19.638124999999999</v>
      </c>
      <c r="P9" s="20">
        <f t="shared" si="7"/>
        <v>10.814375</v>
      </c>
      <c r="Q9" s="26"/>
      <c r="R9" s="17"/>
      <c r="S9" s="16">
        <f>$E9/M9</f>
        <v>3.313339045986861</v>
      </c>
      <c r="T9" s="16">
        <f>$E9/N9</f>
        <v>6.3132114835139914</v>
      </c>
      <c r="U9" s="16">
        <f>$E9/O9</f>
        <v>8.8603163489386088</v>
      </c>
      <c r="V9" s="20">
        <f t="shared" si="1"/>
        <v>16.089695428538402</v>
      </c>
      <c r="W9" s="26"/>
      <c r="X9" s="17"/>
      <c r="Y9" s="16">
        <f>100*S9/G$3</f>
        <v>82.833476149671526</v>
      </c>
      <c r="Z9" s="16">
        <f>100*T9/H$3</f>
        <v>78.915143543924898</v>
      </c>
      <c r="AA9" s="16">
        <f>100*U9/I$3</f>
        <v>55.376977180866305</v>
      </c>
      <c r="AB9" s="27">
        <f t="shared" si="2"/>
        <v>50.280298214182508</v>
      </c>
    </row>
    <row r="10" spans="1:28" x14ac:dyDescent="0.25">
      <c r="A10" s="19">
        <v>1400</v>
      </c>
      <c r="B10" s="14">
        <v>700</v>
      </c>
      <c r="C10" s="20">
        <f t="shared" si="3"/>
        <v>196</v>
      </c>
      <c r="D10" s="19"/>
      <c r="E10" s="16">
        <f t="shared" si="8"/>
        <v>341.04</v>
      </c>
      <c r="F10" s="17"/>
      <c r="G10" s="17"/>
      <c r="H10" s="15">
        <v>408.3</v>
      </c>
      <c r="I10" s="15">
        <v>670.48</v>
      </c>
      <c r="J10" s="20">
        <v>791.18</v>
      </c>
      <c r="K10" s="26"/>
      <c r="L10" s="17"/>
      <c r="M10" s="17"/>
      <c r="N10" s="14">
        <f t="shared" si="5"/>
        <v>51.037500000000001</v>
      </c>
      <c r="O10" s="14">
        <f t="shared" si="6"/>
        <v>41.905000000000001</v>
      </c>
      <c r="P10" s="20">
        <f t="shared" si="7"/>
        <v>24.724374999999998</v>
      </c>
      <c r="Q10" s="26"/>
      <c r="R10" s="17"/>
      <c r="S10" s="17"/>
      <c r="T10" s="16">
        <f t="shared" ref="T10:U12" si="9">$E10/N10</f>
        <v>6.6821454812637766</v>
      </c>
      <c r="U10" s="16">
        <f t="shared" si="9"/>
        <v>8.1384083044982702</v>
      </c>
      <c r="V10" s="20">
        <f t="shared" si="1"/>
        <v>13.793675269850098</v>
      </c>
      <c r="W10" s="26"/>
      <c r="X10" s="17"/>
      <c r="Y10" s="17"/>
      <c r="Z10" s="16">
        <f t="shared" ref="Z10:AA12" si="10">100*T10/H$3</f>
        <v>83.526818515797203</v>
      </c>
      <c r="AA10" s="16">
        <f t="shared" si="10"/>
        <v>50.865051903114193</v>
      </c>
      <c r="AB10" s="27">
        <f t="shared" si="2"/>
        <v>43.105235218281557</v>
      </c>
    </row>
    <row r="11" spans="1:28" x14ac:dyDescent="0.25">
      <c r="A11" s="19">
        <v>1600</v>
      </c>
      <c r="B11" s="14">
        <v>800</v>
      </c>
      <c r="C11" s="20">
        <f t="shared" si="3"/>
        <v>256</v>
      </c>
      <c r="D11" s="19"/>
      <c r="E11" s="16">
        <f t="shared" si="8"/>
        <v>445.44000000000005</v>
      </c>
      <c r="F11" s="17"/>
      <c r="G11" s="17"/>
      <c r="H11" s="14">
        <v>545.64</v>
      </c>
      <c r="I11" s="14">
        <v>962.25</v>
      </c>
      <c r="J11" s="20">
        <v>1047.81</v>
      </c>
      <c r="K11" s="26"/>
      <c r="L11" s="17"/>
      <c r="M11" s="17"/>
      <c r="N11" s="14">
        <f t="shared" si="5"/>
        <v>68.204999999999998</v>
      </c>
      <c r="O11" s="14">
        <f t="shared" si="6"/>
        <v>60.140625</v>
      </c>
      <c r="P11" s="20">
        <f t="shared" si="7"/>
        <v>32.744062499999998</v>
      </c>
      <c r="Q11" s="26"/>
      <c r="R11" s="17"/>
      <c r="S11" s="17"/>
      <c r="T11" s="16">
        <f t="shared" si="9"/>
        <v>6.5308994941719822</v>
      </c>
      <c r="U11" s="16">
        <f t="shared" si="9"/>
        <v>7.4066406858924401</v>
      </c>
      <c r="V11" s="20">
        <f t="shared" si="1"/>
        <v>13.603687691470784</v>
      </c>
      <c r="W11" s="26"/>
      <c r="X11" s="17"/>
      <c r="Y11" s="17"/>
      <c r="Z11" s="16">
        <f t="shared" si="10"/>
        <v>81.636243677149778</v>
      </c>
      <c r="AA11" s="16">
        <f t="shared" si="10"/>
        <v>46.291504286827752</v>
      </c>
      <c r="AB11" s="27">
        <f t="shared" si="2"/>
        <v>42.5115240358462</v>
      </c>
    </row>
    <row r="12" spans="1:28" x14ac:dyDescent="0.25">
      <c r="A12" s="19">
        <v>2000</v>
      </c>
      <c r="B12" s="14">
        <v>1000</v>
      </c>
      <c r="C12" s="20">
        <f t="shared" si="3"/>
        <v>400</v>
      </c>
      <c r="D12" s="19"/>
      <c r="E12" s="16">
        <f t="shared" si="8"/>
        <v>696</v>
      </c>
      <c r="F12" s="17"/>
      <c r="G12" s="17"/>
      <c r="H12" s="14">
        <v>804.77</v>
      </c>
      <c r="I12" s="14">
        <v>1083.5999999999999</v>
      </c>
      <c r="J12" s="20">
        <v>1581.78</v>
      </c>
      <c r="K12" s="26"/>
      <c r="L12" s="17"/>
      <c r="M12" s="17"/>
      <c r="N12" s="14">
        <f t="shared" si="5"/>
        <v>100.59625</v>
      </c>
      <c r="O12" s="14">
        <f t="shared" si="6"/>
        <v>67.724999999999994</v>
      </c>
      <c r="P12" s="20">
        <f t="shared" si="7"/>
        <v>49.430624999999999</v>
      </c>
      <c r="Q12" s="26"/>
      <c r="R12" s="17"/>
      <c r="S12" s="17"/>
      <c r="T12" s="16">
        <f t="shared" si="9"/>
        <v>6.9187469711843139</v>
      </c>
      <c r="U12" s="16">
        <f t="shared" si="9"/>
        <v>10.27685492801772</v>
      </c>
      <c r="V12" s="20">
        <f t="shared" si="1"/>
        <v>14.080339870272731</v>
      </c>
      <c r="W12" s="26"/>
      <c r="X12" s="17"/>
      <c r="Y12" s="17"/>
      <c r="Z12" s="16">
        <f t="shared" si="10"/>
        <v>86.484337139803927</v>
      </c>
      <c r="AA12" s="16">
        <f t="shared" si="10"/>
        <v>64.230343300110746</v>
      </c>
      <c r="AB12" s="27">
        <f t="shared" si="2"/>
        <v>44.001062094602283</v>
      </c>
    </row>
    <row r="13" spans="1:28" x14ac:dyDescent="0.25">
      <c r="A13" s="19">
        <v>2400</v>
      </c>
      <c r="B13" s="14">
        <v>1200</v>
      </c>
      <c r="C13" s="20">
        <f t="shared" si="3"/>
        <v>576</v>
      </c>
      <c r="D13" s="19"/>
      <c r="E13" s="16">
        <f t="shared" si="8"/>
        <v>1002.24</v>
      </c>
      <c r="F13" s="17"/>
      <c r="G13" s="17"/>
      <c r="H13" s="17"/>
      <c r="I13" s="14">
        <v>1303.2</v>
      </c>
      <c r="J13" s="20">
        <v>2250.27</v>
      </c>
      <c r="K13" s="26"/>
      <c r="L13" s="17"/>
      <c r="M13" s="17"/>
      <c r="N13" s="17"/>
      <c r="O13" s="14">
        <f t="shared" si="6"/>
        <v>81.45</v>
      </c>
      <c r="P13" s="20">
        <f t="shared" si="7"/>
        <v>70.320937499999999</v>
      </c>
      <c r="Q13" s="26"/>
      <c r="R13" s="17"/>
      <c r="S13" s="17"/>
      <c r="T13" s="17"/>
      <c r="U13" s="16">
        <f>$E13/O13</f>
        <v>12.304972375690607</v>
      </c>
      <c r="V13" s="20">
        <f t="shared" si="1"/>
        <v>14.252369715634124</v>
      </c>
      <c r="W13" s="26"/>
      <c r="X13" s="17"/>
      <c r="Y13" s="17"/>
      <c r="Z13" s="17"/>
      <c r="AA13" s="16">
        <f>100*U13/I$3</f>
        <v>76.90607734806629</v>
      </c>
      <c r="AB13" s="27">
        <f t="shared" si="2"/>
        <v>44.538655361356639</v>
      </c>
    </row>
    <row r="14" spans="1:28" x14ac:dyDescent="0.25">
      <c r="A14" s="19">
        <v>2800</v>
      </c>
      <c r="B14" s="14">
        <v>1400</v>
      </c>
    </row>
    <row r="15" spans="1:28" x14ac:dyDescent="0.25">
      <c r="A15" s="19">
        <v>3200</v>
      </c>
      <c r="B15" s="14"/>
    </row>
    <row r="16" spans="1:28" ht="15.75" thickBot="1" x14ac:dyDescent="0.3">
      <c r="A16" s="21">
        <v>6400</v>
      </c>
      <c r="B16" s="22"/>
    </row>
    <row r="91" spans="10:13" x14ac:dyDescent="0.25">
      <c r="J91">
        <v>2</v>
      </c>
      <c r="K91">
        <v>4</v>
      </c>
      <c r="L91">
        <v>8</v>
      </c>
      <c r="M91">
        <v>16</v>
      </c>
    </row>
    <row r="92" spans="10:13" x14ac:dyDescent="0.25">
      <c r="J92">
        <f>'Theoritical Calculations'!T21/L4</f>
        <v>1.5358630845771148</v>
      </c>
      <c r="K92">
        <f>'Theoritical Calculations'!U21/M4</f>
        <v>0.59029673306772923</v>
      </c>
      <c r="L92">
        <f>'Theoritical Calculations'!V21/N4</f>
        <v>0.33651786864931843</v>
      </c>
      <c r="M92">
        <f>'Theoritical Calculations'!W21/O4</f>
        <v>0.1586767622689611</v>
      </c>
    </row>
    <row r="93" spans="10:13" x14ac:dyDescent="0.25">
      <c r="J93">
        <f>'Theoritical Calculations'!T22/L5</f>
        <v>1.7474573635153126</v>
      </c>
      <c r="K93">
        <f>'Theoritical Calculations'!U22/M5</f>
        <v>0.82204789776357812</v>
      </c>
      <c r="L93">
        <f>'Theoritical Calculations'!V22/N5</f>
        <v>0.7502028675577157</v>
      </c>
      <c r="M93">
        <f>'Theoritical Calculations'!W22/O5</f>
        <v>0.39340054430799876</v>
      </c>
    </row>
    <row r="94" spans="10:13" x14ac:dyDescent="0.25">
      <c r="J94">
        <f>'Theoritical Calculations'!T23/L6</f>
        <v>1.8730878004849323</v>
      </c>
      <c r="K94">
        <f>'Theoritical Calculations'!U23/M6</f>
        <v>1.0724728539955939</v>
      </c>
      <c r="L94">
        <f>'Theoritical Calculations'!V23/N6</f>
        <v>0.91277376456268466</v>
      </c>
      <c r="M94">
        <f>'Theoritical Calculations'!W23/O6</f>
        <v>0.63211151455595127</v>
      </c>
    </row>
    <row r="95" spans="10:13" x14ac:dyDescent="0.25">
      <c r="J95">
        <f>'Theoritical Calculations'!T24/L7</f>
        <v>1.8827564327306157</v>
      </c>
      <c r="K95">
        <f>'Theoritical Calculations'!U24/M7</f>
        <v>1.4621162965624626</v>
      </c>
      <c r="L95">
        <f>'Theoritical Calculations'!V24/N7</f>
        <v>1.1412228777114712</v>
      </c>
      <c r="M95">
        <f>'Theoritical Calculations'!W24/O7</f>
        <v>0.89843021080468444</v>
      </c>
    </row>
    <row r="96" spans="10:13" x14ac:dyDescent="0.25">
      <c r="J96">
        <f>'Theoritical Calculations'!T25/L8</f>
        <v>1.9589587219991074</v>
      </c>
      <c r="K96">
        <f>'Theoritical Calculations'!U25/M8</f>
        <v>1.5852791174976413</v>
      </c>
      <c r="L96">
        <f>'Theoritical Calculations'!V25/N8</f>
        <v>1.3084760704131631</v>
      </c>
      <c r="M96">
        <f>'Theoritical Calculations'!W25/O8</f>
        <v>0.84448146349156294</v>
      </c>
    </row>
    <row r="97" spans="9:18" x14ac:dyDescent="0.25">
      <c r="J97" t="e">
        <f>'Theoritical Calculations'!T26/L9</f>
        <v>#DIV/0!</v>
      </c>
      <c r="K97">
        <f>'Theoritical Calculations'!U26/M9</f>
        <v>1.631148860325621</v>
      </c>
      <c r="L97">
        <f>'Theoritical Calculations'!V26/N9</f>
        <v>1.5418815329493398</v>
      </c>
      <c r="M97">
        <f>'Theoritical Calculations'!W26/O9</f>
        <v>1.0735537328538238</v>
      </c>
    </row>
    <row r="98" spans="9:18" x14ac:dyDescent="0.25">
      <c r="J98" t="e">
        <f>'Theoritical Calculations'!T27/L10</f>
        <v>#DIV/0!</v>
      </c>
      <c r="K98" t="e">
        <f>'Theoritical Calculations'!U27/M10</f>
        <v>#DIV/0!</v>
      </c>
      <c r="L98">
        <f>'Theoritical Calculations'!V27/N10</f>
        <v>1.6429586558902765</v>
      </c>
      <c r="M98">
        <f>'Theoritical Calculations'!W27/O10</f>
        <v>0.99495197231833876</v>
      </c>
    </row>
    <row r="99" spans="9:18" x14ac:dyDescent="0.25">
      <c r="J99" t="e">
        <f>'Theoritical Calculations'!T28/L11</f>
        <v>#DIV/0!</v>
      </c>
      <c r="K99" t="e">
        <f>'Theoritical Calculations'!U28/M11</f>
        <v>#DIV/0!</v>
      </c>
      <c r="L99">
        <f>'Theoritical Calculations'!V28/N11</f>
        <v>1.6091292779121762</v>
      </c>
      <c r="M99">
        <f>'Theoritical Calculations'!W28/O11</f>
        <v>0.90802020098726932</v>
      </c>
    </row>
    <row r="100" spans="9:18" x14ac:dyDescent="0.25">
      <c r="J100" t="e">
        <f>'Theoritical Calculations'!T29/L12</f>
        <v>#DIV/0!</v>
      </c>
      <c r="K100" t="e">
        <f>'Theoritical Calculations'!U29/M12</f>
        <v>#DIV/0!</v>
      </c>
      <c r="L100">
        <f>'Theoritical Calculations'!V29/N12</f>
        <v>1.709675881556221</v>
      </c>
      <c r="M100">
        <f>'Theoritical Calculations'!W29/O12</f>
        <v>1.2648177541528238</v>
      </c>
    </row>
    <row r="101" spans="9:18" x14ac:dyDescent="0.25">
      <c r="J101" t="e">
        <f>'Theoritical Calculations'!T30/L13</f>
        <v>#DIV/0!</v>
      </c>
      <c r="K101" t="e">
        <f>'Theoritical Calculations'!U30/M13</f>
        <v>#DIV/0!</v>
      </c>
      <c r="L101" t="e">
        <f>'Theoritical Calculations'!V30/N13</f>
        <v>#DIV/0!</v>
      </c>
      <c r="M101">
        <f>'Theoritical Calculations'!W30/O13</f>
        <v>1.51836295150399</v>
      </c>
    </row>
    <row r="103" spans="9:18" x14ac:dyDescent="0.25">
      <c r="J103">
        <v>1.5358630845771148</v>
      </c>
      <c r="K103">
        <v>0.59029673306772923</v>
      </c>
      <c r="L103">
        <v>0.33651786864931843</v>
      </c>
      <c r="M103">
        <v>0.30104454655380891</v>
      </c>
    </row>
    <row r="104" spans="9:18" x14ac:dyDescent="0.25">
      <c r="J104">
        <v>1.7474573635153126</v>
      </c>
      <c r="K104">
        <v>0.82204789776357812</v>
      </c>
      <c r="L104">
        <v>0.7502028675577157</v>
      </c>
      <c r="M104">
        <v>0.7196817486338799</v>
      </c>
      <c r="O104">
        <v>1</v>
      </c>
      <c r="P104">
        <v>2</v>
      </c>
      <c r="Q104">
        <v>4</v>
      </c>
      <c r="R104">
        <v>8</v>
      </c>
    </row>
    <row r="105" spans="9:18" x14ac:dyDescent="0.25">
      <c r="I105">
        <v>1.9194693286467484</v>
      </c>
      <c r="J105">
        <v>1.8730878004849323</v>
      </c>
      <c r="K105">
        <v>1.0724728539955939</v>
      </c>
      <c r="L105">
        <v>0.91277376456268466</v>
      </c>
      <c r="M105">
        <v>0.80406559999999982</v>
      </c>
      <c r="O105">
        <f>'Theoritical Calculations'!K4/'Theoritical Calculations'!S21</f>
        <v>0.99717237001558079</v>
      </c>
      <c r="P105">
        <f>'Theoritical Calculations'!L4/'Theoritical Calculations'!T21</f>
        <v>0.99561113449167316</v>
      </c>
      <c r="Q105">
        <f>'Theoritical Calculations'!M4/'Theoritical Calculations'!U21</f>
        <v>0.99398722284855323</v>
      </c>
      <c r="R105">
        <f>'Theoritical Calculations'!N4/'Theoritical Calculations'!V21</f>
        <v>0.99029524330235108</v>
      </c>
    </row>
    <row r="106" spans="9:18" x14ac:dyDescent="0.25">
      <c r="I106">
        <v>1.9540316384894927</v>
      </c>
      <c r="J106">
        <v>1.8827564327306157</v>
      </c>
      <c r="K106">
        <v>1.4621162965624626</v>
      </c>
      <c r="L106">
        <v>1.1412228777114712</v>
      </c>
      <c r="M106">
        <v>0.88079435851851839</v>
      </c>
      <c r="O106">
        <f>'Theoritical Calculations'!K5/'Theoritical Calculations'!S22</f>
        <v>0.99862745913571516</v>
      </c>
      <c r="P106">
        <f>'Theoritical Calculations'!L5/'Theoritical Calculations'!T22</f>
        <v>0.99790688465237321</v>
      </c>
      <c r="Q106">
        <f>'Theoritical Calculations'!M5/'Theoritical Calculations'!U22</f>
        <v>0.99717237001558079</v>
      </c>
      <c r="R106">
        <f>'Theoritical Calculations'!N5/'Theoritical Calculations'!V22</f>
        <v>0.99561113449167316</v>
      </c>
    </row>
    <row r="107" spans="9:18" x14ac:dyDescent="0.25">
      <c r="I107">
        <v>1.9807150000000002</v>
      </c>
      <c r="J107">
        <v>1.9589587219991074</v>
      </c>
      <c r="K107">
        <v>1.5852791174976413</v>
      </c>
      <c r="L107">
        <v>1.3084760704131631</v>
      </c>
      <c r="M107">
        <v>1.2613018395948652</v>
      </c>
      <c r="O107">
        <f>'Theoritical Calculations'!K6/'Theoritical Calculations'!S23</f>
        <v>0.99932365606381424</v>
      </c>
      <c r="P107">
        <f>'Theoritical Calculations'!L6/'Theoritical Calculations'!T23</f>
        <v>0.99897720330315287</v>
      </c>
      <c r="Q107">
        <f>'Theoritical Calculations'!M6/'Theoritical Calculations'!U23</f>
        <v>0.99862745913571516</v>
      </c>
      <c r="R107">
        <f>'Theoritical Calculations'!N6/'Theoritical Calculations'!V23</f>
        <v>0.99790688465237321</v>
      </c>
    </row>
    <row r="108" spans="9:18" x14ac:dyDescent="0.25">
      <c r="J108" t="e">
        <v>#DIV/0!</v>
      </c>
      <c r="K108">
        <v>1.4602758677122398</v>
      </c>
      <c r="L108">
        <v>1.5418815329493398</v>
      </c>
      <c r="M108">
        <v>1.368721113410428</v>
      </c>
      <c r="O108">
        <f>'Theoritical Calculations'!K7/'Theoritical Calculations'!S24</f>
        <v>0.99955127271963251</v>
      </c>
      <c r="P108">
        <f>'Theoritical Calculations'!L7/'Theoritical Calculations'!T24</f>
        <v>0.99932327101787288</v>
      </c>
      <c r="Q108">
        <f>'Theoritical Calculations'!M7/'Theoritical Calculations'!U24</f>
        <v>0.99909383381277028</v>
      </c>
      <c r="R108">
        <f>'Theoritical Calculations'!N7/'Theoritical Calculations'!V24</f>
        <v>0.99862585729866959</v>
      </c>
    </row>
    <row r="109" spans="9:18" x14ac:dyDescent="0.25">
      <c r="J109" t="e">
        <v>#DIV/0!</v>
      </c>
      <c r="K109" t="e">
        <v>#DIV/0!</v>
      </c>
      <c r="L109">
        <v>1.6429586558902765</v>
      </c>
      <c r="M109">
        <v>1.5262896066991554</v>
      </c>
      <c r="O109">
        <f>'Theoritical Calculations'!K8/'Theoritical Calculations'!S25</f>
        <v>0.99966426265262798</v>
      </c>
      <c r="P109">
        <f>'Theoritical Calculations'!L8/'Theoritical Calculations'!T25</f>
        <v>0.99949435931604913</v>
      </c>
      <c r="Q109">
        <f>'Theoritical Calculations'!M8/'Theoritical Calculations'!U25</f>
        <v>0.99932365606381424</v>
      </c>
      <c r="R109">
        <f>'Theoritical Calculations'!N8/'Theoritical Calculations'!V25</f>
        <v>0.99897720330315287</v>
      </c>
    </row>
    <row r="110" spans="9:18" x14ac:dyDescent="0.25">
      <c r="J110" t="e">
        <v>#DIV/0!</v>
      </c>
      <c r="K110" t="e">
        <v>#DIV/0!</v>
      </c>
      <c r="L110">
        <v>1.6091292779121762</v>
      </c>
      <c r="M110">
        <v>1.6321261971830983</v>
      </c>
      <c r="O110">
        <f>'Theoritical Calculations'!K9/'Theoritical Calculations'!S26</f>
        <v>0.99973179670943046</v>
      </c>
      <c r="P110">
        <f>'Theoritical Calculations'!L9/'Theoritical Calculations'!T26</f>
        <v>0.99959639736082728</v>
      </c>
      <c r="Q110">
        <f>'Theoritical Calculations'!M9/'Theoritical Calculations'!U26</f>
        <v>0.99946048894002326</v>
      </c>
      <c r="R110">
        <f>'Theoritical Calculations'!N9/'Theoritical Calculations'!V26</f>
        <v>0.99918547036356842</v>
      </c>
    </row>
    <row r="111" spans="9:18" x14ac:dyDescent="0.25">
      <c r="J111" t="e">
        <v>#DIV/0!</v>
      </c>
      <c r="K111" t="e">
        <v>#DIV/0!</v>
      </c>
      <c r="L111">
        <v>1.709675881556221</v>
      </c>
      <c r="M111">
        <v>1.6841234666568361</v>
      </c>
      <c r="O111">
        <f>'Theoritical Calculations'!K10/'Theoritical Calculations'!S27</f>
        <v>0.99980874094905536</v>
      </c>
      <c r="P111">
        <f>'Theoritical Calculations'!L10/'Theoritical Calculations'!T27</f>
        <v>0.99971245192898661</v>
      </c>
      <c r="Q111">
        <f>'Theoritical Calculations'!M10/'Theoritical Calculations'!U27</f>
        <v>0.99961590484124985</v>
      </c>
      <c r="R111">
        <f>'Theoritical Calculations'!N10/'Theoritical Calculations'!V27</f>
        <v>0.99942119318313871</v>
      </c>
    </row>
    <row r="112" spans="9:18" x14ac:dyDescent="0.25">
      <c r="J112" t="e">
        <v>#DIV/0!</v>
      </c>
      <c r="K112" t="e">
        <v>#DIV/0!</v>
      </c>
      <c r="L112" t="e">
        <v>#DIV/0!</v>
      </c>
      <c r="M112">
        <v>1.7328557027384419</v>
      </c>
      <c r="O112">
        <f>'Theoritical Calculations'!K11/'Theoritical Calculations'!S28</f>
        <v>0.99983273422598962</v>
      </c>
      <c r="P112">
        <f>'Theoritical Calculations'!L11/'Theoritical Calculations'!T28</f>
        <v>0.99974859703294139</v>
      </c>
      <c r="Q112">
        <f>'Theoritical Calculations'!M11/'Theoritical Calculations'!U28</f>
        <v>0.99966426265262798</v>
      </c>
      <c r="R112">
        <f>'Theoritical Calculations'!N11/'Theoritical Calculations'!V28</f>
        <v>0.99949435931604913</v>
      </c>
    </row>
    <row r="113" spans="14:18" x14ac:dyDescent="0.25">
      <c r="O113">
        <f>'Theoritical Calculations'!K12/'Theoritical Calculations'!S29</f>
        <v>0.99986628347982598</v>
      </c>
      <c r="P113">
        <f>'Theoritical Calculations'!L12/'Theoritical Calculations'!T29</f>
        <v>0.99979910301777319</v>
      </c>
      <c r="Q113">
        <f>'Theoritical Calculations'!M12/'Theoritical Calculations'!U29</f>
        <v>0.99973179670943046</v>
      </c>
      <c r="R113">
        <f>'Theoritical Calculations'!N12/'Theoritical Calculations'!V29</f>
        <v>0.99959639736082728</v>
      </c>
    </row>
    <row r="114" spans="14:18" x14ac:dyDescent="0.25">
      <c r="O114">
        <f>'Theoritical Calculations'!K13/'Theoritical Calculations'!S30</f>
        <v>0.999888622898779</v>
      </c>
      <c r="P114">
        <f>'Theoritical Calculations'!L13/'Theoritical Calculations'!T30</f>
        <v>0.9998327108527113</v>
      </c>
      <c r="Q114">
        <f>'Theoritical Calculations'!M13/'Theoritical Calculations'!U30</f>
        <v>0.99977671157659154</v>
      </c>
      <c r="R114">
        <f>'Theoritical Calculations'!N13/'Theoritical Calculations'!V30</f>
        <v>0.99966416824796789</v>
      </c>
    </row>
    <row r="116" spans="14:18" x14ac:dyDescent="0.25">
      <c r="N116" t="s">
        <v>52</v>
      </c>
    </row>
  </sheetData>
  <mergeCells count="13">
    <mergeCell ref="Q1:V1"/>
    <mergeCell ref="Q2:V2"/>
    <mergeCell ref="W1:AB1"/>
    <mergeCell ref="W2:AB2"/>
    <mergeCell ref="A1:C1"/>
    <mergeCell ref="E2:J2"/>
    <mergeCell ref="K1:P1"/>
    <mergeCell ref="K2:P2"/>
    <mergeCell ref="D2:D3"/>
    <mergeCell ref="C2:C3"/>
    <mergeCell ref="A2:A3"/>
    <mergeCell ref="B2:B3"/>
    <mergeCell ref="D1:J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8"/>
  <sheetViews>
    <sheetView topLeftCell="A36" workbookViewId="0">
      <selection activeCell="AA54" sqref="AA54"/>
    </sheetView>
  </sheetViews>
  <sheetFormatPr defaultRowHeight="15" x14ac:dyDescent="0.25"/>
  <cols>
    <col min="1" max="1" width="3.7109375" bestFit="1" customWidth="1"/>
    <col min="2" max="2" width="10.5703125" bestFit="1" customWidth="1"/>
    <col min="3" max="3" width="5" bestFit="1" customWidth="1"/>
    <col min="4" max="4" width="6" bestFit="1" customWidth="1"/>
    <col min="5" max="8" width="5" bestFit="1" customWidth="1"/>
    <col min="10" max="10" width="9.42578125" bestFit="1" customWidth="1"/>
    <col min="11" max="16" width="9.28515625" bestFit="1" customWidth="1"/>
    <col min="24" max="24" width="9.140625" customWidth="1"/>
  </cols>
  <sheetData>
    <row r="1" spans="1:24" ht="18.75" thickBot="1" x14ac:dyDescent="0.4">
      <c r="A1" s="87" t="s">
        <v>55</v>
      </c>
      <c r="B1" s="88"/>
      <c r="C1" s="88"/>
      <c r="D1" s="88"/>
      <c r="E1" s="88"/>
      <c r="F1" s="88"/>
      <c r="G1" s="88"/>
      <c r="H1" s="89"/>
      <c r="I1" s="13"/>
      <c r="J1" s="102" t="s">
        <v>61</v>
      </c>
      <c r="K1" s="103"/>
      <c r="L1" s="103"/>
      <c r="M1" s="103"/>
      <c r="N1" s="103"/>
      <c r="O1" s="103"/>
      <c r="P1" s="104"/>
      <c r="R1" s="102" t="s">
        <v>62</v>
      </c>
      <c r="S1" s="103"/>
      <c r="T1" s="103"/>
      <c r="U1" s="103"/>
      <c r="V1" s="103"/>
      <c r="W1" s="103"/>
      <c r="X1" s="104"/>
    </row>
    <row r="2" spans="1:24" ht="15.75" thickBot="1" x14ac:dyDescent="0.3">
      <c r="A2" s="109" t="s">
        <v>48</v>
      </c>
      <c r="B2" s="110"/>
      <c r="C2" s="42">
        <v>1</v>
      </c>
      <c r="D2" s="43">
        <v>2</v>
      </c>
      <c r="E2" s="43">
        <v>4</v>
      </c>
      <c r="F2" s="43">
        <v>8</v>
      </c>
      <c r="G2" s="43">
        <v>16</v>
      </c>
      <c r="H2" s="44">
        <v>32</v>
      </c>
      <c r="J2" s="113" t="s">
        <v>63</v>
      </c>
      <c r="K2" s="105" t="s">
        <v>48</v>
      </c>
      <c r="L2" s="88"/>
      <c r="M2" s="88"/>
      <c r="N2" s="88"/>
      <c r="O2" s="88"/>
      <c r="P2" s="89"/>
      <c r="R2" s="113" t="s">
        <v>63</v>
      </c>
      <c r="S2" s="87" t="s">
        <v>48</v>
      </c>
      <c r="T2" s="88"/>
      <c r="U2" s="88"/>
      <c r="V2" s="88"/>
      <c r="W2" s="88"/>
      <c r="X2" s="89"/>
    </row>
    <row r="3" spans="1:24" ht="15.75" thickBot="1" x14ac:dyDescent="0.3">
      <c r="A3" s="109" t="s">
        <v>57</v>
      </c>
      <c r="B3" s="110"/>
      <c r="C3" s="39">
        <v>1</v>
      </c>
      <c r="D3" s="40">
        <v>2</v>
      </c>
      <c r="E3" s="40">
        <v>2</v>
      </c>
      <c r="F3" s="40">
        <v>4</v>
      </c>
      <c r="G3" s="40">
        <v>4</v>
      </c>
      <c r="H3" s="41">
        <v>8</v>
      </c>
      <c r="J3" s="115"/>
      <c r="K3" s="54">
        <v>1</v>
      </c>
      <c r="L3" s="40">
        <v>2</v>
      </c>
      <c r="M3" s="40">
        <v>4</v>
      </c>
      <c r="N3" s="40">
        <v>8</v>
      </c>
      <c r="O3" s="40">
        <v>16</v>
      </c>
      <c r="P3" s="41">
        <v>32</v>
      </c>
      <c r="R3" s="114"/>
      <c r="S3" s="42">
        <v>1</v>
      </c>
      <c r="T3" s="43">
        <v>2</v>
      </c>
      <c r="U3" s="43">
        <v>4</v>
      </c>
      <c r="V3" s="43">
        <v>8</v>
      </c>
      <c r="W3" s="43">
        <v>16</v>
      </c>
      <c r="X3" s="44">
        <v>32</v>
      </c>
    </row>
    <row r="4" spans="1:24" x14ac:dyDescent="0.25">
      <c r="A4" s="106" t="s">
        <v>59</v>
      </c>
      <c r="B4" s="36">
        <v>100</v>
      </c>
      <c r="C4" s="34">
        <f t="shared" ref="C4:H16" si="0">$B4/C$3</f>
        <v>100</v>
      </c>
      <c r="D4" s="35">
        <f t="shared" si="0"/>
        <v>50</v>
      </c>
      <c r="E4" s="35">
        <f t="shared" si="0"/>
        <v>50</v>
      </c>
      <c r="F4" s="35">
        <f t="shared" si="0"/>
        <v>25</v>
      </c>
      <c r="G4" s="35">
        <f t="shared" si="0"/>
        <v>25</v>
      </c>
      <c r="H4" s="31">
        <f t="shared" si="0"/>
        <v>12.5</v>
      </c>
      <c r="J4" s="36" t="str">
        <f>'Experimental Calculations'!A4&amp;" "&amp;'Experimental Calculations'!B4</f>
        <v>100 50</v>
      </c>
      <c r="K4" s="49">
        <f>'Theoritical Calculations'!$B$35*(C4-4)*(C21-4)*30/1000000</f>
        <v>3.2071679999999994</v>
      </c>
      <c r="L4" s="29">
        <f>'Theoritical Calculations'!$B$35*(D4-4)*(D21-4)*30/1000000</f>
        <v>1.5367680000000001</v>
      </c>
      <c r="M4" s="29">
        <f>'Theoritical Calculations'!$B$35*(E4-4)*(E21-4)*30/1000000</f>
        <v>0.73636800000000013</v>
      </c>
      <c r="N4" s="29">
        <f>'Theoritical Calculations'!$B$35*(F4-4)*(F21-4)*30/1000000</f>
        <v>0.33616800000000002</v>
      </c>
      <c r="O4" s="29">
        <f>'Theoritical Calculations'!$B$35*(G4-4)*(G21-4)*30/1000000</f>
        <v>0.15346799999999997</v>
      </c>
      <c r="P4" s="27">
        <f>'Theoritical Calculations'!$B$35*(H4-4)*(H21-4)*30/1000000</f>
        <v>6.2118E-2</v>
      </c>
      <c r="R4" s="37" t="str">
        <f>J4</f>
        <v>100 50</v>
      </c>
      <c r="S4" s="49">
        <f>('Theoritical Calculations'!$B$36+'Theoritical Calculations'!$B$37*2*MAX(C4,C21)*30*3*8)/1000000</f>
        <v>5.7679999999999993E-4</v>
      </c>
      <c r="T4" s="29">
        <f>('Theoritical Calculations'!$B$36+'Theoritical Calculations'!$B$37*2*MAX(D4,D21)*30*3*8)/1000000</f>
        <v>5.7679999999999993E-4</v>
      </c>
      <c r="U4" s="29">
        <f>('Theoritical Calculations'!$B$36+'Theoritical Calculations'!$B$37*2*MAX(E4,E21)*30*3*8)/1000000</f>
        <v>2.8880000000000003E-4</v>
      </c>
      <c r="V4" s="29">
        <f>('Theoritical Calculations'!$B$36+'Theoritical Calculations'!$B$37*2*MAX(F4,F21)*30*3*8)/1000000</f>
        <v>2.8880000000000003E-4</v>
      </c>
      <c r="W4" s="29">
        <f>('Theoritical Calculations'!$B$36+'Theoritical Calculations'!$B$37*2*MAX(G4,G21)*30*3*8)/1000000</f>
        <v>1.4480000000000002E-4</v>
      </c>
      <c r="X4" s="27">
        <f>('Theoritical Calculations'!$B$36+'Theoritical Calculations'!$B$37*2*MAX(H4,H21)*30*3*8)/1000000</f>
        <v>1.4480000000000002E-4</v>
      </c>
    </row>
    <row r="5" spans="1:24" x14ac:dyDescent="0.25">
      <c r="A5" s="107"/>
      <c r="B5" s="37">
        <v>200</v>
      </c>
      <c r="C5" s="19">
        <f t="shared" si="0"/>
        <v>200</v>
      </c>
      <c r="D5" s="14">
        <f t="shared" si="0"/>
        <v>100</v>
      </c>
      <c r="E5" s="14">
        <f t="shared" si="0"/>
        <v>100</v>
      </c>
      <c r="F5" s="14">
        <f t="shared" si="0"/>
        <v>50</v>
      </c>
      <c r="G5" s="14">
        <f t="shared" si="0"/>
        <v>50</v>
      </c>
      <c r="H5" s="20">
        <f t="shared" si="0"/>
        <v>25</v>
      </c>
      <c r="J5" s="37" t="str">
        <f>'Experimental Calculations'!A5&amp;" "&amp;'Experimental Calculations'!B5</f>
        <v>200 100</v>
      </c>
      <c r="K5" s="18">
        <f>'Theoritical Calculations'!$B$35*(C5-4)*(C22-4)*30/1000000</f>
        <v>13.368767999999999</v>
      </c>
      <c r="L5" s="14">
        <f>'Theoritical Calculations'!$B$35*(D5-4)*(D22-4)*30/1000000</f>
        <v>6.5479679999999991</v>
      </c>
      <c r="M5" s="14">
        <f>'Theoritical Calculations'!$B$35*(E5-4)*(E22-4)*30/1000000</f>
        <v>3.2071679999999994</v>
      </c>
      <c r="N5" s="14">
        <f>'Theoritical Calculations'!$B$35*(F5-4)*(F22-4)*30/1000000</f>
        <v>1.5367680000000001</v>
      </c>
      <c r="O5" s="14">
        <f>'Theoritical Calculations'!$B$35*(G5-4)*(G22-4)*30/1000000</f>
        <v>0.73636800000000013</v>
      </c>
      <c r="P5" s="20">
        <f>'Theoritical Calculations'!$B$35*(H5-4)*(H22-4)*30/1000000</f>
        <v>0.33616800000000002</v>
      </c>
      <c r="R5" s="37" t="str">
        <f t="shared" ref="R5:R16" si="1">J5</f>
        <v>200 100</v>
      </c>
      <c r="S5" s="18">
        <f>('Theoritical Calculations'!$B$36+'Theoritical Calculations'!$B$37*2*MAX(C5,C22)*30*3*8)/1000000</f>
        <v>1.1528E-3</v>
      </c>
      <c r="T5" s="14">
        <f>('Theoritical Calculations'!$B$36+'Theoritical Calculations'!$B$37*2*MAX(D5,D22)*30*3*8)/1000000</f>
        <v>1.1528E-3</v>
      </c>
      <c r="U5" s="14">
        <f>('Theoritical Calculations'!$B$36+'Theoritical Calculations'!$B$37*2*MAX(E5,E22)*30*3*8)/1000000</f>
        <v>5.7679999999999993E-4</v>
      </c>
      <c r="V5" s="14">
        <f>('Theoritical Calculations'!$B$36+'Theoritical Calculations'!$B$37*2*MAX(F5,F22)*30*3*8)/1000000</f>
        <v>5.7679999999999993E-4</v>
      </c>
      <c r="W5" s="14">
        <f>('Theoritical Calculations'!$B$36+'Theoritical Calculations'!$B$37*2*MAX(G5,G22)*30*3*8)/1000000</f>
        <v>2.8880000000000003E-4</v>
      </c>
      <c r="X5" s="20">
        <f>('Theoritical Calculations'!$B$36+'Theoritical Calculations'!$B$37*2*MAX(H5,H22)*30*3*8)/1000000</f>
        <v>2.8880000000000003E-4</v>
      </c>
    </row>
    <row r="6" spans="1:24" x14ac:dyDescent="0.25">
      <c r="A6" s="107"/>
      <c r="B6" s="37">
        <v>400</v>
      </c>
      <c r="C6" s="19">
        <f t="shared" si="0"/>
        <v>400</v>
      </c>
      <c r="D6" s="14">
        <f t="shared" si="0"/>
        <v>200</v>
      </c>
      <c r="E6" s="14">
        <f t="shared" si="0"/>
        <v>200</v>
      </c>
      <c r="F6" s="14">
        <f t="shared" si="0"/>
        <v>100</v>
      </c>
      <c r="G6" s="14">
        <f t="shared" si="0"/>
        <v>100</v>
      </c>
      <c r="H6" s="20">
        <f t="shared" si="0"/>
        <v>50</v>
      </c>
      <c r="J6" s="37" t="str">
        <f>'Experimental Calculations'!A6&amp;" "&amp;'Experimental Calculations'!B6</f>
        <v>400 200</v>
      </c>
      <c r="K6" s="18">
        <f>'Theoritical Calculations'!$B$35*(C6-4)*(C23-4)*30/1000000</f>
        <v>54.571967999999991</v>
      </c>
      <c r="L6" s="14">
        <f>'Theoritical Calculations'!$B$35*(D6-4)*(D23-4)*30/1000000</f>
        <v>27.010368</v>
      </c>
      <c r="M6" s="14">
        <f>'Theoritical Calculations'!$B$35*(E6-4)*(E23-4)*30/1000000</f>
        <v>13.368767999999999</v>
      </c>
      <c r="N6" s="14">
        <f>'Theoritical Calculations'!$B$35*(F6-4)*(F23-4)*30/1000000</f>
        <v>6.5479679999999991</v>
      </c>
      <c r="O6" s="14">
        <f>'Theoritical Calculations'!$B$35*(G6-4)*(G23-4)*30/1000000</f>
        <v>3.2071679999999994</v>
      </c>
      <c r="P6" s="20">
        <f>'Theoritical Calculations'!$B$35*(H6-4)*(H23-4)*30/1000000</f>
        <v>1.5367680000000001</v>
      </c>
      <c r="R6" s="37" t="str">
        <f t="shared" si="1"/>
        <v>400 200</v>
      </c>
      <c r="S6" s="18">
        <f>('Theoritical Calculations'!$B$36+'Theoritical Calculations'!$B$37*2*MAX(C6,C23)*30*3*8)/1000000</f>
        <v>2.3048000000000001E-3</v>
      </c>
      <c r="T6" s="14">
        <f>('Theoritical Calculations'!$B$36+'Theoritical Calculations'!$B$37*2*MAX(D6,D23)*30*3*8)/1000000</f>
        <v>2.3048000000000001E-3</v>
      </c>
      <c r="U6" s="14">
        <f>('Theoritical Calculations'!$B$36+'Theoritical Calculations'!$B$37*2*MAX(E6,E23)*30*3*8)/1000000</f>
        <v>1.1528E-3</v>
      </c>
      <c r="V6" s="14">
        <f>('Theoritical Calculations'!$B$36+'Theoritical Calculations'!$B$37*2*MAX(F6,F23)*30*3*8)/1000000</f>
        <v>1.1528E-3</v>
      </c>
      <c r="W6" s="14">
        <f>('Theoritical Calculations'!$B$36+'Theoritical Calculations'!$B$37*2*MAX(G6,G23)*30*3*8)/1000000</f>
        <v>5.7679999999999993E-4</v>
      </c>
      <c r="X6" s="20">
        <f>('Theoritical Calculations'!$B$36+'Theoritical Calculations'!$B$37*2*MAX(H6,H23)*30*3*8)/1000000</f>
        <v>5.7679999999999993E-4</v>
      </c>
    </row>
    <row r="7" spans="1:24" x14ac:dyDescent="0.25">
      <c r="A7" s="107"/>
      <c r="B7" s="37">
        <v>600</v>
      </c>
      <c r="C7" s="19">
        <f t="shared" si="0"/>
        <v>600</v>
      </c>
      <c r="D7" s="14">
        <f t="shared" si="0"/>
        <v>300</v>
      </c>
      <c r="E7" s="14">
        <f t="shared" si="0"/>
        <v>300</v>
      </c>
      <c r="F7" s="14">
        <f t="shared" si="0"/>
        <v>150</v>
      </c>
      <c r="G7" s="14">
        <f t="shared" si="0"/>
        <v>150</v>
      </c>
      <c r="H7" s="20">
        <f t="shared" si="0"/>
        <v>75</v>
      </c>
      <c r="J7" s="37" t="str">
        <f>'Experimental Calculations'!A7&amp;" "&amp;'Experimental Calculations'!B7</f>
        <v>600 300</v>
      </c>
      <c r="K7" s="18">
        <f>'Theoritical Calculations'!$B$35*(C7-4)*(C24-4)*30/1000000</f>
        <v>123.61516799999998</v>
      </c>
      <c r="L7" s="14">
        <f>'Theoritical Calculations'!$B$35*(D7-4)*(D24-4)*30/1000000</f>
        <v>61.39276799999999</v>
      </c>
      <c r="M7" s="14">
        <f>'Theoritical Calculations'!$B$35*(E7-4)*(E24-4)*30/1000000</f>
        <v>30.490368</v>
      </c>
      <c r="N7" s="14">
        <f>'Theoritical Calculations'!$B$35*(F7-4)*(F24-4)*30/1000000</f>
        <v>15.039168</v>
      </c>
      <c r="O7" s="14">
        <f>'Theoritical Calculations'!$B$35*(G7-4)*(G24-4)*30/1000000</f>
        <v>7.4179679999999992</v>
      </c>
      <c r="P7" s="20">
        <f>'Theoritical Calculations'!$B$35*(H7-4)*(H24-4)*30/1000000</f>
        <v>3.6073680000000001</v>
      </c>
      <c r="R7" s="37" t="str">
        <f t="shared" si="1"/>
        <v>600 300</v>
      </c>
      <c r="S7" s="18">
        <f>('Theoritical Calculations'!$B$36+'Theoritical Calculations'!$B$37*2*MAX(C7,C24)*30*3*8)/1000000</f>
        <v>3.4568000000000003E-3</v>
      </c>
      <c r="T7" s="14">
        <f>('Theoritical Calculations'!$B$36+'Theoritical Calculations'!$B$37*2*MAX(D7,D24)*30*3*8)/1000000</f>
        <v>3.4568000000000003E-3</v>
      </c>
      <c r="U7" s="14">
        <f>('Theoritical Calculations'!$B$36+'Theoritical Calculations'!$B$37*2*MAX(E7,E24)*30*3*8)/1000000</f>
        <v>1.7288E-3</v>
      </c>
      <c r="V7" s="14">
        <f>('Theoritical Calculations'!$B$36+'Theoritical Calculations'!$B$37*2*MAX(F7,F24)*30*3*8)/1000000</f>
        <v>1.7288E-3</v>
      </c>
      <c r="W7" s="14">
        <f>('Theoritical Calculations'!$B$36+'Theoritical Calculations'!$B$37*2*MAX(G7,G24)*30*3*8)/1000000</f>
        <v>8.6479999999999999E-4</v>
      </c>
      <c r="X7" s="20">
        <f>('Theoritical Calculations'!$B$36+'Theoritical Calculations'!$B$37*2*MAX(H7,H24)*30*3*8)/1000000</f>
        <v>8.6479999999999999E-4</v>
      </c>
    </row>
    <row r="8" spans="1:24" x14ac:dyDescent="0.25">
      <c r="A8" s="107"/>
      <c r="B8" s="37">
        <v>800</v>
      </c>
      <c r="C8" s="19">
        <f t="shared" si="0"/>
        <v>800</v>
      </c>
      <c r="D8" s="14">
        <f t="shared" si="0"/>
        <v>400</v>
      </c>
      <c r="E8" s="14">
        <f t="shared" si="0"/>
        <v>400</v>
      </c>
      <c r="F8" s="14">
        <f t="shared" si="0"/>
        <v>200</v>
      </c>
      <c r="G8" s="14">
        <f t="shared" si="0"/>
        <v>200</v>
      </c>
      <c r="H8" s="20">
        <f t="shared" si="0"/>
        <v>100</v>
      </c>
      <c r="J8" s="37" t="str">
        <f>'Experimental Calculations'!A8&amp;" "&amp;'Experimental Calculations'!B8</f>
        <v>800 400</v>
      </c>
      <c r="K8" s="18">
        <f>'Theoritical Calculations'!$B$35*(C8-4)*(C25-4)*30/1000000</f>
        <v>220.49836800000003</v>
      </c>
      <c r="L8" s="14">
        <f>'Theoritical Calculations'!$B$35*(D8-4)*(D25-4)*30/1000000</f>
        <v>109.69516799999998</v>
      </c>
      <c r="M8" s="14">
        <f>'Theoritical Calculations'!$B$35*(E8-4)*(E25-4)*30/1000000</f>
        <v>54.571967999999991</v>
      </c>
      <c r="N8" s="14">
        <f>'Theoritical Calculations'!$B$35*(F8-4)*(F25-4)*30/1000000</f>
        <v>27.010368</v>
      </c>
      <c r="O8" s="14">
        <f>'Theoritical Calculations'!$B$35*(G8-4)*(G25-4)*30/1000000</f>
        <v>13.368767999999999</v>
      </c>
      <c r="P8" s="20">
        <f>'Theoritical Calculations'!$B$35*(H8-4)*(H25-4)*30/1000000</f>
        <v>6.5479679999999991</v>
      </c>
      <c r="R8" s="37" t="str">
        <f t="shared" si="1"/>
        <v>800 400</v>
      </c>
      <c r="S8" s="18">
        <f>('Theoritical Calculations'!$B$36+'Theoritical Calculations'!$B$37*2*MAX(C8,C25)*30*3*8)/1000000</f>
        <v>4.6088000000000006E-3</v>
      </c>
      <c r="T8" s="14">
        <f>('Theoritical Calculations'!$B$36+'Theoritical Calculations'!$B$37*2*MAX(D8,D25)*30*3*8)/1000000</f>
        <v>4.6088000000000006E-3</v>
      </c>
      <c r="U8" s="14">
        <f>('Theoritical Calculations'!$B$36+'Theoritical Calculations'!$B$37*2*MAX(E8,E25)*30*3*8)/1000000</f>
        <v>2.3048000000000001E-3</v>
      </c>
      <c r="V8" s="14">
        <f>('Theoritical Calculations'!$B$36+'Theoritical Calculations'!$B$37*2*MAX(F8,F25)*30*3*8)/1000000</f>
        <v>2.3048000000000001E-3</v>
      </c>
      <c r="W8" s="14">
        <f>('Theoritical Calculations'!$B$36+'Theoritical Calculations'!$B$37*2*MAX(G8,G25)*30*3*8)/1000000</f>
        <v>1.1528E-3</v>
      </c>
      <c r="X8" s="20">
        <f>('Theoritical Calculations'!$B$36+'Theoritical Calculations'!$B$37*2*MAX(H8,H25)*30*3*8)/1000000</f>
        <v>1.1528E-3</v>
      </c>
    </row>
    <row r="9" spans="1:24" ht="18" customHeight="1" x14ac:dyDescent="0.25">
      <c r="A9" s="107"/>
      <c r="B9" s="37">
        <v>1000</v>
      </c>
      <c r="C9" s="19">
        <f t="shared" si="0"/>
        <v>1000</v>
      </c>
      <c r="D9" s="14">
        <f t="shared" si="0"/>
        <v>500</v>
      </c>
      <c r="E9" s="14">
        <f t="shared" si="0"/>
        <v>500</v>
      </c>
      <c r="F9" s="14">
        <f t="shared" si="0"/>
        <v>250</v>
      </c>
      <c r="G9" s="14">
        <f t="shared" si="0"/>
        <v>250</v>
      </c>
      <c r="H9" s="20">
        <f t="shared" si="0"/>
        <v>125</v>
      </c>
      <c r="J9" s="37" t="str">
        <f>'Experimental Calculations'!A9&amp;" "&amp;'Experimental Calculations'!B9</f>
        <v>1000 500</v>
      </c>
      <c r="K9" s="18">
        <f>'Theoritical Calculations'!$B$35*(C9-4)*(C26-4)*30/1000000</f>
        <v>345.22156799999999</v>
      </c>
      <c r="L9" s="14">
        <f>'Theoritical Calculations'!$B$35*(D9-4)*(D26-4)*30/1000000</f>
        <v>171.91756799999999</v>
      </c>
      <c r="M9" s="14">
        <f>'Theoritical Calculations'!$B$35*(E9-4)*(E26-4)*30/1000000</f>
        <v>85.613567999999987</v>
      </c>
      <c r="N9" s="14">
        <f>'Theoritical Calculations'!$B$35*(F9-4)*(F26-4)*30/1000000</f>
        <v>42.461567999999993</v>
      </c>
      <c r="O9" s="14">
        <f>'Theoritical Calculations'!$B$35*(G9-4)*(G26-4)*30/1000000</f>
        <v>21.059567999999999</v>
      </c>
      <c r="P9" s="20">
        <f>'Theoritical Calculations'!$B$35*(H9-4)*(H26-4)*30/1000000</f>
        <v>10.358568</v>
      </c>
      <c r="R9" s="37" t="str">
        <f t="shared" si="1"/>
        <v>1000 500</v>
      </c>
      <c r="S9" s="18">
        <f>('Theoritical Calculations'!$B$36+'Theoritical Calculations'!$B$37*2*MAX(C9,C26)*30*3*8)/1000000</f>
        <v>5.7607999999999999E-3</v>
      </c>
      <c r="T9" s="14">
        <f>('Theoritical Calculations'!$B$36+'Theoritical Calculations'!$B$37*2*MAX(D9,D26)*30*3*8)/1000000</f>
        <v>5.7607999999999999E-3</v>
      </c>
      <c r="U9" s="14">
        <f>('Theoritical Calculations'!$B$36+'Theoritical Calculations'!$B$37*2*MAX(E9,E26)*30*3*8)/1000000</f>
        <v>2.8808000000000002E-3</v>
      </c>
      <c r="V9" s="14">
        <f>('Theoritical Calculations'!$B$36+'Theoritical Calculations'!$B$37*2*MAX(F9,F26)*30*3*8)/1000000</f>
        <v>2.8808000000000002E-3</v>
      </c>
      <c r="W9" s="14">
        <f>('Theoritical Calculations'!$B$36+'Theoritical Calculations'!$B$37*2*MAX(G9,G26)*30*3*8)/1000000</f>
        <v>1.4407999999999999E-3</v>
      </c>
      <c r="X9" s="20">
        <f>('Theoritical Calculations'!$B$36+'Theoritical Calculations'!$B$37*2*MAX(H9,H26)*30*3*8)/1000000</f>
        <v>1.4407999999999999E-3</v>
      </c>
    </row>
    <row r="10" spans="1:24" ht="18" customHeight="1" x14ac:dyDescent="0.25">
      <c r="A10" s="107"/>
      <c r="B10" s="37">
        <v>1400</v>
      </c>
      <c r="C10" s="19">
        <f t="shared" si="0"/>
        <v>1400</v>
      </c>
      <c r="D10" s="14">
        <f t="shared" si="0"/>
        <v>700</v>
      </c>
      <c r="E10" s="14">
        <f t="shared" si="0"/>
        <v>700</v>
      </c>
      <c r="F10" s="14">
        <f t="shared" si="0"/>
        <v>350</v>
      </c>
      <c r="G10" s="14">
        <f t="shared" si="0"/>
        <v>350</v>
      </c>
      <c r="H10" s="20">
        <f t="shared" si="0"/>
        <v>175</v>
      </c>
      <c r="J10" s="37" t="str">
        <f>'Experimental Calculations'!A10&amp;" "&amp;'Experimental Calculations'!B10</f>
        <v>1400 700</v>
      </c>
      <c r="K10" s="18">
        <f>'Theoritical Calculations'!$B$35*(C10-4)*(C27-4)*30/1000000</f>
        <v>678.18796799999996</v>
      </c>
      <c r="L10" s="14">
        <f>'Theoritical Calculations'!$B$35*(D10-4)*(D27-4)*30/1000000</f>
        <v>338.12236799999999</v>
      </c>
      <c r="M10" s="14">
        <f>'Theoritical Calculations'!$B$35*(E10-4)*(E27-4)*30/1000000</f>
        <v>168.57676799999999</v>
      </c>
      <c r="N10" s="14">
        <f>'Theoritical Calculations'!$B$35*(F10-4)*(F27-4)*30/1000000</f>
        <v>83.803967999999998</v>
      </c>
      <c r="O10" s="14">
        <f>'Theoritical Calculations'!$B$35*(G10-4)*(G27-4)*30/1000000</f>
        <v>41.661167999999989</v>
      </c>
      <c r="P10" s="20">
        <f>'Theoritical Calculations'!$B$35*(H10-4)*(H27-4)*30/1000000</f>
        <v>20.589767999999999</v>
      </c>
      <c r="R10" s="37" t="str">
        <f t="shared" si="1"/>
        <v>1400 700</v>
      </c>
      <c r="S10" s="18">
        <f>('Theoritical Calculations'!$B$36+'Theoritical Calculations'!$B$37*2*MAX(C10,C27)*30*3*8)/1000000</f>
        <v>8.0648000000000022E-3</v>
      </c>
      <c r="T10" s="14">
        <f>('Theoritical Calculations'!$B$36+'Theoritical Calculations'!$B$37*2*MAX(D10,D27)*30*3*8)/1000000</f>
        <v>8.0648000000000022E-3</v>
      </c>
      <c r="U10" s="14">
        <f>('Theoritical Calculations'!$B$36+'Theoritical Calculations'!$B$37*2*MAX(E10,E27)*30*3*8)/1000000</f>
        <v>4.0328000000000013E-3</v>
      </c>
      <c r="V10" s="14">
        <f>('Theoritical Calculations'!$B$36+'Theoritical Calculations'!$B$37*2*MAX(F10,F27)*30*3*8)/1000000</f>
        <v>4.0328000000000013E-3</v>
      </c>
      <c r="W10" s="14">
        <f>('Theoritical Calculations'!$B$36+'Theoritical Calculations'!$B$37*2*MAX(G10,G27)*30*3*8)/1000000</f>
        <v>2.0168000000000004E-3</v>
      </c>
      <c r="X10" s="20">
        <f>('Theoritical Calculations'!$B$36+'Theoritical Calculations'!$B$37*2*MAX(H10,H27)*30*3*8)/1000000</f>
        <v>2.0168000000000004E-3</v>
      </c>
    </row>
    <row r="11" spans="1:24" x14ac:dyDescent="0.25">
      <c r="A11" s="107"/>
      <c r="B11" s="37">
        <v>1600</v>
      </c>
      <c r="C11" s="19">
        <f t="shared" si="0"/>
        <v>1600</v>
      </c>
      <c r="D11" s="14">
        <f t="shared" si="0"/>
        <v>800</v>
      </c>
      <c r="E11" s="14">
        <f t="shared" si="0"/>
        <v>800</v>
      </c>
      <c r="F11" s="14">
        <f t="shared" si="0"/>
        <v>400</v>
      </c>
      <c r="G11" s="14">
        <f t="shared" si="0"/>
        <v>400</v>
      </c>
      <c r="H11" s="20">
        <f t="shared" si="0"/>
        <v>200</v>
      </c>
      <c r="J11" s="37" t="str">
        <f>'Experimental Calculations'!A11&amp;" "&amp;'Experimental Calculations'!B11</f>
        <v>1600 800</v>
      </c>
      <c r="K11" s="18">
        <f>'Theoritical Calculations'!$B$35*(C11-4)*(C28-4)*30/1000000</f>
        <v>886.43116799999984</v>
      </c>
      <c r="L11" s="14">
        <f>'Theoritical Calculations'!$B$35*(D11-4)*(D28-4)*30/1000000</f>
        <v>442.10476800000004</v>
      </c>
      <c r="M11" s="14">
        <f>'Theoritical Calculations'!$B$35*(E11-4)*(E28-4)*30/1000000</f>
        <v>220.49836800000003</v>
      </c>
      <c r="N11" s="14">
        <f>'Theoritical Calculations'!$B$35*(F11-4)*(F28-4)*30/1000000</f>
        <v>109.69516799999998</v>
      </c>
      <c r="O11" s="14">
        <f>'Theoritical Calculations'!$B$35*(G11-4)*(G28-4)*30/1000000</f>
        <v>54.571967999999991</v>
      </c>
      <c r="P11" s="20">
        <f>'Theoritical Calculations'!$B$35*(H11-4)*(H28-4)*30/1000000</f>
        <v>27.010368</v>
      </c>
      <c r="R11" s="37" t="str">
        <f t="shared" si="1"/>
        <v>1600 800</v>
      </c>
      <c r="S11" s="18">
        <f>('Theoritical Calculations'!$B$36+'Theoritical Calculations'!$B$37*2*MAX(C11,C28)*30*3*8)/1000000</f>
        <v>9.216799999999999E-3</v>
      </c>
      <c r="T11" s="14">
        <f>('Theoritical Calculations'!$B$36+'Theoritical Calculations'!$B$37*2*MAX(D11,D28)*30*3*8)/1000000</f>
        <v>9.216799999999999E-3</v>
      </c>
      <c r="U11" s="14">
        <f>('Theoritical Calculations'!$B$36+'Theoritical Calculations'!$B$37*2*MAX(E11,E28)*30*3*8)/1000000</f>
        <v>4.6088000000000006E-3</v>
      </c>
      <c r="V11" s="14">
        <f>('Theoritical Calculations'!$B$36+'Theoritical Calculations'!$B$37*2*MAX(F11,F28)*30*3*8)/1000000</f>
        <v>4.6088000000000006E-3</v>
      </c>
      <c r="W11" s="14">
        <f>('Theoritical Calculations'!$B$36+'Theoritical Calculations'!$B$37*2*MAX(G11,G28)*30*3*8)/1000000</f>
        <v>2.3048000000000001E-3</v>
      </c>
      <c r="X11" s="20">
        <f>('Theoritical Calculations'!$B$36+'Theoritical Calculations'!$B$37*2*MAX(H11,H28)*30*3*8)/1000000</f>
        <v>2.3048000000000001E-3</v>
      </c>
    </row>
    <row r="12" spans="1:24" x14ac:dyDescent="0.25">
      <c r="A12" s="107"/>
      <c r="B12" s="37">
        <v>2000</v>
      </c>
      <c r="C12" s="19">
        <f t="shared" si="0"/>
        <v>2000</v>
      </c>
      <c r="D12" s="14">
        <f t="shared" si="0"/>
        <v>1000</v>
      </c>
      <c r="E12" s="14">
        <f t="shared" si="0"/>
        <v>1000</v>
      </c>
      <c r="F12" s="14">
        <f t="shared" si="0"/>
        <v>500</v>
      </c>
      <c r="G12" s="14">
        <f t="shared" si="0"/>
        <v>500</v>
      </c>
      <c r="H12" s="20">
        <f t="shared" si="0"/>
        <v>250</v>
      </c>
      <c r="J12" s="37" t="str">
        <f>'Experimental Calculations'!A12&amp;" "&amp;'Experimental Calculations'!B12</f>
        <v>2000 1000</v>
      </c>
      <c r="K12" s="18">
        <f>'Theoritical Calculations'!$B$35*(C12-4)*(C29-4)*30/1000000</f>
        <v>1386.4375679999998</v>
      </c>
      <c r="L12" s="14">
        <f>'Theoritical Calculations'!$B$35*(D12-4)*(D29-4)*30/1000000</f>
        <v>691.82956799999999</v>
      </c>
      <c r="M12" s="14">
        <f>'Theoritical Calculations'!$B$35*(E12-4)*(E29-4)*30/1000000</f>
        <v>345.22156799999999</v>
      </c>
      <c r="N12" s="14">
        <f>'Theoritical Calculations'!$B$35*(F12-4)*(F29-4)*30/1000000</f>
        <v>171.91756799999999</v>
      </c>
      <c r="O12" s="14">
        <f>'Theoritical Calculations'!$B$35*(G12-4)*(G29-4)*30/1000000</f>
        <v>85.613567999999987</v>
      </c>
      <c r="P12" s="20">
        <f>'Theoritical Calculations'!$B$35*(H12-4)*(H29-4)*30/1000000</f>
        <v>42.461567999999993</v>
      </c>
      <c r="R12" s="37" t="str">
        <f t="shared" si="1"/>
        <v>2000 1000</v>
      </c>
      <c r="S12" s="18">
        <f>('Theoritical Calculations'!$B$36+'Theoritical Calculations'!$B$37*2*MAX(C12,C29)*30*3*8)/1000000</f>
        <v>1.1520799999999999E-2</v>
      </c>
      <c r="T12" s="14">
        <f>('Theoritical Calculations'!$B$36+'Theoritical Calculations'!$B$37*2*MAX(D12,D29)*30*3*8)/1000000</f>
        <v>1.1520799999999999E-2</v>
      </c>
      <c r="U12" s="14">
        <f>('Theoritical Calculations'!$B$36+'Theoritical Calculations'!$B$37*2*MAX(E12,E29)*30*3*8)/1000000</f>
        <v>5.7607999999999999E-3</v>
      </c>
      <c r="V12" s="14">
        <f>('Theoritical Calculations'!$B$36+'Theoritical Calculations'!$B$37*2*MAX(F12,F29)*30*3*8)/1000000</f>
        <v>5.7607999999999999E-3</v>
      </c>
      <c r="W12" s="14">
        <f>('Theoritical Calculations'!$B$36+'Theoritical Calculations'!$B$37*2*MAX(G12,G29)*30*3*8)/1000000</f>
        <v>2.8808000000000002E-3</v>
      </c>
      <c r="X12" s="20">
        <f>('Theoritical Calculations'!$B$36+'Theoritical Calculations'!$B$37*2*MAX(H12,H29)*30*3*8)/1000000</f>
        <v>2.8808000000000002E-3</v>
      </c>
    </row>
    <row r="13" spans="1:24" x14ac:dyDescent="0.25">
      <c r="A13" s="107"/>
      <c r="B13" s="37">
        <v>2400</v>
      </c>
      <c r="C13" s="19">
        <f t="shared" si="0"/>
        <v>2400</v>
      </c>
      <c r="D13" s="14">
        <f t="shared" si="0"/>
        <v>1200</v>
      </c>
      <c r="E13" s="14">
        <f t="shared" si="0"/>
        <v>1200</v>
      </c>
      <c r="F13" s="14">
        <f t="shared" si="0"/>
        <v>600</v>
      </c>
      <c r="G13" s="14">
        <f t="shared" si="0"/>
        <v>600</v>
      </c>
      <c r="H13" s="20">
        <f t="shared" si="0"/>
        <v>300</v>
      </c>
      <c r="J13" s="37" t="str">
        <f>'Experimental Calculations'!A13&amp;" "&amp;'Experimental Calculations'!B13</f>
        <v>2400 1200</v>
      </c>
      <c r="K13" s="18">
        <f>'Theoritical Calculations'!$B$35*(C13-4)*(C30-4)*30/1000000</f>
        <v>1997.8039679999997</v>
      </c>
      <c r="L13" s="14">
        <f>'Theoritical Calculations'!$B$35*(D13-4)*(D30-4)*30/1000000</f>
        <v>997.23436800000002</v>
      </c>
      <c r="M13" s="14">
        <f>'Theoritical Calculations'!$B$35*(E13-4)*(E30-4)*30/1000000</f>
        <v>497.78476799999999</v>
      </c>
      <c r="N13" s="14">
        <f>'Theoritical Calculations'!$B$35*(F13-4)*(F30-4)*30/1000000</f>
        <v>248.059968</v>
      </c>
      <c r="O13" s="14">
        <f>'Theoritical Calculations'!$B$35*(G13-4)*(G30-4)*30/1000000</f>
        <v>123.61516799999998</v>
      </c>
      <c r="P13" s="20">
        <f>'Theoritical Calculations'!$B$35*(H13-4)*(H30-4)*30/1000000</f>
        <v>61.39276799999999</v>
      </c>
      <c r="R13" s="37" t="str">
        <f t="shared" si="1"/>
        <v>2400 1200</v>
      </c>
      <c r="S13" s="18">
        <f>('Theoritical Calculations'!$B$36+'Theoritical Calculations'!$B$37*2*MAX(C13,C30)*30*3*8)/1000000</f>
        <v>1.38248E-2</v>
      </c>
      <c r="T13" s="14">
        <f>('Theoritical Calculations'!$B$36+'Theoritical Calculations'!$B$37*2*MAX(D13,D30)*30*3*8)/1000000</f>
        <v>1.38248E-2</v>
      </c>
      <c r="U13" s="14">
        <f>('Theoritical Calculations'!$B$36+'Theoritical Calculations'!$B$37*2*MAX(E13,E30)*30*3*8)/1000000</f>
        <v>6.9128000000000002E-3</v>
      </c>
      <c r="V13" s="14">
        <f>('Theoritical Calculations'!$B$36+'Theoritical Calculations'!$B$37*2*MAX(F13,F30)*30*3*8)/1000000</f>
        <v>6.9128000000000002E-3</v>
      </c>
      <c r="W13" s="14">
        <f>('Theoritical Calculations'!$B$36+'Theoritical Calculations'!$B$37*2*MAX(G13,G30)*30*3*8)/1000000</f>
        <v>3.4568000000000003E-3</v>
      </c>
      <c r="X13" s="20">
        <f>('Theoritical Calculations'!$B$36+'Theoritical Calculations'!$B$37*2*MAX(H13,H30)*30*3*8)/1000000</f>
        <v>3.4568000000000003E-3</v>
      </c>
    </row>
    <row r="14" spans="1:24" x14ac:dyDescent="0.25">
      <c r="A14" s="107"/>
      <c r="B14" s="37">
        <v>2800</v>
      </c>
      <c r="C14" s="19">
        <f t="shared" si="0"/>
        <v>2800</v>
      </c>
      <c r="D14" s="14">
        <f t="shared" si="0"/>
        <v>1400</v>
      </c>
      <c r="E14" s="14">
        <f t="shared" si="0"/>
        <v>1400</v>
      </c>
      <c r="F14" s="14">
        <f t="shared" si="0"/>
        <v>700</v>
      </c>
      <c r="G14" s="14">
        <f t="shared" si="0"/>
        <v>700</v>
      </c>
      <c r="H14" s="20">
        <f t="shared" si="0"/>
        <v>350</v>
      </c>
      <c r="J14" s="37" t="str">
        <f>'Experimental Calculations'!A14&amp;" "&amp;'Experimental Calculations'!B14</f>
        <v>2800 1400</v>
      </c>
      <c r="K14" s="18">
        <f>'Theoritical Calculations'!$B$35*(C14-4)*(C31-4)*30/1000000</f>
        <v>2720.5303680000002</v>
      </c>
      <c r="L14" s="14">
        <f>'Theoritical Calculations'!$B$35*(D14-4)*(D31-4)*30/1000000</f>
        <v>1358.319168</v>
      </c>
      <c r="M14" s="14">
        <f>'Theoritical Calculations'!$B$35*(E14-4)*(E31-4)*30/1000000</f>
        <v>678.18796799999996</v>
      </c>
      <c r="N14" s="14">
        <f>'Theoritical Calculations'!$B$35*(F14-4)*(F31-4)*30/1000000</f>
        <v>338.12236799999999</v>
      </c>
      <c r="O14" s="14">
        <f>'Theoritical Calculations'!$B$35*(G14-4)*(G31-4)*30/1000000</f>
        <v>168.57676799999999</v>
      </c>
      <c r="P14" s="20">
        <f>'Theoritical Calculations'!$B$35*(H14-4)*(H31-4)*30/1000000</f>
        <v>83.803967999999998</v>
      </c>
      <c r="R14" s="37" t="str">
        <f t="shared" si="1"/>
        <v>2800 1400</v>
      </c>
      <c r="S14" s="18">
        <f>('Theoritical Calculations'!$B$36+'Theoritical Calculations'!$B$37*2*MAX(C14,C31)*30*3*8)/1000000</f>
        <v>1.6128800000000002E-2</v>
      </c>
      <c r="T14" s="14">
        <f>('Theoritical Calculations'!$B$36+'Theoritical Calculations'!$B$37*2*MAX(D14,D31)*30*3*8)/1000000</f>
        <v>1.6128800000000002E-2</v>
      </c>
      <c r="U14" s="14">
        <f>('Theoritical Calculations'!$B$36+'Theoritical Calculations'!$B$37*2*MAX(E14,E31)*30*3*8)/1000000</f>
        <v>8.0648000000000022E-3</v>
      </c>
      <c r="V14" s="14">
        <f>('Theoritical Calculations'!$B$36+'Theoritical Calculations'!$B$37*2*MAX(F14,F31)*30*3*8)/1000000</f>
        <v>8.0648000000000022E-3</v>
      </c>
      <c r="W14" s="14">
        <f>('Theoritical Calculations'!$B$36+'Theoritical Calculations'!$B$37*2*MAX(G14,G31)*30*3*8)/1000000</f>
        <v>4.0328000000000013E-3</v>
      </c>
      <c r="X14" s="20">
        <f>('Theoritical Calculations'!$B$36+'Theoritical Calculations'!$B$37*2*MAX(H14,H31)*30*3*8)/1000000</f>
        <v>4.0328000000000013E-3</v>
      </c>
    </row>
    <row r="15" spans="1:24" x14ac:dyDescent="0.25">
      <c r="A15" s="107"/>
      <c r="B15" s="37">
        <v>3200</v>
      </c>
      <c r="C15" s="19">
        <f t="shared" si="0"/>
        <v>3200</v>
      </c>
      <c r="D15" s="14">
        <f t="shared" si="0"/>
        <v>1600</v>
      </c>
      <c r="E15" s="14">
        <f t="shared" si="0"/>
        <v>1600</v>
      </c>
      <c r="F15" s="14">
        <f t="shared" si="0"/>
        <v>800</v>
      </c>
      <c r="G15" s="14">
        <f t="shared" si="0"/>
        <v>800</v>
      </c>
      <c r="H15" s="20">
        <f t="shared" si="0"/>
        <v>400</v>
      </c>
      <c r="J15" s="37" t="str">
        <f>'Experimental Calculations'!A15&amp;" "&amp;'Experimental Calculations'!B15</f>
        <v xml:space="preserve">3200 </v>
      </c>
      <c r="K15" s="18">
        <f>'Theoritical Calculations'!$B$35*(C15-4)*(C32-4)*30/1000000</f>
        <v>3554.6167679999999</v>
      </c>
      <c r="L15" s="14">
        <f>'Theoritical Calculations'!$B$35*(D15-4)*(D32-4)*30/1000000</f>
        <v>1775.0839679999997</v>
      </c>
      <c r="M15" s="14">
        <f>'Theoritical Calculations'!$B$35*(E15-4)*(E32-4)*30/1000000</f>
        <v>886.43116799999984</v>
      </c>
      <c r="N15" s="14">
        <f>'Theoritical Calculations'!$B$35*(F15-4)*(F32-4)*30/1000000</f>
        <v>442.10476800000004</v>
      </c>
      <c r="O15" s="14">
        <f>'Theoritical Calculations'!$B$35*(G15-4)*(G32-4)*30/1000000</f>
        <v>220.49836800000003</v>
      </c>
      <c r="P15" s="20">
        <f>'Theoritical Calculations'!$B$35*(H15-4)*(H32-4)*30/1000000</f>
        <v>109.69516799999998</v>
      </c>
      <c r="R15" s="37" t="str">
        <f t="shared" si="1"/>
        <v xml:space="preserve">3200 </v>
      </c>
      <c r="S15" s="18">
        <f>('Theoritical Calculations'!$B$36+'Theoritical Calculations'!$B$37*2*MAX(C15,C32)*30*3*8)/1000000</f>
        <v>1.8432799999999999E-2</v>
      </c>
      <c r="T15" s="14">
        <f>('Theoritical Calculations'!$B$36+'Theoritical Calculations'!$B$37*2*MAX(D15,D32)*30*3*8)/1000000</f>
        <v>1.8432799999999999E-2</v>
      </c>
      <c r="U15" s="14">
        <f>('Theoritical Calculations'!$B$36+'Theoritical Calculations'!$B$37*2*MAX(E15,E32)*30*3*8)/1000000</f>
        <v>9.216799999999999E-3</v>
      </c>
      <c r="V15" s="14">
        <f>('Theoritical Calculations'!$B$36+'Theoritical Calculations'!$B$37*2*MAX(F15,F32)*30*3*8)/1000000</f>
        <v>9.216799999999999E-3</v>
      </c>
      <c r="W15" s="14">
        <f>('Theoritical Calculations'!$B$36+'Theoritical Calculations'!$B$37*2*MAX(G15,G32)*30*3*8)/1000000</f>
        <v>4.6088000000000006E-3</v>
      </c>
      <c r="X15" s="20">
        <f>('Theoritical Calculations'!$B$36+'Theoritical Calculations'!$B$37*2*MAX(H15,H32)*30*3*8)/1000000</f>
        <v>4.6088000000000006E-3</v>
      </c>
    </row>
    <row r="16" spans="1:24" ht="15.75" thickBot="1" x14ac:dyDescent="0.3">
      <c r="A16" s="108"/>
      <c r="B16" s="38">
        <v>6400</v>
      </c>
      <c r="C16" s="21">
        <f t="shared" si="0"/>
        <v>6400</v>
      </c>
      <c r="D16" s="22">
        <f t="shared" si="0"/>
        <v>3200</v>
      </c>
      <c r="E16" s="22">
        <f t="shared" si="0"/>
        <v>3200</v>
      </c>
      <c r="F16" s="22">
        <f t="shared" si="0"/>
        <v>1600</v>
      </c>
      <c r="G16" s="22">
        <f t="shared" si="0"/>
        <v>1600</v>
      </c>
      <c r="H16" s="23">
        <f t="shared" si="0"/>
        <v>800</v>
      </c>
      <c r="J16" s="38" t="str">
        <f>'Experimental Calculations'!A16&amp;" "&amp;'Experimental Calculations'!B16</f>
        <v xml:space="preserve">6400 </v>
      </c>
      <c r="K16" s="50">
        <f>'Theoritical Calculations'!$B$35*(C16-4)*(C33-4)*30/1000000</f>
        <v>14236.267967999998</v>
      </c>
      <c r="L16" s="22">
        <f>'Theoritical Calculations'!$B$35*(D16-4)*(D33-4)*30/1000000</f>
        <v>7113.6823679999998</v>
      </c>
      <c r="M16" s="22">
        <f>'Theoritical Calculations'!$B$35*(E16-4)*(E33-4)*30/1000000</f>
        <v>3554.6167679999999</v>
      </c>
      <c r="N16" s="22">
        <f>'Theoritical Calculations'!$B$35*(F16-4)*(F33-4)*30/1000000</f>
        <v>1775.0839679999997</v>
      </c>
      <c r="O16" s="22">
        <f>'Theoritical Calculations'!$B$35*(G16-4)*(G33-4)*30/1000000</f>
        <v>886.43116799999984</v>
      </c>
      <c r="P16" s="23">
        <f>'Theoritical Calculations'!$B$35*(H16-4)*(H33-4)*30/1000000</f>
        <v>442.10476800000004</v>
      </c>
      <c r="R16" s="38" t="str">
        <f t="shared" si="1"/>
        <v xml:space="preserve">6400 </v>
      </c>
      <c r="S16" s="50">
        <f>('Theoritical Calculations'!$B$36+'Theoritical Calculations'!$B$37*2*MAX(C16,C33)*30*3*8)/1000000</f>
        <v>3.6864800000000003E-2</v>
      </c>
      <c r="T16" s="22">
        <f>('Theoritical Calculations'!$B$36+'Theoritical Calculations'!$B$37*2*MAX(D16,D33)*30*3*8)/1000000</f>
        <v>3.6864800000000003E-2</v>
      </c>
      <c r="U16" s="22">
        <f>('Theoritical Calculations'!$B$36+'Theoritical Calculations'!$B$37*2*MAX(E16,E33)*30*3*8)/1000000</f>
        <v>1.8432799999999999E-2</v>
      </c>
      <c r="V16" s="22">
        <f>('Theoritical Calculations'!$B$36+'Theoritical Calculations'!$B$37*2*MAX(F16,F33)*30*3*8)/1000000</f>
        <v>1.8432799999999999E-2</v>
      </c>
      <c r="W16" s="22">
        <f>('Theoritical Calculations'!$B$36+'Theoritical Calculations'!$B$37*2*MAX(G16,G33)*30*3*8)/1000000</f>
        <v>9.216799999999999E-3</v>
      </c>
      <c r="X16" s="23">
        <f>('Theoritical Calculations'!$B$36+'Theoritical Calculations'!$B$37*2*MAX(H16,H33)*30*3*8)/1000000</f>
        <v>9.216799999999999E-3</v>
      </c>
    </row>
    <row r="17" spans="1:24" ht="15.75" thickBot="1" x14ac:dyDescent="0.3"/>
    <row r="18" spans="1:24" ht="18.75" thickBot="1" x14ac:dyDescent="0.4">
      <c r="A18" s="102" t="s">
        <v>56</v>
      </c>
      <c r="B18" s="103"/>
      <c r="C18" s="103"/>
      <c r="D18" s="103"/>
      <c r="E18" s="103"/>
      <c r="F18" s="103"/>
      <c r="G18" s="103"/>
      <c r="H18" s="104"/>
      <c r="I18" s="13"/>
      <c r="J18" s="102" t="s">
        <v>90</v>
      </c>
      <c r="K18" s="103"/>
      <c r="L18" s="103"/>
      <c r="M18" s="103"/>
      <c r="N18" s="103"/>
      <c r="O18" s="103"/>
      <c r="P18" s="104"/>
      <c r="R18" s="102" t="s">
        <v>85</v>
      </c>
      <c r="S18" s="103"/>
      <c r="T18" s="103"/>
      <c r="U18" s="103"/>
      <c r="V18" s="103"/>
      <c r="W18" s="103"/>
      <c r="X18" s="104"/>
    </row>
    <row r="19" spans="1:24" ht="15.75" thickBot="1" x14ac:dyDescent="0.3">
      <c r="A19" s="111" t="s">
        <v>48</v>
      </c>
      <c r="B19" s="112"/>
      <c r="C19" s="47">
        <v>1</v>
      </c>
      <c r="D19" s="45">
        <v>2</v>
      </c>
      <c r="E19" s="45">
        <v>4</v>
      </c>
      <c r="F19" s="45">
        <v>8</v>
      </c>
      <c r="G19" s="45">
        <v>16</v>
      </c>
      <c r="H19" s="46">
        <v>32</v>
      </c>
      <c r="J19" s="113" t="s">
        <v>63</v>
      </c>
      <c r="K19" s="87" t="s">
        <v>48</v>
      </c>
      <c r="L19" s="88"/>
      <c r="M19" s="88"/>
      <c r="N19" s="88"/>
      <c r="O19" s="88"/>
      <c r="P19" s="89"/>
      <c r="R19" s="113" t="s">
        <v>63</v>
      </c>
      <c r="S19" s="87" t="s">
        <v>48</v>
      </c>
      <c r="T19" s="88"/>
      <c r="U19" s="88"/>
      <c r="V19" s="88"/>
      <c r="W19" s="88"/>
      <c r="X19" s="89"/>
    </row>
    <row r="20" spans="1:24" ht="15.75" thickBot="1" x14ac:dyDescent="0.3">
      <c r="A20" s="109" t="s">
        <v>58</v>
      </c>
      <c r="B20" s="110"/>
      <c r="C20" s="48">
        <v>1</v>
      </c>
      <c r="D20" s="43">
        <v>1</v>
      </c>
      <c r="E20" s="43">
        <v>2</v>
      </c>
      <c r="F20" s="43">
        <v>2</v>
      </c>
      <c r="G20" s="43">
        <v>4</v>
      </c>
      <c r="H20" s="44">
        <v>4</v>
      </c>
      <c r="J20" s="114"/>
      <c r="K20" s="42">
        <v>1</v>
      </c>
      <c r="L20" s="43">
        <v>2</v>
      </c>
      <c r="M20" s="43">
        <v>4</v>
      </c>
      <c r="N20" s="43">
        <v>8</v>
      </c>
      <c r="O20" s="43">
        <v>16</v>
      </c>
      <c r="P20" s="44">
        <v>32</v>
      </c>
      <c r="R20" s="114"/>
      <c r="S20" s="42">
        <v>1</v>
      </c>
      <c r="T20" s="43">
        <v>2</v>
      </c>
      <c r="U20" s="43">
        <v>4</v>
      </c>
      <c r="V20" s="43">
        <v>8</v>
      </c>
      <c r="W20" s="43">
        <v>16</v>
      </c>
      <c r="X20" s="44">
        <v>32</v>
      </c>
    </row>
    <row r="21" spans="1:24" x14ac:dyDescent="0.25">
      <c r="A21" s="106" t="s">
        <v>60</v>
      </c>
      <c r="B21" s="51">
        <v>100</v>
      </c>
      <c r="C21" s="49">
        <f t="shared" ref="C21:H33" si="2">$B21/C$20</f>
        <v>100</v>
      </c>
      <c r="D21" s="29">
        <f t="shared" si="2"/>
        <v>100</v>
      </c>
      <c r="E21" s="29">
        <f t="shared" si="2"/>
        <v>50</v>
      </c>
      <c r="F21" s="29">
        <f t="shared" si="2"/>
        <v>50</v>
      </c>
      <c r="G21" s="29">
        <f t="shared" si="2"/>
        <v>25</v>
      </c>
      <c r="H21" s="27">
        <f t="shared" si="2"/>
        <v>25</v>
      </c>
      <c r="J21" s="37" t="str">
        <f>J4</f>
        <v>100 50</v>
      </c>
      <c r="K21" s="29">
        <f>'Theoritical Calculations'!$B$35*4*(C4+C21-4)/1000000</f>
        <v>9.094399999999999E-3</v>
      </c>
      <c r="L21" s="29">
        <f>'Theoritical Calculations'!$B$35*4*(D4+D21-4)/1000000</f>
        <v>6.7743999999999999E-3</v>
      </c>
      <c r="M21" s="29">
        <f>'Theoritical Calculations'!$B$35*4*(E4+E21-4)/1000000</f>
        <v>4.4543999999999999E-3</v>
      </c>
      <c r="N21" s="29">
        <f>'Theoritical Calculations'!$B$35*4*(F4+F21-4)/1000000</f>
        <v>3.2944000000000003E-3</v>
      </c>
      <c r="O21" s="29">
        <f>'Theoritical Calculations'!$B$35*4*(G4+G21-4)/1000000</f>
        <v>2.1344000000000003E-3</v>
      </c>
      <c r="P21" s="27">
        <f>'Theoritical Calculations'!$B$35*4*(H4+H21-4)/1000000</f>
        <v>1.5543999999999998E-3</v>
      </c>
      <c r="R21" s="37" t="str">
        <f>R4</f>
        <v>100 50</v>
      </c>
      <c r="S21" s="29">
        <f t="shared" ref="S21:S33" si="3">MAX(S4,K4)+K21</f>
        <v>3.2162623999999993</v>
      </c>
      <c r="T21" s="29">
        <f t="shared" ref="T21:T33" si="4">MAX(T4,L4)+L21</f>
        <v>1.5435424000000002</v>
      </c>
      <c r="U21" s="29">
        <f t="shared" ref="U21:U33" si="5">MAX(U4,M4)+M21</f>
        <v>0.7408224000000001</v>
      </c>
      <c r="V21" s="29">
        <f t="shared" ref="V21:V33" si="6">MAX(V4,N4)+N21</f>
        <v>0.3394624</v>
      </c>
      <c r="W21" s="29">
        <f t="shared" ref="W21:W33" si="7">MAX(W4,O4)+O21</f>
        <v>0.15560239999999997</v>
      </c>
      <c r="X21" s="27">
        <f t="shared" ref="X21:X33" si="8">MAX(X4,P4)+P21</f>
        <v>6.3672400000000004E-2</v>
      </c>
    </row>
    <row r="22" spans="1:24" x14ac:dyDescent="0.25">
      <c r="A22" s="107"/>
      <c r="B22" s="52">
        <v>200</v>
      </c>
      <c r="C22" s="18">
        <f t="shared" si="2"/>
        <v>200</v>
      </c>
      <c r="D22" s="14">
        <f t="shared" si="2"/>
        <v>200</v>
      </c>
      <c r="E22" s="14">
        <f t="shared" si="2"/>
        <v>100</v>
      </c>
      <c r="F22" s="14">
        <f t="shared" si="2"/>
        <v>100</v>
      </c>
      <c r="G22" s="14">
        <f t="shared" si="2"/>
        <v>50</v>
      </c>
      <c r="H22" s="20">
        <f t="shared" si="2"/>
        <v>50</v>
      </c>
      <c r="J22" s="37" t="str">
        <f t="shared" ref="J22:J33" si="9">J5</f>
        <v>200 100</v>
      </c>
      <c r="K22" s="14">
        <f>'Theoritical Calculations'!$B$35*4*(C5+C22-4)/1000000</f>
        <v>1.8374399999999999E-2</v>
      </c>
      <c r="L22" s="14">
        <f>'Theoritical Calculations'!$B$35*4*(D5+D22-4)/1000000</f>
        <v>1.3734399999999999E-2</v>
      </c>
      <c r="M22" s="14">
        <f>'Theoritical Calculations'!$B$35*4*(E5+E22-4)/1000000</f>
        <v>9.094399999999999E-3</v>
      </c>
      <c r="N22" s="14">
        <f>'Theoritical Calculations'!$B$35*4*(F5+F22-4)/1000000</f>
        <v>6.7743999999999999E-3</v>
      </c>
      <c r="O22" s="14">
        <f>'Theoritical Calculations'!$B$35*4*(G5+G22-4)/1000000</f>
        <v>4.4543999999999999E-3</v>
      </c>
      <c r="P22" s="20">
        <f>'Theoritical Calculations'!$B$35*4*(H5+H22-4)/1000000</f>
        <v>3.2944000000000003E-3</v>
      </c>
      <c r="R22" s="37" t="str">
        <f t="shared" ref="R22:R33" si="10">R5</f>
        <v>200 100</v>
      </c>
      <c r="S22" s="14">
        <f t="shared" si="3"/>
        <v>13.3871424</v>
      </c>
      <c r="T22" s="14">
        <f t="shared" si="4"/>
        <v>6.5617023999999988</v>
      </c>
      <c r="U22" s="14">
        <f t="shared" si="5"/>
        <v>3.2162623999999993</v>
      </c>
      <c r="V22" s="14">
        <f t="shared" si="6"/>
        <v>1.5435424000000002</v>
      </c>
      <c r="W22" s="14">
        <f t="shared" si="7"/>
        <v>0.7408224000000001</v>
      </c>
      <c r="X22" s="20">
        <f t="shared" si="8"/>
        <v>0.3394624</v>
      </c>
    </row>
    <row r="23" spans="1:24" x14ac:dyDescent="0.25">
      <c r="A23" s="107"/>
      <c r="B23" s="52">
        <v>400</v>
      </c>
      <c r="C23" s="18">
        <f t="shared" si="2"/>
        <v>400</v>
      </c>
      <c r="D23" s="14">
        <f t="shared" si="2"/>
        <v>400</v>
      </c>
      <c r="E23" s="14">
        <f t="shared" si="2"/>
        <v>200</v>
      </c>
      <c r="F23" s="14">
        <f t="shared" si="2"/>
        <v>200</v>
      </c>
      <c r="G23" s="14">
        <f t="shared" si="2"/>
        <v>100</v>
      </c>
      <c r="H23" s="20">
        <f t="shared" si="2"/>
        <v>100</v>
      </c>
      <c r="J23" s="37" t="str">
        <f t="shared" si="9"/>
        <v>400 200</v>
      </c>
      <c r="K23" s="14">
        <f>'Theoritical Calculations'!$B$35*4*(C6+C23-4)/1000000</f>
        <v>3.6934399999999999E-2</v>
      </c>
      <c r="L23" s="14">
        <f>'Theoritical Calculations'!$B$35*4*(D6+D23-4)/1000000</f>
        <v>2.7654399999999999E-2</v>
      </c>
      <c r="M23" s="14">
        <f>'Theoritical Calculations'!$B$35*4*(E6+E23-4)/1000000</f>
        <v>1.8374399999999999E-2</v>
      </c>
      <c r="N23" s="14">
        <f>'Theoritical Calculations'!$B$35*4*(F6+F23-4)/1000000</f>
        <v>1.3734399999999999E-2</v>
      </c>
      <c r="O23" s="14">
        <f>'Theoritical Calculations'!$B$35*4*(G6+G23-4)/1000000</f>
        <v>9.094399999999999E-3</v>
      </c>
      <c r="P23" s="20">
        <f>'Theoritical Calculations'!$B$35*4*(H6+H23-4)/1000000</f>
        <v>6.7743999999999999E-3</v>
      </c>
      <c r="R23" s="37" t="str">
        <f t="shared" si="10"/>
        <v>400 200</v>
      </c>
      <c r="S23" s="14">
        <f t="shared" si="3"/>
        <v>54.608902399999991</v>
      </c>
      <c r="T23" s="14">
        <f t="shared" si="4"/>
        <v>27.038022399999999</v>
      </c>
      <c r="U23" s="14">
        <f t="shared" si="5"/>
        <v>13.3871424</v>
      </c>
      <c r="V23" s="14">
        <f t="shared" si="6"/>
        <v>6.5617023999999988</v>
      </c>
      <c r="W23" s="14">
        <f t="shared" si="7"/>
        <v>3.2162623999999993</v>
      </c>
      <c r="X23" s="20">
        <f t="shared" si="8"/>
        <v>1.5435424000000002</v>
      </c>
    </row>
    <row r="24" spans="1:24" x14ac:dyDescent="0.25">
      <c r="A24" s="107"/>
      <c r="B24" s="52">
        <v>600</v>
      </c>
      <c r="C24" s="18">
        <f t="shared" si="2"/>
        <v>600</v>
      </c>
      <c r="D24" s="14">
        <f t="shared" si="2"/>
        <v>600</v>
      </c>
      <c r="E24" s="14">
        <f t="shared" si="2"/>
        <v>300</v>
      </c>
      <c r="F24" s="14">
        <f t="shared" si="2"/>
        <v>300</v>
      </c>
      <c r="G24" s="14">
        <f t="shared" si="2"/>
        <v>150</v>
      </c>
      <c r="H24" s="20">
        <f t="shared" si="2"/>
        <v>150</v>
      </c>
      <c r="J24" s="37" t="str">
        <f t="shared" si="9"/>
        <v>600 300</v>
      </c>
      <c r="K24" s="14">
        <f>'Theoritical Calculations'!$B$35*4*(C7+C24-4)/1000000</f>
        <v>5.5494399999999999E-2</v>
      </c>
      <c r="L24" s="14">
        <f>'Theoritical Calculations'!$B$35*4*(D7+D24-4)/1000000</f>
        <v>4.1574400000000004E-2</v>
      </c>
      <c r="M24" s="14">
        <f>'Theoritical Calculations'!$B$35*4*(E7+E24-4)/1000000</f>
        <v>2.7654399999999999E-2</v>
      </c>
      <c r="N24" s="14">
        <f>'Theoritical Calculations'!$B$35*4*(F7+F24-4)/1000000</f>
        <v>2.0694399999999998E-2</v>
      </c>
      <c r="O24" s="14">
        <f>'Theoritical Calculations'!$B$35*4*(G7+G24-4)/1000000</f>
        <v>1.3734399999999999E-2</v>
      </c>
      <c r="P24" s="20">
        <f>'Theoritical Calculations'!$B$35*4*(H7+H24-4)/1000000</f>
        <v>1.02544E-2</v>
      </c>
      <c r="R24" s="37" t="str">
        <f t="shared" si="10"/>
        <v>600 300</v>
      </c>
      <c r="S24" s="14">
        <f t="shared" si="3"/>
        <v>123.67066239999998</v>
      </c>
      <c r="T24" s="14">
        <f t="shared" si="4"/>
        <v>61.434342399999991</v>
      </c>
      <c r="U24" s="14">
        <f t="shared" si="5"/>
        <v>30.5180224</v>
      </c>
      <c r="V24" s="14">
        <f t="shared" si="6"/>
        <v>15.0598624</v>
      </c>
      <c r="W24" s="14">
        <f t="shared" si="7"/>
        <v>7.4317023999999989</v>
      </c>
      <c r="X24" s="20">
        <f t="shared" si="8"/>
        <v>3.6176224000000001</v>
      </c>
    </row>
    <row r="25" spans="1:24" x14ac:dyDescent="0.25">
      <c r="A25" s="107"/>
      <c r="B25" s="52">
        <v>800</v>
      </c>
      <c r="C25" s="18">
        <f t="shared" si="2"/>
        <v>800</v>
      </c>
      <c r="D25" s="14">
        <f t="shared" si="2"/>
        <v>800</v>
      </c>
      <c r="E25" s="14">
        <f t="shared" si="2"/>
        <v>400</v>
      </c>
      <c r="F25" s="14">
        <f t="shared" si="2"/>
        <v>400</v>
      </c>
      <c r="G25" s="14">
        <f t="shared" si="2"/>
        <v>200</v>
      </c>
      <c r="H25" s="20">
        <f t="shared" si="2"/>
        <v>200</v>
      </c>
      <c r="J25" s="37" t="str">
        <f t="shared" si="9"/>
        <v>800 400</v>
      </c>
      <c r="K25" s="14">
        <f>'Theoritical Calculations'!$B$35*4*(C8+C25-4)/1000000</f>
        <v>7.4054399999999992E-2</v>
      </c>
      <c r="L25" s="14">
        <f>'Theoritical Calculations'!$B$35*4*(D8+D25-4)/1000000</f>
        <v>5.5494399999999999E-2</v>
      </c>
      <c r="M25" s="14">
        <f>'Theoritical Calculations'!$B$35*4*(E8+E25-4)/1000000</f>
        <v>3.6934399999999999E-2</v>
      </c>
      <c r="N25" s="14">
        <f>'Theoritical Calculations'!$B$35*4*(F8+F25-4)/1000000</f>
        <v>2.7654399999999999E-2</v>
      </c>
      <c r="O25" s="14">
        <f>'Theoritical Calculations'!$B$35*4*(G8+G25-4)/1000000</f>
        <v>1.8374399999999999E-2</v>
      </c>
      <c r="P25" s="20">
        <f>'Theoritical Calculations'!$B$35*4*(H8+H25-4)/1000000</f>
        <v>1.3734399999999999E-2</v>
      </c>
      <c r="R25" s="37" t="str">
        <f t="shared" si="10"/>
        <v>800 400</v>
      </c>
      <c r="S25" s="14">
        <f t="shared" si="3"/>
        <v>220.57242240000002</v>
      </c>
      <c r="T25" s="14">
        <f t="shared" si="4"/>
        <v>109.75066239999998</v>
      </c>
      <c r="U25" s="14">
        <f t="shared" si="5"/>
        <v>54.608902399999991</v>
      </c>
      <c r="V25" s="14">
        <f t="shared" si="6"/>
        <v>27.038022399999999</v>
      </c>
      <c r="W25" s="14">
        <f t="shared" si="7"/>
        <v>13.3871424</v>
      </c>
      <c r="X25" s="20">
        <f t="shared" si="8"/>
        <v>6.5617023999999988</v>
      </c>
    </row>
    <row r="26" spans="1:24" ht="18" customHeight="1" x14ac:dyDescent="0.25">
      <c r="A26" s="107"/>
      <c r="B26" s="52">
        <v>1000</v>
      </c>
      <c r="C26" s="18">
        <f t="shared" si="2"/>
        <v>1000</v>
      </c>
      <c r="D26" s="14">
        <f t="shared" si="2"/>
        <v>1000</v>
      </c>
      <c r="E26" s="14">
        <f t="shared" si="2"/>
        <v>500</v>
      </c>
      <c r="F26" s="14">
        <f t="shared" si="2"/>
        <v>500</v>
      </c>
      <c r="G26" s="14">
        <f t="shared" si="2"/>
        <v>250</v>
      </c>
      <c r="H26" s="20">
        <f t="shared" si="2"/>
        <v>250</v>
      </c>
      <c r="J26" s="37" t="str">
        <f t="shared" si="9"/>
        <v>1000 500</v>
      </c>
      <c r="K26" s="14">
        <f>'Theoritical Calculations'!$B$35*4*(C9+C26-4)/1000000</f>
        <v>9.26144E-2</v>
      </c>
      <c r="L26" s="14">
        <f>'Theoritical Calculations'!$B$35*4*(D9+D26-4)/1000000</f>
        <v>6.9414400000000001E-2</v>
      </c>
      <c r="M26" s="14">
        <f>'Theoritical Calculations'!$B$35*4*(E9+E26-4)/1000000</f>
        <v>4.6214400000000003E-2</v>
      </c>
      <c r="N26" s="14">
        <f>'Theoritical Calculations'!$B$35*4*(F9+F26-4)/1000000</f>
        <v>3.4614400000000003E-2</v>
      </c>
      <c r="O26" s="14">
        <f>'Theoritical Calculations'!$B$35*4*(G9+G26-4)/1000000</f>
        <v>2.3014399999999997E-2</v>
      </c>
      <c r="P26" s="20">
        <f>'Theoritical Calculations'!$B$35*4*(H9+H26-4)/1000000</f>
        <v>1.7214399999999998E-2</v>
      </c>
      <c r="R26" s="37" t="str">
        <f t="shared" si="10"/>
        <v>1000 500</v>
      </c>
      <c r="S26" s="14">
        <f t="shared" si="3"/>
        <v>345.31418239999999</v>
      </c>
      <c r="T26" s="14">
        <f t="shared" si="4"/>
        <v>171.98698239999999</v>
      </c>
      <c r="U26" s="14">
        <f t="shared" si="5"/>
        <v>85.659782399999983</v>
      </c>
      <c r="V26" s="14">
        <f t="shared" si="6"/>
        <v>42.496182399999995</v>
      </c>
      <c r="W26" s="14">
        <f t="shared" si="7"/>
        <v>21.0825824</v>
      </c>
      <c r="X26" s="20">
        <f t="shared" si="8"/>
        <v>10.3757824</v>
      </c>
    </row>
    <row r="27" spans="1:24" ht="18" customHeight="1" x14ac:dyDescent="0.25">
      <c r="A27" s="107"/>
      <c r="B27" s="52">
        <v>1400</v>
      </c>
      <c r="C27" s="18">
        <f t="shared" si="2"/>
        <v>1400</v>
      </c>
      <c r="D27" s="14">
        <f t="shared" si="2"/>
        <v>1400</v>
      </c>
      <c r="E27" s="14">
        <f t="shared" si="2"/>
        <v>700</v>
      </c>
      <c r="F27" s="14">
        <f t="shared" si="2"/>
        <v>700</v>
      </c>
      <c r="G27" s="14">
        <f t="shared" si="2"/>
        <v>350</v>
      </c>
      <c r="H27" s="20">
        <f t="shared" si="2"/>
        <v>350</v>
      </c>
      <c r="J27" s="37" t="str">
        <f t="shared" si="9"/>
        <v>1400 700</v>
      </c>
      <c r="K27" s="14">
        <f>'Theoritical Calculations'!$B$35*4*(C10+C27-4)/1000000</f>
        <v>0.1297344</v>
      </c>
      <c r="L27" s="14">
        <f>'Theoritical Calculations'!$B$35*4*(D10+D27-4)/1000000</f>
        <v>9.7254399999999991E-2</v>
      </c>
      <c r="M27" s="14">
        <f>'Theoritical Calculations'!$B$35*4*(E10+E27-4)/1000000</f>
        <v>6.4774399999999996E-2</v>
      </c>
      <c r="N27" s="14">
        <f>'Theoritical Calculations'!$B$35*4*(F10+F27-4)/1000000</f>
        <v>4.8534399999999998E-2</v>
      </c>
      <c r="O27" s="14">
        <f>'Theoritical Calculations'!$B$35*4*(G10+G27-4)/1000000</f>
        <v>3.2294400000000001E-2</v>
      </c>
      <c r="P27" s="20">
        <f>'Theoritical Calculations'!$B$35*4*(H10+H27-4)/1000000</f>
        <v>2.4174399999999999E-2</v>
      </c>
      <c r="R27" s="37" t="str">
        <f t="shared" si="10"/>
        <v>1400 700</v>
      </c>
      <c r="S27" s="14">
        <f t="shared" si="3"/>
        <v>678.31770239999992</v>
      </c>
      <c r="T27" s="14">
        <f t="shared" si="4"/>
        <v>338.21962239999999</v>
      </c>
      <c r="U27" s="14">
        <f t="shared" si="5"/>
        <v>168.64154239999999</v>
      </c>
      <c r="V27" s="14">
        <f t="shared" si="6"/>
        <v>83.852502399999992</v>
      </c>
      <c r="W27" s="14">
        <f t="shared" si="7"/>
        <v>41.693462399999987</v>
      </c>
      <c r="X27" s="20">
        <f t="shared" si="8"/>
        <v>20.613942399999999</v>
      </c>
    </row>
    <row r="28" spans="1:24" x14ac:dyDescent="0.25">
      <c r="A28" s="107"/>
      <c r="B28" s="52">
        <v>1600</v>
      </c>
      <c r="C28" s="18">
        <f t="shared" si="2"/>
        <v>1600</v>
      </c>
      <c r="D28" s="14">
        <f t="shared" si="2"/>
        <v>1600</v>
      </c>
      <c r="E28" s="14">
        <f t="shared" si="2"/>
        <v>800</v>
      </c>
      <c r="F28" s="14">
        <f t="shared" si="2"/>
        <v>800</v>
      </c>
      <c r="G28" s="14">
        <f t="shared" si="2"/>
        <v>400</v>
      </c>
      <c r="H28" s="20">
        <f t="shared" si="2"/>
        <v>400</v>
      </c>
      <c r="J28" s="37" t="str">
        <f t="shared" si="9"/>
        <v>1600 800</v>
      </c>
      <c r="K28" s="14">
        <f>'Theoritical Calculations'!$B$35*4*(C11+C28-4)/1000000</f>
        <v>0.14829439999999999</v>
      </c>
      <c r="L28" s="14">
        <f>'Theoritical Calculations'!$B$35*4*(D11+D28-4)/1000000</f>
        <v>0.11117439999999999</v>
      </c>
      <c r="M28" s="14">
        <f>'Theoritical Calculations'!$B$35*4*(E11+E28-4)/1000000</f>
        <v>7.4054399999999992E-2</v>
      </c>
      <c r="N28" s="14">
        <f>'Theoritical Calculations'!$B$35*4*(F11+F28-4)/1000000</f>
        <v>5.5494399999999999E-2</v>
      </c>
      <c r="O28" s="14">
        <f>'Theoritical Calculations'!$B$35*4*(G11+G28-4)/1000000</f>
        <v>3.6934399999999999E-2</v>
      </c>
      <c r="P28" s="20">
        <f>'Theoritical Calculations'!$B$35*4*(H11+H28-4)/1000000</f>
        <v>2.7654399999999999E-2</v>
      </c>
      <c r="R28" s="37" t="str">
        <f t="shared" si="10"/>
        <v>1600 800</v>
      </c>
      <c r="S28" s="14">
        <f t="shared" si="3"/>
        <v>886.5794623999999</v>
      </c>
      <c r="T28" s="14">
        <f t="shared" si="4"/>
        <v>442.21594240000002</v>
      </c>
      <c r="U28" s="14">
        <f t="shared" si="5"/>
        <v>220.57242240000002</v>
      </c>
      <c r="V28" s="14">
        <f t="shared" si="6"/>
        <v>109.75066239999998</v>
      </c>
      <c r="W28" s="14">
        <f t="shared" si="7"/>
        <v>54.608902399999991</v>
      </c>
      <c r="X28" s="20">
        <f t="shared" si="8"/>
        <v>27.038022399999999</v>
      </c>
    </row>
    <row r="29" spans="1:24" x14ac:dyDescent="0.25">
      <c r="A29" s="107"/>
      <c r="B29" s="52">
        <v>2000</v>
      </c>
      <c r="C29" s="18">
        <f t="shared" si="2"/>
        <v>2000</v>
      </c>
      <c r="D29" s="14">
        <f t="shared" si="2"/>
        <v>2000</v>
      </c>
      <c r="E29" s="14">
        <f t="shared" si="2"/>
        <v>1000</v>
      </c>
      <c r="F29" s="14">
        <f t="shared" si="2"/>
        <v>1000</v>
      </c>
      <c r="G29" s="14">
        <f t="shared" si="2"/>
        <v>500</v>
      </c>
      <c r="H29" s="20">
        <f t="shared" si="2"/>
        <v>500</v>
      </c>
      <c r="J29" s="37" t="str">
        <f t="shared" si="9"/>
        <v>2000 1000</v>
      </c>
      <c r="K29" s="14">
        <f>'Theoritical Calculations'!$B$35*4*(C12+C29-4)/1000000</f>
        <v>0.18541440000000001</v>
      </c>
      <c r="L29" s="14">
        <f>'Theoritical Calculations'!$B$35*4*(D12+D29-4)/1000000</f>
        <v>0.13901439999999998</v>
      </c>
      <c r="M29" s="14">
        <f>'Theoritical Calculations'!$B$35*4*(E12+E29-4)/1000000</f>
        <v>9.26144E-2</v>
      </c>
      <c r="N29" s="14">
        <f>'Theoritical Calculations'!$B$35*4*(F12+F29-4)/1000000</f>
        <v>6.9414400000000001E-2</v>
      </c>
      <c r="O29" s="14">
        <f>'Theoritical Calculations'!$B$35*4*(G12+G29-4)/1000000</f>
        <v>4.6214400000000003E-2</v>
      </c>
      <c r="P29" s="20">
        <f>'Theoritical Calculations'!$B$35*4*(H12+H29-4)/1000000</f>
        <v>3.4614400000000003E-2</v>
      </c>
      <c r="R29" s="37" t="str">
        <f t="shared" si="10"/>
        <v>2000 1000</v>
      </c>
      <c r="S29" s="14">
        <f t="shared" si="3"/>
        <v>1386.6229823999997</v>
      </c>
      <c r="T29" s="14">
        <f t="shared" si="4"/>
        <v>691.96858239999995</v>
      </c>
      <c r="U29" s="14">
        <f t="shared" si="5"/>
        <v>345.31418239999999</v>
      </c>
      <c r="V29" s="14">
        <f t="shared" si="6"/>
        <v>171.98698239999999</v>
      </c>
      <c r="W29" s="14">
        <f t="shared" si="7"/>
        <v>85.659782399999983</v>
      </c>
      <c r="X29" s="20">
        <f t="shared" si="8"/>
        <v>42.496182399999995</v>
      </c>
    </row>
    <row r="30" spans="1:24" x14ac:dyDescent="0.25">
      <c r="A30" s="107"/>
      <c r="B30" s="52">
        <v>2400</v>
      </c>
      <c r="C30" s="18">
        <f t="shared" si="2"/>
        <v>2400</v>
      </c>
      <c r="D30" s="14">
        <f t="shared" si="2"/>
        <v>2400</v>
      </c>
      <c r="E30" s="14">
        <f t="shared" si="2"/>
        <v>1200</v>
      </c>
      <c r="F30" s="14">
        <f t="shared" si="2"/>
        <v>1200</v>
      </c>
      <c r="G30" s="14">
        <f t="shared" si="2"/>
        <v>600</v>
      </c>
      <c r="H30" s="20">
        <f t="shared" si="2"/>
        <v>600</v>
      </c>
      <c r="J30" s="37" t="str">
        <f t="shared" si="9"/>
        <v>2400 1200</v>
      </c>
      <c r="K30" s="14">
        <f>'Theoritical Calculations'!$B$35*4*(C13+C30-4)/1000000</f>
        <v>0.22253439999999999</v>
      </c>
      <c r="L30" s="14">
        <f>'Theoritical Calculations'!$B$35*4*(D13+D30-4)/1000000</f>
        <v>0.16685439999999999</v>
      </c>
      <c r="M30" s="14">
        <f>'Theoritical Calculations'!$B$35*4*(E13+E30-4)/1000000</f>
        <v>0.11117439999999999</v>
      </c>
      <c r="N30" s="14">
        <f>'Theoritical Calculations'!$B$35*4*(F13+F30-4)/1000000</f>
        <v>8.3334399999999989E-2</v>
      </c>
      <c r="O30" s="14">
        <f>'Theoritical Calculations'!$B$35*4*(G13+G30-4)/1000000</f>
        <v>5.5494399999999999E-2</v>
      </c>
      <c r="P30" s="20">
        <f>'Theoritical Calculations'!$B$35*4*(H13+H30-4)/1000000</f>
        <v>4.1574400000000004E-2</v>
      </c>
      <c r="R30" s="37" t="str">
        <f t="shared" si="10"/>
        <v>2400 1200</v>
      </c>
      <c r="S30" s="14">
        <f t="shared" si="3"/>
        <v>1998.0265023999998</v>
      </c>
      <c r="T30" s="14">
        <f t="shared" si="4"/>
        <v>997.40122240000005</v>
      </c>
      <c r="U30" s="14">
        <f t="shared" si="5"/>
        <v>497.89594239999997</v>
      </c>
      <c r="V30" s="14">
        <f t="shared" si="6"/>
        <v>248.14330240000001</v>
      </c>
      <c r="W30" s="14">
        <f t="shared" si="7"/>
        <v>123.67066239999998</v>
      </c>
      <c r="X30" s="20">
        <f t="shared" si="8"/>
        <v>61.434342399999991</v>
      </c>
    </row>
    <row r="31" spans="1:24" x14ac:dyDescent="0.25">
      <c r="A31" s="107"/>
      <c r="B31" s="52">
        <v>2800</v>
      </c>
      <c r="C31" s="18">
        <f t="shared" si="2"/>
        <v>2800</v>
      </c>
      <c r="D31" s="14">
        <f t="shared" si="2"/>
        <v>2800</v>
      </c>
      <c r="E31" s="14">
        <f t="shared" si="2"/>
        <v>1400</v>
      </c>
      <c r="F31" s="14">
        <f t="shared" si="2"/>
        <v>1400</v>
      </c>
      <c r="G31" s="14">
        <f t="shared" si="2"/>
        <v>700</v>
      </c>
      <c r="H31" s="20">
        <f t="shared" si="2"/>
        <v>700</v>
      </c>
      <c r="J31" s="37" t="str">
        <f t="shared" si="9"/>
        <v>2800 1400</v>
      </c>
      <c r="K31" s="14">
        <f>'Theoritical Calculations'!$B$35*4*(C14+C31-4)/1000000</f>
        <v>0.25965440000000001</v>
      </c>
      <c r="L31" s="14">
        <f>'Theoritical Calculations'!$B$35*4*(D14+D31-4)/1000000</f>
        <v>0.19469439999999999</v>
      </c>
      <c r="M31" s="14">
        <f>'Theoritical Calculations'!$B$35*4*(E14+E31-4)/1000000</f>
        <v>0.1297344</v>
      </c>
      <c r="N31" s="14">
        <f>'Theoritical Calculations'!$B$35*4*(F14+F31-4)/1000000</f>
        <v>9.7254399999999991E-2</v>
      </c>
      <c r="O31" s="14">
        <f>'Theoritical Calculations'!$B$35*4*(G14+G31-4)/1000000</f>
        <v>6.4774399999999996E-2</v>
      </c>
      <c r="P31" s="20">
        <f>'Theoritical Calculations'!$B$35*4*(H14+H31-4)/1000000</f>
        <v>4.8534399999999998E-2</v>
      </c>
      <c r="R31" s="37" t="str">
        <f t="shared" si="10"/>
        <v>2800 1400</v>
      </c>
      <c r="S31" s="14">
        <f t="shared" si="3"/>
        <v>2720.7900224</v>
      </c>
      <c r="T31" s="14">
        <f t="shared" si="4"/>
        <v>1358.5138623999999</v>
      </c>
      <c r="U31" s="14">
        <f t="shared" si="5"/>
        <v>678.31770239999992</v>
      </c>
      <c r="V31" s="14">
        <f t="shared" si="6"/>
        <v>338.21962239999999</v>
      </c>
      <c r="W31" s="14">
        <f t="shared" si="7"/>
        <v>168.64154239999999</v>
      </c>
      <c r="X31" s="20">
        <f t="shared" si="8"/>
        <v>83.852502399999992</v>
      </c>
    </row>
    <row r="32" spans="1:24" x14ac:dyDescent="0.25">
      <c r="A32" s="107"/>
      <c r="B32" s="52">
        <v>3200</v>
      </c>
      <c r="C32" s="18">
        <f t="shared" si="2"/>
        <v>3200</v>
      </c>
      <c r="D32" s="14">
        <f t="shared" si="2"/>
        <v>3200</v>
      </c>
      <c r="E32" s="14">
        <f t="shared" si="2"/>
        <v>1600</v>
      </c>
      <c r="F32" s="14">
        <f t="shared" si="2"/>
        <v>1600</v>
      </c>
      <c r="G32" s="14">
        <f t="shared" si="2"/>
        <v>800</v>
      </c>
      <c r="H32" s="20">
        <f t="shared" si="2"/>
        <v>800</v>
      </c>
      <c r="J32" s="37" t="str">
        <f t="shared" si="9"/>
        <v xml:space="preserve">3200 </v>
      </c>
      <c r="K32" s="14">
        <f>'Theoritical Calculations'!$B$35*4*(C15+C32-4)/1000000</f>
        <v>0.29677439999999994</v>
      </c>
      <c r="L32" s="14">
        <f>'Theoritical Calculations'!$B$35*4*(D15+D32-4)/1000000</f>
        <v>0.22253439999999999</v>
      </c>
      <c r="M32" s="14">
        <f>'Theoritical Calculations'!$B$35*4*(E15+E32-4)/1000000</f>
        <v>0.14829439999999999</v>
      </c>
      <c r="N32" s="14">
        <f>'Theoritical Calculations'!$B$35*4*(F15+F32-4)/1000000</f>
        <v>0.11117439999999999</v>
      </c>
      <c r="O32" s="14">
        <f>'Theoritical Calculations'!$B$35*4*(G15+G32-4)/1000000</f>
        <v>7.4054399999999992E-2</v>
      </c>
      <c r="P32" s="20">
        <f>'Theoritical Calculations'!$B$35*4*(H15+H32-4)/1000000</f>
        <v>5.5494399999999999E-2</v>
      </c>
      <c r="R32" s="37" t="str">
        <f t="shared" si="10"/>
        <v xml:space="preserve">3200 </v>
      </c>
      <c r="S32" s="14">
        <f t="shared" si="3"/>
        <v>3554.9135423999996</v>
      </c>
      <c r="T32" s="14">
        <f t="shared" si="4"/>
        <v>1775.3065023999998</v>
      </c>
      <c r="U32" s="14">
        <f t="shared" si="5"/>
        <v>886.5794623999999</v>
      </c>
      <c r="V32" s="14">
        <f t="shared" si="6"/>
        <v>442.21594240000002</v>
      </c>
      <c r="W32" s="14">
        <f t="shared" si="7"/>
        <v>220.57242240000002</v>
      </c>
      <c r="X32" s="20">
        <f t="shared" si="8"/>
        <v>109.75066239999998</v>
      </c>
    </row>
    <row r="33" spans="1:24" ht="15.75" thickBot="1" x14ac:dyDescent="0.3">
      <c r="A33" s="108"/>
      <c r="B33" s="53">
        <v>6400</v>
      </c>
      <c r="C33" s="50">
        <f t="shared" si="2"/>
        <v>6400</v>
      </c>
      <c r="D33" s="22">
        <f t="shared" si="2"/>
        <v>6400</v>
      </c>
      <c r="E33" s="22">
        <f t="shared" si="2"/>
        <v>3200</v>
      </c>
      <c r="F33" s="22">
        <f t="shared" si="2"/>
        <v>3200</v>
      </c>
      <c r="G33" s="22">
        <f t="shared" si="2"/>
        <v>1600</v>
      </c>
      <c r="H33" s="23">
        <f t="shared" si="2"/>
        <v>1600</v>
      </c>
      <c r="J33" s="38" t="str">
        <f t="shared" si="9"/>
        <v xml:space="preserve">6400 </v>
      </c>
      <c r="K33" s="22">
        <f>'Theoritical Calculations'!$B$35*4*(C16+C33-4)/1000000</f>
        <v>0.5937344</v>
      </c>
      <c r="L33" s="22">
        <f>'Theoritical Calculations'!$B$35*4*(D16+D33-4)/1000000</f>
        <v>0.44525439999999994</v>
      </c>
      <c r="M33" s="22">
        <f>'Theoritical Calculations'!$B$35*4*(E16+E33-4)/1000000</f>
        <v>0.29677439999999994</v>
      </c>
      <c r="N33" s="22">
        <f>'Theoritical Calculations'!$B$35*4*(F16+F33-4)/1000000</f>
        <v>0.22253439999999999</v>
      </c>
      <c r="O33" s="22">
        <f>'Theoritical Calculations'!$B$35*4*(G16+G33-4)/1000000</f>
        <v>0.14829439999999999</v>
      </c>
      <c r="P33" s="23">
        <f>'Theoritical Calculations'!$B$35*4*(H16+H33-4)/1000000</f>
        <v>0.11117439999999999</v>
      </c>
      <c r="R33" s="38" t="str">
        <f t="shared" si="10"/>
        <v xml:space="preserve">6400 </v>
      </c>
      <c r="S33" s="22">
        <f t="shared" si="3"/>
        <v>14236.861702399998</v>
      </c>
      <c r="T33" s="22">
        <f t="shared" si="4"/>
        <v>7114.1276223999994</v>
      </c>
      <c r="U33" s="22">
        <f t="shared" si="5"/>
        <v>3554.9135423999996</v>
      </c>
      <c r="V33" s="22">
        <f t="shared" si="6"/>
        <v>1775.3065023999998</v>
      </c>
      <c r="W33" s="22">
        <f t="shared" si="7"/>
        <v>886.5794623999999</v>
      </c>
      <c r="X33" s="23">
        <f t="shared" si="8"/>
        <v>442.21594240000002</v>
      </c>
    </row>
    <row r="34" spans="1:24" ht="15.75" thickBot="1" x14ac:dyDescent="0.3"/>
    <row r="35" spans="1:24" ht="18.75" thickBot="1" x14ac:dyDescent="0.4">
      <c r="A35" s="71" t="s">
        <v>49</v>
      </c>
      <c r="B35" s="72">
        <v>11.6</v>
      </c>
      <c r="H35" s="13"/>
      <c r="J35" s="102" t="s">
        <v>91</v>
      </c>
      <c r="K35" s="103"/>
      <c r="L35" s="103"/>
      <c r="M35" s="103"/>
      <c r="N35" s="103"/>
      <c r="O35" s="103"/>
      <c r="P35" s="104"/>
    </row>
    <row r="36" spans="1:24" ht="18.75" thickBot="1" x14ac:dyDescent="0.4">
      <c r="A36" s="71" t="s">
        <v>50</v>
      </c>
      <c r="B36" s="72">
        <v>0.8</v>
      </c>
      <c r="H36" s="13"/>
      <c r="J36" s="113" t="s">
        <v>63</v>
      </c>
      <c r="K36" s="87" t="s">
        <v>48</v>
      </c>
      <c r="L36" s="88"/>
      <c r="M36" s="88"/>
      <c r="N36" s="88"/>
      <c r="O36" s="88"/>
      <c r="P36" s="89"/>
    </row>
    <row r="37" spans="1:24" ht="18.75" thickBot="1" x14ac:dyDescent="0.4">
      <c r="A37" s="71" t="s">
        <v>51</v>
      </c>
      <c r="B37" s="73">
        <v>4.0000000000000001E-3</v>
      </c>
      <c r="J37" s="114"/>
      <c r="K37" s="42">
        <v>1</v>
      </c>
      <c r="L37" s="43">
        <v>2</v>
      </c>
      <c r="M37" s="43">
        <v>4</v>
      </c>
      <c r="N37" s="43">
        <v>8</v>
      </c>
      <c r="O37" s="43">
        <v>16</v>
      </c>
      <c r="P37" s="44">
        <v>32</v>
      </c>
    </row>
    <row r="38" spans="1:24" ht="15.75" thickBot="1" x14ac:dyDescent="0.3">
      <c r="J38" s="37" t="str">
        <f>J21</f>
        <v>100 50</v>
      </c>
      <c r="K38" s="55">
        <f>100*S21/'Experimental Calculations'!K4</f>
        <v>177.69405524861875</v>
      </c>
      <c r="L38" s="56">
        <f>100*T21/'Experimental Calculations'!L4</f>
        <v>153.58630845771148</v>
      </c>
      <c r="M38" s="56">
        <f>100*U21/'Experimental Calculations'!M4</f>
        <v>59.029673306772921</v>
      </c>
      <c r="N38" s="56">
        <f>100*V21/'Experimental Calculations'!N4</f>
        <v>33.65178686493185</v>
      </c>
      <c r="O38" s="56">
        <f>100*W21/'Experimental Calculations'!O4</f>
        <v>15.86767622689611</v>
      </c>
      <c r="P38" s="57">
        <f>100*X21/'Experimental Calculations'!P4</f>
        <v>10.384897043832824</v>
      </c>
    </row>
    <row r="39" spans="1:24" x14ac:dyDescent="0.25">
      <c r="A39" s="116" t="s">
        <v>84</v>
      </c>
      <c r="B39" s="95"/>
      <c r="J39" s="37" t="str">
        <f t="shared" ref="J39:J50" si="11">J22</f>
        <v>200 100</v>
      </c>
      <c r="K39" s="58">
        <f>100*S22/'Experimental Calculations'!K5</f>
        <v>184.65024</v>
      </c>
      <c r="L39" s="59">
        <f>100*T22/'Experimental Calculations'!L5</f>
        <v>174.74573635153126</v>
      </c>
      <c r="M39" s="59">
        <f>100*U22/'Experimental Calculations'!M5</f>
        <v>82.204789776357813</v>
      </c>
      <c r="N39" s="59">
        <f>100*V22/'Experimental Calculations'!N5</f>
        <v>75.020286755771579</v>
      </c>
      <c r="O39" s="59">
        <f>100*W22/'Experimental Calculations'!O5</f>
        <v>39.340054430799874</v>
      </c>
      <c r="P39" s="60">
        <f>100*X22/'Experimental Calculations'!P5</f>
        <v>27.293459296482418</v>
      </c>
    </row>
    <row r="40" spans="1:24" ht="18" x14ac:dyDescent="0.35">
      <c r="A40" s="74" t="s">
        <v>49</v>
      </c>
      <c r="B40" s="76">
        <v>11.6</v>
      </c>
      <c r="C40" s="13"/>
      <c r="J40" s="37" t="str">
        <f t="shared" si="11"/>
        <v>400 200</v>
      </c>
      <c r="K40" s="58">
        <f>100*S23/'Experimental Calculations'!K6</f>
        <v>191.94693286467484</v>
      </c>
      <c r="L40" s="59">
        <f>100*T23/'Experimental Calculations'!L6</f>
        <v>187.30878004849325</v>
      </c>
      <c r="M40" s="59">
        <f>100*U23/'Experimental Calculations'!M6</f>
        <v>107.24728539955939</v>
      </c>
      <c r="N40" s="59">
        <f>100*V23/'Experimental Calculations'!N6</f>
        <v>91.27737645626847</v>
      </c>
      <c r="O40" s="59">
        <f>100*W23/'Experimental Calculations'!O6</f>
        <v>63.211151455595129</v>
      </c>
      <c r="P40" s="60">
        <f>100*X23/'Experimental Calculations'!P6</f>
        <v>63.618439979392079</v>
      </c>
    </row>
    <row r="41" spans="1:24" ht="18" x14ac:dyDescent="0.35">
      <c r="A41" s="74" t="s">
        <v>50</v>
      </c>
      <c r="B41" s="76">
        <v>0.8</v>
      </c>
      <c r="J41" s="37" t="str">
        <f t="shared" si="11"/>
        <v>600 300</v>
      </c>
      <c r="K41" s="58">
        <f>100*S24/'Experimental Calculations'!K7</f>
        <v>195.40316384894925</v>
      </c>
      <c r="L41" s="59">
        <f>100*T24/'Experimental Calculations'!L7</f>
        <v>188.27564327306155</v>
      </c>
      <c r="M41" s="59">
        <f>100*U24/'Experimental Calculations'!M7</f>
        <v>146.21162965624626</v>
      </c>
      <c r="N41" s="59">
        <f>100*V24/'Experimental Calculations'!N7</f>
        <v>114.12228777114711</v>
      </c>
      <c r="O41" s="59">
        <f>100*W24/'Experimental Calculations'!O7</f>
        <v>89.843021080468446</v>
      </c>
      <c r="P41" s="60">
        <f>100*X24/'Experimental Calculations'!P7</f>
        <v>81.232135850115796</v>
      </c>
    </row>
    <row r="42" spans="1:24" ht="18.75" thickBot="1" x14ac:dyDescent="0.4">
      <c r="A42" s="75" t="s">
        <v>51</v>
      </c>
      <c r="B42" s="77">
        <v>4.0000000000000001E-3</v>
      </c>
      <c r="J42" s="37" t="str">
        <f t="shared" si="11"/>
        <v>800 400</v>
      </c>
      <c r="K42" s="58">
        <f>100*S25/'Experimental Calculations'!K8</f>
        <v>198.07150000000004</v>
      </c>
      <c r="L42" s="59">
        <f>100*T25/'Experimental Calculations'!L8</f>
        <v>195.89587219991074</v>
      </c>
      <c r="M42" s="59">
        <f>100*U25/'Experimental Calculations'!M8</f>
        <v>158.52791174976412</v>
      </c>
      <c r="N42" s="59">
        <f>100*V25/'Experimental Calculations'!N8</f>
        <v>130.84760704131631</v>
      </c>
      <c r="O42" s="59">
        <f>100*W25/'Experimental Calculations'!O8</f>
        <v>84.448146349156289</v>
      </c>
      <c r="P42" s="60">
        <f>100*X25/'Experimental Calculations'!P8</f>
        <v>72.183463439788227</v>
      </c>
    </row>
    <row r="43" spans="1:24" x14ac:dyDescent="0.25">
      <c r="J43" s="37" t="str">
        <f t="shared" si="11"/>
        <v>1000 500</v>
      </c>
      <c r="K43" s="61"/>
      <c r="L43" s="62"/>
      <c r="M43" s="59">
        <f>100*U26/'Experimental Calculations'!M9</f>
        <v>163.11488603256208</v>
      </c>
      <c r="N43" s="59">
        <f>100*V26/'Experimental Calculations'!N9</f>
        <v>154.18815329493398</v>
      </c>
      <c r="O43" s="59">
        <f>100*W26/'Experimental Calculations'!O9</f>
        <v>107.3553732853824</v>
      </c>
      <c r="P43" s="60">
        <f>100*X26/'Experimental Calculations'!P9</f>
        <v>95.944355545281169</v>
      </c>
    </row>
    <row r="44" spans="1:24" x14ac:dyDescent="0.25">
      <c r="J44" s="37" t="str">
        <f t="shared" si="11"/>
        <v>1400 700</v>
      </c>
      <c r="K44" s="61"/>
      <c r="L44" s="62"/>
      <c r="M44" s="62"/>
      <c r="N44" s="59">
        <f>100*V27/'Experimental Calculations'!N10</f>
        <v>164.29586558902767</v>
      </c>
      <c r="O44" s="59">
        <f>100*W27/'Experimental Calculations'!O10</f>
        <v>99.495197231833885</v>
      </c>
      <c r="P44" s="60">
        <f>100*X27/'Experimental Calculations'!P10</f>
        <v>83.37497874061529</v>
      </c>
    </row>
    <row r="45" spans="1:24" x14ac:dyDescent="0.25">
      <c r="J45" s="37" t="str">
        <f t="shared" si="11"/>
        <v>1600 800</v>
      </c>
      <c r="K45" s="61"/>
      <c r="L45" s="62"/>
      <c r="M45" s="62"/>
      <c r="N45" s="59">
        <f>100*V28/'Experimental Calculations'!N11</f>
        <v>160.91292779121764</v>
      </c>
      <c r="O45" s="59">
        <f>100*W28/'Experimental Calculations'!O11</f>
        <v>90.802020098726928</v>
      </c>
      <c r="P45" s="60">
        <f>100*X28/'Experimental Calculations'!P11</f>
        <v>82.573817466907173</v>
      </c>
    </row>
    <row r="46" spans="1:24" x14ac:dyDescent="0.25">
      <c r="J46" s="37" t="str">
        <f t="shared" si="11"/>
        <v>2000 1000</v>
      </c>
      <c r="K46" s="61"/>
      <c r="L46" s="62"/>
      <c r="M46" s="62"/>
      <c r="N46" s="59">
        <f>100*V29/'Experimental Calculations'!N12</f>
        <v>170.96758815562208</v>
      </c>
      <c r="O46" s="59">
        <f>100*W29/'Experimental Calculations'!O12</f>
        <v>126.48177541528239</v>
      </c>
      <c r="P46" s="60">
        <f>100*X29/'Experimental Calculations'!P12</f>
        <v>85.971363704181357</v>
      </c>
    </row>
    <row r="47" spans="1:24" x14ac:dyDescent="0.25">
      <c r="J47" s="37" t="str">
        <f t="shared" si="11"/>
        <v>2400 1200</v>
      </c>
      <c r="K47" s="61"/>
      <c r="L47" s="62"/>
      <c r="M47" s="62"/>
      <c r="N47" s="62"/>
      <c r="O47" s="59">
        <f>100*W30/'Experimental Calculations'!O13</f>
        <v>151.836295150399</v>
      </c>
      <c r="P47" s="60">
        <f>100*X30/'Experimental Calculations'!P13</f>
        <v>87.36280343247698</v>
      </c>
    </row>
    <row r="48" spans="1:24" x14ac:dyDescent="0.25">
      <c r="J48" s="37" t="str">
        <f t="shared" si="11"/>
        <v>2800 1400</v>
      </c>
      <c r="K48" s="61"/>
      <c r="L48" s="62"/>
      <c r="M48" s="62"/>
      <c r="N48" s="62"/>
      <c r="O48" s="62"/>
      <c r="P48" s="60" t="e">
        <f>100*X31/'Experimental Calculations'!#REF!</f>
        <v>#REF!</v>
      </c>
    </row>
    <row r="49" spans="10:24" x14ac:dyDescent="0.25">
      <c r="J49" s="37" t="str">
        <f t="shared" si="11"/>
        <v xml:space="preserve">3200 </v>
      </c>
      <c r="K49" s="61"/>
      <c r="L49" s="62"/>
      <c r="M49" s="62"/>
      <c r="N49" s="62"/>
      <c r="O49" s="62"/>
      <c r="P49" s="60" t="e">
        <f>100*X32/'Experimental Calculations'!#REF!</f>
        <v>#REF!</v>
      </c>
    </row>
    <row r="50" spans="10:24" ht="15.75" thickBot="1" x14ac:dyDescent="0.3">
      <c r="J50" s="38" t="str">
        <f t="shared" si="11"/>
        <v xml:space="preserve">6400 </v>
      </c>
      <c r="K50" s="63"/>
      <c r="L50" s="64"/>
      <c r="M50" s="64"/>
      <c r="N50" s="64"/>
      <c r="O50" s="64"/>
      <c r="P50" s="65" t="e">
        <f>100*X33/'Experimental Calculations'!#REF!</f>
        <v>#REF!</v>
      </c>
    </row>
    <row r="51" spans="10:24" ht="15.75" thickBot="1" x14ac:dyDescent="0.3"/>
    <row r="52" spans="10:24" ht="18.75" thickBot="1" x14ac:dyDescent="0.4">
      <c r="J52" s="102" t="s">
        <v>83</v>
      </c>
      <c r="K52" s="103"/>
      <c r="L52" s="103"/>
      <c r="M52" s="103"/>
      <c r="N52" s="103"/>
      <c r="O52" s="103"/>
      <c r="P52" s="104"/>
      <c r="R52" s="102" t="s">
        <v>92</v>
      </c>
      <c r="S52" s="103"/>
      <c r="T52" s="103"/>
      <c r="U52" s="103"/>
      <c r="V52" s="103"/>
      <c r="W52" s="103"/>
      <c r="X52" s="104"/>
    </row>
    <row r="53" spans="10:24" ht="15.75" thickBot="1" x14ac:dyDescent="0.3">
      <c r="J53" s="113" t="s">
        <v>63</v>
      </c>
      <c r="K53" s="87" t="s">
        <v>48</v>
      </c>
      <c r="L53" s="88"/>
      <c r="M53" s="88"/>
      <c r="N53" s="88"/>
      <c r="O53" s="88"/>
      <c r="P53" s="89"/>
      <c r="R53" s="113" t="s">
        <v>63</v>
      </c>
      <c r="S53" s="87" t="s">
        <v>48</v>
      </c>
      <c r="T53" s="88"/>
      <c r="U53" s="88"/>
      <c r="V53" s="88"/>
      <c r="W53" s="88"/>
      <c r="X53" s="89"/>
    </row>
    <row r="54" spans="10:24" ht="15.75" thickBot="1" x14ac:dyDescent="0.3">
      <c r="J54" s="114"/>
      <c r="K54" s="42">
        <v>1</v>
      </c>
      <c r="L54" s="43">
        <v>2</v>
      </c>
      <c r="M54" s="43">
        <v>4</v>
      </c>
      <c r="N54" s="43">
        <v>8</v>
      </c>
      <c r="O54" s="43">
        <v>16</v>
      </c>
      <c r="P54" s="44">
        <v>32</v>
      </c>
      <c r="R54" s="114"/>
      <c r="S54" s="42">
        <v>1</v>
      </c>
      <c r="T54" s="43">
        <v>2</v>
      </c>
      <c r="U54" s="43">
        <v>4</v>
      </c>
      <c r="V54" s="43">
        <v>8</v>
      </c>
      <c r="W54" s="43"/>
      <c r="X54" s="44"/>
    </row>
    <row r="55" spans="10:24" x14ac:dyDescent="0.25">
      <c r="J55" s="37" t="str">
        <f t="shared" ref="J55:J67" si="12">R21</f>
        <v>100 50</v>
      </c>
      <c r="K55" s="55">
        <f t="shared" ref="K55:K67" si="13">100*K4/S21</f>
        <v>99.717237001558075</v>
      </c>
      <c r="L55" s="56">
        <f t="shared" ref="L55:L67" si="14">100*L4/T21</f>
        <v>99.561113449167308</v>
      </c>
      <c r="M55" s="56">
        <f t="shared" ref="M55:M67" si="15">100*M4/U21</f>
        <v>99.39872228485531</v>
      </c>
      <c r="N55" s="56">
        <f t="shared" ref="N55:N67" si="16">100*N4/V21</f>
        <v>99.02952433023512</v>
      </c>
      <c r="O55" s="56">
        <f t="shared" ref="O55:O67" si="17">100*O4/W21</f>
        <v>98.628298792306538</v>
      </c>
      <c r="P55" s="57">
        <f t="shared" ref="P55:P67" si="18">100*P4/X21</f>
        <v>97.558753871379125</v>
      </c>
      <c r="R55" s="37" t="str">
        <f>J55</f>
        <v>100 50</v>
      </c>
      <c r="S55" s="55">
        <v>83.848811493836095</v>
      </c>
      <c r="T55" s="56">
        <v>71.786067433801577</v>
      </c>
      <c r="U55" s="56">
        <v>37.085418715679232</v>
      </c>
      <c r="V55" s="56">
        <v>15.74538546717003</v>
      </c>
      <c r="W55" s="56"/>
      <c r="X55" s="57"/>
    </row>
    <row r="56" spans="10:24" x14ac:dyDescent="0.25">
      <c r="J56" s="37" t="str">
        <f t="shared" si="12"/>
        <v>200 100</v>
      </c>
      <c r="K56" s="58">
        <f t="shared" si="13"/>
        <v>99.862745913571516</v>
      </c>
      <c r="L56" s="59">
        <f t="shared" si="14"/>
        <v>99.790688465237324</v>
      </c>
      <c r="M56" s="59">
        <f t="shared" si="15"/>
        <v>99.717237001558075</v>
      </c>
      <c r="N56" s="59">
        <f t="shared" si="16"/>
        <v>99.561113449167308</v>
      </c>
      <c r="O56" s="59">
        <f t="shared" si="17"/>
        <v>99.39872228485531</v>
      </c>
      <c r="P56" s="60">
        <f t="shared" si="18"/>
        <v>99.02952433023512</v>
      </c>
      <c r="R56" s="37" t="str">
        <f t="shared" ref="R56:R67" si="19">J56</f>
        <v>200 100</v>
      </c>
      <c r="S56" s="58">
        <v>91.524120022340796</v>
      </c>
      <c r="T56" s="59">
        <v>83.64656166666667</v>
      </c>
      <c r="U56" s="59">
        <v>44.275780625686139</v>
      </c>
      <c r="V56" s="59">
        <v>36.582480910106256</v>
      </c>
      <c r="W56" s="59"/>
      <c r="X56" s="60"/>
    </row>
    <row r="57" spans="10:24" x14ac:dyDescent="0.25">
      <c r="J57" s="37" t="str">
        <f t="shared" si="12"/>
        <v>400 200</v>
      </c>
      <c r="K57" s="58">
        <f t="shared" si="13"/>
        <v>99.932365606381424</v>
      </c>
      <c r="L57" s="59">
        <f t="shared" si="14"/>
        <v>99.897720330315281</v>
      </c>
      <c r="M57" s="59">
        <f t="shared" si="15"/>
        <v>99.862745913571516</v>
      </c>
      <c r="N57" s="59">
        <f t="shared" si="16"/>
        <v>99.790688465237324</v>
      </c>
      <c r="O57" s="59">
        <f t="shared" si="17"/>
        <v>99.717237001558075</v>
      </c>
      <c r="P57" s="60">
        <f t="shared" si="18"/>
        <v>99.561113449167308</v>
      </c>
      <c r="R57" s="37" t="str">
        <f t="shared" si="19"/>
        <v>400 200</v>
      </c>
      <c r="S57" s="58">
        <v>95.649111563050255</v>
      </c>
      <c r="T57" s="59">
        <v>90.879764666666674</v>
      </c>
      <c r="U57" s="59">
        <v>59.851924065515099</v>
      </c>
      <c r="V57" s="59">
        <v>43.738441725887789</v>
      </c>
      <c r="W57" s="59"/>
      <c r="X57" s="60"/>
    </row>
    <row r="58" spans="10:24" x14ac:dyDescent="0.25">
      <c r="J58" s="37" t="str">
        <f t="shared" si="12"/>
        <v>600 300</v>
      </c>
      <c r="K58" s="58">
        <f t="shared" si="13"/>
        <v>99.955127271963249</v>
      </c>
      <c r="L58" s="59">
        <f t="shared" si="14"/>
        <v>99.93232710178728</v>
      </c>
      <c r="M58" s="59">
        <f t="shared" si="15"/>
        <v>99.909383381277024</v>
      </c>
      <c r="N58" s="59">
        <f t="shared" si="16"/>
        <v>99.862585729866964</v>
      </c>
      <c r="O58" s="59">
        <f t="shared" si="17"/>
        <v>99.815191738571244</v>
      </c>
      <c r="P58" s="60">
        <f t="shared" si="18"/>
        <v>99.716543108534495</v>
      </c>
      <c r="R58" s="37" t="str">
        <f t="shared" si="19"/>
        <v>600 300</v>
      </c>
      <c r="S58" s="58">
        <v>97.063629533602537</v>
      </c>
      <c r="T58" s="59">
        <v>92.903332333333324</v>
      </c>
      <c r="U58" s="59">
        <v>72.261444147699024</v>
      </c>
      <c r="V58" s="59">
        <v>55.209295541750087</v>
      </c>
      <c r="W58" s="59"/>
      <c r="X58" s="60"/>
    </row>
    <row r="59" spans="10:24" x14ac:dyDescent="0.25">
      <c r="J59" s="37" t="str">
        <f t="shared" si="12"/>
        <v>800 400</v>
      </c>
      <c r="K59" s="58">
        <f t="shared" si="13"/>
        <v>99.966426265262811</v>
      </c>
      <c r="L59" s="59">
        <f t="shared" si="14"/>
        <v>99.94943593160491</v>
      </c>
      <c r="M59" s="59">
        <f t="shared" si="15"/>
        <v>99.932365606381424</v>
      </c>
      <c r="N59" s="59">
        <f t="shared" si="16"/>
        <v>99.897720330315281</v>
      </c>
      <c r="O59" s="59">
        <f t="shared" si="17"/>
        <v>99.862745913571516</v>
      </c>
      <c r="P59" s="60">
        <f t="shared" si="18"/>
        <v>99.790688465237324</v>
      </c>
      <c r="R59" s="37" t="str">
        <f t="shared" si="19"/>
        <v>800 400</v>
      </c>
      <c r="S59" s="58">
        <v>97.77316029127276</v>
      </c>
      <c r="T59" s="59">
        <v>94.928290702133083</v>
      </c>
      <c r="U59" s="59">
        <v>77.62026148334192</v>
      </c>
      <c r="V59" s="59">
        <v>63.657766857290881</v>
      </c>
      <c r="W59" s="59"/>
      <c r="X59" s="60"/>
    </row>
    <row r="60" spans="10:24" x14ac:dyDescent="0.25">
      <c r="J60" s="37" t="str">
        <f t="shared" si="12"/>
        <v>1000 500</v>
      </c>
      <c r="K60" s="66">
        <f t="shared" si="13"/>
        <v>99.97317967094304</v>
      </c>
      <c r="L60" s="67">
        <f t="shared" si="14"/>
        <v>99.959639736082721</v>
      </c>
      <c r="M60" s="67">
        <f t="shared" si="15"/>
        <v>99.946048894002317</v>
      </c>
      <c r="N60" s="67">
        <f t="shared" si="16"/>
        <v>99.918547036356827</v>
      </c>
      <c r="O60" s="67">
        <f t="shared" si="17"/>
        <v>99.890836902409063</v>
      </c>
      <c r="P60" s="60">
        <f t="shared" si="18"/>
        <v>99.834090583858043</v>
      </c>
      <c r="R60" s="37" t="str">
        <f t="shared" si="19"/>
        <v>1000 500</v>
      </c>
      <c r="S60" s="61"/>
      <c r="T60" s="62"/>
      <c r="U60" s="59">
        <v>77.441100965964367</v>
      </c>
      <c r="V60" s="59">
        <v>63.093421803942469</v>
      </c>
      <c r="W60" s="59"/>
      <c r="X60" s="60"/>
    </row>
    <row r="61" spans="10:24" x14ac:dyDescent="0.25">
      <c r="J61" s="37" t="str">
        <f t="shared" si="12"/>
        <v>1400 700</v>
      </c>
      <c r="K61" s="66">
        <f t="shared" si="13"/>
        <v>99.980874094905545</v>
      </c>
      <c r="L61" s="67">
        <f t="shared" si="14"/>
        <v>99.971245192898664</v>
      </c>
      <c r="M61" s="67">
        <f t="shared" si="15"/>
        <v>99.961590484124969</v>
      </c>
      <c r="N61" s="67">
        <f t="shared" si="16"/>
        <v>99.942119318313885</v>
      </c>
      <c r="O61" s="67">
        <f t="shared" si="17"/>
        <v>99.922543252248587</v>
      </c>
      <c r="P61" s="60">
        <f t="shared" si="18"/>
        <v>99.882727915257973</v>
      </c>
      <c r="R61" s="37" t="str">
        <f t="shared" si="19"/>
        <v>1400 700</v>
      </c>
      <c r="S61" s="61"/>
      <c r="T61" s="62"/>
      <c r="U61" s="62"/>
      <c r="V61" s="59">
        <v>79.249257170627843</v>
      </c>
      <c r="W61" s="59"/>
      <c r="X61" s="60"/>
    </row>
    <row r="62" spans="10:24" x14ac:dyDescent="0.25">
      <c r="J62" s="37" t="str">
        <f t="shared" si="12"/>
        <v>1600 800</v>
      </c>
      <c r="K62" s="66">
        <f t="shared" si="13"/>
        <v>99.98327342259897</v>
      </c>
      <c r="L62" s="67">
        <f t="shared" si="14"/>
        <v>99.974859703294143</v>
      </c>
      <c r="M62" s="67">
        <f t="shared" si="15"/>
        <v>99.966426265262811</v>
      </c>
      <c r="N62" s="67">
        <f t="shared" si="16"/>
        <v>99.94943593160491</v>
      </c>
      <c r="O62" s="67">
        <f t="shared" si="17"/>
        <v>99.932365606381424</v>
      </c>
      <c r="P62" s="60">
        <f t="shared" si="18"/>
        <v>99.897720330315281</v>
      </c>
      <c r="R62" s="37" t="str">
        <f t="shared" si="19"/>
        <v>1600 800</v>
      </c>
      <c r="S62" s="61"/>
      <c r="T62" s="62"/>
      <c r="U62" s="62"/>
      <c r="V62" s="59">
        <v>78.796845524354453</v>
      </c>
      <c r="W62" s="59"/>
      <c r="X62" s="60"/>
    </row>
    <row r="63" spans="10:24" x14ac:dyDescent="0.25">
      <c r="J63" s="37" t="str">
        <f t="shared" si="12"/>
        <v>2000 1000</v>
      </c>
      <c r="K63" s="66">
        <f t="shared" si="13"/>
        <v>99.986628347982588</v>
      </c>
      <c r="L63" s="67">
        <f t="shared" si="14"/>
        <v>99.979910301777309</v>
      </c>
      <c r="M63" s="67">
        <f t="shared" si="15"/>
        <v>99.97317967094304</v>
      </c>
      <c r="N63" s="67">
        <f t="shared" si="16"/>
        <v>99.959639736082721</v>
      </c>
      <c r="O63" s="67">
        <f t="shared" si="17"/>
        <v>99.946048894002317</v>
      </c>
      <c r="P63" s="60">
        <f t="shared" si="18"/>
        <v>99.918547036356827</v>
      </c>
      <c r="R63" s="37" t="str">
        <f t="shared" si="19"/>
        <v>2000 1000</v>
      </c>
      <c r="S63" s="61"/>
      <c r="T63" s="62"/>
      <c r="U63" s="62"/>
      <c r="V63" s="59">
        <v>83.662257719213031</v>
      </c>
      <c r="W63" s="59"/>
      <c r="X63" s="60"/>
    </row>
    <row r="64" spans="10:24" x14ac:dyDescent="0.25">
      <c r="J64" s="37" t="str">
        <f t="shared" si="12"/>
        <v>2400 1200</v>
      </c>
      <c r="K64" s="66">
        <f t="shared" si="13"/>
        <v>99.988862289877886</v>
      </c>
      <c r="L64" s="67">
        <f t="shared" si="14"/>
        <v>99.983271085271127</v>
      </c>
      <c r="M64" s="67">
        <f t="shared" si="15"/>
        <v>99.977671157659145</v>
      </c>
      <c r="N64" s="67">
        <f t="shared" si="16"/>
        <v>99.966416824796795</v>
      </c>
      <c r="O64" s="67">
        <f t="shared" si="17"/>
        <v>99.955127271963249</v>
      </c>
      <c r="P64" s="60">
        <f t="shared" si="18"/>
        <v>99.93232710178728</v>
      </c>
      <c r="R64" s="37" t="str">
        <f t="shared" si="19"/>
        <v>2400 1200</v>
      </c>
      <c r="S64" s="61"/>
      <c r="T64" s="62"/>
      <c r="U64" s="62"/>
      <c r="V64" s="62"/>
      <c r="W64" s="59"/>
      <c r="X64" s="60"/>
    </row>
    <row r="65" spans="10:24" x14ac:dyDescent="0.25">
      <c r="J65" s="37" t="str">
        <f t="shared" si="12"/>
        <v>2800 1400</v>
      </c>
      <c r="K65" s="66">
        <f t="shared" si="13"/>
        <v>99.99045665421211</v>
      </c>
      <c r="L65" s="67">
        <f t="shared" si="14"/>
        <v>99.985668574654369</v>
      </c>
      <c r="M65" s="67">
        <f t="shared" si="15"/>
        <v>99.980874094905545</v>
      </c>
      <c r="N65" s="67">
        <f t="shared" si="16"/>
        <v>99.971245192898664</v>
      </c>
      <c r="O65" s="67">
        <f t="shared" si="17"/>
        <v>99.961590484124969</v>
      </c>
      <c r="P65" s="60">
        <f t="shared" si="18"/>
        <v>99.942119318313885</v>
      </c>
      <c r="R65" s="37" t="str">
        <f t="shared" si="19"/>
        <v>2800 1400</v>
      </c>
      <c r="S65" s="61"/>
      <c r="T65" s="62"/>
      <c r="U65" s="62"/>
      <c r="V65" s="62"/>
      <c r="W65" s="62"/>
      <c r="X65" s="60"/>
    </row>
    <row r="66" spans="10:24" x14ac:dyDescent="0.25">
      <c r="J66" s="37" t="str">
        <f t="shared" si="12"/>
        <v xml:space="preserve">3200 </v>
      </c>
      <c r="K66" s="66">
        <f t="shared" si="13"/>
        <v>99.991651712581472</v>
      </c>
      <c r="L66" s="67">
        <f t="shared" si="14"/>
        <v>99.987465015212905</v>
      </c>
      <c r="M66" s="67">
        <f t="shared" si="15"/>
        <v>99.98327342259897</v>
      </c>
      <c r="N66" s="67">
        <f t="shared" si="16"/>
        <v>99.974859703294143</v>
      </c>
      <c r="O66" s="67">
        <f t="shared" si="17"/>
        <v>99.966426265262811</v>
      </c>
      <c r="P66" s="60">
        <f t="shared" si="18"/>
        <v>99.94943593160491</v>
      </c>
      <c r="R66" s="37" t="str">
        <f t="shared" si="19"/>
        <v xml:space="preserve">3200 </v>
      </c>
      <c r="S66" s="61"/>
      <c r="T66" s="62"/>
      <c r="U66" s="62"/>
      <c r="V66" s="62"/>
      <c r="W66" s="62"/>
      <c r="X66" s="60"/>
    </row>
    <row r="67" spans="10:24" ht="15.75" thickBot="1" x14ac:dyDescent="0.3">
      <c r="J67" s="38" t="str">
        <f t="shared" si="12"/>
        <v xml:space="preserve">6400 </v>
      </c>
      <c r="K67" s="68">
        <f t="shared" si="13"/>
        <v>99.995829597755389</v>
      </c>
      <c r="L67" s="69">
        <f t="shared" si="14"/>
        <v>99.99374126493602</v>
      </c>
      <c r="M67" s="69">
        <f t="shared" si="15"/>
        <v>99.991651712581472</v>
      </c>
      <c r="N67" s="69">
        <f t="shared" si="16"/>
        <v>99.987465015212905</v>
      </c>
      <c r="O67" s="69">
        <f t="shared" si="17"/>
        <v>99.98327342259897</v>
      </c>
      <c r="P67" s="65">
        <f t="shared" si="18"/>
        <v>99.974859703294143</v>
      </c>
      <c r="R67" s="37" t="str">
        <f t="shared" si="19"/>
        <v xml:space="preserve">6400 </v>
      </c>
      <c r="S67" s="63"/>
      <c r="T67" s="64"/>
      <c r="U67" s="64"/>
      <c r="V67" s="64"/>
      <c r="W67" s="64"/>
      <c r="X67" s="65"/>
    </row>
    <row r="85" spans="9:9" x14ac:dyDescent="0.25">
      <c r="I85">
        <v>1</v>
      </c>
    </row>
    <row r="86" spans="9:9" x14ac:dyDescent="0.25">
      <c r="I86">
        <f>S21/'Experimental Calculations'!K4</f>
        <v>1.7769405524861874</v>
      </c>
    </row>
    <row r="87" spans="9:9" x14ac:dyDescent="0.25">
      <c r="I87">
        <f>S22/'Experimental Calculations'!K5</f>
        <v>1.8465024000000001</v>
      </c>
    </row>
    <row r="88" spans="9:9" x14ac:dyDescent="0.25">
      <c r="I88">
        <f>S23/'Experimental Calculations'!K6</f>
        <v>1.9194693286467484</v>
      </c>
    </row>
    <row r="89" spans="9:9" x14ac:dyDescent="0.25">
      <c r="I89">
        <f>S24/'Experimental Calculations'!K7</f>
        <v>1.9540316384894927</v>
      </c>
    </row>
    <row r="90" spans="9:9" x14ac:dyDescent="0.25">
      <c r="I90">
        <f>S25/'Experimental Calculations'!K8</f>
        <v>1.9807150000000002</v>
      </c>
    </row>
    <row r="97" spans="9:9" x14ac:dyDescent="0.25">
      <c r="I97">
        <v>1.7769405524861874</v>
      </c>
    </row>
    <row r="98" spans="9:9" x14ac:dyDescent="0.25">
      <c r="I98">
        <v>1.8465024000000001</v>
      </c>
    </row>
  </sheetData>
  <mergeCells count="30">
    <mergeCell ref="R53:R54"/>
    <mergeCell ref="S53:X53"/>
    <mergeCell ref="J35:P35"/>
    <mergeCell ref="J36:J37"/>
    <mergeCell ref="K36:P36"/>
    <mergeCell ref="J52:P52"/>
    <mergeCell ref="J53:J54"/>
    <mergeCell ref="K53:P53"/>
    <mergeCell ref="J2:J3"/>
    <mergeCell ref="J19:J20"/>
    <mergeCell ref="A4:A16"/>
    <mergeCell ref="J18:P18"/>
    <mergeCell ref="R52:X52"/>
    <mergeCell ref="A39:B39"/>
    <mergeCell ref="J1:P1"/>
    <mergeCell ref="K2:P2"/>
    <mergeCell ref="R1:X1"/>
    <mergeCell ref="A21:A33"/>
    <mergeCell ref="A1:H1"/>
    <mergeCell ref="A18:H18"/>
    <mergeCell ref="A2:B2"/>
    <mergeCell ref="A3:B3"/>
    <mergeCell ref="A19:B19"/>
    <mergeCell ref="A20:B20"/>
    <mergeCell ref="S2:X2"/>
    <mergeCell ref="K19:P19"/>
    <mergeCell ref="S19:X19"/>
    <mergeCell ref="R18:X18"/>
    <mergeCell ref="R19:R20"/>
    <mergeCell ref="R2:R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topLeftCell="A21" workbookViewId="0">
      <selection activeCell="P52" sqref="P52"/>
    </sheetView>
  </sheetViews>
  <sheetFormatPr defaultColWidth="13.7109375" defaultRowHeight="15" x14ac:dyDescent="0.25"/>
  <cols>
    <col min="1" max="1" width="17" customWidth="1"/>
    <col min="7" max="7" width="13.7109375" style="83"/>
    <col min="9" max="9" width="3.85546875" customWidth="1"/>
    <col min="14" max="14" width="13.7109375" style="83"/>
    <col min="16" max="16" width="28.5703125" customWidth="1"/>
    <col min="17" max="17" width="5.5703125" customWidth="1"/>
  </cols>
  <sheetData>
    <row r="1" spans="1:21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78" t="s">
        <v>5</v>
      </c>
      <c r="H1" s="1" t="s">
        <v>6</v>
      </c>
      <c r="I1" s="1" t="s">
        <v>7</v>
      </c>
      <c r="J1" s="1" t="s">
        <v>1</v>
      </c>
      <c r="K1" s="1" t="s">
        <v>2</v>
      </c>
      <c r="L1" s="1" t="s">
        <v>3</v>
      </c>
      <c r="M1" s="1" t="s">
        <v>4</v>
      </c>
      <c r="N1" s="78" t="s">
        <v>5</v>
      </c>
      <c r="O1" s="1" t="s">
        <v>6</v>
      </c>
    </row>
    <row r="2" spans="1:21" x14ac:dyDescent="0.25">
      <c r="A2" s="3" t="s">
        <v>19</v>
      </c>
      <c r="B2" s="1">
        <v>2.042719</v>
      </c>
      <c r="C2" s="1">
        <v>1.8969E-2</v>
      </c>
      <c r="D2" s="1">
        <v>1.4586129999999999</v>
      </c>
      <c r="E2" s="1">
        <v>0.52774699999999997</v>
      </c>
      <c r="F2" s="1">
        <v>1.5412E-2</v>
      </c>
      <c r="G2" s="78">
        <v>1.5720000000000001E-2</v>
      </c>
      <c r="H2" s="1">
        <v>6.2579999999999997E-3</v>
      </c>
      <c r="I2" s="1"/>
      <c r="J2" s="1">
        <f>100*C2/(SUM(C2+D2+E2+F2+G2+H2))</f>
        <v>0.92861524272305707</v>
      </c>
      <c r="K2" s="1">
        <f>100*D2/(SUM(C2,D2,E2,F2,G2,H2))</f>
        <v>71.405464970952949</v>
      </c>
      <c r="L2" s="1">
        <f>100*E2/(SUM(C2+D2+E2+F2+G2+H2))</f>
        <v>25.835516289807853</v>
      </c>
      <c r="M2" s="1">
        <f>100*F2/(SUM(C2,D2,E2,F2,G2,H2,))</f>
        <v>0.75448458647518357</v>
      </c>
      <c r="N2" s="78">
        <f>100*G2/(SUM(C2+D2+E2+F2+G2+H2))</f>
        <v>0.76956252915844048</v>
      </c>
      <c r="O2" s="1">
        <f>100*H2/(SUM(C2,D2,E2,F2,G2,H2))</f>
        <v>0.30635638088253941</v>
      </c>
    </row>
    <row r="3" spans="1:21" x14ac:dyDescent="0.25">
      <c r="A3" s="4"/>
      <c r="B3" s="1">
        <v>1.977668</v>
      </c>
      <c r="C3" s="1">
        <v>1.8901999999999999E-2</v>
      </c>
      <c r="D3" s="1">
        <v>1.4301680000000001</v>
      </c>
      <c r="E3" s="1">
        <v>0.49681999999999998</v>
      </c>
      <c r="F3" s="1">
        <v>1.5310000000000001E-2</v>
      </c>
      <c r="G3" s="78">
        <v>9.4680000000000007E-3</v>
      </c>
      <c r="H3" s="1">
        <v>7.0000000000000001E-3</v>
      </c>
      <c r="I3" s="1"/>
      <c r="J3" s="1">
        <f>100*C3/(SUM(C3+D3+E3+F3+G3+H3))</f>
        <v>0.95577215184752951</v>
      </c>
      <c r="K3" s="1">
        <f>100*D3/(SUM(C3,D3,E3,F3,G3,H3))</f>
        <v>72.315879106098706</v>
      </c>
      <c r="L3" s="1">
        <f>100*E3/(SUM(C3+D3+E3+F3+G3+H3))</f>
        <v>25.121506744306927</v>
      </c>
      <c r="M3" s="1">
        <f>100*F3/(SUM(C3,D3,E3,F3,G3,H3,))</f>
        <v>0.7741440929417881</v>
      </c>
      <c r="N3" s="78">
        <f>100*G3/(SUM(C3+D3+E3+F3+G3+H3))</f>
        <v>0.47874567419809599</v>
      </c>
      <c r="O3" s="1">
        <f>100*H3/(SUM(C3,D3,E3,F3,G3,H3))</f>
        <v>0.3539522306069573</v>
      </c>
      <c r="Q3" s="79" t="s">
        <v>64</v>
      </c>
      <c r="R3" s="80" t="s">
        <v>20</v>
      </c>
      <c r="S3" s="80" t="s">
        <v>19</v>
      </c>
    </row>
    <row r="4" spans="1:21" x14ac:dyDescent="0.25">
      <c r="A4" s="3" t="s">
        <v>65</v>
      </c>
      <c r="B4" s="1">
        <v>2.0093860000000001</v>
      </c>
      <c r="C4" s="1">
        <v>1.8620999999999999E-2</v>
      </c>
      <c r="D4" s="1">
        <v>1.4394610000000001</v>
      </c>
      <c r="E4" s="1">
        <v>0.51521799999999995</v>
      </c>
      <c r="F4" s="1">
        <v>1.5675999999999999E-2</v>
      </c>
      <c r="G4" s="78">
        <v>1.3372E-2</v>
      </c>
      <c r="H4" s="1">
        <v>7.038E-3</v>
      </c>
      <c r="I4" s="1"/>
      <c r="J4" s="1">
        <f>100*C4/(SUM(C4+D4+E4+F4+G4+H4))</f>
        <v>0.92670099224340163</v>
      </c>
      <c r="K4" s="1">
        <f>100*D4/(SUM(C4,D4,E4,F4,G4,H4))</f>
        <v>71.636858224353105</v>
      </c>
      <c r="L4" s="1">
        <f>100*E4/(SUM(C4+D4+E4+F4+G4+H4))</f>
        <v>25.640568810571985</v>
      </c>
      <c r="M4" s="1">
        <f>100*F4/(SUM(C4,D4,E4,F4,G4,H4,))</f>
        <v>0.78013880857137441</v>
      </c>
      <c r="N4" s="78">
        <f>100*G4/(SUM(C4+D4+E4+F4+G4+H4))</f>
        <v>0.66547691682931998</v>
      </c>
      <c r="O4" s="1">
        <f>100*H4/(SUM(C4,D4,E4,F4,G4,H4))</f>
        <v>0.35025624743080719</v>
      </c>
      <c r="Q4" s="81">
        <v>5</v>
      </c>
      <c r="R4" s="81">
        <v>6.4174333333333333E-2</v>
      </c>
      <c r="S4" s="80">
        <v>1.2853333333333335E-2</v>
      </c>
      <c r="T4">
        <v>0.63792837339528552</v>
      </c>
      <c r="U4">
        <v>5.7291000000000002E-2</v>
      </c>
    </row>
    <row r="5" spans="1:21" x14ac:dyDescent="0.25">
      <c r="A5" s="4"/>
      <c r="B5" s="3">
        <f>SUM(B2,B3,B4)/3</f>
        <v>2.0099243333333332</v>
      </c>
      <c r="C5" s="3">
        <f t="shared" ref="C5:O5" si="0">SUM(C2,C3,C4)/3</f>
        <v>1.8830666666666666E-2</v>
      </c>
      <c r="D5" s="3">
        <f t="shared" si="0"/>
        <v>1.4427473333333332</v>
      </c>
      <c r="E5" s="3">
        <f t="shared" si="0"/>
        <v>0.51326166666666662</v>
      </c>
      <c r="F5" s="3">
        <f t="shared" si="0"/>
        <v>1.5465999999999999E-2</v>
      </c>
      <c r="G5" s="82">
        <f t="shared" si="0"/>
        <v>1.2853333333333335E-2</v>
      </c>
      <c r="H5" s="3">
        <f t="shared" si="0"/>
        <v>6.7653333333333324E-3</v>
      </c>
      <c r="I5" s="3"/>
      <c r="J5" s="3">
        <f t="shared" si="0"/>
        <v>0.93702946227132944</v>
      </c>
      <c r="K5" s="3">
        <f t="shared" si="0"/>
        <v>71.786067433801577</v>
      </c>
      <c r="L5" s="3">
        <f t="shared" si="0"/>
        <v>25.532530614895592</v>
      </c>
      <c r="M5" s="3">
        <f t="shared" si="0"/>
        <v>0.7695891626627821</v>
      </c>
      <c r="N5" s="82">
        <f t="shared" si="0"/>
        <v>0.63792837339528552</v>
      </c>
      <c r="O5" s="3">
        <f t="shared" si="0"/>
        <v>0.3368549529734346</v>
      </c>
      <c r="Q5" s="81">
        <v>10</v>
      </c>
      <c r="R5" s="81">
        <v>4.5023599999999997E-2</v>
      </c>
      <c r="S5" s="81">
        <v>6.966666666666667E-3</v>
      </c>
      <c r="T5">
        <v>0.34820502738549153</v>
      </c>
      <c r="U5" s="81">
        <v>0.03</v>
      </c>
    </row>
    <row r="6" spans="1:21" x14ac:dyDescent="0.25">
      <c r="Q6" s="81">
        <v>25</v>
      </c>
      <c r="R6" s="81">
        <v>1.9758333333333333E-2</v>
      </c>
      <c r="S6" s="80">
        <f t="shared" ref="S6" si="1">SUM(S3,S4,S5)/3</f>
        <v>6.6066666666666669E-3</v>
      </c>
      <c r="T6">
        <v>8.2840734550700915E-2</v>
      </c>
      <c r="U6">
        <v>1.7673906300891124E-2</v>
      </c>
    </row>
    <row r="7" spans="1:21" x14ac:dyDescent="0.25">
      <c r="Q7" s="81">
        <v>50</v>
      </c>
      <c r="R7" s="80">
        <v>6.2100000000000002E-4</v>
      </c>
      <c r="S7" s="80">
        <v>5.2999999999999998E-4</v>
      </c>
      <c r="T7">
        <v>2.7038180148480081E-2</v>
      </c>
      <c r="U7">
        <v>5.3313577870592766E-4</v>
      </c>
    </row>
    <row r="8" spans="1:21" x14ac:dyDescent="0.25">
      <c r="B8">
        <v>1.9513689999999999</v>
      </c>
      <c r="C8">
        <v>1.8596999999999999E-2</v>
      </c>
      <c r="D8">
        <v>1.4164490000000001</v>
      </c>
      <c r="E8">
        <v>0.48980299999999999</v>
      </c>
      <c r="F8">
        <v>1.5011999999999999E-2</v>
      </c>
      <c r="G8" s="83">
        <v>4.2550000000000001E-3</v>
      </c>
      <c r="H8">
        <v>7.2519999999999998E-3</v>
      </c>
      <c r="J8" s="1">
        <f>100*C8/(SUM(C8+D8+E8+F8+G8+H8))</f>
        <v>0.95302372489453546</v>
      </c>
      <c r="K8" s="1">
        <f>100*D8/(SUM(C8,D8,E8,F8,G8,H8))</f>
        <v>72.587487342213265</v>
      </c>
      <c r="L8" s="1">
        <f>100*E8/(SUM(C8+D8+E8+F8+G8+H8))</f>
        <v>25.100493602436856</v>
      </c>
      <c r="M8" s="1">
        <f>100*F8/(SUM(C8,D8,E8,F8,G8,H8,))</f>
        <v>0.76930645577871515</v>
      </c>
      <c r="N8" s="78">
        <f>100*G8/(SUM(C8+D8+E8+F8+G8+H8))</f>
        <v>0.21805215623091082</v>
      </c>
      <c r="O8" s="1">
        <f>100*H8/(SUM(C8,D8,E8,F8,G8,H8))</f>
        <v>0.37163671844572627</v>
      </c>
    </row>
    <row r="9" spans="1:21" x14ac:dyDescent="0.25">
      <c r="A9" s="3" t="s">
        <v>66</v>
      </c>
      <c r="B9">
        <v>1.967573</v>
      </c>
      <c r="C9">
        <v>1.8433999999999999E-2</v>
      </c>
      <c r="D9">
        <v>1.4199949999999999</v>
      </c>
      <c r="E9">
        <v>0.50022</v>
      </c>
      <c r="F9">
        <v>1.5133000000000001E-2</v>
      </c>
      <c r="G9" s="83">
        <v>6.6039999999999996E-3</v>
      </c>
      <c r="H9">
        <v>7.1859999999999997E-3</v>
      </c>
      <c r="J9" s="1">
        <f>100*C9/(SUM(C9+D9+E9+F9+G9+H9))</f>
        <v>0.93689074656480176</v>
      </c>
      <c r="K9" s="1">
        <f>100*D9/(SUM(C9,D9,E9,F9,G9,H9))</f>
        <v>72.16991296887737</v>
      </c>
      <c r="L9" s="1">
        <f>100*E9/(SUM(C9+D9+E9+F9+G9+H9))</f>
        <v>25.423211958698335</v>
      </c>
      <c r="M9" s="1">
        <f>100*F9/(SUM(C9,D9,E9,F9,G9,H9,))</f>
        <v>0.76912052011311416</v>
      </c>
      <c r="N9" s="78">
        <f>100*G9/(SUM(C9+D9+E9+F9+G9+H9))</f>
        <v>0.33564210102603614</v>
      </c>
      <c r="O9" s="1">
        <f>100*H9/(SUM(C9,D9,E9,F9,G9,H9))</f>
        <v>0.36522170472033555</v>
      </c>
    </row>
    <row r="10" spans="1:21" x14ac:dyDescent="0.25">
      <c r="B10">
        <v>2.0453410000000001</v>
      </c>
      <c r="C10">
        <v>1.8346000000000001E-2</v>
      </c>
      <c r="D10">
        <v>1.4564280000000001</v>
      </c>
      <c r="E10">
        <v>0.53769400000000001</v>
      </c>
      <c r="F10">
        <v>1.5415E-2</v>
      </c>
      <c r="G10" s="83">
        <v>1.0041E-2</v>
      </c>
      <c r="H10">
        <v>7.4159999999999998E-3</v>
      </c>
      <c r="J10" s="1">
        <f>100*C10/(SUM(C10+D10+E10+F10+G10+H10))</f>
        <v>0.89696578563955121</v>
      </c>
      <c r="K10" s="1">
        <f>100*D10/(SUM(C10,D10,E10,F10,G10,H10))</f>
        <v>71.207134266185562</v>
      </c>
      <c r="L10" s="1">
        <f>100*E10/(SUM(C10+D10+E10+F10+G10+H10))</f>
        <v>26.288734391348132</v>
      </c>
      <c r="M10" s="1">
        <f>100*F10/(SUM(C10,D10,E10,F10,G10,H10,))</f>
        <v>0.75366442743015827</v>
      </c>
      <c r="N10" s="78">
        <f>100*G10/(SUM(C10+D10+E10+F10+G10+H10))</f>
        <v>0.4909208248995276</v>
      </c>
      <c r="O10" s="1">
        <f>100*H10/(SUM(C10,D10,E10,F10,G10,H10))</f>
        <v>0.36258030449705181</v>
      </c>
    </row>
    <row r="11" spans="1:21" x14ac:dyDescent="0.25">
      <c r="B11" s="3">
        <f>SUM(B8,B9,B10)/3</f>
        <v>1.9880943333333334</v>
      </c>
      <c r="C11" s="3">
        <f t="shared" ref="C11:O11" si="2">SUM(C8,C9,C10)/3</f>
        <v>1.8459E-2</v>
      </c>
      <c r="D11" s="3">
        <f t="shared" si="2"/>
        <v>1.4309573333333334</v>
      </c>
      <c r="E11" s="3">
        <f t="shared" si="2"/>
        <v>0.509239</v>
      </c>
      <c r="F11" s="3">
        <f t="shared" si="2"/>
        <v>1.5186666666666666E-2</v>
      </c>
      <c r="G11" s="82">
        <f t="shared" si="2"/>
        <v>6.966666666666667E-3</v>
      </c>
      <c r="H11" s="3">
        <f t="shared" si="2"/>
        <v>7.2846666666666659E-3</v>
      </c>
      <c r="I11" s="3"/>
      <c r="J11" s="3">
        <f t="shared" si="2"/>
        <v>0.92896008569962951</v>
      </c>
      <c r="K11" s="3">
        <f t="shared" si="2"/>
        <v>71.988178192425394</v>
      </c>
      <c r="L11" s="3">
        <f t="shared" si="2"/>
        <v>25.604146650827772</v>
      </c>
      <c r="M11" s="3">
        <f t="shared" si="2"/>
        <v>0.76403046777399586</v>
      </c>
      <c r="N11" s="82">
        <f t="shared" si="2"/>
        <v>0.34820502738549153</v>
      </c>
      <c r="O11" s="3">
        <f t="shared" si="2"/>
        <v>0.36647957588770447</v>
      </c>
    </row>
    <row r="13" spans="1:21" x14ac:dyDescent="0.25">
      <c r="B13">
        <v>1.9929319999999999</v>
      </c>
      <c r="C13">
        <v>2.0504999999999999E-2</v>
      </c>
      <c r="D13">
        <v>1.4423900000000001</v>
      </c>
      <c r="E13">
        <v>0.50497800000000004</v>
      </c>
      <c r="F13">
        <v>1.524E-2</v>
      </c>
      <c r="G13" s="83">
        <v>2.5100000000000001E-3</v>
      </c>
      <c r="H13">
        <v>7.3080000000000003E-3</v>
      </c>
      <c r="J13" s="1">
        <f>100*C13/(SUM(C13+D13+E13+F13+G13+H13))</f>
        <v>1.0288865996865924</v>
      </c>
      <c r="K13" s="1">
        <f>100*D13/(SUM(C13,D13,E13,F13,G13,H13))</f>
        <v>72.375310535086271</v>
      </c>
      <c r="L13" s="1">
        <f>100*E13/(SUM(C13+D13+E13+F13+G13+H13))</f>
        <v>25.338458782566985</v>
      </c>
      <c r="M13" s="1">
        <f>100*F13/(SUM(C13,D13,E13,F13,G13,H13,))</f>
        <v>0.76470284219574081</v>
      </c>
      <c r="N13" s="78">
        <f>100*G13/(SUM(C13+D13+E13+F13+G13+H13))</f>
        <v>0.12594515314378671</v>
      </c>
      <c r="O13" s="1">
        <f>100*H13/(SUM(C13,D13,E13,F13,G13,H13))</f>
        <v>0.3666960873206348</v>
      </c>
    </row>
    <row r="14" spans="1:21" x14ac:dyDescent="0.25">
      <c r="A14" s="84" t="s">
        <v>67</v>
      </c>
      <c r="B14">
        <v>1.9644520000000001</v>
      </c>
      <c r="C14">
        <v>1.8409999999999999E-2</v>
      </c>
      <c r="D14">
        <v>1.4218409999999999</v>
      </c>
      <c r="E14">
        <v>0.50026099999999996</v>
      </c>
      <c r="F14">
        <v>1.5389999999999999E-2</v>
      </c>
      <c r="G14" s="83">
        <v>1.1199999999999999E-3</v>
      </c>
      <c r="H14">
        <v>7.43E-3</v>
      </c>
      <c r="J14" s="1">
        <f t="shared" ref="J14:J15" si="3">100*C14/(SUM(C14+D14+E14+F14+G14+H14))</f>
        <v>0.93715702903405118</v>
      </c>
      <c r="K14" s="1">
        <f t="shared" ref="K14:K15" si="4">100*D14/(SUM(C14,D14,E14,F14,G14,H14))</f>
        <v>72.378505557784052</v>
      </c>
      <c r="L14" s="1">
        <f t="shared" ref="L14:L15" si="5">100*E14/(SUM(C14+D14+E14+F14+G14+H14))</f>
        <v>25.465676941966507</v>
      </c>
      <c r="M14" s="1">
        <f t="shared" ref="M14:M15" si="6">100*F14/(SUM(C14,D14,E14,F14,G14,H14,))</f>
        <v>0.78342458863845987</v>
      </c>
      <c r="N14" s="78">
        <f t="shared" ref="N14:N15" si="7">100*G14/(SUM(C14+D14+E14+F14+G14+H14))</f>
        <v>5.7013355378497402E-2</v>
      </c>
      <c r="O14" s="1">
        <f t="shared" ref="O14:O15" si="8">100*H14/(SUM(C14,D14,E14,F14,G14,H14))</f>
        <v>0.37822252719842481</v>
      </c>
    </row>
    <row r="15" spans="1:21" x14ac:dyDescent="0.25">
      <c r="B15">
        <v>1.998057</v>
      </c>
      <c r="C15">
        <v>1.8450000000000001E-2</v>
      </c>
      <c r="D15">
        <v>1.4368939999999999</v>
      </c>
      <c r="E15">
        <v>0.51859200000000005</v>
      </c>
      <c r="F15">
        <v>1.5224E-2</v>
      </c>
      <c r="G15" s="83">
        <v>1.31E-3</v>
      </c>
      <c r="H15">
        <v>7.587E-3</v>
      </c>
      <c r="J15" s="1">
        <f t="shared" si="3"/>
        <v>0.92339708026347611</v>
      </c>
      <c r="K15" s="1">
        <f t="shared" si="4"/>
        <v>71.914564999897394</v>
      </c>
      <c r="L15" s="1">
        <f t="shared" si="5"/>
        <v>25.954815102872445</v>
      </c>
      <c r="M15" s="1">
        <f t="shared" si="6"/>
        <v>0.7619402249285181</v>
      </c>
      <c r="N15" s="78">
        <f t="shared" si="7"/>
        <v>6.5563695129818619E-2</v>
      </c>
      <c r="O15" s="1">
        <f t="shared" si="8"/>
        <v>0.37971889690834648</v>
      </c>
    </row>
    <row r="16" spans="1:21" x14ac:dyDescent="0.25">
      <c r="B16" s="3">
        <f>SUM(B13,B14,B15)/3</f>
        <v>1.9851470000000002</v>
      </c>
      <c r="C16" s="3">
        <f t="shared" ref="C16:O16" si="9">SUM(C13,C14,C15)/3</f>
        <v>1.9121666666666665E-2</v>
      </c>
      <c r="D16" s="3">
        <f t="shared" si="9"/>
        <v>1.4337083333333334</v>
      </c>
      <c r="E16" s="3">
        <f t="shared" si="9"/>
        <v>0.50794366666666668</v>
      </c>
      <c r="F16" s="3">
        <f t="shared" si="9"/>
        <v>1.5284666666666667E-2</v>
      </c>
      <c r="G16" s="82">
        <f t="shared" si="9"/>
        <v>1.6466666666666667E-3</v>
      </c>
      <c r="H16" s="3">
        <f t="shared" si="9"/>
        <v>7.4416666666666667E-3</v>
      </c>
      <c r="I16" s="3"/>
      <c r="J16" s="3">
        <f t="shared" si="9"/>
        <v>0.96314690299470662</v>
      </c>
      <c r="K16" s="3">
        <f t="shared" si="9"/>
        <v>72.222793697589239</v>
      </c>
      <c r="L16" s="3">
        <f t="shared" si="9"/>
        <v>25.586316942468645</v>
      </c>
      <c r="M16" s="3">
        <f t="shared" si="9"/>
        <v>0.7700225519209063</v>
      </c>
      <c r="N16" s="82">
        <f t="shared" si="9"/>
        <v>8.2840734550700915E-2</v>
      </c>
      <c r="O16" s="3">
        <f t="shared" si="9"/>
        <v>0.37487917047580205</v>
      </c>
    </row>
    <row r="19" spans="1:15" x14ac:dyDescent="0.25">
      <c r="B19">
        <v>1.9523060000000001</v>
      </c>
      <c r="C19">
        <v>1.8176000000000001E-2</v>
      </c>
      <c r="D19">
        <v>1.416066</v>
      </c>
      <c r="E19">
        <v>0.49482500000000001</v>
      </c>
      <c r="F19">
        <v>1.5294E-2</v>
      </c>
      <c r="G19" s="83">
        <v>7.1699999999999997E-4</v>
      </c>
      <c r="H19">
        <v>7.2290000000000002E-3</v>
      </c>
      <c r="J19" s="1">
        <f>100*C19/(SUM(C19+D19+E19+F19+G19+H19))</f>
        <v>0.9310011181643052</v>
      </c>
      <c r="K19" s="1">
        <f>100*D19/(SUM(C19,D19,E19,F19,G19,H19))</f>
        <v>72.532957162987174</v>
      </c>
      <c r="L19" s="1">
        <f>100*E19/(SUM(C19+D19+E19+F19+G19+H19))</f>
        <v>25.345655165913968</v>
      </c>
      <c r="M19" s="1">
        <f>100*F19/(SUM(C19,D19,E19,F19,G19,H19,))</f>
        <v>0.78338089245185316</v>
      </c>
      <c r="N19" s="78">
        <f>100*G19/(SUM(C19+D19+E19+F19+G19+H19))</f>
        <v>3.6725781344839718E-2</v>
      </c>
      <c r="O19" s="1">
        <f>100*H19/(SUM(C19,D19,E19,F19,G19,H19))</f>
        <v>0.37027987913786098</v>
      </c>
    </row>
    <row r="20" spans="1:15" x14ac:dyDescent="0.25">
      <c r="A20" s="84" t="s">
        <v>68</v>
      </c>
      <c r="B20">
        <v>1.9643109999999999</v>
      </c>
      <c r="C20">
        <v>1.8397E-2</v>
      </c>
      <c r="D20">
        <v>1.4257230000000001</v>
      </c>
      <c r="E20">
        <v>0.49669600000000003</v>
      </c>
      <c r="F20">
        <v>1.5177E-2</v>
      </c>
      <c r="G20" s="83">
        <v>6.9800000000000005E-4</v>
      </c>
      <c r="H20">
        <v>7.62E-3</v>
      </c>
      <c r="J20" s="1">
        <f t="shared" ref="J20:J21" si="10">100*C20/(SUM(C20+D20+E20+F20+G20+H20))</f>
        <v>0.93656248934104624</v>
      </c>
      <c r="K20" s="1">
        <f t="shared" ref="K20:K21" si="11">100*D20/(SUM(C20,D20,E20,F20,G20,H20))</f>
        <v>72.581327498547836</v>
      </c>
      <c r="L20" s="1">
        <f t="shared" ref="L20:L21" si="12">100*E20/(SUM(C20+D20+E20+F20+G20+H20))</f>
        <v>25.28601631818994</v>
      </c>
      <c r="M20" s="1">
        <f t="shared" ref="M20:M21" si="13">100*F20/(SUM(C20,D20,E20,F20,G20,H20,))</f>
        <v>0.77263732677768437</v>
      </c>
      <c r="N20" s="78">
        <f t="shared" ref="N20:N21" si="14">100*G20/(SUM(C20+D20+E20+F20+G20+H20))</f>
        <v>3.5534088033921309E-2</v>
      </c>
      <c r="O20" s="1">
        <f t="shared" ref="O20:O21" si="15">100*H20/(SUM(C20,D20,E20,F20,G20,H20))</f>
        <v>0.38792227910957072</v>
      </c>
    </row>
    <row r="21" spans="1:15" x14ac:dyDescent="0.25">
      <c r="B21">
        <v>1.994335</v>
      </c>
      <c r="C21">
        <v>1.4270370000000001</v>
      </c>
      <c r="D21">
        <v>0.52629099999999995</v>
      </c>
      <c r="E21">
        <v>1.5242E-2</v>
      </c>
      <c r="F21">
        <v>1.75E-4</v>
      </c>
      <c r="G21" s="83">
        <v>1.75E-4</v>
      </c>
      <c r="H21">
        <v>7.4380000000000002E-3</v>
      </c>
      <c r="J21" s="1">
        <f t="shared" si="10"/>
        <v>72.20538991417547</v>
      </c>
      <c r="K21" s="1">
        <f t="shared" si="11"/>
        <v>26.629335373449543</v>
      </c>
      <c r="L21" s="1">
        <f t="shared" si="12"/>
        <v>0.77121655084756913</v>
      </c>
      <c r="M21" s="1">
        <f t="shared" si="13"/>
        <v>8.854671066679214E-3</v>
      </c>
      <c r="N21" s="78">
        <f t="shared" si="14"/>
        <v>8.854671066679214E-3</v>
      </c>
      <c r="O21" s="1">
        <f t="shared" si="15"/>
        <v>0.37634881939405712</v>
      </c>
    </row>
    <row r="22" spans="1:15" x14ac:dyDescent="0.25">
      <c r="B22" s="3">
        <f>SUM(B19,B20,B21)/3</f>
        <v>1.9703173333333333</v>
      </c>
      <c r="C22" s="3">
        <f t="shared" ref="C22:O22" si="16">SUM(C19,C20,C21)/3</f>
        <v>0.48787000000000003</v>
      </c>
      <c r="D22" s="3">
        <f t="shared" si="16"/>
        <v>1.1226933333333335</v>
      </c>
      <c r="E22" s="3">
        <f t="shared" si="16"/>
        <v>0.33558766666666667</v>
      </c>
      <c r="F22" s="3">
        <f t="shared" si="16"/>
        <v>1.0215333333333333E-2</v>
      </c>
      <c r="G22" s="3">
        <f t="shared" si="16"/>
        <v>5.2999999999999998E-4</v>
      </c>
      <c r="H22" s="3">
        <f t="shared" si="16"/>
        <v>7.4290000000000007E-3</v>
      </c>
      <c r="I22" s="3">
        <f t="shared" si="16"/>
        <v>0</v>
      </c>
      <c r="J22" s="3">
        <f t="shared" si="16"/>
        <v>24.69098450722694</v>
      </c>
      <c r="K22" s="3">
        <f t="shared" si="16"/>
        <v>57.247873344994851</v>
      </c>
      <c r="L22" s="3">
        <f t="shared" si="16"/>
        <v>17.134296011650491</v>
      </c>
      <c r="M22" s="3">
        <f t="shared" si="16"/>
        <v>0.52162429676540556</v>
      </c>
      <c r="N22" s="3">
        <f t="shared" si="16"/>
        <v>2.7038180148480081E-2</v>
      </c>
      <c r="O22" s="3">
        <f t="shared" si="16"/>
        <v>0.37818365921382963</v>
      </c>
    </row>
    <row r="23" spans="1:15" x14ac:dyDescent="0.25">
      <c r="J23" s="1"/>
      <c r="K23" s="1"/>
      <c r="L23" s="1"/>
      <c r="M23" s="1"/>
      <c r="N23" s="78"/>
      <c r="O23" s="1"/>
    </row>
    <row r="25" spans="1:15" x14ac:dyDescent="0.25">
      <c r="A25" s="2" t="s">
        <v>20</v>
      </c>
      <c r="B25" s="1">
        <v>112.38606299999999</v>
      </c>
      <c r="C25" s="1">
        <v>0.116739</v>
      </c>
      <c r="D25" s="1">
        <v>106.591297</v>
      </c>
      <c r="E25" s="1">
        <v>5.5065520000000001</v>
      </c>
      <c r="F25" s="1">
        <v>2.0582E-2</v>
      </c>
      <c r="G25" s="78">
        <v>5.0032E-2</v>
      </c>
      <c r="H25" s="1">
        <v>0.10086100000000001</v>
      </c>
      <c r="I25" s="1"/>
      <c r="J25" s="1">
        <v>0.10387299999999999</v>
      </c>
      <c r="K25" s="1">
        <v>94.843874999999997</v>
      </c>
      <c r="L25" s="1">
        <v>4.8996750000000002</v>
      </c>
      <c r="M25" s="1">
        <v>1.8314E-2</v>
      </c>
      <c r="N25" s="78">
        <v>4.4518000000000002E-2</v>
      </c>
      <c r="O25" s="1">
        <v>8.9745000000000005E-2</v>
      </c>
    </row>
    <row r="26" spans="1:15" x14ac:dyDescent="0.25">
      <c r="A26" s="85"/>
      <c r="B26" s="1">
        <v>111.904275</v>
      </c>
      <c r="C26" s="1">
        <v>0.119992</v>
      </c>
      <c r="D26" s="1">
        <v>106.292648</v>
      </c>
      <c r="E26" s="1">
        <v>5.2937250000000002</v>
      </c>
      <c r="F26" s="1">
        <v>2.0666E-2</v>
      </c>
      <c r="G26" s="78">
        <v>8.2055000000000003E-2</v>
      </c>
      <c r="H26" s="1">
        <v>9.5188999999999996E-2</v>
      </c>
      <c r="I26" s="1"/>
      <c r="J26" s="1">
        <v>0.107228</v>
      </c>
      <c r="K26" s="1">
        <v>94.985332999999997</v>
      </c>
      <c r="L26" s="1">
        <v>4.7305840000000003</v>
      </c>
      <c r="M26" s="1">
        <v>1.8467999999999998E-2</v>
      </c>
      <c r="N26" s="78">
        <v>7.3326000000000002E-2</v>
      </c>
      <c r="O26" s="1">
        <v>8.5063E-2</v>
      </c>
    </row>
    <row r="27" spans="1:15" x14ac:dyDescent="0.25">
      <c r="A27" s="3" t="s">
        <v>65</v>
      </c>
      <c r="B27" s="1">
        <v>111.85731699999999</v>
      </c>
      <c r="C27" s="1">
        <v>0.116342</v>
      </c>
      <c r="D27" s="1">
        <v>106.40199699999999</v>
      </c>
      <c r="E27" s="1">
        <v>5.1579829999999998</v>
      </c>
      <c r="F27" s="1">
        <v>2.0546999999999999E-2</v>
      </c>
      <c r="G27" s="78">
        <v>6.0435999999999997E-2</v>
      </c>
      <c r="H27" s="1">
        <v>0.100012</v>
      </c>
      <c r="I27" s="1"/>
      <c r="J27" s="1">
        <v>0.104009</v>
      </c>
      <c r="K27" s="1">
        <v>95.122966000000005</v>
      </c>
      <c r="L27" s="1">
        <v>4.6112169999999999</v>
      </c>
      <c r="M27" s="1">
        <v>1.8369E-2</v>
      </c>
      <c r="N27" s="78">
        <v>5.4029000000000001E-2</v>
      </c>
      <c r="O27" s="1">
        <v>8.9410000000000003E-2</v>
      </c>
    </row>
    <row r="28" spans="1:15" x14ac:dyDescent="0.25">
      <c r="A28" s="4"/>
      <c r="B28" s="3">
        <f>SUM(B25,B26,B27)/3</f>
        <v>112.04921833333333</v>
      </c>
      <c r="C28" s="3">
        <f>SUM(C25,C26,C27)/3</f>
        <v>0.11769099999999999</v>
      </c>
      <c r="D28" s="3">
        <f t="shared" ref="D28:H28" si="17">SUM(D25,D26,D27)/3</f>
        <v>106.42864733333333</v>
      </c>
      <c r="E28" s="3">
        <f t="shared" si="17"/>
        <v>5.31942</v>
      </c>
      <c r="F28" s="3">
        <f t="shared" si="17"/>
        <v>2.0598333333333333E-2</v>
      </c>
      <c r="G28" s="82">
        <f t="shared" si="17"/>
        <v>6.4174333333333333E-2</v>
      </c>
      <c r="H28" s="3">
        <f t="shared" si="17"/>
        <v>9.8687333333333335E-2</v>
      </c>
      <c r="I28" s="3"/>
      <c r="J28" s="3">
        <f>SUM(J25,J26,J27)/3</f>
        <v>0.10503666666666667</v>
      </c>
      <c r="K28" s="3">
        <f t="shared" ref="K28:O28" si="18">SUM(K25,K26,K27)/3</f>
        <v>94.984058000000005</v>
      </c>
      <c r="L28" s="3">
        <f t="shared" si="18"/>
        <v>4.7471586666666665</v>
      </c>
      <c r="M28" s="3">
        <f t="shared" si="18"/>
        <v>1.8383666666666663E-2</v>
      </c>
      <c r="N28" s="82">
        <f t="shared" si="18"/>
        <v>5.7291000000000002E-2</v>
      </c>
      <c r="O28" s="3">
        <f t="shared" si="18"/>
        <v>8.8072666666666674E-2</v>
      </c>
    </row>
    <row r="30" spans="1:15" x14ac:dyDescent="0.25">
      <c r="C30" s="1"/>
    </row>
    <row r="31" spans="1:15" x14ac:dyDescent="0.25">
      <c r="A31" t="s">
        <v>67</v>
      </c>
      <c r="B31">
        <v>111.654776</v>
      </c>
      <c r="G31" s="83">
        <v>2.3143E-2</v>
      </c>
      <c r="N31" s="78">
        <f>100*G31/B31</f>
        <v>2.0727281742072549E-2</v>
      </c>
    </row>
    <row r="32" spans="1:15" x14ac:dyDescent="0.25">
      <c r="B32">
        <v>111.315421</v>
      </c>
      <c r="G32" s="83">
        <v>1.2463E-2</v>
      </c>
      <c r="N32" s="78">
        <f>100*G32/B32</f>
        <v>1.119611271110406E-2</v>
      </c>
    </row>
    <row r="33" spans="1:15" x14ac:dyDescent="0.25">
      <c r="B33">
        <v>112.184264</v>
      </c>
      <c r="G33" s="83">
        <v>2.3668999999999999E-2</v>
      </c>
      <c r="N33" s="78">
        <f>100*G33/B33</f>
        <v>2.1098324449496764E-2</v>
      </c>
    </row>
    <row r="34" spans="1:15" x14ac:dyDescent="0.25">
      <c r="B34" s="3">
        <f>SUM(B31,B32,B33)/3</f>
        <v>111.71815366666665</v>
      </c>
      <c r="G34" s="3">
        <f>SUM(G31,G32,G33)/3</f>
        <v>1.9758333333333333E-2</v>
      </c>
      <c r="N34" s="3">
        <f>SUM(N31,N32,N33)/3</f>
        <v>1.7673906300891124E-2</v>
      </c>
    </row>
    <row r="36" spans="1:15" x14ac:dyDescent="0.25">
      <c r="A36" t="s">
        <v>68</v>
      </c>
      <c r="B36">
        <v>112.82612899999999</v>
      </c>
      <c r="G36" s="83">
        <v>5.5699999999999999E-4</v>
      </c>
      <c r="J36" s="1"/>
      <c r="K36" s="1"/>
      <c r="L36" s="1"/>
      <c r="M36" s="1"/>
      <c r="N36" s="78">
        <f>100*G36/B36</f>
        <v>4.9367997017783001E-4</v>
      </c>
      <c r="O36" s="1"/>
    </row>
    <row r="37" spans="1:15" x14ac:dyDescent="0.25">
      <c r="B37">
        <v>112.275533</v>
      </c>
      <c r="G37" s="83">
        <v>7.0399999999999998E-4</v>
      </c>
      <c r="N37" s="78">
        <f>100*G37/B37</f>
        <v>6.2702886478392412E-4</v>
      </c>
    </row>
    <row r="38" spans="1:15" x14ac:dyDescent="0.25">
      <c r="B38">
        <v>125.757653</v>
      </c>
      <c r="C38" t="s">
        <v>69</v>
      </c>
      <c r="G38" s="83">
        <v>6.02E-4</v>
      </c>
      <c r="N38" s="78">
        <f>100*G38/B38</f>
        <v>4.7869850115602901E-4</v>
      </c>
    </row>
    <row r="39" spans="1:15" x14ac:dyDescent="0.25">
      <c r="B39" s="3">
        <f>SUM(B36,B37,B38)/3</f>
        <v>116.95310499999999</v>
      </c>
      <c r="G39" s="3">
        <f>SUM(G36,G37,G38)/3</f>
        <v>6.2100000000000002E-4</v>
      </c>
      <c r="N39" s="3">
        <f>SUM(N36,N37,N38)/3</f>
        <v>5.3313577870592766E-4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Measurements</vt:lpstr>
      <vt:lpstr>MPPTEST</vt:lpstr>
      <vt:lpstr>Experimental Calculations</vt:lpstr>
      <vt:lpstr>Theoritical Calculations</vt:lpstr>
      <vt:lpstr>Reduce</vt:lpstr>
      <vt:lpstr>E(Data)</vt:lpstr>
      <vt:lpstr>E(P)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</dc:creator>
  <cp:lastModifiedBy>Papas</cp:lastModifiedBy>
  <dcterms:created xsi:type="dcterms:W3CDTF">2014-09-26T05:28:34Z</dcterms:created>
  <dcterms:modified xsi:type="dcterms:W3CDTF">2015-07-29T09:59:39Z</dcterms:modified>
</cp:coreProperties>
</file>