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Хакатон\NESTRO_CHALLENGE_hackaton\first_table\"/>
    </mc:Choice>
  </mc:AlternateContent>
  <xr:revisionPtr revIDLastSave="0" documentId="13_ncr:1_{A3EB7EF6-4691-4969-8D52-E0A456AFE561}" xr6:coauthVersionLast="47" xr6:coauthVersionMax="47" xr10:uidLastSave="{00000000-0000-0000-0000-000000000000}"/>
  <bookViews>
    <workbookView xWindow="-120" yWindow="-120" windowWidth="29040" windowHeight="15840" tabRatio="671" activeTab="2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  <sheet name="Table 3" sheetId="21" r:id="rId9"/>
    <sheet name="Table 4" sheetId="22" r:id="rId10"/>
    <sheet name="Лист2" sheetId="2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ernalData_1" localSheetId="9">'Table 4'!$A$1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0" i="12" l="1"/>
  <c r="D165" i="12"/>
  <c r="E165" i="12"/>
  <c r="F165" i="12"/>
  <c r="G165" i="12"/>
  <c r="H165" i="12"/>
  <c r="I165" i="12"/>
  <c r="J165" i="12"/>
  <c r="K165" i="12"/>
  <c r="L165" i="12"/>
  <c r="M165" i="12"/>
  <c r="N165" i="12"/>
  <c r="C165" i="12"/>
  <c r="D164" i="12"/>
  <c r="E164" i="12"/>
  <c r="F164" i="12"/>
  <c r="G164" i="12"/>
  <c r="H164" i="12"/>
  <c r="I164" i="12"/>
  <c r="J164" i="12"/>
  <c r="K164" i="12"/>
  <c r="L164" i="12"/>
  <c r="M164" i="12"/>
  <c r="N164" i="12"/>
  <c r="C164" i="12"/>
  <c r="D160" i="12"/>
  <c r="E160" i="12"/>
  <c r="F160" i="12"/>
  <c r="G160" i="12"/>
  <c r="H160" i="12"/>
  <c r="I160" i="12"/>
  <c r="J160" i="12"/>
  <c r="K160" i="12"/>
  <c r="L160" i="12"/>
  <c r="M160" i="12"/>
  <c r="N160" i="12"/>
  <c r="C160" i="12"/>
  <c r="D159" i="12"/>
  <c r="E159" i="12"/>
  <c r="F159" i="12"/>
  <c r="G159" i="12"/>
  <c r="H159" i="12"/>
  <c r="I159" i="12"/>
  <c r="J159" i="12"/>
  <c r="K159" i="12"/>
  <c r="L159" i="12"/>
  <c r="M159" i="12"/>
  <c r="N159" i="12"/>
  <c r="C159" i="12"/>
  <c r="D23" i="12"/>
  <c r="E57" i="12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C21" i="12" s="1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K205" i="12" s="1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63" i="12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D191" i="12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E198" i="12" l="1"/>
  <c r="E183" i="12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4" i="12" l="1"/>
  <c r="E111" i="12" s="1"/>
  <c r="E129" i="12" s="1"/>
  <c r="E54" i="12"/>
  <c r="E121" i="12" s="1"/>
  <c r="E139" i="12" s="1"/>
  <c r="E47" i="12"/>
  <c r="E114" i="12" s="1"/>
  <c r="E132" i="12" s="1"/>
  <c r="E42" i="12"/>
  <c r="E50" i="12"/>
  <c r="E117" i="12" s="1"/>
  <c r="E135" i="12" s="1"/>
  <c r="E53" i="12"/>
  <c r="E120" i="12" s="1"/>
  <c r="E138" i="12" s="1"/>
  <c r="E45" i="12"/>
  <c r="E112" i="12" s="1"/>
  <c r="E130" i="12" s="1"/>
  <c r="E48" i="12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E41" i="12" l="1"/>
  <c r="E109" i="12"/>
  <c r="E123" i="12" s="1"/>
  <c r="D45" i="12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E127" i="12" l="1"/>
  <c r="E141" i="12" s="1"/>
  <c r="D41" i="12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D127" i="12" l="1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N56" i="13" l="1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BN24" i="2"/>
  <c r="CS13" i="2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U24" i="2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DG36" i="2"/>
  <c r="BA36" i="2"/>
  <c r="DM36" i="2"/>
  <c r="DA36" i="2"/>
  <c r="BU36" i="2"/>
  <c r="DI38" i="2"/>
  <c r="AS38" i="2"/>
  <c r="DF38" i="2"/>
  <c r="AV38" i="2"/>
  <c r="DG34" i="2"/>
  <c r="BA34" i="2"/>
  <c r="AY34" i="2"/>
  <c r="AT34" i="2"/>
  <c r="DD34" i="2"/>
  <c r="BM34" i="2"/>
  <c r="BJ34" i="2"/>
  <c r="DE40" i="2"/>
  <c r="AL40" i="2"/>
  <c r="DB38" i="2"/>
  <c r="BV38" i="2"/>
  <c r="Y203" i="2"/>
  <c r="AJ203" i="2"/>
  <c r="DF34" i="2"/>
  <c r="AV34" i="2"/>
  <c r="DE36" i="2"/>
  <c r="AL36" i="2"/>
  <c r="DM34" i="2"/>
  <c r="DA34" i="2"/>
  <c r="DF36" i="2"/>
  <c r="AV36" i="2"/>
  <c r="DB36" i="2"/>
  <c r="BR36" i="2"/>
  <c r="BV36" i="2"/>
  <c r="CU40" i="2"/>
  <c r="CS40" i="2"/>
  <c r="AY38" i="2"/>
  <c r="AT38" i="2"/>
  <c r="DD38" i="2"/>
  <c r="Y54" i="2"/>
  <c r="AJ54" i="2"/>
  <c r="AJ204" i="2"/>
  <c r="AI203" i="2"/>
  <c r="AI54" i="2"/>
  <c r="AI204" i="2"/>
  <c r="BU40" i="2"/>
  <c r="DA40" i="2"/>
  <c r="DM40" i="2"/>
  <c r="DI40" i="2"/>
  <c r="AS40" i="2"/>
  <c r="AP34" i="2"/>
  <c r="AP36" i="2"/>
  <c r="AR40" i="2"/>
  <c r="BK40" i="2"/>
  <c r="BN40" i="2"/>
  <c r="Z203" i="2"/>
  <c r="AR203" i="2"/>
  <c r="AQ40" i="2"/>
  <c r="DE34" i="2"/>
  <c r="AL34" i="2"/>
  <c r="BR40" i="2"/>
  <c r="BV40" i="2"/>
  <c r="DB40" i="2"/>
  <c r="AP38" i="2"/>
  <c r="AQ36" i="2"/>
  <c r="Z54" i="2"/>
  <c r="AR54" i="2"/>
  <c r="AR204" i="2"/>
  <c r="DM38" i="2"/>
  <c r="DA38" i="2"/>
  <c r="BR38" i="2"/>
  <c r="BU38" i="2"/>
  <c r="AJ40" i="2"/>
  <c r="BJ40" i="2"/>
  <c r="BM40" i="2"/>
  <c r="BN38" i="2"/>
  <c r="DE38" i="2"/>
  <c r="AL38" i="2"/>
  <c r="DI36" i="2"/>
  <c r="AS36" i="2"/>
  <c r="BM38" i="2"/>
  <c r="BJ38" i="2"/>
  <c r="AY40" i="2"/>
  <c r="AT40" i="2"/>
  <c r="DD40" i="2"/>
  <c r="AJ38" i="2"/>
  <c r="AQ38" i="2"/>
  <c r="DG40" i="2"/>
  <c r="BA40" i="2"/>
  <c r="BX203" i="2"/>
  <c r="BU34" i="2"/>
  <c r="BX54" i="2"/>
  <c r="BX204" i="2"/>
  <c r="DF40" i="2"/>
  <c r="AV40" i="2"/>
  <c r="DI204" i="2"/>
  <c r="DI34" i="2"/>
  <c r="DI54" i="2"/>
  <c r="DI203" i="2"/>
  <c r="DG38" i="2"/>
  <c r="BA38" i="2"/>
  <c r="AJ36" i="2"/>
  <c r="BJ36" i="2"/>
  <c r="BM36" i="2"/>
  <c r="AW34" i="2"/>
  <c r="AX34" i="2"/>
  <c r="AO34" i="2"/>
  <c r="AK34" i="2"/>
  <c r="AU34" i="2"/>
  <c r="AM34" i="2"/>
  <c r="CZ34" i="2"/>
  <c r="AN34" i="2"/>
  <c r="AR38" i="2"/>
  <c r="BK38" i="2"/>
  <c r="CS38" i="2"/>
  <c r="CU38" i="2"/>
  <c r="CU36" i="2"/>
  <c r="CS36" i="2"/>
  <c r="BY204" i="2"/>
  <c r="BV54" i="2"/>
  <c r="BY54" i="2"/>
  <c r="BY203" i="2"/>
  <c r="CU34" i="2"/>
  <c r="CS34" i="2"/>
  <c r="BR55" i="2"/>
  <c r="AJ34" i="2"/>
  <c r="AQ34" i="2"/>
  <c r="AP40" i="2"/>
  <c r="AR36" i="2"/>
  <c r="BK36" i="2"/>
  <c r="BN36" i="2"/>
  <c r="BK34" i="2"/>
  <c r="BN34" i="2"/>
  <c r="BZ204" i="2"/>
  <c r="BZ54" i="2"/>
  <c r="BZ203" i="2"/>
  <c r="AS203" i="2"/>
  <c r="AR34" i="2"/>
  <c r="AS34" i="2"/>
  <c r="AS54" i="2"/>
  <c r="AS204" i="2"/>
  <c r="AW38" i="2"/>
  <c r="AX38" i="2"/>
  <c r="AK38" i="2"/>
  <c r="AU38" i="2"/>
  <c r="AO38" i="2"/>
  <c r="AN38" i="2"/>
  <c r="AG38" i="2"/>
  <c r="AI38" i="2"/>
  <c r="CZ38" i="2"/>
  <c r="AM38" i="2"/>
  <c r="AW40" i="2"/>
  <c r="AM40" i="2"/>
  <c r="AX40" i="2"/>
  <c r="AN40" i="2"/>
  <c r="AO40" i="2"/>
  <c r="AK40" i="2"/>
  <c r="AG40" i="2"/>
  <c r="AI40" i="2"/>
  <c r="CZ40" i="2"/>
  <c r="AU40" i="2"/>
  <c r="AK36" i="2"/>
  <c r="AW36" i="2"/>
  <c r="AN36" i="2"/>
  <c r="AX36" i="2"/>
  <c r="AU36" i="2"/>
  <c r="AM36" i="2"/>
  <c r="AO36" i="2"/>
  <c r="BW204" i="2"/>
  <c r="BR54" i="2"/>
  <c r="BU54" i="2"/>
  <c r="BW54" i="2"/>
  <c r="BW203" i="2"/>
  <c r="DD36" i="2"/>
  <c r="AG36" i="2"/>
  <c r="AI36" i="2"/>
  <c r="CZ36" i="2"/>
  <c r="AT36" i="2"/>
  <c r="AY36" i="2"/>
  <c r="AG34" i="2"/>
  <c r="AI34" i="2"/>
  <c r="BR34" i="2"/>
  <c r="BV34" i="2"/>
  <c r="DB3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9ABB80-6824-4F58-B71F-A00531BA7F01}" keepAlive="1" name="Запрос — Table 3" description="Соединение с запросом &quot;Table 3&quot; в книге." type="5" refreshedVersion="7" background="1" saveData="1">
    <dbPr connection="Provider=Microsoft.Mashup.OleDb.1;Data Source=$Workbook$;Location=&quot;Table 3&quot;;Extended Properties=&quot;&quot;" command="SELECT * FROM [Table 3]"/>
  </connection>
  <connection id="2" xr16:uid="{6D38E619-B907-46AE-A584-170ABB057E6D}" keepAlive="1" name="Запрос — Table 4" type="5" refreshedVersion="0" deleted="1" background="1" saveData="1">
    <dbPr connection="" command="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<sst xmlns="http://schemas.openxmlformats.org/spreadsheetml/2006/main" count="2092" uniqueCount="665">
  <si>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</si>
  <si>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</si>
  <si>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</si>
  <si>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</si>
  <si>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</si>
  <si>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</si>
  <si>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</si>
  <si>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</si>
  <si>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</si>
  <si>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</si>
  <si>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</si>
  <si>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</si>
  <si>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</si>
  <si>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</si>
  <si>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</si>
  <si>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</si>
  <si>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</si>
  <si>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</si>
  <si>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</si>
  <si>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</si>
  <si>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</si>
  <si>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</si>
  <si>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</si>
  <si>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</si>
  <si>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</si>
  <si>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</si>
  <si>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</si>
  <si>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</si>
  <si>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</si>
  <si>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</si>
  <si>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</si>
  <si>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</si>
  <si>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</si>
  <si>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</si>
  <si>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</si>
  <si>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</si>
  <si>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</si>
  <si>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</si>
  <si>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</si>
  <si>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</si>
  <si>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</si>
  <si>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</si>
  <si>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</si>
  <si>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</si>
  <si>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</si>
  <si>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</si>
  <si>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</si>
  <si>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</si>
  <si>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</si>
  <si>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</si>
  <si>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</si>
  <si>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</si>
  <si>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</si>
  <si>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</si>
  <si>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</si>
  <si>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</si>
  <si>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</si>
  <si>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</si>
  <si>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</si>
  <si>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</si>
  <si>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</si>
  <si>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</si>
  <si>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</si>
  <si>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</si>
  <si>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</si>
  <si>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</si>
  <si>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</si>
  <si>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</si>
  <si>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</si>
  <si>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</si>
  <si>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</si>
  <si>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</si>
  <si>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</si>
  <si>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</si>
  <si>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</si>
  <si>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</si>
  <si>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</si>
  <si>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</si>
  <si>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</si>
  <si>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</si>
  <si>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</si>
  <si>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</si>
  <si>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</si>
  <si>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</si>
  <si>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</si>
  <si>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</si>
  <si>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</si>
  <si>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</si>
  <si>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</si>
  <si>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</si>
  <si>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</si>
  <si>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</si>
  <si>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</si>
  <si>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</si>
  <si>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</si>
  <si>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</si>
  <si>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</si>
  <si>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</si>
  <si>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</si>
  <si>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</si>
  <si>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</si>
  <si>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</si>
  <si>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</si>
  <si>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</si>
  <si>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</si>
  <si>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</si>
  <si>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</si>
  <si>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</si>
  <si>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</si>
  <si>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</si>
  <si>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</si>
  <si>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</si>
  <si>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</si>
  <si>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</si>
  <si>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</si>
  <si>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</si>
  <si>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</si>
  <si>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</si>
  <si>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</si>
  <si>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</si>
  <si>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</si>
  <si>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</si>
  <si>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</si>
  <si>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</si>
  <si>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</si>
  <si>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</si>
  <si>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</si>
  <si>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</si>
  <si>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</si>
  <si>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</si>
  <si>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</si>
  <si>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</si>
  <si>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</si>
  <si>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</si>
  <si>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</si>
  <si>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</si>
  <si>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</si>
  <si>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</si>
  <si>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</si>
  <si>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</si>
  <si>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</si>
  <si>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</si>
  <si>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</si>
  <si>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</si>
  <si>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</si>
  <si>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</si>
  <si>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</si>
  <si>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</si>
  <si>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</si>
  <si>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</si>
  <si>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</si>
  <si>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</si>
  <si>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</si>
  <si>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</si>
  <si>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</si>
  <si>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</si>
  <si>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</si>
  <si>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</si>
  <si>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</si>
  <si>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</si>
  <si>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</si>
  <si>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</si>
  <si>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</si>
  <si>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</si>
  <si>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</si>
  <si>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</si>
  <si>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</si>
  <si>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</si>
  <si>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</si>
  <si>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</si>
  <si>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</si>
  <si>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</si>
  <si>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</si>
  <si>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</si>
  <si>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</si>
  <si>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</si>
  <si>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</si>
  <si>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</si>
  <si>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</si>
  <si>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</si>
  <si>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</si>
  <si>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</si>
  <si>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</si>
  <si>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</si>
  <si>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</si>
  <si>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</si>
  <si>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</si>
  <si>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</si>
  <si>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</si>
  <si>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</si>
  <si>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</si>
  <si>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</si>
  <si>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</si>
  <si>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</si>
  <si>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</si>
  <si>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</si>
  <si>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</si>
  <si>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</si>
  <si>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</si>
  <si>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</si>
  <si>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</si>
  <si>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</si>
  <si>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</si>
  <si>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</si>
  <si>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</si>
  <si>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</si>
  <si>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</si>
  <si>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</si>
  <si>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</si>
  <si>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</si>
  <si>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</si>
  <si>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</si>
  <si>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</si>
  <si>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</si>
  <si>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</si>
  <si>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</si>
  <si>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</si>
  <si>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</si>
  <si>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</si>
  <si>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</si>
  <si>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</si>
  <si>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</si>
  <si>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</si>
  <si>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</si>
  <si>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</si>
  <si>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</si>
  <si>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</si>
  <si>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</si>
  <si>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</si>
  <si>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</si>
  <si>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</si>
  <si>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</si>
  <si>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</si>
  <si>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</si>
  <si>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</si>
  <si>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</si>
  <si>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</si>
  <si>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</si>
  <si>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</si>
  <si>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</si>
  <si>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</si>
  <si>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</si>
  <si>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</si>
  <si>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</si>
  <si>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</si>
  <si>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</si>
  <si>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</si>
  <si>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</si>
  <si>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</si>
  <si>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</si>
  <si>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</si>
  <si>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</si>
  <si>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</si>
  <si>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</si>
  <si>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</si>
  <si>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</si>
  <si>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</si>
  <si>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</si>
  <si>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</si>
  <si>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</si>
  <si>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</si>
  <si>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</si>
  <si>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</si>
  <si>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</si>
  <si>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</si>
  <si>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</si>
  <si>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</si>
  <si>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</si>
  <si>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</si>
  <si>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</si>
  <si>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</si>
  <si>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</si>
  <si>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</si>
  <si>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</si>
  <si>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</si>
  <si>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</si>
  <si>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</si>
  <si>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</si>
  <si>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</si>
  <si>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</si>
  <si>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</si>
  <si>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</si>
  <si>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</si>
  <si>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</si>
  <si>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</si>
  <si>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</si>
  <si>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</si>
  <si>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</si>
  <si>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</si>
  <si>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</si>
  <si>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</si>
  <si>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</si>
  <si>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</si>
  <si>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</si>
  <si>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</si>
  <si>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</si>
  <si>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</si>
  <si>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</si>
  <si>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</si>
  <si>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</si>
  <si>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</si>
  <si>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</si>
  <si>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</si>
  <si>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</si>
  <si>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</si>
  <si>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</si>
  <si>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</si>
  <si>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</si>
  <si>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</si>
  <si>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</si>
  <si>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</si>
  <si>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</si>
  <si>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</si>
  <si>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</si>
  <si>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</si>
  <si>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</si>
  <si>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</si>
  <si>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</si>
  <si>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</si>
  <si>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</si>
  <si>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</si>
  <si>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</si>
  <si>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</si>
  <si>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</si>
  <si>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</si>
  <si>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</si>
  <si>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</si>
  <si>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</si>
  <si>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</si>
  <si>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</si>
  <si>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</si>
  <si>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</si>
  <si>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</si>
  <si>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</si>
  <si>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</si>
  <si>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</si>
  <si>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</si>
  <si>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</si>
  <si>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</si>
  <si>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</si>
  <si>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</si>
  <si>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</si>
  <si>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</si>
  <si>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</si>
  <si>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</si>
  <si>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</si>
  <si>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</si>
  <si>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</si>
  <si>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</si>
  <si>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</si>
  <si>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</si>
  <si>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</si>
  <si>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</si>
  <si>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</si>
  <si>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</si>
  <si>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</si>
  <si>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</si>
  <si>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</si>
  <si>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</si>
  <si>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</si>
  <si>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</si>
  <si>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</si>
  <si>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</si>
  <si>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</si>
  <si>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</si>
  <si>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</si>
  <si>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</si>
  <si>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</si>
  <si>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</si>
  <si>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</si>
  <si>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</si>
  <si>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</si>
  <si>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</si>
  <si>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</si>
  <si>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</si>
  <si>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</si>
  <si>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</si>
  <si>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</si>
  <si>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</si>
  <si>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</si>
  <si>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</si>
  <si>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</si>
  <si>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</si>
  <si>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</si>
  <si>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</si>
  <si>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</si>
  <si>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</si>
  <si>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</si>
  <si>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</si>
  <si>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</si>
  <si>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</si>
  <si>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</si>
  <si>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</si>
  <si>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</si>
  <si>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</si>
  <si>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</si>
  <si>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</si>
  <si>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</si>
  <si>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</si>
  <si>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</si>
  <si>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</si>
  <si>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</si>
  <si>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</si>
  <si>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</si>
  <si>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</si>
  <si>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</si>
  <si>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</si>
  <si>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</si>
  <si>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</si>
  <si>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</si>
  <si>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</si>
  <si>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</si>
  <si>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</si>
  <si>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</si>
  <si>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</si>
  <si>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</si>
  <si>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</si>
  <si>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</si>
  <si>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</si>
  <si>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</si>
  <si>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</si>
  <si>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</si>
  <si>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</si>
  <si>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</si>
  <si>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</si>
  <si>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</si>
  <si>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</si>
  <si>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</si>
  <si>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</si>
  <si>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</si>
  <si>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</si>
  <si>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</si>
  <si>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</si>
  <si>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</si>
  <si>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</si>
  <si>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</si>
  <si>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</si>
  <si>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</si>
  <si>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</si>
  <si>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</si>
  <si>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</si>
  <si>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</si>
  <si>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</si>
  <si>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</si>
  <si>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</si>
  <si>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</si>
  <si>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</si>
  <si>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</si>
  <si>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</si>
  <si>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</si>
  <si>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</si>
  <si>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</si>
  <si>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</si>
  <si>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</si>
  <si>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</si>
  <si>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</si>
  <si>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</si>
  <si>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</si>
  <si>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</si>
  <si>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</si>
  <si>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</si>
  <si>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</si>
  <si>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</si>
  <si>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</si>
  <si>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</si>
  <si>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</si>
  <si>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</si>
  <si>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</si>
  <si>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</si>
  <si>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</si>
  <si>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</si>
  <si>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</si>
  <si>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</si>
  <si>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</si>
  <si>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</si>
  <si>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</si>
  <si>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</si>
  <si>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</si>
  <si>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</si>
  <si>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</si>
  <si>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</si>
  <si>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</si>
  <si>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</si>
  <si>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</si>
  <si>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</si>
  <si>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</si>
  <si>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</si>
  <si>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</si>
  <si>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</si>
  <si>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</si>
  <si>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</si>
  <si>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</si>
  <si>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</si>
  <si>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</si>
  <si>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</si>
  <si>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</si>
  <si>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</si>
  <si>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</si>
  <si>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</si>
  <si>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</si>
  <si>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</si>
  <si>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</si>
  <si>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</si>
  <si>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</si>
  <si>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</si>
  <si>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</si>
  <si>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</si>
  <si>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</si>
  <si>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</si>
  <si>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</si>
  <si>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</si>
  <si>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</si>
  <si>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</si>
  <si>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</si>
  <si>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</si>
  <si>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</si>
  <si>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</si>
  <si>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</si>
  <si>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</si>
  <si>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</si>
  <si>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</si>
  <si>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</si>
  <si>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</si>
  <si>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</si>
  <si>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</si>
  <si>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</si>
  <si>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</si>
  <si>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</si>
  <si>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</si>
  <si>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</si>
  <si>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</si>
  <si>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</si>
  <si>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</si>
  <si>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</si>
  <si>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</si>
  <si>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</si>
  <si>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/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</si>
  <si>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</si>
  <si>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</si>
  <si>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</si>
  <si>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</si>
  <si>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</si>
  <si>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</si>
  <si>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</si>
  <si>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</si>
  <si>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</si>
  <si>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</si>
  <si>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</si>
  <si>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</si>
  <si>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</si>
  <si>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</si>
  <si>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</si>
  <si>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</si>
  <si>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</si>
  <si>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</si>
  <si>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</si>
  <si>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</si>
  <si>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</si>
  <si>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</si>
  <si>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</si>
  <si>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</si>
  <si>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</si>
  <si>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</si>
  <si>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</si>
  <si>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</si>
  <si>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</si>
  <si>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</si>
  <si>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</si>
  <si>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</si>
  <si>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</si>
  <si>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</si>
  <si>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</si>
  <si>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</si>
  <si>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</si>
  <si>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</si>
  <si>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</si>
  <si>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</si>
  <si>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</si>
  <si>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</si>
  <si>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</si>
  <si>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</si>
  <si>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</si>
  <si>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</si>
  <si>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</si>
  <si>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</si>
  <si>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</si>
  <si>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</si>
  <si>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</si>
  <si>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</si>
  <si>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</si>
  <si>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</si>
  <si>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</si>
  <si>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</si>
  <si>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</si>
  <si>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</si>
  <si>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</si>
  <si>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</si>
  <si>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</si>
  <si>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</si>
  <si>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</si>
  <si>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</si>
  <si>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</si>
  <si>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</si>
  <si>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</si>
  <si>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</si>
  <si>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</si>
  <si>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</si>
  <si>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</si>
  <si>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</si>
  <si>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</si>
  <si>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</si>
  <si>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</si>
  <si>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</si>
  <si>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</si>
  <si>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</si>
  <si>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</si>
  <si>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</si>
  <si>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</si>
  <si>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</si>
  <si>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</si>
  <si>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</si>
  <si>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</si>
  <si>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</si>
  <si>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</si>
  <si>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</si>
  <si>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</si>
  <si>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</si>
  <si>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</si>
  <si>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</si>
  <si>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</si>
  <si>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</si>
  <si>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</si>
  <si>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</si>
  <si>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</si>
  <si>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</si>
  <si>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</si>
  <si>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</si>
  <si>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</si>
  <si>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</si>
  <si>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</si>
  <si>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</si>
  <si>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</si>
  <si>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</si>
  <si>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</si>
  <si>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</si>
  <si>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</si>
  <si>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</si>
  <si>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</si>
  <si>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</si>
  <si>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</si>
  <si>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</si>
  <si>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</si>
  <si>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</si>
  <si>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</si>
  <si>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</si>
  <si>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</si>
  <si>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</si>
  <si>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</si>
  <si>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</si>
  <si>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</si>
  <si>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</si>
  <si>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</si>
  <si>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</si>
  <si>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</si>
  <si>
    <t>ExternalData_1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</si>
</sst>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2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80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182" fontId="60" fillId="0" borderId="0" xfId="0" applyNumberFormat="1" applyFont="1"/>
    <xf numFmtId="0" fontId="57" fillId="0" borderId="0" xfId="13" applyNumberFormat="1"/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4" fontId="3" fillId="0" borderId="0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  <xf numFmtId="0" fontId="0" fillId="0" borderId="0" xfId="0" applyNumberFormat="1"/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6.xml"/><Relationship Id="rId21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31.xml"/><Relationship Id="rId63" Type="http://schemas.openxmlformats.org/officeDocument/2006/relationships/externalLink" Target="externalLinks/externalLink52.xml"/><Relationship Id="rId84" Type="http://schemas.openxmlformats.org/officeDocument/2006/relationships/externalLink" Target="externalLinks/externalLink73.xml"/><Relationship Id="rId138" Type="http://schemas.openxmlformats.org/officeDocument/2006/relationships/externalLink" Target="externalLinks/externalLink127.xml"/><Relationship Id="rId159" Type="http://schemas.openxmlformats.org/officeDocument/2006/relationships/externalLink" Target="externalLinks/externalLink148.xml"/><Relationship Id="rId170" Type="http://schemas.openxmlformats.org/officeDocument/2006/relationships/externalLink" Target="externalLinks/externalLink159.xml"/><Relationship Id="rId191" Type="http://schemas.openxmlformats.org/officeDocument/2006/relationships/externalLink" Target="externalLinks/externalLink180.xml"/><Relationship Id="rId107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1.xml"/><Relationship Id="rId53" Type="http://schemas.openxmlformats.org/officeDocument/2006/relationships/externalLink" Target="externalLinks/externalLink42.xml"/><Relationship Id="rId74" Type="http://schemas.openxmlformats.org/officeDocument/2006/relationships/externalLink" Target="externalLinks/externalLink63.xml"/><Relationship Id="rId128" Type="http://schemas.openxmlformats.org/officeDocument/2006/relationships/externalLink" Target="externalLinks/externalLink117.xml"/><Relationship Id="rId149" Type="http://schemas.openxmlformats.org/officeDocument/2006/relationships/externalLink" Target="externalLinks/externalLink138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4.xml"/><Relationship Id="rId160" Type="http://schemas.openxmlformats.org/officeDocument/2006/relationships/externalLink" Target="externalLinks/externalLink149.xml"/><Relationship Id="rId181" Type="http://schemas.openxmlformats.org/officeDocument/2006/relationships/externalLink" Target="externalLinks/externalLink170.xml"/><Relationship Id="rId22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32.xml"/><Relationship Id="rId64" Type="http://schemas.openxmlformats.org/officeDocument/2006/relationships/externalLink" Target="externalLinks/externalLink53.xml"/><Relationship Id="rId118" Type="http://schemas.openxmlformats.org/officeDocument/2006/relationships/externalLink" Target="externalLinks/externalLink107.xml"/><Relationship Id="rId139" Type="http://schemas.openxmlformats.org/officeDocument/2006/relationships/externalLink" Target="externalLinks/externalLink128.xml"/><Relationship Id="rId85" Type="http://schemas.openxmlformats.org/officeDocument/2006/relationships/externalLink" Target="externalLinks/externalLink74.xml"/><Relationship Id="rId150" Type="http://schemas.openxmlformats.org/officeDocument/2006/relationships/externalLink" Target="externalLinks/externalLink139.xml"/><Relationship Id="rId171" Type="http://schemas.openxmlformats.org/officeDocument/2006/relationships/externalLink" Target="externalLinks/externalLink160.xml"/><Relationship Id="rId192" Type="http://schemas.openxmlformats.org/officeDocument/2006/relationships/externalLink" Target="externalLinks/externalLink181.xml"/><Relationship Id="rId12" Type="http://schemas.openxmlformats.org/officeDocument/2006/relationships/externalLink" Target="externalLinks/externalLink1.xml"/><Relationship Id="rId33" Type="http://schemas.openxmlformats.org/officeDocument/2006/relationships/externalLink" Target="externalLinks/externalLink22.xml"/><Relationship Id="rId108" Type="http://schemas.openxmlformats.org/officeDocument/2006/relationships/externalLink" Target="externalLinks/externalLink97.xml"/><Relationship Id="rId129" Type="http://schemas.openxmlformats.org/officeDocument/2006/relationships/externalLink" Target="externalLinks/externalLink118.xml"/><Relationship Id="rId54" Type="http://schemas.openxmlformats.org/officeDocument/2006/relationships/externalLink" Target="externalLinks/externalLink43.xml"/><Relationship Id="rId75" Type="http://schemas.openxmlformats.org/officeDocument/2006/relationships/externalLink" Target="externalLinks/externalLink64.xml"/><Relationship Id="rId96" Type="http://schemas.openxmlformats.org/officeDocument/2006/relationships/externalLink" Target="externalLinks/externalLink85.xml"/><Relationship Id="rId140" Type="http://schemas.openxmlformats.org/officeDocument/2006/relationships/externalLink" Target="externalLinks/externalLink129.xml"/><Relationship Id="rId161" Type="http://schemas.openxmlformats.org/officeDocument/2006/relationships/externalLink" Target="externalLinks/externalLink150.xml"/><Relationship Id="rId182" Type="http://schemas.openxmlformats.org/officeDocument/2006/relationships/externalLink" Target="externalLinks/externalLink17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2.xml"/><Relationship Id="rId119" Type="http://schemas.openxmlformats.org/officeDocument/2006/relationships/externalLink" Target="externalLinks/externalLink108.xml"/><Relationship Id="rId44" Type="http://schemas.openxmlformats.org/officeDocument/2006/relationships/externalLink" Target="externalLinks/externalLink33.xml"/><Relationship Id="rId65" Type="http://schemas.openxmlformats.org/officeDocument/2006/relationships/externalLink" Target="externalLinks/externalLink54.xml"/><Relationship Id="rId86" Type="http://schemas.openxmlformats.org/officeDocument/2006/relationships/externalLink" Target="externalLinks/externalLink75.xml"/><Relationship Id="rId130" Type="http://schemas.openxmlformats.org/officeDocument/2006/relationships/externalLink" Target="externalLinks/externalLink119.xml"/><Relationship Id="rId151" Type="http://schemas.openxmlformats.org/officeDocument/2006/relationships/externalLink" Target="externalLinks/externalLink140.xml"/><Relationship Id="rId172" Type="http://schemas.openxmlformats.org/officeDocument/2006/relationships/externalLink" Target="externalLinks/externalLink161.xml"/><Relationship Id="rId193" Type="http://schemas.openxmlformats.org/officeDocument/2006/relationships/externalLink" Target="externalLinks/externalLink182.xml"/><Relationship Id="rId13" Type="http://schemas.openxmlformats.org/officeDocument/2006/relationships/externalLink" Target="externalLinks/externalLink2.xml"/><Relationship Id="rId109" Type="http://schemas.openxmlformats.org/officeDocument/2006/relationships/externalLink" Target="externalLinks/externalLink98.xml"/><Relationship Id="rId34" Type="http://schemas.openxmlformats.org/officeDocument/2006/relationships/externalLink" Target="externalLinks/externalLink23.xml"/><Relationship Id="rId55" Type="http://schemas.openxmlformats.org/officeDocument/2006/relationships/externalLink" Target="externalLinks/externalLink44.xml"/><Relationship Id="rId76" Type="http://schemas.openxmlformats.org/officeDocument/2006/relationships/externalLink" Target="externalLinks/externalLink65.xml"/><Relationship Id="rId97" Type="http://schemas.openxmlformats.org/officeDocument/2006/relationships/externalLink" Target="externalLinks/externalLink86.xml"/><Relationship Id="rId120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3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0.xml"/><Relationship Id="rId92" Type="http://schemas.openxmlformats.org/officeDocument/2006/relationships/externalLink" Target="externalLinks/externalLink81.xml"/><Relationship Id="rId162" Type="http://schemas.openxmlformats.org/officeDocument/2006/relationships/externalLink" Target="externalLinks/externalLink151.xml"/><Relationship Id="rId183" Type="http://schemas.openxmlformats.org/officeDocument/2006/relationships/externalLink" Target="externalLinks/externalLink1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8.xml"/><Relationship Id="rId24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66" Type="http://schemas.openxmlformats.org/officeDocument/2006/relationships/externalLink" Target="externalLinks/externalLink55.xml"/><Relationship Id="rId87" Type="http://schemas.openxmlformats.org/officeDocument/2006/relationships/externalLink" Target="externalLinks/externalLink76.xml"/><Relationship Id="rId110" Type="http://schemas.openxmlformats.org/officeDocument/2006/relationships/externalLink" Target="externalLinks/externalLink99.xml"/><Relationship Id="rId115" Type="http://schemas.openxmlformats.org/officeDocument/2006/relationships/externalLink" Target="externalLinks/externalLink104.xml"/><Relationship Id="rId131" Type="http://schemas.openxmlformats.org/officeDocument/2006/relationships/externalLink" Target="externalLinks/externalLink120.xml"/><Relationship Id="rId136" Type="http://schemas.openxmlformats.org/officeDocument/2006/relationships/externalLink" Target="externalLinks/externalLink125.xml"/><Relationship Id="rId157" Type="http://schemas.openxmlformats.org/officeDocument/2006/relationships/externalLink" Target="externalLinks/externalLink146.xml"/><Relationship Id="rId178" Type="http://schemas.openxmlformats.org/officeDocument/2006/relationships/externalLink" Target="externalLinks/externalLink167.xml"/><Relationship Id="rId61" Type="http://schemas.openxmlformats.org/officeDocument/2006/relationships/externalLink" Target="externalLinks/externalLink50.xml"/><Relationship Id="rId82" Type="http://schemas.openxmlformats.org/officeDocument/2006/relationships/externalLink" Target="externalLinks/externalLink71.xml"/><Relationship Id="rId152" Type="http://schemas.openxmlformats.org/officeDocument/2006/relationships/externalLink" Target="externalLinks/externalLink141.xml"/><Relationship Id="rId173" Type="http://schemas.openxmlformats.org/officeDocument/2006/relationships/externalLink" Target="externalLinks/externalLink162.xml"/><Relationship Id="rId194" Type="http://schemas.openxmlformats.org/officeDocument/2006/relationships/theme" Target="theme/theme1.xml"/><Relationship Id="rId199" Type="http://schemas.openxmlformats.org/officeDocument/2006/relationships/calcChain" Target="calcChain.xml"/><Relationship Id="rId1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3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56" Type="http://schemas.openxmlformats.org/officeDocument/2006/relationships/externalLink" Target="externalLinks/externalLink45.xml"/><Relationship Id="rId77" Type="http://schemas.openxmlformats.org/officeDocument/2006/relationships/externalLink" Target="externalLinks/externalLink66.xml"/><Relationship Id="rId100" Type="http://schemas.openxmlformats.org/officeDocument/2006/relationships/externalLink" Target="externalLinks/externalLink89.xml"/><Relationship Id="rId105" Type="http://schemas.openxmlformats.org/officeDocument/2006/relationships/externalLink" Target="externalLinks/externalLink94.xml"/><Relationship Id="rId126" Type="http://schemas.openxmlformats.org/officeDocument/2006/relationships/externalLink" Target="externalLinks/externalLink115.xml"/><Relationship Id="rId147" Type="http://schemas.openxmlformats.org/officeDocument/2006/relationships/externalLink" Target="externalLinks/externalLink136.xml"/><Relationship Id="rId168" Type="http://schemas.openxmlformats.org/officeDocument/2006/relationships/externalLink" Target="externalLinks/externalLink15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72" Type="http://schemas.openxmlformats.org/officeDocument/2006/relationships/externalLink" Target="externalLinks/externalLink61.xml"/><Relationship Id="rId93" Type="http://schemas.openxmlformats.org/officeDocument/2006/relationships/externalLink" Target="externalLinks/externalLink82.xml"/><Relationship Id="rId98" Type="http://schemas.openxmlformats.org/officeDocument/2006/relationships/externalLink" Target="externalLinks/externalLink87.xml"/><Relationship Id="rId121" Type="http://schemas.openxmlformats.org/officeDocument/2006/relationships/externalLink" Target="externalLinks/externalLink110.xml"/><Relationship Id="rId142" Type="http://schemas.openxmlformats.org/officeDocument/2006/relationships/externalLink" Target="externalLinks/externalLink131.xml"/><Relationship Id="rId163" Type="http://schemas.openxmlformats.org/officeDocument/2006/relationships/externalLink" Target="externalLinks/externalLink152.xml"/><Relationship Id="rId184" Type="http://schemas.openxmlformats.org/officeDocument/2006/relationships/externalLink" Target="externalLinks/externalLink173.xml"/><Relationship Id="rId189" Type="http://schemas.openxmlformats.org/officeDocument/2006/relationships/externalLink" Target="externalLinks/externalLink1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35.xml"/><Relationship Id="rId67" Type="http://schemas.openxmlformats.org/officeDocument/2006/relationships/externalLink" Target="externalLinks/externalLink56.xml"/><Relationship Id="rId116" Type="http://schemas.openxmlformats.org/officeDocument/2006/relationships/externalLink" Target="externalLinks/externalLink105.xml"/><Relationship Id="rId137" Type="http://schemas.openxmlformats.org/officeDocument/2006/relationships/externalLink" Target="externalLinks/externalLink126.xml"/><Relationship Id="rId158" Type="http://schemas.openxmlformats.org/officeDocument/2006/relationships/externalLink" Target="externalLinks/externalLink147.xml"/><Relationship Id="rId20" Type="http://schemas.openxmlformats.org/officeDocument/2006/relationships/externalLink" Target="externalLinks/externalLink9.xml"/><Relationship Id="rId41" Type="http://schemas.openxmlformats.org/officeDocument/2006/relationships/externalLink" Target="externalLinks/externalLink30.xml"/><Relationship Id="rId62" Type="http://schemas.openxmlformats.org/officeDocument/2006/relationships/externalLink" Target="externalLinks/externalLink51.xml"/><Relationship Id="rId83" Type="http://schemas.openxmlformats.org/officeDocument/2006/relationships/externalLink" Target="externalLinks/externalLink72.xml"/><Relationship Id="rId88" Type="http://schemas.openxmlformats.org/officeDocument/2006/relationships/externalLink" Target="externalLinks/externalLink77.xml"/><Relationship Id="rId111" Type="http://schemas.openxmlformats.org/officeDocument/2006/relationships/externalLink" Target="externalLinks/externalLink100.xml"/><Relationship Id="rId132" Type="http://schemas.openxmlformats.org/officeDocument/2006/relationships/externalLink" Target="externalLinks/externalLink121.xml"/><Relationship Id="rId153" Type="http://schemas.openxmlformats.org/officeDocument/2006/relationships/externalLink" Target="externalLinks/externalLink142.xml"/><Relationship Id="rId174" Type="http://schemas.openxmlformats.org/officeDocument/2006/relationships/externalLink" Target="externalLinks/externalLink163.xml"/><Relationship Id="rId179" Type="http://schemas.openxmlformats.org/officeDocument/2006/relationships/externalLink" Target="externalLinks/externalLink168.xml"/><Relationship Id="rId195" Type="http://schemas.openxmlformats.org/officeDocument/2006/relationships/connections" Target="connections.xml"/><Relationship Id="rId190" Type="http://schemas.openxmlformats.org/officeDocument/2006/relationships/externalLink" Target="externalLinks/externalLink179.xml"/><Relationship Id="rId15" Type="http://schemas.openxmlformats.org/officeDocument/2006/relationships/externalLink" Target="externalLinks/externalLink4.xml"/><Relationship Id="rId36" Type="http://schemas.openxmlformats.org/officeDocument/2006/relationships/externalLink" Target="externalLinks/externalLink25.xml"/><Relationship Id="rId57" Type="http://schemas.openxmlformats.org/officeDocument/2006/relationships/externalLink" Target="externalLinks/externalLink46.xml"/><Relationship Id="rId106" Type="http://schemas.openxmlformats.org/officeDocument/2006/relationships/externalLink" Target="externalLinks/externalLink95.xml"/><Relationship Id="rId127" Type="http://schemas.openxmlformats.org/officeDocument/2006/relationships/externalLink" Target="externalLinks/externalLink11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0.xml"/><Relationship Id="rId52" Type="http://schemas.openxmlformats.org/officeDocument/2006/relationships/externalLink" Target="externalLinks/externalLink41.xml"/><Relationship Id="rId73" Type="http://schemas.openxmlformats.org/officeDocument/2006/relationships/externalLink" Target="externalLinks/externalLink62.xml"/><Relationship Id="rId78" Type="http://schemas.openxmlformats.org/officeDocument/2006/relationships/externalLink" Target="externalLinks/externalLink67.xml"/><Relationship Id="rId94" Type="http://schemas.openxmlformats.org/officeDocument/2006/relationships/externalLink" Target="externalLinks/externalLink83.xml"/><Relationship Id="rId99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90.xml"/><Relationship Id="rId122" Type="http://schemas.openxmlformats.org/officeDocument/2006/relationships/externalLink" Target="externalLinks/externalLink111.xml"/><Relationship Id="rId143" Type="http://schemas.openxmlformats.org/officeDocument/2006/relationships/externalLink" Target="externalLinks/externalLink132.xml"/><Relationship Id="rId148" Type="http://schemas.openxmlformats.org/officeDocument/2006/relationships/externalLink" Target="externalLinks/externalLink137.xml"/><Relationship Id="rId164" Type="http://schemas.openxmlformats.org/officeDocument/2006/relationships/externalLink" Target="externalLinks/externalLink153.xml"/><Relationship Id="rId169" Type="http://schemas.openxmlformats.org/officeDocument/2006/relationships/externalLink" Target="externalLinks/externalLink158.xml"/><Relationship Id="rId185" Type="http://schemas.openxmlformats.org/officeDocument/2006/relationships/externalLink" Target="externalLinks/externalLink17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9.xml"/><Relationship Id="rId26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36.xml"/><Relationship Id="rId68" Type="http://schemas.openxmlformats.org/officeDocument/2006/relationships/externalLink" Target="externalLinks/externalLink57.xml"/><Relationship Id="rId89" Type="http://schemas.openxmlformats.org/officeDocument/2006/relationships/externalLink" Target="externalLinks/externalLink78.xml"/><Relationship Id="rId112" Type="http://schemas.openxmlformats.org/officeDocument/2006/relationships/externalLink" Target="externalLinks/externalLink101.xml"/><Relationship Id="rId133" Type="http://schemas.openxmlformats.org/officeDocument/2006/relationships/externalLink" Target="externalLinks/externalLink122.xml"/><Relationship Id="rId154" Type="http://schemas.openxmlformats.org/officeDocument/2006/relationships/externalLink" Target="externalLinks/externalLink143.xml"/><Relationship Id="rId175" Type="http://schemas.openxmlformats.org/officeDocument/2006/relationships/externalLink" Target="externalLinks/externalLink164.xml"/><Relationship Id="rId196" Type="http://schemas.openxmlformats.org/officeDocument/2006/relationships/styles" Target="styles.xml"/><Relationship Id="rId200" Type="http://schemas.openxmlformats.org/officeDocument/2006/relationships/customXml" Target="../customXml/item1.xml"/><Relationship Id="rId16" Type="http://schemas.openxmlformats.org/officeDocument/2006/relationships/externalLink" Target="externalLinks/externalLink5.xml"/><Relationship Id="rId37" Type="http://schemas.openxmlformats.org/officeDocument/2006/relationships/externalLink" Target="externalLinks/externalLink26.xml"/><Relationship Id="rId58" Type="http://schemas.openxmlformats.org/officeDocument/2006/relationships/externalLink" Target="externalLinks/externalLink47.xml"/><Relationship Id="rId79" Type="http://schemas.openxmlformats.org/officeDocument/2006/relationships/externalLink" Target="externalLinks/externalLink68.xml"/><Relationship Id="rId102" Type="http://schemas.openxmlformats.org/officeDocument/2006/relationships/externalLink" Target="externalLinks/externalLink91.xml"/><Relationship Id="rId123" Type="http://schemas.openxmlformats.org/officeDocument/2006/relationships/externalLink" Target="externalLinks/externalLink112.xml"/><Relationship Id="rId144" Type="http://schemas.openxmlformats.org/officeDocument/2006/relationships/externalLink" Target="externalLinks/externalLink133.xml"/><Relationship Id="rId90" Type="http://schemas.openxmlformats.org/officeDocument/2006/relationships/externalLink" Target="externalLinks/externalLink79.xml"/><Relationship Id="rId165" Type="http://schemas.openxmlformats.org/officeDocument/2006/relationships/externalLink" Target="externalLinks/externalLink154.xml"/><Relationship Id="rId186" Type="http://schemas.openxmlformats.org/officeDocument/2006/relationships/externalLink" Target="externalLinks/externalLink175.xml"/><Relationship Id="rId27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37.xml"/><Relationship Id="rId69" Type="http://schemas.openxmlformats.org/officeDocument/2006/relationships/externalLink" Target="externalLinks/externalLink58.xml"/><Relationship Id="rId113" Type="http://schemas.openxmlformats.org/officeDocument/2006/relationships/externalLink" Target="externalLinks/externalLink102.xml"/><Relationship Id="rId134" Type="http://schemas.openxmlformats.org/officeDocument/2006/relationships/externalLink" Target="externalLinks/externalLink123.xml"/><Relationship Id="rId80" Type="http://schemas.openxmlformats.org/officeDocument/2006/relationships/externalLink" Target="externalLinks/externalLink69.xml"/><Relationship Id="rId155" Type="http://schemas.openxmlformats.org/officeDocument/2006/relationships/externalLink" Target="externalLinks/externalLink144.xml"/><Relationship Id="rId176" Type="http://schemas.openxmlformats.org/officeDocument/2006/relationships/externalLink" Target="externalLinks/externalLink165.xml"/><Relationship Id="rId197" Type="http://schemas.openxmlformats.org/officeDocument/2006/relationships/sharedStrings" Target="sharedStrings.xml"/><Relationship Id="rId17" Type="http://schemas.openxmlformats.org/officeDocument/2006/relationships/externalLink" Target="externalLinks/externalLink6.xml"/><Relationship Id="rId38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8.xml"/><Relationship Id="rId103" Type="http://schemas.openxmlformats.org/officeDocument/2006/relationships/externalLink" Target="externalLinks/externalLink92.xml"/><Relationship Id="rId124" Type="http://schemas.openxmlformats.org/officeDocument/2006/relationships/externalLink" Target="externalLinks/externalLink113.xml"/><Relationship Id="rId70" Type="http://schemas.openxmlformats.org/officeDocument/2006/relationships/externalLink" Target="externalLinks/externalLink59.xml"/><Relationship Id="rId91" Type="http://schemas.openxmlformats.org/officeDocument/2006/relationships/externalLink" Target="externalLinks/externalLink80.xml"/><Relationship Id="rId145" Type="http://schemas.openxmlformats.org/officeDocument/2006/relationships/externalLink" Target="externalLinks/externalLink134.xml"/><Relationship Id="rId166" Type="http://schemas.openxmlformats.org/officeDocument/2006/relationships/externalLink" Target="externalLinks/externalLink155.xml"/><Relationship Id="rId187" Type="http://schemas.openxmlformats.org/officeDocument/2006/relationships/externalLink" Target="externalLinks/externalLink176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8.xml"/><Relationship Id="rId114" Type="http://schemas.openxmlformats.org/officeDocument/2006/relationships/externalLink" Target="externalLinks/externalLink103.xml"/><Relationship Id="rId60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70.xml"/><Relationship Id="rId135" Type="http://schemas.openxmlformats.org/officeDocument/2006/relationships/externalLink" Target="externalLinks/externalLink124.xml"/><Relationship Id="rId156" Type="http://schemas.openxmlformats.org/officeDocument/2006/relationships/externalLink" Target="externalLinks/externalLink145.xml"/><Relationship Id="rId177" Type="http://schemas.openxmlformats.org/officeDocument/2006/relationships/externalLink" Target="externalLinks/externalLink166.xml"/><Relationship Id="rId198" Type="http://schemas.openxmlformats.org/officeDocument/2006/relationships/sheetMetadata" Target="metadata.xml"/><Relationship Id="rId18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9.xml"/><Relationship Id="rId104" Type="http://schemas.openxmlformats.org/officeDocument/2006/relationships/externalLink" Target="externalLinks/externalLink93.xml"/><Relationship Id="rId125" Type="http://schemas.openxmlformats.org/officeDocument/2006/relationships/externalLink" Target="externalLinks/externalLink114.xml"/><Relationship Id="rId146" Type="http://schemas.openxmlformats.org/officeDocument/2006/relationships/externalLink" Target="externalLinks/externalLink135.xml"/><Relationship Id="rId167" Type="http://schemas.openxmlformats.org/officeDocument/2006/relationships/externalLink" Target="externalLinks/externalLink156.xml"/><Relationship Id="rId188" Type="http://schemas.openxmlformats.org/officeDocument/2006/relationships/externalLink" Target="externalLinks/externalLink1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77390C-C0F9-4C93-96D7-02B4D6835C86}" autoFormatId="16" applyNumberFormats="0" applyBorderFormats="0" applyFontFormats="0" applyPatternFormats="0" applyAlignmentFormats="0" applyWidthHeightFormats="0">
  <queryTableRefresh nextId="28">
    <queryTableFields count="13">
      <queryTableField id="1" name="Column1" tableColumnId="1"/>
      <queryTableField id="16" name="Column2" tableColumnId="16"/>
      <queryTableField id="17" name="Column3" tableColumnId="17"/>
      <queryTableField id="18" name="Column4" tableColumnId="18"/>
      <queryTableField id="19" name="Column5" tableColumnId="19"/>
      <queryTableField id="20" name="Column6" tableColumnId="20"/>
      <queryTableField id="21" name="Column7" tableColumnId="21"/>
      <queryTableField id="22" name="Column8" tableColumnId="22"/>
      <queryTableField id="23" name="Column9" tableColumnId="23"/>
      <queryTableField id="24" name="Column10" tableColumnId="24"/>
      <queryTableField id="25" name="Column11" tableColumnId="25"/>
      <queryTableField id="26" name="Column12" tableColumnId="26"/>
      <queryTableField id="27" name="Column13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firstBackgroundRefresh="1" connectionId="2" xr16:uid="{18A83E5C-F86C-4761-8CDC-93E0CD1BEA0E}" autoFormatId="16" applyNumberFormats="0" applyBorderFormats="0" applyFontFormats="0" applyPatternFormats="0" applyAlignmentFormats="0" applyWidthHeightFormats="0">
  <queryTableRefresh>
    <queryTableFields/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A64998-C518-440F-AAA5-8392283D036B}" name="Table_3" displayName="Table_3" ref="A1:M17" tableType="queryTable" totalsRowShown="0">
  <autoFilter ref="A1:M17" xr:uid="{6BA64998-C518-440F-AAA5-8392283D036B}"/>
  <tableColumns count="13">
    <tableColumn id="1" xr3:uid="{7A31EC69-A2F2-457D-867D-9B8AF696306A}" uniqueName="1" name="Column1" queryTableFieldId="1" dataDxfId="12"/>
    <tableColumn id="16" xr3:uid="{F5FB65A4-5BA2-4304-80A0-ADB0B517BA9F}" uniqueName="16" name="Column2" queryTableFieldId="16" dataDxfId="11"/>
    <tableColumn id="17" xr3:uid="{AECF6F9C-0C17-4129-8B3E-21871851037D}" uniqueName="17" name="Column3" queryTableFieldId="17" dataDxfId="10"/>
    <tableColumn id="18" xr3:uid="{DAD8B84C-5846-4624-BABC-2DAF3B0B6D86}" uniqueName="18" name="Column4" queryTableFieldId="18" dataDxfId="9"/>
    <tableColumn id="19" xr3:uid="{5FEB5CE6-ED0B-4891-864D-FAD15E5A45AA}" uniqueName="19" name="Column5" queryTableFieldId="19" dataDxfId="8"/>
    <tableColumn id="20" xr3:uid="{0065C25C-5CC5-47CD-8E05-3CBEAEDC43C6}" uniqueName="20" name="Column6" queryTableFieldId="20" dataDxfId="7"/>
    <tableColumn id="21" xr3:uid="{72C8C9E0-D267-4E2C-9924-70C1CDE17400}" uniqueName="21" name="Column7" queryTableFieldId="21" dataDxfId="6"/>
    <tableColumn id="22" xr3:uid="{A82EAB84-D29A-463B-B030-529B25DB050F}" uniqueName="22" name="Column8" queryTableFieldId="22" dataDxfId="5"/>
    <tableColumn id="23" xr3:uid="{F9493631-6FF5-4D9D-A9D3-84E3A3D5FE66}" uniqueName="23" name="Column9" queryTableFieldId="23" dataDxfId="4"/>
    <tableColumn id="24" xr3:uid="{D5C9E7BE-9F82-4168-8278-9126E3A5CB81}" uniqueName="24" name="Column10" queryTableFieldId="24" dataDxfId="3"/>
    <tableColumn id="25" xr3:uid="{6D180605-FFC8-4063-9974-687977E83B5F}" uniqueName="25" name="Column11" queryTableFieldId="25" dataDxfId="2"/>
    <tableColumn id="26" xr3:uid="{0A4C578F-67D4-4860-8D2D-C224FB71F10A}" uniqueName="26" name="Column12" queryTableFieldId="26" dataDxfId="1"/>
    <tableColumn id="27" xr3:uid="{48EA974D-5FDD-43E2-A88C-E47E27C5A021}" uniqueName="27" name="Column13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320" t="s">
        <v>40</v>
      </c>
      <c r="B1" s="1320"/>
      <c r="C1" s="1320"/>
      <c r="D1" s="1320"/>
      <c r="E1" s="1320"/>
      <c r="F1" s="1320"/>
      <c r="G1" s="1320"/>
      <c r="H1" s="1320"/>
      <c r="I1" s="1320"/>
      <c r="J1" s="1351" t="s">
        <v>0</v>
      </c>
      <c r="K1" s="1351" t="s">
        <v>1</v>
      </c>
      <c r="L1" s="1355" t="s">
        <v>2</v>
      </c>
      <c r="M1" s="1410" t="s">
        <v>79</v>
      </c>
      <c r="N1" s="1410" t="s">
        <v>3</v>
      </c>
      <c r="O1" s="1339" t="s">
        <v>4</v>
      </c>
      <c r="P1" s="1410" t="s">
        <v>90</v>
      </c>
      <c r="Q1" s="1412" t="s">
        <v>116</v>
      </c>
      <c r="R1" s="1410" t="s">
        <v>117</v>
      </c>
      <c r="S1" s="1410" t="s">
        <v>118</v>
      </c>
      <c r="T1" s="1412" t="s">
        <v>119</v>
      </c>
      <c r="U1" s="1412" t="s">
        <v>120</v>
      </c>
      <c r="V1" s="1412" t="s">
        <v>121</v>
      </c>
      <c r="W1" s="1412" t="s">
        <v>122</v>
      </c>
      <c r="X1" s="1339" t="s">
        <v>91</v>
      </c>
      <c r="Y1" s="1414" t="s">
        <v>98</v>
      </c>
      <c r="Z1" s="1416" t="s">
        <v>99</v>
      </c>
      <c r="AA1" s="1355" t="s">
        <v>92</v>
      </c>
      <c r="AB1" s="1357" t="s">
        <v>31</v>
      </c>
      <c r="AC1" s="1333" t="s">
        <v>42</v>
      </c>
      <c r="AD1" s="1333" t="s">
        <v>43</v>
      </c>
      <c r="AE1" s="1333" t="s">
        <v>34</v>
      </c>
      <c r="AF1" s="1335" t="s">
        <v>35</v>
      </c>
      <c r="AG1" s="1337" t="s">
        <v>38</v>
      </c>
      <c r="AH1" s="1351" t="s">
        <v>133</v>
      </c>
      <c r="AI1" s="1339" t="s">
        <v>81</v>
      </c>
      <c r="AJ1" s="1339" t="s">
        <v>80</v>
      </c>
      <c r="AK1" s="1353"/>
      <c r="AL1" s="1353"/>
      <c r="AM1" s="1353"/>
      <c r="AN1" s="1353"/>
      <c r="AO1" s="1353"/>
      <c r="AP1" s="1354"/>
      <c r="AQ1" s="1349" t="s">
        <v>39</v>
      </c>
      <c r="AR1" s="1339" t="s">
        <v>93</v>
      </c>
      <c r="AS1" s="1341" t="s">
        <v>78</v>
      </c>
      <c r="AT1" s="1353" t="s">
        <v>50</v>
      </c>
      <c r="AU1" s="1353"/>
      <c r="AV1" s="1353"/>
      <c r="AW1" s="1353"/>
      <c r="AX1" s="1353"/>
      <c r="AY1" s="1354"/>
      <c r="AZ1" s="5"/>
      <c r="BA1" s="272"/>
      <c r="BB1" s="272"/>
      <c r="BC1" s="1368" t="s">
        <v>60</v>
      </c>
      <c r="BD1" s="1368"/>
      <c r="BE1" s="1368"/>
      <c r="BF1" s="1368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343" t="s">
        <v>102</v>
      </c>
      <c r="BS1" s="1345" t="s">
        <v>103</v>
      </c>
      <c r="BT1" s="1345" t="s">
        <v>104</v>
      </c>
      <c r="BU1" s="1347" t="s">
        <v>105</v>
      </c>
      <c r="BV1" s="1433" t="s">
        <v>106</v>
      </c>
      <c r="BW1" s="1435" t="s">
        <v>14</v>
      </c>
      <c r="BX1" s="1437" t="s">
        <v>107</v>
      </c>
      <c r="BY1" s="1437" t="s">
        <v>108</v>
      </c>
      <c r="BZ1" s="1447" t="s">
        <v>109</v>
      </c>
      <c r="CA1" s="370"/>
      <c r="CB1" s="1359" t="s">
        <v>61</v>
      </c>
      <c r="CC1" s="1360"/>
      <c r="CD1" s="1360"/>
      <c r="CE1" s="1360"/>
      <c r="CF1" s="1360"/>
      <c r="CG1" s="1360"/>
      <c r="CH1" s="1360"/>
      <c r="CI1" s="1360"/>
      <c r="CJ1" s="1360"/>
      <c r="CK1" s="1360"/>
      <c r="CL1" s="1360"/>
      <c r="CM1" s="1360"/>
      <c r="CN1" s="1360"/>
      <c r="CO1" s="1360"/>
      <c r="CP1" s="1361"/>
      <c r="CQ1" s="1449" t="s">
        <v>15</v>
      </c>
      <c r="CR1" s="1451" t="s">
        <v>5</v>
      </c>
      <c r="CS1" s="1453" t="s">
        <v>16</v>
      </c>
      <c r="CT1" s="1439" t="s">
        <v>73</v>
      </c>
      <c r="CU1" s="1445" t="s">
        <v>76</v>
      </c>
      <c r="CV1" s="1439" t="s">
        <v>113</v>
      </c>
      <c r="CW1" s="1439" t="s">
        <v>114</v>
      </c>
      <c r="CX1" s="1439" t="s">
        <v>72</v>
      </c>
      <c r="CY1" s="1426" t="s">
        <v>115</v>
      </c>
      <c r="CZ1" s="1428" t="s">
        <v>17</v>
      </c>
      <c r="DA1" s="1430" t="s">
        <v>74</v>
      </c>
      <c r="DB1" s="1431" t="s">
        <v>74</v>
      </c>
      <c r="DC1" s="1431"/>
      <c r="DD1" s="1431"/>
      <c r="DE1" s="1431"/>
      <c r="DF1" s="1431"/>
      <c r="DG1" s="1431"/>
      <c r="DH1" s="1431"/>
      <c r="DI1" s="1431"/>
      <c r="DJ1" s="1431"/>
      <c r="DK1" s="1431"/>
      <c r="DL1" s="1431"/>
      <c r="DM1" s="1432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52"/>
      <c r="K2" s="1352"/>
      <c r="L2" s="1356"/>
      <c r="M2" s="1411"/>
      <c r="N2" s="1411"/>
      <c r="O2" s="1340"/>
      <c r="P2" s="1411"/>
      <c r="Q2" s="1413"/>
      <c r="R2" s="1411"/>
      <c r="S2" s="1411"/>
      <c r="T2" s="1413"/>
      <c r="U2" s="1413"/>
      <c r="V2" s="1413"/>
      <c r="W2" s="1413"/>
      <c r="X2" s="1340"/>
      <c r="Y2" s="1415"/>
      <c r="Z2" s="1417"/>
      <c r="AA2" s="1356"/>
      <c r="AB2" s="1358"/>
      <c r="AC2" s="1334"/>
      <c r="AD2" s="1334"/>
      <c r="AE2" s="1334"/>
      <c r="AF2" s="1336"/>
      <c r="AG2" s="1338"/>
      <c r="AH2" s="1352"/>
      <c r="AI2" s="1340"/>
      <c r="AJ2" s="1340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350"/>
      <c r="AR2" s="1340"/>
      <c r="AS2" s="1342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344"/>
      <c r="BS2" s="1346"/>
      <c r="BT2" s="1346"/>
      <c r="BU2" s="1348"/>
      <c r="BV2" s="1434"/>
      <c r="BW2" s="1436"/>
      <c r="BX2" s="1438"/>
      <c r="BY2" s="1438"/>
      <c r="BZ2" s="1448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450"/>
      <c r="CR2" s="1452"/>
      <c r="CS2" s="1454"/>
      <c r="CT2" s="1440"/>
      <c r="CU2" s="1446"/>
      <c r="CV2" s="1440"/>
      <c r="CW2" s="1440"/>
      <c r="CX2" s="1440"/>
      <c r="CY2" s="1427"/>
      <c r="CZ2" s="1429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19610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1119729.8234000001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25703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1461857.61094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29682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1681219.7054639999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40722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2307802.7221920001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37532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2169000.7025280003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11358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656386.816032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23730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1376681.0475600001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33031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1929703.126132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29255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1699569.4590400001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37475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2203429.7169000003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14683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863321.10829200002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32593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1948020.7706960002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18796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1127707.596752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18684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1121034.7684800001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26062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1534461.547824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32481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1912395.2703120001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12568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736722.98873600003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42087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2446455.1895880001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10716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624250.67841599998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17465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1004538.8760399999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283"/>
      <c r="C25" s="1251"/>
      <c r="D25" s="1251"/>
      <c r="E25" s="1251"/>
      <c r="F25" s="27"/>
      <c r="G25" s="1251"/>
      <c r="H25" s="1283"/>
      <c r="I25" s="260"/>
      <c r="J25" s="1329" t="s">
        <v>388</v>
      </c>
      <c r="K25" s="1321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331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16993</v>
      </c>
      <c r="AB25" s="1251"/>
      <c r="AC25" s="1251"/>
      <c r="AD25" s="1251"/>
      <c r="AE25" s="1251"/>
      <c r="AF25" s="1251"/>
      <c r="AG25" s="1318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21" t="e">
        <f t="shared" ca="1" si="85"/>
        <v>#DIV/0!</v>
      </c>
      <c r="AL25" s="1230" t="e">
        <f t="shared" ca="1" si="39"/>
        <v>#DIV/0!</v>
      </c>
      <c r="AM25" s="1230" t="e">
        <f t="shared" ca="1" si="40"/>
        <v>#DIV/0!</v>
      </c>
      <c r="AN25" s="1230" t="e">
        <f t="shared" ca="1" si="41"/>
        <v>#DIV/0!</v>
      </c>
      <c r="AO25" s="1230" t="e">
        <f t="shared" ca="1" si="42"/>
        <v>#DIV/0!</v>
      </c>
      <c r="AP25" s="1232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232">
        <f ca="1">AR25+AR26-AJ25</f>
        <v>0</v>
      </c>
      <c r="AT25" s="1230" t="e">
        <f t="shared" ca="1" si="97"/>
        <v>#DIV/0!</v>
      </c>
      <c r="AU25" s="1230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232" t="e">
        <f t="shared" ca="1" si="47"/>
        <v>#DIV/0!</v>
      </c>
      <c r="AZ25" s="1321"/>
      <c r="BA25" s="1230" t="e">
        <f t="shared" ca="1" si="96"/>
        <v>#DIV/0!</v>
      </c>
      <c r="BB25" s="1230">
        <f t="shared" ca="1" si="48"/>
        <v>977390.73120799998</v>
      </c>
      <c r="BC25" s="1279"/>
      <c r="BD25" s="1279"/>
      <c r="BE25" s="1279"/>
      <c r="BF25" s="1279"/>
      <c r="BG25" s="1251"/>
      <c r="BH25" s="635">
        <f t="shared" ca="1" si="49"/>
        <v>0</v>
      </c>
      <c r="BI25" s="275">
        <f t="shared" ca="1" si="50"/>
        <v>0</v>
      </c>
      <c r="BJ25" s="1230">
        <f t="shared" ca="1" si="51"/>
        <v>0</v>
      </c>
      <c r="BK25" s="1230">
        <f ca="1">(AR25+AR26)/AA25-AZ25-BG25</f>
        <v>0</v>
      </c>
      <c r="BL25" s="1230"/>
      <c r="BM25" s="1230">
        <f t="shared" ca="1" si="53"/>
        <v>0</v>
      </c>
      <c r="BN25" s="8">
        <f t="shared" ca="1" si="54"/>
        <v>0</v>
      </c>
      <c r="BO25" s="1251"/>
      <c r="BP25" s="1251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21">
        <f>SUMPRODUCT(([178]БП!$C$245:$N$245=$L25)*([178]БП!$C$246:$N$246))</f>
        <v>0</v>
      </c>
      <c r="CC25" s="1230">
        <f>SUMPRODUCT(('[178]факт+прогноз НДПИ'!$C$220:$N$220=$L25)*('[178]факт+прогноз НДПИ'!$C$221:$N$221))</f>
        <v>0</v>
      </c>
      <c r="CD25" s="1230">
        <f>SUMPRODUCT(([178]БП_Urals!$C$245:$N$245=$L25)*([178]БП_Urals!$C$246:$N$246))-CB25</f>
        <v>0</v>
      </c>
      <c r="CE25" s="1230">
        <f>SUMPRODUCT(([178]БП_курс!$C$245:$N$245=$L25)*([178]БП_курс!$C$246:$N$246))-CB25</f>
        <v>0</v>
      </c>
      <c r="CF25" s="1230">
        <f t="shared" si="56"/>
        <v>0</v>
      </c>
      <c r="CG25" s="353"/>
      <c r="CH25" s="1228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228">
        <f t="shared" ca="1" si="57"/>
        <v>0</v>
      </c>
      <c r="CJ25" s="1228">
        <f t="shared" ca="1" si="58"/>
        <v>0</v>
      </c>
      <c r="CK25" s="1228">
        <f t="shared" ca="1" si="59"/>
        <v>0</v>
      </c>
      <c r="CL25" s="1253">
        <f t="shared" ca="1" si="60"/>
        <v>0</v>
      </c>
      <c r="CM25" s="1283"/>
      <c r="CN25" s="1251"/>
      <c r="CO25" s="1228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253" t="e">
        <f t="shared" ca="1" si="61"/>
        <v>#DIV/0!</v>
      </c>
      <c r="CQ25" s="274"/>
      <c r="CR25" s="1249"/>
      <c r="CS25" s="1230">
        <f t="shared" ca="1" si="62"/>
        <v>0</v>
      </c>
      <c r="CT25" s="1230">
        <f t="shared" ca="1" si="63"/>
        <v>0</v>
      </c>
      <c r="CU25" s="1230">
        <f t="shared" ca="1" si="64"/>
        <v>0</v>
      </c>
      <c r="CV25" s="1228" t="e">
        <f t="shared" ca="1" si="65"/>
        <v>#DIV/0!</v>
      </c>
      <c r="CW25" s="1228" t="e">
        <f t="shared" ca="1" si="88"/>
        <v>#DIV/0!</v>
      </c>
      <c r="CX25" s="1230" t="e">
        <f ca="1">CV25-CT25</f>
        <v>#DIV/0!</v>
      </c>
      <c r="CY25" s="1232" t="e">
        <f t="shared" ca="1" si="67"/>
        <v>#DIV/0!</v>
      </c>
      <c r="CZ25" s="1248" t="e">
        <f ca="1">(AI25+AI26)/AA25/(BR25+BP25)</f>
        <v>#DIV/0!</v>
      </c>
      <c r="DA25" s="1226" t="e">
        <f t="shared" ca="1" si="69"/>
        <v>#DIV/0!</v>
      </c>
      <c r="DB25" s="1226" t="e">
        <f t="shared" ca="1" si="70"/>
        <v>#DIV/0!</v>
      </c>
      <c r="DC25" s="1226">
        <f t="shared" si="71"/>
        <v>0</v>
      </c>
      <c r="DD25" s="1226" t="e">
        <f t="shared" ca="1" si="72"/>
        <v>#DIV/0!</v>
      </c>
      <c r="DE25" s="1226" t="e">
        <f t="shared" ca="1" si="73"/>
        <v>#DIV/0!</v>
      </c>
      <c r="DF25" s="1226" t="e">
        <f t="shared" ca="1" si="74"/>
        <v>#DIV/0!</v>
      </c>
      <c r="DG25" s="1226" t="e">
        <f t="shared" ca="1" si="75"/>
        <v>#DIV/0!</v>
      </c>
      <c r="DH25" s="1226">
        <f t="shared" ca="1" si="76"/>
        <v>0</v>
      </c>
      <c r="DI25" s="1226">
        <f t="shared" ca="1" si="77"/>
        <v>0</v>
      </c>
      <c r="DJ25" s="1226">
        <f t="shared" ca="1" si="78"/>
        <v>0</v>
      </c>
      <c r="DK25" s="1226" t="e">
        <f t="shared" ca="1" si="79"/>
        <v>#DIV/0!</v>
      </c>
      <c r="DL25" s="1226" t="e">
        <f t="shared" ca="1" si="80"/>
        <v>#DIV/0!</v>
      </c>
      <c r="DM25" s="1285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284"/>
      <c r="C26" s="1278"/>
      <c r="D26" s="1278"/>
      <c r="E26" s="1278"/>
      <c r="F26" s="31"/>
      <c r="G26" s="1278"/>
      <c r="H26" s="1284"/>
      <c r="I26" s="261"/>
      <c r="J26" s="1330"/>
      <c r="K26" s="1322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332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31211</v>
      </c>
      <c r="AB26" s="1278"/>
      <c r="AC26" s="1278"/>
      <c r="AD26" s="1278"/>
      <c r="AE26" s="1278"/>
      <c r="AF26" s="1278"/>
      <c r="AG26" s="1319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22">
        <f t="shared" ref="AK26:AL30" ca="1" si="102">AB26*$CZ26*$AA26*$Y26/1000/1000</f>
        <v>0</v>
      </c>
      <c r="AL26" s="1231">
        <f t="shared" ca="1" si="102"/>
        <v>0</v>
      </c>
      <c r="AM26" s="1231"/>
      <c r="AN26" s="1231"/>
      <c r="AO26" s="1231"/>
      <c r="AP26" s="1233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233"/>
      <c r="AT26" s="1231">
        <f t="shared" ca="1" si="97"/>
        <v>0</v>
      </c>
      <c r="AU26" s="1231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233">
        <f t="shared" ca="1" si="47"/>
        <v>0</v>
      </c>
      <c r="AZ26" s="1322"/>
      <c r="BA26" s="1231">
        <f t="shared" ca="1" si="96"/>
        <v>0</v>
      </c>
      <c r="BB26" s="1231">
        <f t="shared" ca="1" si="48"/>
        <v>1786242.7335119997</v>
      </c>
      <c r="BC26" s="1280"/>
      <c r="BD26" s="1280"/>
      <c r="BE26" s="1280"/>
      <c r="BF26" s="1280"/>
      <c r="BG26" s="1278"/>
      <c r="BH26" s="636">
        <f t="shared" ca="1" si="49"/>
        <v>0</v>
      </c>
      <c r="BI26" s="276">
        <f t="shared" ca="1" si="50"/>
        <v>0</v>
      </c>
      <c r="BJ26" s="1231"/>
      <c r="BK26" s="1231"/>
      <c r="BL26" s="1317"/>
      <c r="BM26" s="1317"/>
      <c r="BN26" s="8">
        <f t="shared" si="54"/>
        <v>0</v>
      </c>
      <c r="BO26" s="1252"/>
      <c r="BP26" s="1278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22">
        <f>SUMPRODUCT(([178]БП!$C$245:$N$245=$L26)*([178]БП!$C$246:$N$246))</f>
        <v>0</v>
      </c>
      <c r="CC26" s="1231">
        <f>SUMPRODUCT(('[178]факт+прогноз НДПИ'!$C$220:$N$220=$L26)*('[178]факт+прогноз НДПИ'!$C$221:$N$221))</f>
        <v>0</v>
      </c>
      <c r="CD26" s="1231">
        <f>SUMPRODUCT(([178]БП_Urals!$C$245:$N$245=$L26)*([178]БП_Urals!$C$246:$N$246))-CB26</f>
        <v>0</v>
      </c>
      <c r="CE26" s="1231"/>
      <c r="CF26" s="1231"/>
      <c r="CG26" s="354"/>
      <c r="CH26" s="1229"/>
      <c r="CI26" s="1229"/>
      <c r="CJ26" s="1229"/>
      <c r="CK26" s="1229"/>
      <c r="CL26" s="1254"/>
      <c r="CM26" s="1284"/>
      <c r="CN26" s="1252"/>
      <c r="CO26" s="1229"/>
      <c r="CP26" s="1254">
        <f t="shared" si="61"/>
        <v>0</v>
      </c>
      <c r="CQ26" s="274"/>
      <c r="CR26" s="1250"/>
      <c r="CS26" s="1231"/>
      <c r="CT26" s="1231">
        <f t="shared" ca="1" si="63"/>
        <v>0</v>
      </c>
      <c r="CU26" s="1231">
        <f t="shared" ca="1" si="64"/>
        <v>0</v>
      </c>
      <c r="CV26" s="1229"/>
      <c r="CW26" s="1229"/>
      <c r="CX26" s="1231"/>
      <c r="CY26" s="1233"/>
      <c r="CZ26" s="1248"/>
      <c r="DA26" s="1227"/>
      <c r="DB26" s="1227"/>
      <c r="DC26" s="1227">
        <f t="shared" si="71"/>
        <v>0</v>
      </c>
      <c r="DD26" s="1227">
        <f t="shared" ca="1" si="72"/>
        <v>0</v>
      </c>
      <c r="DE26" s="1227">
        <f t="shared" ca="1" si="73"/>
        <v>0</v>
      </c>
      <c r="DF26" s="1227">
        <f t="shared" ca="1" si="74"/>
        <v>0</v>
      </c>
      <c r="DG26" s="1227">
        <f t="shared" ca="1" si="75"/>
        <v>-1.7862427335119997</v>
      </c>
      <c r="DH26" s="1227">
        <f t="shared" ca="1" si="76"/>
        <v>0</v>
      </c>
      <c r="DI26" s="1227"/>
      <c r="DJ26" s="1227">
        <f t="shared" si="78"/>
        <v>0</v>
      </c>
      <c r="DK26" s="1227">
        <f t="shared" si="79"/>
        <v>0</v>
      </c>
      <c r="DL26" s="1227">
        <f t="shared" si="80"/>
        <v>0</v>
      </c>
      <c r="DM26" s="1286">
        <f t="shared" ca="1" si="81"/>
        <v>-1.7862427335119997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31687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1801378.6991800002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283"/>
      <c r="C28" s="1251"/>
      <c r="D28" s="1251"/>
      <c r="E28" s="1251"/>
      <c r="F28" s="27"/>
      <c r="G28" s="1251"/>
      <c r="H28" s="1283"/>
      <c r="I28" s="260"/>
      <c r="J28" s="1329" t="s">
        <v>388</v>
      </c>
      <c r="K28" s="1321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43133</v>
      </c>
      <c r="AB28" s="1251"/>
      <c r="AC28" s="1251"/>
      <c r="AD28" s="1251"/>
      <c r="AE28" s="1251"/>
      <c r="AF28" s="1251"/>
      <c r="AG28" s="1318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21" t="e">
        <f t="shared" ca="1" si="102"/>
        <v>#DIV/0!</v>
      </c>
      <c r="AL28" s="1230" t="e">
        <f t="shared" ca="1" si="102"/>
        <v>#DIV/0!</v>
      </c>
      <c r="AM28" s="1230" t="e">
        <f t="shared" ca="1" si="103"/>
        <v>#DIV/0!</v>
      </c>
      <c r="AN28" s="1230" t="e">
        <f t="shared" ca="1" si="103"/>
        <v>#DIV/0!</v>
      </c>
      <c r="AO28" s="1230" t="e">
        <f t="shared" ca="1" si="103"/>
        <v>#DIV/0!</v>
      </c>
      <c r="AP28" s="1232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232">
        <f ca="1">AR28+AR29-AJ28</f>
        <v>0</v>
      </c>
      <c r="AT28" s="1230" t="e">
        <f t="shared" ca="1" si="97"/>
        <v>#DIV/0!</v>
      </c>
      <c r="AU28" s="1230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232" t="e">
        <f t="shared" ca="1" si="47"/>
        <v>#DIV/0!</v>
      </c>
      <c r="AZ28" s="1321"/>
      <c r="BA28" s="1230" t="e">
        <f t="shared" ca="1" si="96"/>
        <v>#DIV/0!</v>
      </c>
      <c r="BB28" s="1230">
        <f t="shared" ca="1" si="48"/>
        <v>2449536.7000280004</v>
      </c>
      <c r="BC28" s="264"/>
      <c r="BD28" s="264"/>
      <c r="BE28" s="1279"/>
      <c r="BF28" s="1279"/>
      <c r="BG28" s="1251"/>
      <c r="BH28" s="275">
        <f t="shared" ca="1" si="49"/>
        <v>0</v>
      </c>
      <c r="BI28" s="275">
        <f t="shared" ca="1" si="50"/>
        <v>0</v>
      </c>
      <c r="BJ28" s="1230">
        <f t="shared" ca="1" si="51"/>
        <v>0</v>
      </c>
      <c r="BK28" s="1230">
        <f ca="1">(AR28+AR29)/AA28-AZ28-BG28</f>
        <v>0</v>
      </c>
      <c r="BL28" s="1230"/>
      <c r="BM28" s="1230">
        <f ca="1">BJ28-BL28</f>
        <v>0</v>
      </c>
      <c r="BN28" s="8">
        <f t="shared" ca="1" si="54"/>
        <v>0</v>
      </c>
      <c r="BO28" s="1251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21">
        <f>SUMPRODUCT(([178]БП!$C$245:$N$245=$L28)*([178]БП!$C$246:$N$246))</f>
        <v>0</v>
      </c>
      <c r="CC28" s="1230">
        <f>SUMPRODUCT(('[178]факт+прогноз НДПИ'!$C$220:$N$220=$L28)*('[178]факт+прогноз НДПИ'!$C$221:$N$221))</f>
        <v>0</v>
      </c>
      <c r="CD28" s="1230">
        <f>SUMPRODUCT(([178]БП_Urals!$C$245:$N$245=$L28)*([178]БП_Urals!$C$246:$N$246))-CB28</f>
        <v>0</v>
      </c>
      <c r="CE28" s="1230">
        <f>SUMPRODUCT(([178]БП_курс!$C$245:$N$245=$L28)*([178]БП_курс!$C$246:$N$246))-CB28</f>
        <v>0</v>
      </c>
      <c r="CF28" s="1230">
        <f t="shared" si="56"/>
        <v>0</v>
      </c>
      <c r="CG28" s="353"/>
      <c r="CH28" s="1228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228">
        <f t="shared" ca="1" si="57"/>
        <v>0</v>
      </c>
      <c r="CJ28" s="1228">
        <f t="shared" ca="1" si="58"/>
        <v>0</v>
      </c>
      <c r="CK28" s="1228">
        <f t="shared" ca="1" si="59"/>
        <v>0</v>
      </c>
      <c r="CL28" s="1253">
        <f t="shared" ca="1" si="60"/>
        <v>0</v>
      </c>
      <c r="CM28" s="1283"/>
      <c r="CN28" s="1251"/>
      <c r="CO28" s="1228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253" t="e">
        <f t="shared" ca="1" si="61"/>
        <v>#DIV/0!</v>
      </c>
      <c r="CQ28" s="274"/>
      <c r="CR28" s="1249"/>
      <c r="CS28" s="1230">
        <f ca="1">AA28*BK28/1000/1000</f>
        <v>0</v>
      </c>
      <c r="CT28" s="1230">
        <f t="shared" ca="1" si="63"/>
        <v>0</v>
      </c>
      <c r="CU28" s="1230">
        <f t="shared" ca="1" si="64"/>
        <v>0</v>
      </c>
      <c r="CV28" s="1228" t="e">
        <f ca="1">BL28/CR28*Y28*AA28</f>
        <v>#DIV/0!</v>
      </c>
      <c r="CW28" s="1228" t="e">
        <f ca="1">BL28/CR28*Z28*AA28</f>
        <v>#DIV/0!</v>
      </c>
      <c r="CX28" s="1230" t="e">
        <f ca="1">CV28-CT28</f>
        <v>#DIV/0!</v>
      </c>
      <c r="CY28" s="1232" t="e">
        <f ca="1">CW28-CH28</f>
        <v>#DIV/0!</v>
      </c>
      <c r="CZ28" s="1248" t="e">
        <f ca="1">(AI28+AI29)/AA28/BR28</f>
        <v>#DIV/0!</v>
      </c>
      <c r="DA28" s="1226" t="e">
        <f ca="1">CR28*AA28*BU28*CZ28/1000000</f>
        <v>#DIV/0!</v>
      </c>
      <c r="DB28" s="1226" t="e">
        <f ca="1">CR28*AA28*BV28*CZ28/1000000</f>
        <v>#DIV/0!</v>
      </c>
      <c r="DC28" s="1226">
        <f t="shared" si="71"/>
        <v>0</v>
      </c>
      <c r="DD28" s="1226" t="e">
        <f t="shared" ca="1" si="72"/>
        <v>#DIV/0!</v>
      </c>
      <c r="DE28" s="1226" t="e">
        <f t="shared" ca="1" si="73"/>
        <v>#DIV/0!</v>
      </c>
      <c r="DF28" s="1226" t="e">
        <f t="shared" ca="1" si="74"/>
        <v>#DIV/0!</v>
      </c>
      <c r="DG28" s="1226" t="e">
        <f t="shared" ca="1" si="75"/>
        <v>#DIV/0!</v>
      </c>
      <c r="DH28" s="1226">
        <f t="shared" ca="1" si="76"/>
        <v>0</v>
      </c>
      <c r="DI28" s="1226">
        <f ca="1">AS28/1000000</f>
        <v>0</v>
      </c>
      <c r="DJ28" s="1226">
        <f t="shared" ca="1" si="78"/>
        <v>0</v>
      </c>
      <c r="DK28" s="1226" t="e">
        <f t="shared" ca="1" si="79"/>
        <v>#DIV/0!</v>
      </c>
      <c r="DL28" s="1226" t="e">
        <f t="shared" ca="1" si="80"/>
        <v>#DIV/0!</v>
      </c>
      <c r="DM28" s="1285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284"/>
      <c r="C29" s="1278"/>
      <c r="D29" s="1278"/>
      <c r="E29" s="1278"/>
      <c r="F29" s="31"/>
      <c r="G29" s="1278"/>
      <c r="H29" s="1284"/>
      <c r="I29" s="261"/>
      <c r="J29" s="1330"/>
      <c r="K29" s="1322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27080</v>
      </c>
      <c r="AB29" s="1278"/>
      <c r="AC29" s="1278"/>
      <c r="AD29" s="1278"/>
      <c r="AE29" s="1278"/>
      <c r="AF29" s="1278"/>
      <c r="AG29" s="1319"/>
      <c r="AH29" s="628"/>
      <c r="AI29" s="8">
        <f t="shared" ca="1" si="37"/>
        <v>0</v>
      </c>
      <c r="AJ29" s="8">
        <f t="shared" ca="1" si="38"/>
        <v>0</v>
      </c>
      <c r="AK29" s="1322">
        <f t="shared" ca="1" si="102"/>
        <v>0</v>
      </c>
      <c r="AL29" s="1231">
        <f t="shared" ca="1" si="102"/>
        <v>0</v>
      </c>
      <c r="AM29" s="1231"/>
      <c r="AN29" s="1231"/>
      <c r="AO29" s="1231"/>
      <c r="AP29" s="1233">
        <f ca="1">AG29*$CZ29*$AA29*$Y29/1000/1000</f>
        <v>0</v>
      </c>
      <c r="AQ29" s="92">
        <f t="shared" ca="1" si="44"/>
        <v>0</v>
      </c>
      <c r="AR29" s="91"/>
      <c r="AS29" s="1233"/>
      <c r="AT29" s="1231">
        <f t="shared" ca="1" si="97"/>
        <v>0</v>
      </c>
      <c r="AU29" s="1231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233">
        <f t="shared" ca="1" si="47"/>
        <v>0</v>
      </c>
      <c r="AZ29" s="1322"/>
      <c r="BA29" s="1231"/>
      <c r="BB29" s="1231"/>
      <c r="BC29" s="265"/>
      <c r="BD29" s="265"/>
      <c r="BE29" s="1280"/>
      <c r="BF29" s="1280"/>
      <c r="BG29" s="1278"/>
      <c r="BH29" s="276">
        <f t="shared" ca="1" si="49"/>
        <v>0</v>
      </c>
      <c r="BI29" s="276">
        <f t="shared" ca="1" si="50"/>
        <v>0</v>
      </c>
      <c r="BJ29" s="1231"/>
      <c r="BK29" s="1231"/>
      <c r="BL29" s="1317"/>
      <c r="BM29" s="1317"/>
      <c r="BN29" s="1219">
        <f t="shared" ref="BN29:BN33" si="105">BK29-BL29</f>
        <v>0</v>
      </c>
      <c r="BO29" s="1252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22">
        <f>SUMPRODUCT(([178]БП!$C$245:$N$245=$L29)*([178]БП!$C$246:$N$246))</f>
        <v>0</v>
      </c>
      <c r="CC29" s="1231">
        <f>SUMPRODUCT(('[178]факт+прогноз НДПИ'!$C$220:$N$220=$L29)*('[178]факт+прогноз НДПИ'!$C$221:$N$221))</f>
        <v>0</v>
      </c>
      <c r="CD29" s="1231">
        <f>SUMPRODUCT(([178]БП_Urals!$C$245:$N$245=$L29)*([178]БП_Urals!$C$246:$N$246))-CB29</f>
        <v>0</v>
      </c>
      <c r="CE29" s="1231"/>
      <c r="CF29" s="1231"/>
      <c r="CG29" s="354"/>
      <c r="CH29" s="1229"/>
      <c r="CI29" s="1229"/>
      <c r="CJ29" s="1229"/>
      <c r="CK29" s="1229"/>
      <c r="CL29" s="1254"/>
      <c r="CM29" s="1284"/>
      <c r="CN29" s="1252"/>
      <c r="CO29" s="1229"/>
      <c r="CP29" s="1254">
        <f t="shared" si="61"/>
        <v>0</v>
      </c>
      <c r="CQ29" s="274"/>
      <c r="CR29" s="1250"/>
      <c r="CS29" s="1231"/>
      <c r="CT29" s="1231"/>
      <c r="CU29" s="1231"/>
      <c r="CV29" s="1229"/>
      <c r="CW29" s="1229"/>
      <c r="CX29" s="1231"/>
      <c r="CY29" s="1233"/>
      <c r="CZ29" s="1248"/>
      <c r="DA29" s="1227"/>
      <c r="DB29" s="1227"/>
      <c r="DC29" s="1227">
        <f t="shared" si="71"/>
        <v>0</v>
      </c>
      <c r="DD29" s="1227"/>
      <c r="DE29" s="1227"/>
      <c r="DF29" s="1227">
        <f t="shared" ca="1" si="74"/>
        <v>0</v>
      </c>
      <c r="DG29" s="1227"/>
      <c r="DH29" s="1227">
        <f t="shared" ca="1" si="76"/>
        <v>0</v>
      </c>
      <c r="DI29" s="1227"/>
      <c r="DJ29" s="1227">
        <f t="shared" si="78"/>
        <v>0</v>
      </c>
      <c r="DK29" s="1227">
        <f t="shared" si="79"/>
        <v>0</v>
      </c>
      <c r="DL29" s="1227">
        <f t="shared" si="80"/>
        <v>0</v>
      </c>
      <c r="DM29" s="1286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323" t="s">
        <v>389</v>
      </c>
      <c r="K30" s="1321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325">
        <f>P30-M30</f>
        <v>588</v>
      </c>
      <c r="R30" s="679">
        <f t="shared" si="83"/>
        <v>34</v>
      </c>
      <c r="S30" s="1327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14601</v>
      </c>
      <c r="AB30" s="1283"/>
      <c r="AC30" s="1251"/>
      <c r="AD30" s="1251"/>
      <c r="AE30" s="1251"/>
      <c r="AF30" s="1251"/>
      <c r="AG30" s="1318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21" t="e">
        <f t="shared" ca="1" si="102"/>
        <v>#DIV/0!</v>
      </c>
      <c r="AL30" s="1230" t="e">
        <f t="shared" ca="1" si="102"/>
        <v>#DIV/0!</v>
      </c>
      <c r="AM30" s="1230" t="e">
        <f ca="1">AD30*$CZ30*$AA30*$Y30/1000/1000</f>
        <v>#DIV/0!</v>
      </c>
      <c r="AN30" s="1230" t="e">
        <f ca="1">AE30*$CZ30*$AA30*$Y30/1000/1000</f>
        <v>#DIV/0!</v>
      </c>
      <c r="AO30" s="1230" t="e">
        <f ca="1">AF30*$CZ30*$AA30*$Y30/1000/1000</f>
        <v>#DIV/0!</v>
      </c>
      <c r="AP30" s="1232" t="e">
        <f ca="1">AG30*$CZ30*$AA30*$Y30/1000/1000</f>
        <v>#DIV/0!</v>
      </c>
      <c r="AQ30" s="1362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263" t="e">
        <f t="shared" ca="1" si="97"/>
        <v>#DIV/0!</v>
      </c>
      <c r="AU30" s="1244" t="e">
        <f ca="1">(AC30-C30)*$CZ30*$AA30*$Y30/1000/1000</f>
        <v>#DIV/0!</v>
      </c>
      <c r="AV30" s="1244" t="e">
        <f t="shared" ca="1" si="98"/>
        <v>#DIV/0!</v>
      </c>
      <c r="AW30" s="1244" t="e">
        <f t="shared" ca="1" si="99"/>
        <v>#DIV/0!</v>
      </c>
      <c r="AX30" s="1244" t="e">
        <f t="shared" ca="1" si="100"/>
        <v>#DIV/0!</v>
      </c>
      <c r="AY30" s="1244" t="e">
        <f t="shared" ca="1" si="47"/>
        <v>#DIV/0!</v>
      </c>
      <c r="AZ30" s="1321"/>
      <c r="BA30" s="1230" t="e">
        <f ca="1">(I30+D30)*AA30*CZ30*A30</f>
        <v>#DIV/0!</v>
      </c>
      <c r="BB30" s="1230">
        <f ca="1">(BC30+BE30+BF30+BD30)*AA30+0.76*Y30*AA30</f>
        <v>849747.71311200003</v>
      </c>
      <c r="BC30" s="637"/>
      <c r="BD30" s="637"/>
      <c r="BE30" s="1279"/>
      <c r="BF30" s="1279"/>
      <c r="BG30" s="1251"/>
      <c r="BH30" s="1255">
        <f t="shared" ca="1" si="49"/>
        <v>0</v>
      </c>
      <c r="BI30" s="1255">
        <f t="shared" ca="1" si="50"/>
        <v>0</v>
      </c>
      <c r="BJ30" s="1255">
        <f t="shared" ca="1" si="51"/>
        <v>0</v>
      </c>
      <c r="BK30" s="1255">
        <f ca="1">AR30/AA30-AZ30-BG30</f>
        <v>0</v>
      </c>
      <c r="BL30" s="1255"/>
      <c r="BM30" s="1255">
        <f ca="1">BJ30-BL30</f>
        <v>0</v>
      </c>
      <c r="BN30" s="1222">
        <f t="shared" ca="1" si="105"/>
        <v>0</v>
      </c>
      <c r="BO30" s="1255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21">
        <f>SUMPRODUCT(([178]БП!$C$245:$N$245=$L30)*([178]БП!$C$246:$N$246))</f>
        <v>0</v>
      </c>
      <c r="CC30" s="1230">
        <f>SUMPRODUCT(('[178]факт+прогноз НДПИ'!$C$220:$N$220=$L30)*('[178]факт+прогноз НДПИ'!$C$221:$N$221))</f>
        <v>0</v>
      </c>
      <c r="CD30" s="1230">
        <f>SUMPRODUCT(([178]БП_Urals!$C$245:$N$245=$L30)*([178]БП_Urals!$C$246:$N$246))-CB30</f>
        <v>0</v>
      </c>
      <c r="CE30" s="1230">
        <f>SUMPRODUCT(([178]БП_курс!$C$245:$N$245=$L30)*([178]БП_курс!$C$246:$N$246))-CB30</f>
        <v>0</v>
      </c>
      <c r="CF30" s="1230">
        <f t="shared" si="56"/>
        <v>0</v>
      </c>
      <c r="CG30" s="492"/>
      <c r="CH30" s="1228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228">
        <f ca="1">(CB30-CC30)*AA30</f>
        <v>0</v>
      </c>
      <c r="CJ30" s="1228">
        <f t="shared" ca="1" si="58"/>
        <v>0</v>
      </c>
      <c r="CK30" s="1228">
        <f t="shared" ca="1" si="59"/>
        <v>0</v>
      </c>
      <c r="CL30" s="1253">
        <f t="shared" ca="1" si="60"/>
        <v>0</v>
      </c>
      <c r="CM30" s="1283"/>
      <c r="CN30" s="1251"/>
      <c r="CO30" s="1228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253" t="e">
        <f t="shared" ca="1" si="61"/>
        <v>#DIV/0!</v>
      </c>
      <c r="CQ30" s="578"/>
      <c r="CR30" s="14"/>
      <c r="CS30" s="1230">
        <f ca="1">AA30*BK30/1000/1000</f>
        <v>0</v>
      </c>
      <c r="CT30" s="1230">
        <f ca="1">BL30*AA30</f>
        <v>0</v>
      </c>
      <c r="CU30" s="1230">
        <f t="shared" ca="1" si="64"/>
        <v>0</v>
      </c>
      <c r="CV30" s="1228" t="e">
        <f ca="1">BL30/CR30*Y30*AA30</f>
        <v>#DIV/0!</v>
      </c>
      <c r="CW30" s="1228" t="e">
        <f ca="1">BL30/CR30*Z30*AA30</f>
        <v>#DIV/0!</v>
      </c>
      <c r="CX30" s="1230" t="e">
        <f ca="1">CV30-CT30</f>
        <v>#DIV/0!</v>
      </c>
      <c r="CY30" s="1232" t="e">
        <f ca="1">CW30-CH30</f>
        <v>#DIV/0!</v>
      </c>
      <c r="CZ30" s="1248" t="e">
        <f ca="1">AI30/AA30/BR30</f>
        <v>#DIV/0!</v>
      </c>
      <c r="DA30" s="1226" t="e">
        <f ca="1">CR30*AA30*BU30*CZ30/1000000</f>
        <v>#DIV/0!</v>
      </c>
      <c r="DB30" s="1226" t="e">
        <f ca="1">CR30*AA30*BV30*CZ30/1000000</f>
        <v>#DIV/0!</v>
      </c>
      <c r="DC30" s="1226">
        <f t="shared" si="71"/>
        <v>0</v>
      </c>
      <c r="DD30" s="1226" t="e">
        <f ca="1">SUM(AT30,AW30,AX30)</f>
        <v>#DIV/0!</v>
      </c>
      <c r="DE30" s="1226" t="e">
        <f ca="1">AL30</f>
        <v>#DIV/0!</v>
      </c>
      <c r="DF30" s="1226" t="e">
        <f t="shared" ca="1" si="74"/>
        <v>#DIV/0!</v>
      </c>
      <c r="DG30" s="1226" t="e">
        <f ca="1">(BA30-BB30)/1000/1000</f>
        <v>#DIV/0!</v>
      </c>
      <c r="DH30" s="1226">
        <f t="shared" ca="1" si="76"/>
        <v>0</v>
      </c>
      <c r="DI30" s="1226">
        <f ca="1">AS30/1000000</f>
        <v>0</v>
      </c>
      <c r="DJ30" s="1226">
        <f t="shared" ca="1" si="78"/>
        <v>0</v>
      </c>
      <c r="DK30" s="1226" t="e">
        <f t="shared" ca="1" si="79"/>
        <v>#DIV/0!</v>
      </c>
      <c r="DL30" s="1226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324"/>
      <c r="K31" s="1322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326"/>
      <c r="R31" s="679">
        <f t="shared" si="83"/>
        <v>35</v>
      </c>
      <c r="S31" s="1328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27107</v>
      </c>
      <c r="AB31" s="1284"/>
      <c r="AC31" s="1278"/>
      <c r="AD31" s="1278"/>
      <c r="AE31" s="1278"/>
      <c r="AF31" s="1278"/>
      <c r="AG31" s="1319"/>
      <c r="AH31" s="628"/>
      <c r="AI31" s="8">
        <f t="shared" ca="1" si="37"/>
        <v>0</v>
      </c>
      <c r="AJ31" s="8">
        <f t="shared" ca="1" si="38"/>
        <v>0</v>
      </c>
      <c r="AK31" s="1322"/>
      <c r="AL31" s="1231"/>
      <c r="AM31" s="1231"/>
      <c r="AN31" s="1231"/>
      <c r="AO31" s="1231"/>
      <c r="AP31" s="1233"/>
      <c r="AQ31" s="1363"/>
      <c r="AR31" s="647"/>
      <c r="AS31" s="639">
        <f ca="1">AR31-AJ31</f>
        <v>0</v>
      </c>
      <c r="AT31" s="1264"/>
      <c r="AU31" s="1245"/>
      <c r="AV31" s="1245">
        <f t="shared" ca="1" si="98"/>
        <v>0</v>
      </c>
      <c r="AW31" s="1245">
        <f t="shared" ca="1" si="99"/>
        <v>0</v>
      </c>
      <c r="AX31" s="1245">
        <f t="shared" ca="1" si="100"/>
        <v>0</v>
      </c>
      <c r="AY31" s="1245">
        <f t="shared" ref="AY31" ca="1" si="106">SUM(AT31:AX31)</f>
        <v>0</v>
      </c>
      <c r="AZ31" s="1322"/>
      <c r="BA31" s="1231"/>
      <c r="BB31" s="1231"/>
      <c r="BC31" s="638"/>
      <c r="BD31" s="638"/>
      <c r="BE31" s="1280"/>
      <c r="BF31" s="1280"/>
      <c r="BG31" s="1278"/>
      <c r="BH31" s="1256"/>
      <c r="BI31" s="1256"/>
      <c r="BJ31" s="1256"/>
      <c r="BK31" s="1256"/>
      <c r="BL31" s="1256"/>
      <c r="BM31" s="1256"/>
      <c r="BN31" s="1223"/>
      <c r="BO31" s="1256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22"/>
      <c r="CC31" s="1231"/>
      <c r="CD31" s="1231"/>
      <c r="CE31" s="1231"/>
      <c r="CF31" s="1231"/>
      <c r="CG31" s="635"/>
      <c r="CH31" s="1229"/>
      <c r="CI31" s="1229"/>
      <c r="CJ31" s="1229"/>
      <c r="CK31" s="1229"/>
      <c r="CL31" s="1254"/>
      <c r="CM31" s="1284"/>
      <c r="CN31" s="1252"/>
      <c r="CO31" s="1229"/>
      <c r="CP31" s="1254">
        <f t="shared" si="61"/>
        <v>0</v>
      </c>
      <c r="CQ31" s="641"/>
      <c r="CR31" s="14"/>
      <c r="CS31" s="1231"/>
      <c r="CT31" s="1231"/>
      <c r="CU31" s="1231"/>
      <c r="CV31" s="1229"/>
      <c r="CW31" s="1229"/>
      <c r="CX31" s="1231"/>
      <c r="CY31" s="1233"/>
      <c r="CZ31" s="1248"/>
      <c r="DA31" s="1227"/>
      <c r="DB31" s="1227"/>
      <c r="DC31" s="1227">
        <f t="shared" si="71"/>
        <v>0</v>
      </c>
      <c r="DD31" s="1227"/>
      <c r="DE31" s="1227"/>
      <c r="DF31" s="1227"/>
      <c r="DG31" s="1227"/>
      <c r="DH31" s="1227"/>
      <c r="DI31" s="1227"/>
      <c r="DJ31" s="1227"/>
      <c r="DK31" s="1227"/>
      <c r="DL31" s="1227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17402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992100.47983199998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21710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1249889.2489200002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257"/>
      <c r="C34" s="1255"/>
      <c r="D34" s="1255"/>
      <c r="E34" s="1255"/>
      <c r="F34" s="640"/>
      <c r="G34" s="1255"/>
      <c r="H34" s="1257"/>
      <c r="I34" s="1259"/>
      <c r="J34" s="1281" t="s">
        <v>391</v>
      </c>
      <c r="K34" s="1275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38550</v>
      </c>
      <c r="AB34" s="1257"/>
      <c r="AC34" s="1255"/>
      <c r="AD34" s="1255"/>
      <c r="AE34" s="1255"/>
      <c r="AF34" s="1259"/>
      <c r="AG34" s="1236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263" t="e">
        <f ca="1">AB34*$CZ34*$AA34*$Y34/1000/1000</f>
        <v>#DIV/0!</v>
      </c>
      <c r="AL34" s="1244" t="e">
        <f t="shared" ca="1" si="107"/>
        <v>#DIV/0!</v>
      </c>
      <c r="AM34" s="1244" t="e">
        <f t="shared" ca="1" si="107"/>
        <v>#DIV/0!</v>
      </c>
      <c r="AN34" s="1244" t="e">
        <f t="shared" ca="1" si="107"/>
        <v>#DIV/0!</v>
      </c>
      <c r="AO34" s="1244" t="e">
        <f t="shared" ca="1" si="107"/>
        <v>#DIV/0!</v>
      </c>
      <c r="AP34" s="1246" t="e">
        <f t="shared" ca="1" si="107"/>
        <v>#DIV/0!</v>
      </c>
      <c r="AQ34" s="1301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263" t="e">
        <f t="shared" ca="1" si="108"/>
        <v>#DIV/0!</v>
      </c>
      <c r="AU34" s="1244" t="e">
        <f t="shared" ca="1" si="108"/>
        <v>#DIV/0!</v>
      </c>
      <c r="AV34" s="1244" t="e">
        <f t="shared" ca="1" si="98"/>
        <v>#DIV/0!</v>
      </c>
      <c r="AW34" s="1244" t="e">
        <f t="shared" ca="1" si="99"/>
        <v>#DIV/0!</v>
      </c>
      <c r="AX34" s="1244" t="e">
        <f t="shared" ca="1" si="100"/>
        <v>#DIV/0!</v>
      </c>
      <c r="AY34" s="1246" t="e">
        <f t="shared" ref="AY34:AY40" ca="1" si="117">SUM(AT34:AX34)</f>
        <v>#DIV/0!</v>
      </c>
      <c r="AZ34" s="1261">
        <f ca="1">BB34/AA34</f>
        <v>57.572052000000006</v>
      </c>
      <c r="BA34" s="1300" t="e">
        <f ca="1">(I34+D34)*AA34*CZ34*A34</f>
        <v>#DIV/0!</v>
      </c>
      <c r="BB34" s="1300">
        <f ca="1">(BC34+BE34+BF34+BD34)*AA34+0.76*Y34*AA34</f>
        <v>2219402.6046000002</v>
      </c>
      <c r="BC34" s="1291"/>
      <c r="BD34" s="1291"/>
      <c r="BE34" s="1291"/>
      <c r="BF34" s="1291"/>
      <c r="BG34" s="1240"/>
      <c r="BH34" s="1287">
        <f t="shared" ca="1" si="49"/>
        <v>0</v>
      </c>
      <c r="BI34" s="1287">
        <f ca="1">BG34*AA34*Y34</f>
        <v>0</v>
      </c>
      <c r="BJ34" s="1289">
        <f ca="1">AJ34/AA34-AZ34-BG34*Y34</f>
        <v>-57.572052000000006</v>
      </c>
      <c r="BK34" s="1287">
        <f ca="1">AR34/AA34-AZ34-BG34</f>
        <v>-57.572052000000006</v>
      </c>
      <c r="BL34" s="1295" t="e">
        <f>CC34</f>
        <v>#DIV/0!</v>
      </c>
      <c r="BM34" s="1287" t="e">
        <f ca="1">BJ34-BL34</f>
        <v>#DIV/0!</v>
      </c>
      <c r="BN34" s="1220" t="e">
        <f ca="1">BK34-BL34</f>
        <v>#DIV/0!</v>
      </c>
      <c r="BO34" s="1240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263">
        <f>SUMPRODUCT(([178]БП!$C$245:$N$245=$L34)*([178]БП!$C$246:$N$246))</f>
        <v>0</v>
      </c>
      <c r="CC34" s="1297" t="e">
        <f>'Компания 1_факт_НДПИ (Argus)'!$N$41</f>
        <v>#DIV/0!</v>
      </c>
      <c r="CD34" s="643"/>
      <c r="CE34" s="643"/>
      <c r="CF34" s="643"/>
      <c r="CG34" s="643"/>
      <c r="CH34" s="1234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34" t="e">
        <f ca="1">(CB34-CC34)*AA34</f>
        <v>#DIV/0!</v>
      </c>
      <c r="CJ34" s="1234">
        <f ca="1">CD34*$AA34</f>
        <v>0</v>
      </c>
      <c r="CK34" s="1234">
        <f t="shared" ca="1" si="59"/>
        <v>0</v>
      </c>
      <c r="CL34" s="1234">
        <f t="shared" ca="1" si="60"/>
        <v>0</v>
      </c>
      <c r="CM34" s="1238">
        <f>'Компания 1_факт_НДПИ (Platts)'!$N$14</f>
        <v>0</v>
      </c>
      <c r="CN34" s="1240"/>
      <c r="CO34" s="1240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242" t="e">
        <f t="shared" ca="1" si="61"/>
        <v>#DIV/0!</v>
      </c>
      <c r="CQ34" s="641"/>
      <c r="CR34" s="1236">
        <f>'Компания 1_факт_НДПИ (Argus)'!N14</f>
        <v>0</v>
      </c>
      <c r="CS34" s="1244">
        <f ca="1">AA34*BK34/1000/1000</f>
        <v>-1.0493082197520003</v>
      </c>
      <c r="CT34" s="1244" t="e">
        <f ca="1">BL34*AA34</f>
        <v>#DIV/0!</v>
      </c>
      <c r="CU34" s="1244" t="e">
        <f t="shared" ref="CU34" ca="1" si="118">CS34-CT34</f>
        <v>#DIV/0!</v>
      </c>
      <c r="CV34" s="1234" t="e">
        <f ca="1">BL34/CR34*Y34*AA34</f>
        <v>#DIV/0!</v>
      </c>
      <c r="CW34" s="1234" t="e">
        <f ca="1">BL34/CR34*Z34*AA34</f>
        <v>#DIV/0!</v>
      </c>
      <c r="CX34" s="1244" t="e">
        <f ca="1">CV34-CT34</f>
        <v>#DIV/0!</v>
      </c>
      <c r="CY34" s="1246" t="e">
        <f ca="1">CW34-CH34</f>
        <v>#DIV/0!</v>
      </c>
      <c r="CZ34" s="1273" t="e">
        <f ca="1">(AI34+AI35)/AA34/(BR34+BP34)</f>
        <v>#DIV/0!</v>
      </c>
      <c r="DA34" s="1265" t="e">
        <f ca="1">CR34*AA34*BU34*CZ34/1000000</f>
        <v>#DIV/0!</v>
      </c>
      <c r="DB34" s="1265" t="e">
        <f ca="1">CR34*AA34*BV34*CZ34/1000000</f>
        <v>#DIV/0!</v>
      </c>
      <c r="DC34" s="1265">
        <f t="shared" si="71"/>
        <v>0</v>
      </c>
      <c r="DD34" s="1265" t="e">
        <f t="shared" ca="1" si="109"/>
        <v>#DIV/0!</v>
      </c>
      <c r="DE34" s="1265" t="e">
        <f t="shared" ca="1" si="110"/>
        <v>#DIV/0!</v>
      </c>
      <c r="DF34" s="1265" t="e">
        <f t="shared" ca="1" si="111"/>
        <v>#DIV/0!</v>
      </c>
      <c r="DG34" s="1265" t="e">
        <f t="shared" ca="1" si="112"/>
        <v>#DIV/0!</v>
      </c>
      <c r="DH34" s="1265">
        <f t="shared" ca="1" si="113"/>
        <v>0</v>
      </c>
      <c r="DI34" s="1265">
        <f ca="1">AS34/1000000</f>
        <v>0</v>
      </c>
      <c r="DJ34" s="1265" t="e">
        <f t="shared" ca="1" si="114"/>
        <v>#DIV/0!</v>
      </c>
      <c r="DK34" s="1265" t="e">
        <f t="shared" ref="DK34:DK35" ca="1" si="119">CY34/1000/1000</f>
        <v>#DIV/0!</v>
      </c>
      <c r="DL34" s="1265" t="e">
        <f t="shared" ref="DL34:DL35" ca="1" si="120">CP34/1000/1000</f>
        <v>#DIV/0!</v>
      </c>
      <c r="DM34" s="1267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258"/>
      <c r="C35" s="1256"/>
      <c r="D35" s="1256"/>
      <c r="E35" s="1256"/>
      <c r="F35" s="577"/>
      <c r="G35" s="1256"/>
      <c r="H35" s="1258"/>
      <c r="I35" s="1260"/>
      <c r="J35" s="1282"/>
      <c r="K35" s="1276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29032</v>
      </c>
      <c r="AB35" s="1258"/>
      <c r="AC35" s="1256"/>
      <c r="AD35" s="1256"/>
      <c r="AE35" s="1256"/>
      <c r="AF35" s="1260"/>
      <c r="AG35" s="1237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264"/>
      <c r="AL35" s="1245"/>
      <c r="AM35" s="1245"/>
      <c r="AN35" s="1245"/>
      <c r="AO35" s="1245"/>
      <c r="AP35" s="1247"/>
      <c r="AQ35" s="1302"/>
      <c r="AR35" s="617" t="e">
        <f t="shared" ca="1" si="115"/>
        <v>#DIV/0!</v>
      </c>
      <c r="AS35" s="618" t="e">
        <f t="shared" ca="1" si="116"/>
        <v>#DIV/0!</v>
      </c>
      <c r="AT35" s="1264"/>
      <c r="AU35" s="1245"/>
      <c r="AV35" s="1245"/>
      <c r="AW35" s="1245"/>
      <c r="AX35" s="1245"/>
      <c r="AY35" s="1247"/>
      <c r="AZ35" s="1262"/>
      <c r="BA35" s="1245"/>
      <c r="BB35" s="1245"/>
      <c r="BC35" s="1292"/>
      <c r="BD35" s="1292"/>
      <c r="BE35" s="1292"/>
      <c r="BF35" s="1292"/>
      <c r="BG35" s="1277"/>
      <c r="BH35" s="1288"/>
      <c r="BI35" s="1288"/>
      <c r="BJ35" s="1290"/>
      <c r="BK35" s="1288"/>
      <c r="BL35" s="1296"/>
      <c r="BM35" s="1288"/>
      <c r="BN35" s="1221"/>
      <c r="BO35" s="1277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264"/>
      <c r="CC35" s="1298"/>
      <c r="CD35" s="581"/>
      <c r="CE35" s="581"/>
      <c r="CF35" s="581"/>
      <c r="CG35" s="581"/>
      <c r="CH35" s="1235"/>
      <c r="CI35" s="1235"/>
      <c r="CJ35" s="1235"/>
      <c r="CK35" s="1235"/>
      <c r="CL35" s="1235"/>
      <c r="CM35" s="1239"/>
      <c r="CN35" s="1241"/>
      <c r="CO35" s="1277"/>
      <c r="CP35" s="1243">
        <f t="shared" si="61"/>
        <v>0</v>
      </c>
      <c r="CQ35" s="578"/>
      <c r="CR35" s="1237"/>
      <c r="CS35" s="1245"/>
      <c r="CT35" s="1245"/>
      <c r="CU35" s="1245"/>
      <c r="CV35" s="1235"/>
      <c r="CW35" s="1235"/>
      <c r="CX35" s="1245"/>
      <c r="CY35" s="1247"/>
      <c r="CZ35" s="1273"/>
      <c r="DA35" s="1266"/>
      <c r="DB35" s="1266"/>
      <c r="DC35" s="1266">
        <f t="shared" si="71"/>
        <v>0</v>
      </c>
      <c r="DD35" s="1266">
        <f t="shared" si="109"/>
        <v>0</v>
      </c>
      <c r="DE35" s="1266">
        <f t="shared" si="110"/>
        <v>0</v>
      </c>
      <c r="DF35" s="1266">
        <f t="shared" si="111"/>
        <v>0</v>
      </c>
      <c r="DG35" s="1266">
        <f t="shared" si="112"/>
        <v>0</v>
      </c>
      <c r="DH35" s="1266">
        <f t="shared" si="113"/>
        <v>0</v>
      </c>
      <c r="DI35" s="1266"/>
      <c r="DJ35" s="1266">
        <f t="shared" si="114"/>
        <v>0</v>
      </c>
      <c r="DK35" s="1266">
        <f t="shared" si="119"/>
        <v>0</v>
      </c>
      <c r="DL35" s="1266">
        <f t="shared" si="120"/>
        <v>0</v>
      </c>
      <c r="DM35" s="1268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257"/>
      <c r="C36" s="1255"/>
      <c r="D36" s="1255"/>
      <c r="E36" s="1255"/>
      <c r="F36" s="576"/>
      <c r="G36" s="1255"/>
      <c r="H36" s="1257"/>
      <c r="I36" s="1259"/>
      <c r="J36" s="1281" t="s">
        <v>391</v>
      </c>
      <c r="K36" s="1275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21950</v>
      </c>
      <c r="AB36" s="1257"/>
      <c r="AC36" s="1255"/>
      <c r="AD36" s="1255"/>
      <c r="AE36" s="1255"/>
      <c r="AF36" s="1259"/>
      <c r="AG36" s="1236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263" t="e">
        <f t="shared" ref="AK36:AO36" ca="1" si="122">AB36*$CZ36*$AA36*$Y36/1000/1000</f>
        <v>#DIV/0!</v>
      </c>
      <c r="AL36" s="1244" t="e">
        <f t="shared" ca="1" si="122"/>
        <v>#DIV/0!</v>
      </c>
      <c r="AM36" s="1244" t="e">
        <f t="shared" ca="1" si="122"/>
        <v>#DIV/0!</v>
      </c>
      <c r="AN36" s="1244" t="e">
        <f t="shared" ca="1" si="122"/>
        <v>#DIV/0!</v>
      </c>
      <c r="AO36" s="1244" t="e">
        <f t="shared" ca="1" si="122"/>
        <v>#DIV/0!</v>
      </c>
      <c r="AP36" s="1246" t="e">
        <f ca="1">AG36*$CZ36*$AA36*$Y36/1000/1000</f>
        <v>#DIV/0!</v>
      </c>
      <c r="AQ36" s="1301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263" t="e">
        <f ca="1">(AB36-B36)*$CZ36*$AA36*$Y36/1000/1000</f>
        <v>#DIV/0!</v>
      </c>
      <c r="AU36" s="1244" t="e">
        <f ca="1">(AC36-C36)*$CZ36*$AA36*$Y36/1000/1000</f>
        <v>#DIV/0!</v>
      </c>
      <c r="AV36" s="1244" t="e">
        <f ca="1">(AD36-D36)*$CZ36*$AA36*$Y36/1000/1000</f>
        <v>#DIV/0!</v>
      </c>
      <c r="AW36" s="1244" t="e">
        <f ca="1">(AE36-E36)*$CZ36*$AA36*$Y36/1000/1000</f>
        <v>#DIV/0!</v>
      </c>
      <c r="AX36" s="1244" t="e">
        <f ca="1">(AF36-F36)*$CZ36*$AA36*$Y36/1000/1000</f>
        <v>#DIV/0!</v>
      </c>
      <c r="AY36" s="1246" t="e">
        <f t="shared" ca="1" si="117"/>
        <v>#DIV/0!</v>
      </c>
      <c r="AZ36" s="1261">
        <f ca="1">BB36/AA36</f>
        <v>61.118744</v>
      </c>
      <c r="BA36" s="1300" t="e">
        <f ca="1">(I36+D36)*AA36*CZ36*A36</f>
        <v>#DIV/0!</v>
      </c>
      <c r="BB36" s="1300">
        <f t="shared" ref="BB36:BB40" ca="1" si="124">(BC36+BE36+BF36+BD36)*AA36+0.76*Y36*AA36</f>
        <v>1341556.4308</v>
      </c>
      <c r="BC36" s="1291"/>
      <c r="BD36" s="1291"/>
      <c r="BE36" s="1291"/>
      <c r="BF36" s="1291"/>
      <c r="BG36" s="1240"/>
      <c r="BH36" s="1287">
        <f t="shared" ca="1" si="49"/>
        <v>0</v>
      </c>
      <c r="BI36" s="1287">
        <f t="shared" ref="BI36" ca="1" si="125">BG36*AA36*Y36</f>
        <v>0</v>
      </c>
      <c r="BJ36" s="1289">
        <f t="shared" ref="BJ36" ca="1" si="126">AJ36/AA36-AZ36-BG36*Y36</f>
        <v>-61.118744</v>
      </c>
      <c r="BK36" s="1287">
        <f t="shared" ref="BK36" ca="1" si="127">AR36/AA36-AZ36-BG36</f>
        <v>-61.118744</v>
      </c>
      <c r="BL36" s="1295" t="e">
        <f>CC36</f>
        <v>#DIV/0!</v>
      </c>
      <c r="BM36" s="1287" t="e">
        <f t="shared" ref="BM36" ca="1" si="128">BJ36-BL36</f>
        <v>#DIV/0!</v>
      </c>
      <c r="BN36" s="1220" t="e">
        <f t="shared" ref="BN36" ca="1" si="129">BK36-BL36</f>
        <v>#DIV/0!</v>
      </c>
      <c r="BO36" s="1240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263">
        <f>SUMPRODUCT(([178]БП!$C$245:$N$245=$L36)*([178]БП!$C$246:$N$246))</f>
        <v>0</v>
      </c>
      <c r="CC36" s="1297" t="e">
        <f>CC34</f>
        <v>#DIV/0!</v>
      </c>
      <c r="CD36" s="581"/>
      <c r="CE36" s="581"/>
      <c r="CF36" s="581"/>
      <c r="CG36" s="581"/>
      <c r="CH36" s="1234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34" t="e">
        <f ca="1">(CB36-CC36)*AA36</f>
        <v>#DIV/0!</v>
      </c>
      <c r="CJ36" s="1234">
        <f t="shared" ref="CJ36" ca="1" si="130">CD36*$AA36</f>
        <v>0</v>
      </c>
      <c r="CK36" s="1234">
        <f t="shared" ref="CK36" ca="1" si="131">CE36*$AA36</f>
        <v>0</v>
      </c>
      <c r="CL36" s="1234">
        <f t="shared" ref="CL36" ca="1" si="132">CF36*$AA36</f>
        <v>0</v>
      </c>
      <c r="CM36" s="1238">
        <f>'Компания 1_факт_НДПИ (Platts)'!$N$14</f>
        <v>0</v>
      </c>
      <c r="CN36" s="1240"/>
      <c r="CO36" s="1240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242" t="e">
        <f t="shared" ca="1" si="61"/>
        <v>#DIV/0!</v>
      </c>
      <c r="CQ36" s="578"/>
      <c r="CR36" s="1236">
        <f>CR34</f>
        <v>0</v>
      </c>
      <c r="CS36" s="1244">
        <f ca="1">AA36*BK36/1000/1000</f>
        <v>-1.8034307792080002</v>
      </c>
      <c r="CT36" s="1244" t="e">
        <f ca="1">BL36*AA36</f>
        <v>#DIV/0!</v>
      </c>
      <c r="CU36" s="1244" t="e">
        <f t="shared" ref="CU36" ca="1" si="133">CS36-CT36</f>
        <v>#DIV/0!</v>
      </c>
      <c r="CV36" s="1234" t="e">
        <f ca="1">BL36/CR36*Y36*AA36</f>
        <v>#DIV/0!</v>
      </c>
      <c r="CW36" s="1234" t="e">
        <f ca="1">BL36/CR36*Z36*AA36</f>
        <v>#DIV/0!</v>
      </c>
      <c r="CX36" s="1244" t="e">
        <f t="shared" ref="CX36" ca="1" si="134">CV36-CT36</f>
        <v>#DIV/0!</v>
      </c>
      <c r="CY36" s="1246" t="e">
        <f ca="1">CW36-CH36</f>
        <v>#DIV/0!</v>
      </c>
      <c r="CZ36" s="1273" t="e">
        <f ca="1">(AI36+AI37)/AA36/(BR36+BP36)</f>
        <v>#DIV/0!</v>
      </c>
      <c r="DA36" s="1265" t="e">
        <f ca="1">CR36*AA36*BU36*CZ36/1000000</f>
        <v>#DIV/0!</v>
      </c>
      <c r="DB36" s="768" t="e">
        <f ca="1">CR36*AA36*BV36*CZ36/1000000</f>
        <v>#DIV/0!</v>
      </c>
      <c r="DC36" s="1265">
        <f t="shared" si="71"/>
        <v>0</v>
      </c>
      <c r="DD36" s="1265" t="e">
        <f t="shared" ca="1" si="109"/>
        <v>#DIV/0!</v>
      </c>
      <c r="DE36" s="1265" t="e">
        <f t="shared" ca="1" si="110"/>
        <v>#DIV/0!</v>
      </c>
      <c r="DF36" s="1265" t="e">
        <f t="shared" ca="1" si="111"/>
        <v>#DIV/0!</v>
      </c>
      <c r="DG36" s="1265" t="e">
        <f t="shared" ca="1" si="112"/>
        <v>#DIV/0!</v>
      </c>
      <c r="DH36" s="1265">
        <f t="shared" ca="1" si="113"/>
        <v>0</v>
      </c>
      <c r="DI36" s="1265">
        <f ca="1">AS36/1000000</f>
        <v>0</v>
      </c>
      <c r="DJ36" s="1265" t="e">
        <f t="shared" ca="1" si="114"/>
        <v>#DIV/0!</v>
      </c>
      <c r="DK36" s="1265" t="e">
        <f t="shared" ref="DK36:DK41" ca="1" si="135">CY36/1000/1000</f>
        <v>#DIV/0!</v>
      </c>
      <c r="DL36" s="1265" t="e">
        <f t="shared" ref="DL36:DL41" ca="1" si="136">CP36/1000/1000</f>
        <v>#DIV/0!</v>
      </c>
      <c r="DM36" s="1267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258"/>
      <c r="C37" s="1256"/>
      <c r="D37" s="1256"/>
      <c r="E37" s="1256"/>
      <c r="F37" s="577"/>
      <c r="G37" s="1256"/>
      <c r="H37" s="1258"/>
      <c r="I37" s="1260"/>
      <c r="J37" s="1282"/>
      <c r="K37" s="1276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29957</v>
      </c>
      <c r="AB37" s="1258"/>
      <c r="AC37" s="1256"/>
      <c r="AD37" s="1256"/>
      <c r="AE37" s="1256"/>
      <c r="AF37" s="1260"/>
      <c r="AG37" s="1237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264"/>
      <c r="AL37" s="1245"/>
      <c r="AM37" s="1245"/>
      <c r="AN37" s="1245"/>
      <c r="AO37" s="1245"/>
      <c r="AP37" s="1247"/>
      <c r="AQ37" s="1302"/>
      <c r="AR37" s="617" t="e">
        <f t="shared" ca="1" si="115"/>
        <v>#DIV/0!</v>
      </c>
      <c r="AS37" s="618" t="e">
        <f t="shared" ca="1" si="116"/>
        <v>#DIV/0!</v>
      </c>
      <c r="AT37" s="1264"/>
      <c r="AU37" s="1245"/>
      <c r="AV37" s="1245"/>
      <c r="AW37" s="1245">
        <f t="shared" ref="AW37:AX41" ca="1" si="138">(AE37-E37)*$CZ37*$AA37*$Y37/1000/1000</f>
        <v>0</v>
      </c>
      <c r="AX37" s="1245">
        <f t="shared" ca="1" si="138"/>
        <v>0</v>
      </c>
      <c r="AY37" s="1247"/>
      <c r="AZ37" s="1262"/>
      <c r="BA37" s="1245"/>
      <c r="BB37" s="1245"/>
      <c r="BC37" s="1292"/>
      <c r="BD37" s="1292"/>
      <c r="BE37" s="1292"/>
      <c r="BF37" s="1292"/>
      <c r="BG37" s="1277"/>
      <c r="BH37" s="1288"/>
      <c r="BI37" s="1288"/>
      <c r="BJ37" s="1290"/>
      <c r="BK37" s="1288"/>
      <c r="BL37" s="1296"/>
      <c r="BM37" s="1288"/>
      <c r="BN37" s="1221"/>
      <c r="BO37" s="1277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264"/>
      <c r="CC37" s="1298"/>
      <c r="CD37" s="581"/>
      <c r="CE37" s="581"/>
      <c r="CF37" s="581"/>
      <c r="CG37" s="581"/>
      <c r="CH37" s="1235"/>
      <c r="CI37" s="1235"/>
      <c r="CJ37" s="1235"/>
      <c r="CK37" s="1235"/>
      <c r="CL37" s="1235"/>
      <c r="CM37" s="1239"/>
      <c r="CN37" s="1241"/>
      <c r="CO37" s="1277"/>
      <c r="CP37" s="1243">
        <f t="shared" si="61"/>
        <v>0</v>
      </c>
      <c r="CQ37" s="578"/>
      <c r="CR37" s="1237"/>
      <c r="CS37" s="1245"/>
      <c r="CT37" s="1245"/>
      <c r="CU37" s="1245"/>
      <c r="CV37" s="1235"/>
      <c r="CW37" s="1235"/>
      <c r="CX37" s="1245"/>
      <c r="CY37" s="1247"/>
      <c r="CZ37" s="1273"/>
      <c r="DA37" s="1266"/>
      <c r="DB37" s="769"/>
      <c r="DC37" s="1266">
        <f t="shared" si="71"/>
        <v>0</v>
      </c>
      <c r="DD37" s="1266">
        <f t="shared" ca="1" si="109"/>
        <v>0</v>
      </c>
      <c r="DE37" s="1266">
        <f t="shared" si="110"/>
        <v>0</v>
      </c>
      <c r="DF37" s="1266">
        <f t="shared" si="111"/>
        <v>0</v>
      </c>
      <c r="DG37" s="1266">
        <f t="shared" si="112"/>
        <v>0</v>
      </c>
      <c r="DH37" s="1266">
        <f t="shared" si="113"/>
        <v>0</v>
      </c>
      <c r="DI37" s="1266"/>
      <c r="DJ37" s="1266">
        <f t="shared" si="114"/>
        <v>0</v>
      </c>
      <c r="DK37" s="1266">
        <f t="shared" si="135"/>
        <v>0</v>
      </c>
      <c r="DL37" s="1266">
        <f t="shared" si="136"/>
        <v>0</v>
      </c>
      <c r="DM37" s="1268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257"/>
      <c r="C38" s="1255"/>
      <c r="D38" s="1255"/>
      <c r="E38" s="1255"/>
      <c r="F38" s="576"/>
      <c r="G38" s="1255"/>
      <c r="H38" s="1257"/>
      <c r="I38" s="1259"/>
      <c r="J38" s="1281" t="s">
        <v>391</v>
      </c>
      <c r="K38" s="1275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25805</v>
      </c>
      <c r="AB38" s="1257"/>
      <c r="AC38" s="1255"/>
      <c r="AD38" s="1255"/>
      <c r="AE38" s="1255"/>
      <c r="AF38" s="1259"/>
      <c r="AG38" s="1236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263" t="e">
        <f t="shared" ref="AK38:AP38" ca="1" si="140">AB38*$CZ38*$AA38*$Y38/1000/1000</f>
        <v>#DIV/0!</v>
      </c>
      <c r="AL38" s="1244" t="e">
        <f t="shared" ca="1" si="140"/>
        <v>#DIV/0!</v>
      </c>
      <c r="AM38" s="1244" t="e">
        <f t="shared" ca="1" si="140"/>
        <v>#DIV/0!</v>
      </c>
      <c r="AN38" s="1244" t="e">
        <f t="shared" ca="1" si="140"/>
        <v>#DIV/0!</v>
      </c>
      <c r="AO38" s="1244" t="e">
        <f t="shared" ca="1" si="140"/>
        <v>#DIV/0!</v>
      </c>
      <c r="AP38" s="1246" t="e">
        <f t="shared" ca="1" si="140"/>
        <v>#DIV/0!</v>
      </c>
      <c r="AQ38" s="1301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263" t="e">
        <f ca="1">(AB38-B38)*$CZ38*$AA38*$Y38/1000/1000</f>
        <v>#DIV/0!</v>
      </c>
      <c r="AU38" s="1244" t="e">
        <f ca="1">(AC38-C38)*$CZ38*$AA38*$Y38/1000/1000</f>
        <v>#DIV/0!</v>
      </c>
      <c r="AV38" s="1244" t="e">
        <f ca="1">(AD38-D38)*$CZ38*$AA38*$Y38/1000/1000</f>
        <v>#DIV/0!</v>
      </c>
      <c r="AW38" s="1244" t="e">
        <f t="shared" ca="1" si="138"/>
        <v>#DIV/0!</v>
      </c>
      <c r="AX38" s="1244" t="e">
        <f t="shared" ca="1" si="138"/>
        <v>#DIV/0!</v>
      </c>
      <c r="AY38" s="1246" t="e">
        <f t="shared" ca="1" si="117"/>
        <v>#DIV/0!</v>
      </c>
      <c r="AZ38" s="1261">
        <f ca="1">BB38/AA38</f>
        <v>66.065888000000001</v>
      </c>
      <c r="BA38" s="1300" t="e">
        <f ca="1">(I38+D38)*AA38*CZ38*A38</f>
        <v>#DIV/0!</v>
      </c>
      <c r="BB38" s="1300">
        <f t="shared" ca="1" si="124"/>
        <v>1704830.2398399999</v>
      </c>
      <c r="BC38" s="1291"/>
      <c r="BD38" s="1291"/>
      <c r="BE38" s="1291"/>
      <c r="BF38" s="1291"/>
      <c r="BG38" s="1240"/>
      <c r="BH38" s="1287">
        <f t="shared" ca="1" si="49"/>
        <v>0</v>
      </c>
      <c r="BI38" s="1287">
        <f t="shared" ref="BI38" ca="1" si="141">BG38*AA38*Y38</f>
        <v>0</v>
      </c>
      <c r="BJ38" s="1289">
        <f t="shared" ref="BJ38" ca="1" si="142">AJ38/AA38-AZ38-BG38*Y38</f>
        <v>-66.065888000000001</v>
      </c>
      <c r="BK38" s="1287">
        <f t="shared" ref="BK38" ca="1" si="143">AR38/AA38-AZ38-BG38</f>
        <v>-66.065888000000001</v>
      </c>
      <c r="BL38" s="1295" t="e">
        <f>CC38</f>
        <v>#DIV/0!</v>
      </c>
      <c r="BM38" s="1287" t="e">
        <f t="shared" ref="BM38" ca="1" si="144">BJ38-BL38</f>
        <v>#DIV/0!</v>
      </c>
      <c r="BN38" s="1220" t="e">
        <f t="shared" ref="BN38" ca="1" si="145">BK38-BL38</f>
        <v>#DIV/0!</v>
      </c>
      <c r="BO38" s="1240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263">
        <f>SUMPRODUCT(([178]БП!$C$245:$N$245=$L38)*([178]БП!$C$246:$N$246))</f>
        <v>0</v>
      </c>
      <c r="CC38" s="1297" t="e">
        <f>CC36</f>
        <v>#DIV/0!</v>
      </c>
      <c r="CD38" s="581"/>
      <c r="CE38" s="581"/>
      <c r="CF38" s="581"/>
      <c r="CG38" s="581"/>
      <c r="CH38" s="1234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34" t="e">
        <f t="shared" ref="CI38" ca="1" si="146">(CB38-CC38)*AA38</f>
        <v>#DIV/0!</v>
      </c>
      <c r="CJ38" s="1234">
        <f t="shared" ref="CJ38" ca="1" si="147">CD38*$AA38</f>
        <v>0</v>
      </c>
      <c r="CK38" s="1234">
        <f t="shared" ref="CK38" ca="1" si="148">CE38*$AA38</f>
        <v>0</v>
      </c>
      <c r="CL38" s="1234">
        <f t="shared" ref="CL38" ca="1" si="149">CF38*$AA38</f>
        <v>0</v>
      </c>
      <c r="CM38" s="1238">
        <f>'Компания 1_факт_НДПИ (Platts)'!$N$14</f>
        <v>0</v>
      </c>
      <c r="CN38" s="1240"/>
      <c r="CO38" s="1240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242" t="e">
        <f t="shared" ca="1" si="61"/>
        <v>#DIV/0!</v>
      </c>
      <c r="CQ38" s="578"/>
      <c r="CR38" s="1236">
        <f>CR36</f>
        <v>0</v>
      </c>
      <c r="CS38" s="1244">
        <f ca="1">AA38*BK38/1000/1000</f>
        <v>-1.357191537184</v>
      </c>
      <c r="CT38" s="1244" t="e">
        <f ca="1">BL38*AA38</f>
        <v>#DIV/0!</v>
      </c>
      <c r="CU38" s="1244" t="e">
        <f t="shared" ref="CU38" ca="1" si="150">CS38-CT38</f>
        <v>#DIV/0!</v>
      </c>
      <c r="CV38" s="1234" t="e">
        <f ca="1">BL38/CR38*Y38*AA38</f>
        <v>#DIV/0!</v>
      </c>
      <c r="CW38" s="1234" t="e">
        <f ca="1">BL38/CR38*Z38*AA38</f>
        <v>#DIV/0!</v>
      </c>
      <c r="CX38" s="1244" t="e">
        <f t="shared" ref="CX38" ca="1" si="151">CV38-CT38</f>
        <v>#DIV/0!</v>
      </c>
      <c r="CY38" s="1246" t="e">
        <f ca="1">CW38-CH38</f>
        <v>#DIV/0!</v>
      </c>
      <c r="CZ38" s="1273" t="e">
        <f ca="1">(AI38+AI39)/AA38/(BR38+BP38)</f>
        <v>#DIV/0!</v>
      </c>
      <c r="DA38" s="1265" t="e">
        <f ca="1">CR38*AA38*BU38*CZ38/1000000</f>
        <v>#DIV/0!</v>
      </c>
      <c r="DB38" s="1265" t="e">
        <f ca="1">CR38*AA38*BV38*CZ38/1000000</f>
        <v>#DIV/0!</v>
      </c>
      <c r="DC38" s="1265">
        <f t="shared" si="71"/>
        <v>0</v>
      </c>
      <c r="DD38" s="1265" t="e">
        <f t="shared" ca="1" si="109"/>
        <v>#DIV/0!</v>
      </c>
      <c r="DE38" s="1265" t="e">
        <f t="shared" ca="1" si="110"/>
        <v>#DIV/0!</v>
      </c>
      <c r="DF38" s="1265" t="e">
        <f t="shared" ca="1" si="111"/>
        <v>#DIV/0!</v>
      </c>
      <c r="DG38" s="1265" t="e">
        <f t="shared" ca="1" si="112"/>
        <v>#DIV/0!</v>
      </c>
      <c r="DH38" s="1265">
        <f t="shared" ca="1" si="113"/>
        <v>0</v>
      </c>
      <c r="DI38" s="1265">
        <f ca="1">AS38/1000000</f>
        <v>0</v>
      </c>
      <c r="DJ38" s="1265" t="e">
        <f t="shared" ca="1" si="114"/>
        <v>#DIV/0!</v>
      </c>
      <c r="DK38" s="1265" t="e">
        <f t="shared" ca="1" si="135"/>
        <v>#DIV/0!</v>
      </c>
      <c r="DL38" s="1265" t="e">
        <f t="shared" ca="1" si="136"/>
        <v>#DIV/0!</v>
      </c>
      <c r="DM38" s="1267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258"/>
      <c r="C39" s="1256"/>
      <c r="D39" s="1256"/>
      <c r="E39" s="1256"/>
      <c r="F39" s="577"/>
      <c r="G39" s="1256"/>
      <c r="H39" s="1258"/>
      <c r="I39" s="1260"/>
      <c r="J39" s="1282"/>
      <c r="K39" s="1276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40520</v>
      </c>
      <c r="AB39" s="1258"/>
      <c r="AC39" s="1256"/>
      <c r="AD39" s="1256"/>
      <c r="AE39" s="1256"/>
      <c r="AF39" s="1260"/>
      <c r="AG39" s="1237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264"/>
      <c r="AL39" s="1245"/>
      <c r="AM39" s="1245"/>
      <c r="AN39" s="1245"/>
      <c r="AO39" s="1245"/>
      <c r="AP39" s="1247"/>
      <c r="AQ39" s="1302"/>
      <c r="AR39" s="617" t="e">
        <f ca="1">AI39*Z39</f>
        <v>#DIV/0!</v>
      </c>
      <c r="AS39" s="618" t="e">
        <f t="shared" ca="1" si="116"/>
        <v>#DIV/0!</v>
      </c>
      <c r="AT39" s="1264"/>
      <c r="AU39" s="1245"/>
      <c r="AV39" s="1245"/>
      <c r="AW39" s="1245">
        <f t="shared" ca="1" si="138"/>
        <v>0</v>
      </c>
      <c r="AX39" s="1245">
        <f t="shared" ca="1" si="138"/>
        <v>0</v>
      </c>
      <c r="AY39" s="1247"/>
      <c r="AZ39" s="1262"/>
      <c r="BA39" s="1245"/>
      <c r="BB39" s="1245"/>
      <c r="BC39" s="1292"/>
      <c r="BD39" s="1292"/>
      <c r="BE39" s="1292"/>
      <c r="BF39" s="1292"/>
      <c r="BG39" s="1277"/>
      <c r="BH39" s="1288"/>
      <c r="BI39" s="1288"/>
      <c r="BJ39" s="1290"/>
      <c r="BK39" s="1288"/>
      <c r="BL39" s="1296"/>
      <c r="BM39" s="1288"/>
      <c r="BN39" s="1221"/>
      <c r="BO39" s="1277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264"/>
      <c r="CC39" s="1298"/>
      <c r="CD39" s="581"/>
      <c r="CE39" s="581"/>
      <c r="CF39" s="581"/>
      <c r="CG39" s="581"/>
      <c r="CH39" s="1235"/>
      <c r="CI39" s="1235"/>
      <c r="CJ39" s="1235"/>
      <c r="CK39" s="1235"/>
      <c r="CL39" s="1235"/>
      <c r="CM39" s="1239"/>
      <c r="CN39" s="1241"/>
      <c r="CO39" s="1277"/>
      <c r="CP39" s="1243">
        <f t="shared" si="61"/>
        <v>0</v>
      </c>
      <c r="CQ39" s="578"/>
      <c r="CR39" s="1237"/>
      <c r="CS39" s="1245"/>
      <c r="CT39" s="1245"/>
      <c r="CU39" s="1245"/>
      <c r="CV39" s="1235"/>
      <c r="CW39" s="1235"/>
      <c r="CX39" s="1245"/>
      <c r="CY39" s="1247"/>
      <c r="CZ39" s="1273"/>
      <c r="DA39" s="1266"/>
      <c r="DB39" s="1266"/>
      <c r="DC39" s="1266">
        <f t="shared" si="71"/>
        <v>0</v>
      </c>
      <c r="DD39" s="1266">
        <f t="shared" ca="1" si="109"/>
        <v>0</v>
      </c>
      <c r="DE39" s="1266">
        <f t="shared" si="110"/>
        <v>0</v>
      </c>
      <c r="DF39" s="1266">
        <f t="shared" si="111"/>
        <v>0</v>
      </c>
      <c r="DG39" s="1266">
        <f t="shared" si="112"/>
        <v>0</v>
      </c>
      <c r="DH39" s="1266">
        <f t="shared" si="113"/>
        <v>0</v>
      </c>
      <c r="DI39" s="1266"/>
      <c r="DJ39" s="1266">
        <f t="shared" si="114"/>
        <v>0</v>
      </c>
      <c r="DK39" s="1266">
        <f t="shared" si="135"/>
        <v>0</v>
      </c>
      <c r="DL39" s="1266">
        <f t="shared" si="136"/>
        <v>0</v>
      </c>
      <c r="DM39" s="1268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257"/>
      <c r="C40" s="1255"/>
      <c r="D40" s="1255"/>
      <c r="E40" s="1255"/>
      <c r="F40" s="576"/>
      <c r="G40" s="1255"/>
      <c r="H40" s="1257"/>
      <c r="I40" s="1259"/>
      <c r="J40" s="1281" t="s">
        <v>390</v>
      </c>
      <c r="K40" s="1275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14488</v>
      </c>
      <c r="AB40" s="1257"/>
      <c r="AC40" s="1255"/>
      <c r="AD40" s="1255"/>
      <c r="AE40" s="1255"/>
      <c r="AF40" s="1259"/>
      <c r="AG40" s="1236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263" t="e">
        <f t="shared" ref="AK40:AP40" ca="1" si="154">AB40*$CZ40*$AA40*$Y40/1000/1000</f>
        <v>#DIV/0!</v>
      </c>
      <c r="AL40" s="1244" t="e">
        <f t="shared" ca="1" si="154"/>
        <v>#DIV/0!</v>
      </c>
      <c r="AM40" s="1244" t="e">
        <f t="shared" ca="1" si="154"/>
        <v>#DIV/0!</v>
      </c>
      <c r="AN40" s="1244" t="e">
        <f t="shared" ca="1" si="154"/>
        <v>#DIV/0!</v>
      </c>
      <c r="AO40" s="1244" t="e">
        <f t="shared" ca="1" si="154"/>
        <v>#DIV/0!</v>
      </c>
      <c r="AP40" s="1246" t="e">
        <f t="shared" ca="1" si="154"/>
        <v>#DIV/0!</v>
      </c>
      <c r="AQ40" s="1301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263" t="e">
        <f ca="1">(AB40-B40)*$CZ40*$AA40*$Y40/1000/1000</f>
        <v>#DIV/0!</v>
      </c>
      <c r="AU40" s="1244" t="e">
        <f ca="1">(AC40-C40)*$CZ40*$AA40*$Y40/1000/1000</f>
        <v>#DIV/0!</v>
      </c>
      <c r="AV40" s="1244" t="e">
        <f ca="1">(AD40-D40)*$CZ40*$AA40*$Y40/1000/1000</f>
        <v>#DIV/0!</v>
      </c>
      <c r="AW40" s="1244" t="e">
        <f t="shared" ca="1" si="138"/>
        <v>#DIV/0!</v>
      </c>
      <c r="AX40" s="1244" t="e">
        <f t="shared" ca="1" si="138"/>
        <v>#DIV/0!</v>
      </c>
      <c r="AY40" s="1246" t="e">
        <f t="shared" ca="1" si="117"/>
        <v>#DIV/0!</v>
      </c>
      <c r="AZ40" s="1261">
        <f ca="1">BB40/AA40</f>
        <v>71.104764000000003</v>
      </c>
      <c r="BA40" s="1300" t="e">
        <f ca="1">(I40+D40)*AA40*CZ40*A40</f>
        <v>#DIV/0!</v>
      </c>
      <c r="BB40" s="1300">
        <f t="shared" ca="1" si="124"/>
        <v>1030165.820832</v>
      </c>
      <c r="BC40" s="1291"/>
      <c r="BD40" s="1291"/>
      <c r="BE40" s="1291"/>
      <c r="BF40" s="1291"/>
      <c r="BG40" s="1240"/>
      <c r="BH40" s="1287">
        <f t="shared" ca="1" si="49"/>
        <v>0</v>
      </c>
      <c r="BI40" s="1287">
        <f t="shared" ref="BI40" ca="1" si="155">BG40*AA40*Y40</f>
        <v>0</v>
      </c>
      <c r="BJ40" s="1289">
        <f t="shared" ref="BJ40" ca="1" si="156">AJ40/AA40-AZ40-BG40*Y40</f>
        <v>-71.104764000000003</v>
      </c>
      <c r="BK40" s="1287">
        <f t="shared" ref="BK40" ca="1" si="157">AR40/AA40-AZ40-BG40</f>
        <v>-71.104764000000003</v>
      </c>
      <c r="BL40" s="1295" t="e">
        <f>CC40</f>
        <v>#DIV/0!</v>
      </c>
      <c r="BM40" s="1287" t="e">
        <f t="shared" ref="BM40" ca="1" si="158">BJ40-BL40</f>
        <v>#DIV/0!</v>
      </c>
      <c r="BN40" s="1220" t="e">
        <f t="shared" ref="BN40" ca="1" si="159">BK40-BL40</f>
        <v>#DIV/0!</v>
      </c>
      <c r="BO40" s="1240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263">
        <f>SUMPRODUCT(([178]БП!$C$245:$N$245=$L40)*([178]БП!$C$246:$N$246))</f>
        <v>0</v>
      </c>
      <c r="CC40" s="1297" t="e">
        <f>CC38</f>
        <v>#DIV/0!</v>
      </c>
      <c r="CD40" s="581"/>
      <c r="CE40" s="581"/>
      <c r="CF40" s="581"/>
      <c r="CG40" s="581"/>
      <c r="CH40" s="1234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34" t="e">
        <f t="shared" ref="CI40" ca="1" si="160">(CB40-CC40)*AA40</f>
        <v>#DIV/0!</v>
      </c>
      <c r="CJ40" s="1234">
        <f t="shared" ref="CJ40" ca="1" si="161">CD40*$AA40</f>
        <v>0</v>
      </c>
      <c r="CK40" s="1234">
        <f t="shared" ref="CK40" ca="1" si="162">CE40*$AA40</f>
        <v>0</v>
      </c>
      <c r="CL40" s="1234">
        <f t="shared" ref="CL40" ca="1" si="163">CF40*$AA40</f>
        <v>0</v>
      </c>
      <c r="CM40" s="1238">
        <f>'Компания 1_факт_НДПИ (Platts)'!$N$14</f>
        <v>0</v>
      </c>
      <c r="CN40" s="1240"/>
      <c r="CO40" s="1240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242" t="e">
        <f t="shared" ca="1" si="61"/>
        <v>#DIV/0!</v>
      </c>
      <c r="CQ40" s="578"/>
      <c r="CR40" s="1236">
        <f>CR38</f>
        <v>0</v>
      </c>
      <c r="CS40" s="1244">
        <f ca="1">AA40*BK40/1000/1000</f>
        <v>-2.4928619210760004</v>
      </c>
      <c r="CT40" s="1244" t="e">
        <f ca="1">BL40*AA40</f>
        <v>#DIV/0!</v>
      </c>
      <c r="CU40" s="1244" t="e">
        <f t="shared" ref="CU40" ca="1" si="164">CS40-CT40</f>
        <v>#DIV/0!</v>
      </c>
      <c r="CV40" s="1234" t="e">
        <f ca="1">BL40/CR40*Y40*AA40</f>
        <v>#DIV/0!</v>
      </c>
      <c r="CW40" s="1234" t="e">
        <f ca="1">BL40/CR40*Z40*AA40</f>
        <v>#DIV/0!</v>
      </c>
      <c r="CX40" s="1244" t="e">
        <f t="shared" ref="CX40" ca="1" si="165">CV40-CT40</f>
        <v>#DIV/0!</v>
      </c>
      <c r="CY40" s="1246" t="e">
        <f ca="1">CW40-CH40</f>
        <v>#DIV/0!</v>
      </c>
      <c r="CZ40" s="1273" t="e">
        <f ca="1">(AI40+AI41)/AA40/(BR40+BP40)</f>
        <v>#DIV/0!</v>
      </c>
      <c r="DA40" s="1265" t="e">
        <f ca="1">CR40*AA40*BU40*CZ40/1000000</f>
        <v>#DIV/0!</v>
      </c>
      <c r="DB40" s="1265" t="e">
        <f ca="1">CR40*AA40*BV40*CZ40/1000000</f>
        <v>#DIV/0!</v>
      </c>
      <c r="DC40" s="1265">
        <f t="shared" si="71"/>
        <v>0</v>
      </c>
      <c r="DD40" s="1265" t="e">
        <f t="shared" ca="1" si="109"/>
        <v>#DIV/0!</v>
      </c>
      <c r="DE40" s="1265" t="e">
        <f t="shared" ca="1" si="110"/>
        <v>#DIV/0!</v>
      </c>
      <c r="DF40" s="1265" t="e">
        <f t="shared" ca="1" si="111"/>
        <v>#DIV/0!</v>
      </c>
      <c r="DG40" s="1265" t="e">
        <f t="shared" ca="1" si="112"/>
        <v>#DIV/0!</v>
      </c>
      <c r="DH40" s="1265">
        <f t="shared" ca="1" si="113"/>
        <v>0</v>
      </c>
      <c r="DI40" s="1265">
        <f ca="1">AS40/1000000</f>
        <v>0</v>
      </c>
      <c r="DJ40" s="1265" t="e">
        <f t="shared" ca="1" si="114"/>
        <v>#DIV/0!</v>
      </c>
      <c r="DK40" s="1265" t="e">
        <f t="shared" ca="1" si="135"/>
        <v>#DIV/0!</v>
      </c>
      <c r="DL40" s="1265" t="e">
        <f t="shared" ca="1" si="136"/>
        <v>#DIV/0!</v>
      </c>
      <c r="DM40" s="1267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258"/>
      <c r="C41" s="1256"/>
      <c r="D41" s="1256"/>
      <c r="E41" s="1256"/>
      <c r="F41" s="577"/>
      <c r="G41" s="1256"/>
      <c r="H41" s="1258"/>
      <c r="I41" s="1260"/>
      <c r="J41" s="1282"/>
      <c r="K41" s="1276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29712</v>
      </c>
      <c r="AB41" s="1258"/>
      <c r="AC41" s="1256"/>
      <c r="AD41" s="1256"/>
      <c r="AE41" s="1256"/>
      <c r="AF41" s="1260"/>
      <c r="AG41" s="1237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264"/>
      <c r="AL41" s="1245"/>
      <c r="AM41" s="1245"/>
      <c r="AN41" s="1245"/>
      <c r="AO41" s="1245"/>
      <c r="AP41" s="1247"/>
      <c r="AQ41" s="1302"/>
      <c r="AR41" s="617" t="e">
        <f t="shared" ca="1" si="115"/>
        <v>#DIV/0!</v>
      </c>
      <c r="AS41" s="618" t="e">
        <f t="shared" ca="1" si="116"/>
        <v>#DIV/0!</v>
      </c>
      <c r="AT41" s="1264"/>
      <c r="AU41" s="1245"/>
      <c r="AV41" s="1245"/>
      <c r="AW41" s="1245">
        <f t="shared" ca="1" si="138"/>
        <v>0</v>
      </c>
      <c r="AX41" s="1245">
        <f t="shared" ca="1" si="138"/>
        <v>0</v>
      </c>
      <c r="AY41" s="1247"/>
      <c r="AZ41" s="1262"/>
      <c r="BA41" s="1245"/>
      <c r="BB41" s="1245"/>
      <c r="BC41" s="1292"/>
      <c r="BD41" s="1292"/>
      <c r="BE41" s="1292"/>
      <c r="BF41" s="1292"/>
      <c r="BG41" s="1277"/>
      <c r="BH41" s="1288"/>
      <c r="BI41" s="1288"/>
      <c r="BJ41" s="1290"/>
      <c r="BK41" s="1288"/>
      <c r="BL41" s="1296"/>
      <c r="BM41" s="1288"/>
      <c r="BN41" s="1221"/>
      <c r="BO41" s="1277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264"/>
      <c r="CC41" s="1298"/>
      <c r="CD41" s="581"/>
      <c r="CE41" s="581"/>
      <c r="CF41" s="581"/>
      <c r="CG41" s="581"/>
      <c r="CH41" s="1235"/>
      <c r="CI41" s="1235"/>
      <c r="CJ41" s="1235"/>
      <c r="CK41" s="1235"/>
      <c r="CL41" s="1235"/>
      <c r="CM41" s="1239"/>
      <c r="CN41" s="1241"/>
      <c r="CO41" s="1277"/>
      <c r="CP41" s="1243">
        <f t="shared" si="61"/>
        <v>0</v>
      </c>
      <c r="CQ41" s="578"/>
      <c r="CR41" s="1237"/>
      <c r="CS41" s="1245"/>
      <c r="CT41" s="1245"/>
      <c r="CU41" s="1245"/>
      <c r="CV41" s="1235"/>
      <c r="CW41" s="1235"/>
      <c r="CX41" s="1245"/>
      <c r="CY41" s="1247"/>
      <c r="CZ41" s="1273"/>
      <c r="DA41" s="1266"/>
      <c r="DB41" s="1266"/>
      <c r="DC41" s="1266">
        <f t="shared" si="71"/>
        <v>0</v>
      </c>
      <c r="DD41" s="1266">
        <f t="shared" ca="1" si="109"/>
        <v>0</v>
      </c>
      <c r="DE41" s="1266">
        <f t="shared" si="110"/>
        <v>0</v>
      </c>
      <c r="DF41" s="1266">
        <f t="shared" si="111"/>
        <v>0</v>
      </c>
      <c r="DG41" s="1266">
        <f t="shared" si="112"/>
        <v>0</v>
      </c>
      <c r="DH41" s="1266">
        <f t="shared" si="113"/>
        <v>0</v>
      </c>
      <c r="DI41" s="1266"/>
      <c r="DJ41" s="1266">
        <f t="shared" si="114"/>
        <v>0</v>
      </c>
      <c r="DK41" s="1266">
        <f t="shared" si="135"/>
        <v>0</v>
      </c>
      <c r="DL41" s="1266">
        <f t="shared" si="136"/>
        <v>0</v>
      </c>
      <c r="DM41" s="1268">
        <f t="shared" ca="1" si="81"/>
        <v>0</v>
      </c>
      <c r="DN41" s="68"/>
    </row>
    <row r="42" spans="1:118" s="69" customFormat="1" ht="15.95" customHeight="1" outlineLevel="1" x14ac:dyDescent="0.25">
      <c r="A42" s="1257"/>
      <c r="B42" s="1257"/>
      <c r="C42" s="1255"/>
      <c r="D42" s="1255"/>
      <c r="E42" s="1255"/>
      <c r="F42" s="576"/>
      <c r="G42" s="1255"/>
      <c r="H42" s="1257"/>
      <c r="I42" s="1259"/>
      <c r="J42" s="1307"/>
      <c r="K42" s="1309"/>
      <c r="L42" s="1311"/>
      <c r="M42" s="1313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05"/>
      <c r="Z42" s="615"/>
      <c r="AA42" s="1216"/>
      <c r="AB42" s="1257"/>
      <c r="AC42" s="1255"/>
      <c r="AD42" s="1255"/>
      <c r="AE42" s="1255"/>
      <c r="AF42" s="1259"/>
      <c r="AG42" s="1236"/>
      <c r="AH42" s="654"/>
      <c r="AI42" s="616"/>
      <c r="AJ42" s="617"/>
      <c r="AK42" s="1263"/>
      <c r="AL42" s="1244"/>
      <c r="AM42" s="1244"/>
      <c r="AN42" s="1244"/>
      <c r="AO42" s="1244"/>
      <c r="AP42" s="1246"/>
      <c r="AQ42" s="1301"/>
      <c r="AR42" s="617"/>
      <c r="AS42" s="618"/>
      <c r="AT42" s="1263"/>
      <c r="AU42" s="1244"/>
      <c r="AV42" s="1244"/>
      <c r="AW42" s="1244"/>
      <c r="AX42" s="1244"/>
      <c r="AY42" s="1246"/>
      <c r="AZ42" s="1261"/>
      <c r="BA42" s="1299"/>
      <c r="BB42" s="1299"/>
      <c r="BC42" s="1293"/>
      <c r="BD42" s="1293"/>
      <c r="BE42" s="1293"/>
      <c r="BF42" s="1293"/>
      <c r="BG42" s="1240"/>
      <c r="BH42" s="1287"/>
      <c r="BI42" s="1287"/>
      <c r="BJ42" s="1289"/>
      <c r="BK42" s="1287"/>
      <c r="BL42" s="1297"/>
      <c r="BM42" s="1287"/>
      <c r="BN42" s="1287"/>
      <c r="BO42" s="1240"/>
      <c r="BP42" s="94"/>
      <c r="BQ42" s="579"/>
      <c r="BR42" s="1238"/>
      <c r="BS42" s="1240"/>
      <c r="BT42" s="1271"/>
      <c r="BU42" s="1271"/>
      <c r="BV42" s="1269"/>
      <c r="BW42" s="581"/>
      <c r="BX42" s="581"/>
      <c r="BY42" s="581"/>
      <c r="BZ42" s="578"/>
      <c r="CA42" s="579"/>
      <c r="CB42" s="1263"/>
      <c r="CC42" s="1297"/>
      <c r="CD42" s="581"/>
      <c r="CE42" s="581"/>
      <c r="CF42" s="581"/>
      <c r="CG42" s="581"/>
      <c r="CH42" s="594"/>
      <c r="CI42" s="1234"/>
      <c r="CJ42" s="1234"/>
      <c r="CK42" s="1234"/>
      <c r="CL42" s="1234"/>
      <c r="CM42" s="1238"/>
      <c r="CN42" s="1240"/>
      <c r="CO42" s="1240"/>
      <c r="CP42" s="1242"/>
      <c r="CQ42" s="578"/>
      <c r="CR42" s="1236"/>
      <c r="CS42" s="1244"/>
      <c r="CT42" s="1244"/>
      <c r="CU42" s="1244"/>
      <c r="CV42" s="1234"/>
      <c r="CW42" s="1234"/>
      <c r="CX42" s="1244"/>
      <c r="CY42" s="1246"/>
      <c r="CZ42" s="1273"/>
      <c r="DA42" s="1265"/>
      <c r="DB42" s="768"/>
      <c r="DC42" s="1265"/>
      <c r="DD42" s="1265"/>
      <c r="DE42" s="1265"/>
      <c r="DF42" s="1265"/>
      <c r="DG42" s="1265"/>
      <c r="DH42" s="1265"/>
      <c r="DI42" s="1265"/>
      <c r="DJ42" s="1265"/>
      <c r="DK42" s="1265"/>
      <c r="DL42" s="1265"/>
      <c r="DM42" s="1267"/>
      <c r="DN42" s="68"/>
    </row>
    <row r="43" spans="1:118" s="69" customFormat="1" ht="15.95" customHeight="1" outlineLevel="1" x14ac:dyDescent="0.25">
      <c r="A43" s="1258"/>
      <c r="B43" s="1258"/>
      <c r="C43" s="1256"/>
      <c r="D43" s="1256"/>
      <c r="E43" s="1256"/>
      <c r="F43" s="577"/>
      <c r="G43" s="1256"/>
      <c r="H43" s="1258"/>
      <c r="I43" s="1260"/>
      <c r="J43" s="1308"/>
      <c r="K43" s="1310"/>
      <c r="L43" s="1312"/>
      <c r="M43" s="1314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06"/>
      <c r="Z43" s="615"/>
      <c r="AA43" s="1217"/>
      <c r="AB43" s="1258"/>
      <c r="AC43" s="1256"/>
      <c r="AD43" s="1256"/>
      <c r="AE43" s="1256"/>
      <c r="AF43" s="1260"/>
      <c r="AG43" s="1237"/>
      <c r="AH43" s="656"/>
      <c r="AI43" s="616"/>
      <c r="AJ43" s="617"/>
      <c r="AK43" s="1264"/>
      <c r="AL43" s="1245"/>
      <c r="AM43" s="1245"/>
      <c r="AN43" s="1245"/>
      <c r="AO43" s="1245"/>
      <c r="AP43" s="1247"/>
      <c r="AQ43" s="1302"/>
      <c r="AR43" s="617"/>
      <c r="AS43" s="618"/>
      <c r="AT43" s="1264"/>
      <c r="AU43" s="1245"/>
      <c r="AV43" s="1245"/>
      <c r="AW43" s="1245"/>
      <c r="AX43" s="1245"/>
      <c r="AY43" s="1247"/>
      <c r="AZ43" s="1262"/>
      <c r="BA43" s="1288"/>
      <c r="BB43" s="1288"/>
      <c r="BC43" s="1294"/>
      <c r="BD43" s="1294"/>
      <c r="BE43" s="1294"/>
      <c r="BF43" s="1294"/>
      <c r="BG43" s="1277"/>
      <c r="BH43" s="1288"/>
      <c r="BI43" s="1288"/>
      <c r="BJ43" s="1290"/>
      <c r="BK43" s="1288"/>
      <c r="BL43" s="1298"/>
      <c r="BM43" s="1288"/>
      <c r="BN43" s="1288"/>
      <c r="BO43" s="1277"/>
      <c r="BP43" s="94"/>
      <c r="BQ43" s="579"/>
      <c r="BR43" s="1239"/>
      <c r="BS43" s="1241"/>
      <c r="BT43" s="1272"/>
      <c r="BU43" s="1274"/>
      <c r="BV43" s="1270"/>
      <c r="BW43" s="581"/>
      <c r="BX43" s="581"/>
      <c r="BY43" s="581"/>
      <c r="BZ43" s="578"/>
      <c r="CA43" s="579"/>
      <c r="CB43" s="1264"/>
      <c r="CC43" s="1298"/>
      <c r="CD43" s="581"/>
      <c r="CE43" s="581"/>
      <c r="CF43" s="581"/>
      <c r="CG43" s="581"/>
      <c r="CH43" s="594"/>
      <c r="CI43" s="1235"/>
      <c r="CJ43" s="1235"/>
      <c r="CK43" s="1235"/>
      <c r="CL43" s="1235"/>
      <c r="CM43" s="1239"/>
      <c r="CN43" s="1241"/>
      <c r="CO43" s="1241"/>
      <c r="CP43" s="1243"/>
      <c r="CQ43" s="578"/>
      <c r="CR43" s="1237"/>
      <c r="CS43" s="1245"/>
      <c r="CT43" s="1245"/>
      <c r="CU43" s="1245"/>
      <c r="CV43" s="1235"/>
      <c r="CW43" s="1235"/>
      <c r="CX43" s="1245"/>
      <c r="CY43" s="1247"/>
      <c r="CZ43" s="1273"/>
      <c r="DA43" s="1266"/>
      <c r="DB43" s="769"/>
      <c r="DC43" s="1266"/>
      <c r="DD43" s="1266"/>
      <c r="DE43" s="1266"/>
      <c r="DF43" s="1266"/>
      <c r="DG43" s="1266"/>
      <c r="DH43" s="1266"/>
      <c r="DI43" s="1266"/>
      <c r="DJ43" s="1266"/>
      <c r="DK43" s="1266"/>
      <c r="DL43" s="1266"/>
      <c r="DM43" s="1268"/>
      <c r="DN43" s="68"/>
    </row>
    <row r="44" spans="1:118" s="69" customFormat="1" ht="15.95" customHeight="1" outlineLevel="1" x14ac:dyDescent="0.25">
      <c r="A44" s="1257"/>
      <c r="B44" s="1257"/>
      <c r="C44" s="1255"/>
      <c r="D44" s="1255"/>
      <c r="E44" s="1255"/>
      <c r="F44" s="576"/>
      <c r="G44" s="1255"/>
      <c r="H44" s="1257"/>
      <c r="I44" s="1259"/>
      <c r="J44" s="1307"/>
      <c r="K44" s="1309"/>
      <c r="L44" s="1311"/>
      <c r="M44" s="1313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303"/>
      <c r="Y44" s="1305"/>
      <c r="Z44" s="615"/>
      <c r="AA44" s="1315"/>
      <c r="AB44" s="1257"/>
      <c r="AC44" s="1255"/>
      <c r="AD44" s="1255"/>
      <c r="AE44" s="1255"/>
      <c r="AF44" s="1259"/>
      <c r="AG44" s="1236"/>
      <c r="AH44" s="654"/>
      <c r="AI44" s="616"/>
      <c r="AJ44" s="617"/>
      <c r="AK44" s="1263"/>
      <c r="AL44" s="1244"/>
      <c r="AM44" s="1244"/>
      <c r="AN44" s="1244"/>
      <c r="AO44" s="1244"/>
      <c r="AP44" s="1246"/>
      <c r="AQ44" s="1301"/>
      <c r="AR44" s="617"/>
      <c r="AS44" s="618"/>
      <c r="AT44" s="1263"/>
      <c r="AU44" s="1244"/>
      <c r="AV44" s="1244"/>
      <c r="AW44" s="1244"/>
      <c r="AX44" s="1244"/>
      <c r="AY44" s="1246"/>
      <c r="AZ44" s="1261"/>
      <c r="BA44" s="1299"/>
      <c r="BB44" s="1299"/>
      <c r="BC44" s="1293"/>
      <c r="BD44" s="1293"/>
      <c r="BE44" s="1293"/>
      <c r="BF44" s="1293"/>
      <c r="BG44" s="1240"/>
      <c r="BH44" s="1287"/>
      <c r="BI44" s="1287"/>
      <c r="BJ44" s="1289"/>
      <c r="BK44" s="1287"/>
      <c r="BL44" s="1297"/>
      <c r="BM44" s="1287"/>
      <c r="BN44" s="1287"/>
      <c r="BO44" s="1240"/>
      <c r="BP44" s="94"/>
      <c r="BQ44" s="579"/>
      <c r="BR44" s="1238"/>
      <c r="BS44" s="1240"/>
      <c r="BT44" s="1271"/>
      <c r="BU44" s="1271"/>
      <c r="BV44" s="1269"/>
      <c r="BW44" s="581"/>
      <c r="BX44" s="581"/>
      <c r="BY44" s="581"/>
      <c r="BZ44" s="578"/>
      <c r="CA44" s="579"/>
      <c r="CB44" s="1263"/>
      <c r="CC44" s="1297"/>
      <c r="CD44" s="581"/>
      <c r="CE44" s="581"/>
      <c r="CF44" s="581"/>
      <c r="CG44" s="581"/>
      <c r="CH44" s="594"/>
      <c r="CI44" s="1234"/>
      <c r="CJ44" s="1234"/>
      <c r="CK44" s="1234"/>
      <c r="CL44" s="1234"/>
      <c r="CM44" s="1238"/>
      <c r="CN44" s="1240"/>
      <c r="CO44" s="1240"/>
      <c r="CP44" s="1242"/>
      <c r="CQ44" s="578"/>
      <c r="CR44" s="1236"/>
      <c r="CS44" s="1244"/>
      <c r="CT44" s="1244"/>
      <c r="CU44" s="1244"/>
      <c r="CV44" s="1234"/>
      <c r="CW44" s="1234"/>
      <c r="CX44" s="1244"/>
      <c r="CY44" s="1246"/>
      <c r="CZ44" s="1273"/>
      <c r="DA44" s="1265"/>
      <c r="DB44" s="768"/>
      <c r="DC44" s="1265"/>
      <c r="DD44" s="1265"/>
      <c r="DE44" s="1265"/>
      <c r="DF44" s="1265"/>
      <c r="DG44" s="1265"/>
      <c r="DH44" s="1265"/>
      <c r="DI44" s="1265"/>
      <c r="DJ44" s="1265"/>
      <c r="DK44" s="1265"/>
      <c r="DL44" s="1265"/>
      <c r="DM44" s="1267"/>
      <c r="DN44" s="68"/>
    </row>
    <row r="45" spans="1:118" s="69" customFormat="1" ht="15.95" customHeight="1" outlineLevel="1" x14ac:dyDescent="0.25">
      <c r="A45" s="1258"/>
      <c r="B45" s="1258"/>
      <c r="C45" s="1256"/>
      <c r="D45" s="1256"/>
      <c r="E45" s="1256"/>
      <c r="F45" s="577"/>
      <c r="G45" s="1256"/>
      <c r="H45" s="1258"/>
      <c r="I45" s="1260"/>
      <c r="J45" s="1308"/>
      <c r="K45" s="1310"/>
      <c r="L45" s="1312"/>
      <c r="M45" s="1314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304"/>
      <c r="Y45" s="1306"/>
      <c r="Z45" s="615"/>
      <c r="AA45" s="1316"/>
      <c r="AB45" s="1258"/>
      <c r="AC45" s="1256"/>
      <c r="AD45" s="1256"/>
      <c r="AE45" s="1256"/>
      <c r="AF45" s="1260"/>
      <c r="AG45" s="1237"/>
      <c r="AH45" s="656"/>
      <c r="AI45" s="616"/>
      <c r="AJ45" s="617"/>
      <c r="AK45" s="1264"/>
      <c r="AL45" s="1245"/>
      <c r="AM45" s="1245"/>
      <c r="AN45" s="1245"/>
      <c r="AO45" s="1245"/>
      <c r="AP45" s="1247"/>
      <c r="AQ45" s="1302"/>
      <c r="AR45" s="617"/>
      <c r="AS45" s="618"/>
      <c r="AT45" s="1264"/>
      <c r="AU45" s="1245"/>
      <c r="AV45" s="1245"/>
      <c r="AW45" s="1245"/>
      <c r="AX45" s="1245"/>
      <c r="AY45" s="1247"/>
      <c r="AZ45" s="1262"/>
      <c r="BA45" s="1288"/>
      <c r="BB45" s="1288"/>
      <c r="BC45" s="1294"/>
      <c r="BD45" s="1294"/>
      <c r="BE45" s="1294"/>
      <c r="BF45" s="1294"/>
      <c r="BG45" s="1277"/>
      <c r="BH45" s="1288"/>
      <c r="BI45" s="1288"/>
      <c r="BJ45" s="1290"/>
      <c r="BK45" s="1288"/>
      <c r="BL45" s="1298"/>
      <c r="BM45" s="1288"/>
      <c r="BN45" s="1288"/>
      <c r="BO45" s="1277"/>
      <c r="BP45" s="94"/>
      <c r="BQ45" s="579"/>
      <c r="BR45" s="1239"/>
      <c r="BS45" s="1241"/>
      <c r="BT45" s="1272"/>
      <c r="BU45" s="1274"/>
      <c r="BV45" s="1270"/>
      <c r="BW45" s="581"/>
      <c r="BX45" s="581"/>
      <c r="BY45" s="581"/>
      <c r="BZ45" s="578"/>
      <c r="CA45" s="579"/>
      <c r="CB45" s="1264"/>
      <c r="CC45" s="1298"/>
      <c r="CD45" s="581"/>
      <c r="CE45" s="581"/>
      <c r="CF45" s="581"/>
      <c r="CG45" s="581"/>
      <c r="CH45" s="594"/>
      <c r="CI45" s="1235"/>
      <c r="CJ45" s="1235"/>
      <c r="CK45" s="1235"/>
      <c r="CL45" s="1235"/>
      <c r="CM45" s="1239"/>
      <c r="CN45" s="1241"/>
      <c r="CO45" s="1241"/>
      <c r="CP45" s="1243"/>
      <c r="CQ45" s="578"/>
      <c r="CR45" s="1237"/>
      <c r="CS45" s="1245"/>
      <c r="CT45" s="1245"/>
      <c r="CU45" s="1245"/>
      <c r="CV45" s="1235"/>
      <c r="CW45" s="1235"/>
      <c r="CX45" s="1245"/>
      <c r="CY45" s="1247"/>
      <c r="CZ45" s="1273"/>
      <c r="DA45" s="1266"/>
      <c r="DB45" s="769"/>
      <c r="DC45" s="1266"/>
      <c r="DD45" s="1266"/>
      <c r="DE45" s="1266"/>
      <c r="DF45" s="1266"/>
      <c r="DG45" s="1266"/>
      <c r="DH45" s="1266"/>
      <c r="DI45" s="1266"/>
      <c r="DJ45" s="1266"/>
      <c r="DK45" s="1266"/>
      <c r="DL45" s="1266"/>
      <c r="DM45" s="1268"/>
      <c r="DN45" s="68"/>
    </row>
    <row r="46" spans="1:118" s="69" customFormat="1" ht="15.95" customHeight="1" outlineLevel="1" x14ac:dyDescent="0.25">
      <c r="A46" s="1257"/>
      <c r="B46" s="1257"/>
      <c r="C46" s="1255"/>
      <c r="D46" s="1255"/>
      <c r="E46" s="1255"/>
      <c r="F46" s="576"/>
      <c r="G46" s="1255"/>
      <c r="H46" s="1257"/>
      <c r="I46" s="1259"/>
      <c r="J46" s="1307"/>
      <c r="K46" s="1309"/>
      <c r="L46" s="1311"/>
      <c r="M46" s="1313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303"/>
      <c r="Y46" s="1305"/>
      <c r="Z46" s="615"/>
      <c r="AA46" s="1315"/>
      <c r="AB46" s="1257"/>
      <c r="AC46" s="1255"/>
      <c r="AD46" s="1255"/>
      <c r="AE46" s="1255"/>
      <c r="AF46" s="1259"/>
      <c r="AG46" s="1236"/>
      <c r="AH46" s="654"/>
      <c r="AI46" s="616"/>
      <c r="AJ46" s="617"/>
      <c r="AK46" s="1263"/>
      <c r="AL46" s="1244"/>
      <c r="AM46" s="1244"/>
      <c r="AN46" s="1244"/>
      <c r="AO46" s="1244"/>
      <c r="AP46" s="1246"/>
      <c r="AQ46" s="1301"/>
      <c r="AR46" s="617"/>
      <c r="AS46" s="618"/>
      <c r="AT46" s="1263"/>
      <c r="AU46" s="1244"/>
      <c r="AV46" s="1244"/>
      <c r="AW46" s="1244"/>
      <c r="AX46" s="1244"/>
      <c r="AY46" s="1246"/>
      <c r="AZ46" s="1261"/>
      <c r="BA46" s="1299"/>
      <c r="BB46" s="1299"/>
      <c r="BC46" s="1293"/>
      <c r="BD46" s="1293"/>
      <c r="BE46" s="1293"/>
      <c r="BF46" s="1293"/>
      <c r="BG46" s="1240"/>
      <c r="BH46" s="1287"/>
      <c r="BI46" s="1287"/>
      <c r="BJ46" s="1289"/>
      <c r="BK46" s="1287"/>
      <c r="BL46" s="1297"/>
      <c r="BM46" s="1287"/>
      <c r="BN46" s="1287"/>
      <c r="BO46" s="1240"/>
      <c r="BP46" s="94"/>
      <c r="BQ46" s="579"/>
      <c r="BR46" s="1238"/>
      <c r="BS46" s="1240"/>
      <c r="BT46" s="1271"/>
      <c r="BU46" s="1271"/>
      <c r="BV46" s="1269"/>
      <c r="BW46" s="581"/>
      <c r="BX46" s="581"/>
      <c r="BY46" s="581"/>
      <c r="BZ46" s="578"/>
      <c r="CA46" s="579"/>
      <c r="CB46" s="1263"/>
      <c r="CC46" s="1297"/>
      <c r="CD46" s="581"/>
      <c r="CE46" s="581"/>
      <c r="CF46" s="581"/>
      <c r="CG46" s="581"/>
      <c r="CH46" s="594"/>
      <c r="CI46" s="1234"/>
      <c r="CJ46" s="1234"/>
      <c r="CK46" s="1234"/>
      <c r="CL46" s="1234"/>
      <c r="CM46" s="1238"/>
      <c r="CN46" s="1240"/>
      <c r="CO46" s="1240"/>
      <c r="CP46" s="1242"/>
      <c r="CQ46" s="578"/>
      <c r="CR46" s="1236"/>
      <c r="CS46" s="1244"/>
      <c r="CT46" s="1244"/>
      <c r="CU46" s="1244"/>
      <c r="CV46" s="1234"/>
      <c r="CW46" s="1234"/>
      <c r="CX46" s="1244"/>
      <c r="CY46" s="1246"/>
      <c r="CZ46" s="1273"/>
      <c r="DA46" s="1265"/>
      <c r="DB46" s="768"/>
      <c r="DC46" s="1265"/>
      <c r="DD46" s="1265"/>
      <c r="DE46" s="1265"/>
      <c r="DF46" s="1265"/>
      <c r="DG46" s="1265"/>
      <c r="DH46" s="1265"/>
      <c r="DI46" s="1265"/>
      <c r="DJ46" s="1265"/>
      <c r="DK46" s="1265"/>
      <c r="DL46" s="1265"/>
      <c r="DM46" s="1267"/>
      <c r="DN46" s="68"/>
    </row>
    <row r="47" spans="1:118" s="69" customFormat="1" ht="15.95" customHeight="1" outlineLevel="1" x14ac:dyDescent="0.25">
      <c r="A47" s="1258"/>
      <c r="B47" s="1258"/>
      <c r="C47" s="1256"/>
      <c r="D47" s="1256"/>
      <c r="E47" s="1256"/>
      <c r="F47" s="577"/>
      <c r="G47" s="1256"/>
      <c r="H47" s="1258"/>
      <c r="I47" s="1260"/>
      <c r="J47" s="1308"/>
      <c r="K47" s="1310"/>
      <c r="L47" s="1312"/>
      <c r="M47" s="1314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304"/>
      <c r="Y47" s="1306"/>
      <c r="Z47" s="615"/>
      <c r="AA47" s="1316"/>
      <c r="AB47" s="1258"/>
      <c r="AC47" s="1256"/>
      <c r="AD47" s="1256"/>
      <c r="AE47" s="1256"/>
      <c r="AF47" s="1260"/>
      <c r="AG47" s="1237"/>
      <c r="AH47" s="656"/>
      <c r="AI47" s="616"/>
      <c r="AJ47" s="617"/>
      <c r="AK47" s="1264"/>
      <c r="AL47" s="1245"/>
      <c r="AM47" s="1245"/>
      <c r="AN47" s="1245"/>
      <c r="AO47" s="1245"/>
      <c r="AP47" s="1247"/>
      <c r="AQ47" s="1302"/>
      <c r="AR47" s="617"/>
      <c r="AS47" s="618"/>
      <c r="AT47" s="1264"/>
      <c r="AU47" s="1245"/>
      <c r="AV47" s="1245"/>
      <c r="AW47" s="1245"/>
      <c r="AX47" s="1245"/>
      <c r="AY47" s="1247"/>
      <c r="AZ47" s="1262"/>
      <c r="BA47" s="1288"/>
      <c r="BB47" s="1288"/>
      <c r="BC47" s="1294"/>
      <c r="BD47" s="1294"/>
      <c r="BE47" s="1294"/>
      <c r="BF47" s="1294"/>
      <c r="BG47" s="1277"/>
      <c r="BH47" s="1288"/>
      <c r="BI47" s="1288"/>
      <c r="BJ47" s="1290"/>
      <c r="BK47" s="1288"/>
      <c r="BL47" s="1298"/>
      <c r="BM47" s="1288"/>
      <c r="BN47" s="1288"/>
      <c r="BO47" s="1277"/>
      <c r="BP47" s="94"/>
      <c r="BQ47" s="579"/>
      <c r="BR47" s="1239"/>
      <c r="BS47" s="1241"/>
      <c r="BT47" s="1272"/>
      <c r="BU47" s="1274"/>
      <c r="BV47" s="1270"/>
      <c r="BW47" s="581"/>
      <c r="BX47" s="581"/>
      <c r="BY47" s="581"/>
      <c r="BZ47" s="578"/>
      <c r="CA47" s="579"/>
      <c r="CB47" s="1264"/>
      <c r="CC47" s="1298"/>
      <c r="CD47" s="581"/>
      <c r="CE47" s="581"/>
      <c r="CF47" s="581"/>
      <c r="CG47" s="581"/>
      <c r="CH47" s="594"/>
      <c r="CI47" s="1235"/>
      <c r="CJ47" s="1235"/>
      <c r="CK47" s="1235"/>
      <c r="CL47" s="1235"/>
      <c r="CM47" s="1239"/>
      <c r="CN47" s="1241"/>
      <c r="CO47" s="1241"/>
      <c r="CP47" s="1243"/>
      <c r="CQ47" s="578"/>
      <c r="CR47" s="1237"/>
      <c r="CS47" s="1245"/>
      <c r="CT47" s="1245"/>
      <c r="CU47" s="1245"/>
      <c r="CV47" s="1235"/>
      <c r="CW47" s="1235"/>
      <c r="CX47" s="1245"/>
      <c r="CY47" s="1247"/>
      <c r="CZ47" s="1273"/>
      <c r="DA47" s="1266"/>
      <c r="DB47" s="769"/>
      <c r="DC47" s="1266"/>
      <c r="DD47" s="1266"/>
      <c r="DE47" s="1266"/>
      <c r="DF47" s="1266"/>
      <c r="DG47" s="1266"/>
      <c r="DH47" s="1266"/>
      <c r="DI47" s="1266"/>
      <c r="DJ47" s="1266"/>
      <c r="DK47" s="1266"/>
      <c r="DL47" s="1266"/>
      <c r="DM47" s="1268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1008047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2.66716944348825</v>
      </c>
      <c r="BT54" s="524">
        <f ca="1">SUMPRODUCT($AA$4:$AA$53,BT4:BT53)/$AA$54</f>
        <v>2.9825425560514538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3.0174064502944802</v>
      </c>
      <c r="CN54" s="404">
        <f ca="1">SUMPRODUCT(AA4:AA53,CN4:CN53)/AA54</f>
        <v>2.702033337731276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259"/>
      <c r="B86" s="1257"/>
      <c r="C86" s="1255"/>
      <c r="D86" s="33"/>
      <c r="E86" s="33"/>
      <c r="F86" s="33"/>
      <c r="G86" s="1259"/>
      <c r="H86" s="1257"/>
      <c r="I86" s="1259"/>
      <c r="J86" s="1420" t="s">
        <v>393</v>
      </c>
      <c r="K86" s="1275"/>
      <c r="L86" s="1388"/>
      <c r="M86" s="1422"/>
      <c r="N86" s="1424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246"/>
      <c r="Y86" s="784"/>
      <c r="Z86" s="176"/>
      <c r="AA86" s="1315"/>
      <c r="AB86" s="52"/>
      <c r="AC86" s="33"/>
      <c r="AD86" s="33"/>
      <c r="AE86" s="33"/>
      <c r="AF86" s="33"/>
      <c r="AG86" s="1406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61"/>
      <c r="BA86" s="1244" t="e">
        <f>(I86+D86)*AA86*CZ86*A86</f>
        <v>#DIV/0!</v>
      </c>
      <c r="BB86" s="1244">
        <f t="shared" si="213"/>
        <v>0</v>
      </c>
      <c r="BC86" s="73"/>
      <c r="BD86" s="73"/>
      <c r="BE86" s="581"/>
      <c r="BF86" s="581"/>
      <c r="BG86" s="1240"/>
      <c r="BH86" s="1244">
        <f>$H86*$A86*$AA86</f>
        <v>0</v>
      </c>
      <c r="BI86" s="1244">
        <f>BG86*AA86*Y86</f>
        <v>0</v>
      </c>
      <c r="BJ86" s="1244" t="e">
        <f>AJ86/AA86-AZ86-BG86*Y86</f>
        <v>#DIV/0!</v>
      </c>
      <c r="BK86" s="1244" t="e">
        <f>AR86/AA86-AZ86-BG86</f>
        <v>#DIV/0!</v>
      </c>
      <c r="BL86" s="1297" t="e">
        <f>'Company ABC_факт_НДПИ (Argus)'!N74</f>
        <v>#DIV/0!</v>
      </c>
      <c r="BM86" s="1244" t="e">
        <f>BJ86-BL86</f>
        <v>#DIV/0!</v>
      </c>
      <c r="BN86" s="1244" t="e">
        <f t="shared" ref="BN86" si="221">BK86-BL86</f>
        <v>#DIV/0!</v>
      </c>
      <c r="BO86" s="1240"/>
      <c r="BP86" s="78"/>
      <c r="BQ86" s="579"/>
      <c r="BR86" s="1238" t="e">
        <f>(AI86+AI87)/AA86/7.21</f>
        <v>#DIV/0!</v>
      </c>
      <c r="BS86" s="1240">
        <f t="shared" ref="BS86" si="222">CN86-BO86</f>
        <v>0</v>
      </c>
      <c r="BT86" s="1271">
        <f t="shared" ref="BT86" si="223">CM86-BO86</f>
        <v>0</v>
      </c>
      <c r="BU86" s="1271" t="e">
        <f>BR86-BS86</f>
        <v>#DIV/0!</v>
      </c>
      <c r="BV86" s="1269" t="e">
        <f t="shared" ref="BV86" si="224">BR86-BT86</f>
        <v>#DIV/0!</v>
      </c>
      <c r="BW86" s="34"/>
      <c r="BX86" s="34"/>
      <c r="BY86" s="34"/>
      <c r="BZ86" s="63"/>
      <c r="CA86" s="579"/>
      <c r="CB86" s="1263">
        <f>SUMPRODUCT(([179]НДПИ_расчет!$C$5:$N$5=$L86)*([179]НДПИ_расчет!$C$73:$N$73))</f>
        <v>0</v>
      </c>
      <c r="CC86" s="1297"/>
      <c r="CD86" s="581"/>
      <c r="CE86" s="581"/>
      <c r="CF86" s="581"/>
      <c r="CG86" s="581"/>
      <c r="CH86" s="1234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34">
        <f>(CB86-CC86)*AA86</f>
        <v>0</v>
      </c>
      <c r="CJ86" s="594"/>
      <c r="CK86" s="594"/>
      <c r="CL86" s="596"/>
      <c r="CM86" s="1402"/>
      <c r="CN86" s="1234"/>
      <c r="CO86" s="1234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418" t="e">
        <f t="shared" si="193"/>
        <v>#DIV/0!</v>
      </c>
      <c r="CQ86" s="578"/>
      <c r="CR86" s="1236"/>
      <c r="CS86" s="1263" t="e">
        <f t="shared" si="194"/>
        <v>#DIV/0!</v>
      </c>
      <c r="CT86" s="1244" t="e">
        <f t="shared" si="195"/>
        <v>#DIV/0!</v>
      </c>
      <c r="CU86" s="1244" t="e">
        <f t="shared" ref="CU86" si="225">CS86-CT86</f>
        <v>#DIV/0!</v>
      </c>
      <c r="CV86" s="1234" t="e">
        <f t="shared" si="197"/>
        <v>#DIV/0!</v>
      </c>
      <c r="CW86" s="1234" t="e">
        <f t="shared" si="198"/>
        <v>#DIV/0!</v>
      </c>
      <c r="CX86" s="1244" t="e">
        <f t="shared" ref="CX86" si="226">CV86-CT86</f>
        <v>#DIV/0!</v>
      </c>
      <c r="CY86" s="1246" t="e">
        <f t="shared" si="199"/>
        <v>#DIV/0!</v>
      </c>
      <c r="CZ86" s="1441" t="e">
        <f>(AI86+AI87)/AA86/BR86</f>
        <v>#DIV/0!</v>
      </c>
      <c r="DA86" s="1443" t="e">
        <f t="shared" si="201"/>
        <v>#DIV/0!</v>
      </c>
      <c r="DB86" s="1265" t="e">
        <f t="shared" si="202"/>
        <v>#DIV/0!</v>
      </c>
      <c r="DC86" s="47"/>
      <c r="DD86" s="1265" t="e">
        <f t="shared" si="203"/>
        <v>#DIV/0!</v>
      </c>
      <c r="DE86" s="1265" t="e">
        <f t="shared" si="204"/>
        <v>#DIV/0!</v>
      </c>
      <c r="DF86" s="47"/>
      <c r="DG86" s="1265" t="e">
        <f t="shared" si="205"/>
        <v>#DIV/0!</v>
      </c>
      <c r="DH86" s="1265">
        <f t="shared" si="206"/>
        <v>0</v>
      </c>
      <c r="DI86" s="1265">
        <f t="shared" si="207"/>
        <v>0</v>
      </c>
      <c r="DJ86" s="1265">
        <f t="shared" si="208"/>
        <v>0</v>
      </c>
      <c r="DK86" s="1265" t="e">
        <f t="shared" ref="DK86" si="227">CY86/1000/1000</f>
        <v>#DIV/0!</v>
      </c>
      <c r="DL86" s="1408" t="e">
        <f t="shared" ref="DL86" si="228">CP86/1000/1000</f>
        <v>#DIV/0!</v>
      </c>
      <c r="DM86" s="1267" t="e">
        <f t="shared" ref="DM86" si="229">SUM(DA86:DL86)</f>
        <v>#DIV/0!</v>
      </c>
      <c r="DO86" s="69"/>
    </row>
    <row r="87" spans="1:119" s="68" customFormat="1" ht="15.95" customHeight="1" x14ac:dyDescent="0.25">
      <c r="A87" s="1260"/>
      <c r="B87" s="1258"/>
      <c r="C87" s="1256"/>
      <c r="D87" s="33"/>
      <c r="E87" s="33"/>
      <c r="F87" s="33"/>
      <c r="G87" s="1260"/>
      <c r="H87" s="1258"/>
      <c r="I87" s="1260"/>
      <c r="J87" s="1421"/>
      <c r="K87" s="1276"/>
      <c r="L87" s="1389"/>
      <c r="M87" s="1423"/>
      <c r="N87" s="1425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247"/>
      <c r="Y87" s="172"/>
      <c r="Z87" s="176"/>
      <c r="AA87" s="1316"/>
      <c r="AB87" s="52"/>
      <c r="AC87" s="33"/>
      <c r="AD87" s="33"/>
      <c r="AE87" s="33"/>
      <c r="AF87" s="33"/>
      <c r="AG87" s="1407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62"/>
      <c r="BA87" s="1245"/>
      <c r="BB87" s="1245">
        <f t="shared" si="213"/>
        <v>0</v>
      </c>
      <c r="BC87" s="73"/>
      <c r="BD87" s="73"/>
      <c r="BE87" s="778"/>
      <c r="BF87" s="778"/>
      <c r="BG87" s="1277"/>
      <c r="BH87" s="1245"/>
      <c r="BI87" s="1245"/>
      <c r="BJ87" s="1245"/>
      <c r="BK87" s="1245"/>
      <c r="BL87" s="1298"/>
      <c r="BM87" s="1245"/>
      <c r="BN87" s="1245"/>
      <c r="BO87" s="1277"/>
      <c r="BP87" s="78"/>
      <c r="BQ87" s="642"/>
      <c r="BR87" s="1383"/>
      <c r="BS87" s="1277"/>
      <c r="BT87" s="1272"/>
      <c r="BU87" s="1272"/>
      <c r="BV87" s="1270"/>
      <c r="BW87" s="34"/>
      <c r="BX87" s="34"/>
      <c r="BY87" s="34"/>
      <c r="BZ87" s="63"/>
      <c r="CA87" s="642"/>
      <c r="CB87" s="1264"/>
      <c r="CC87" s="1298"/>
      <c r="CD87" s="778"/>
      <c r="CE87" s="778"/>
      <c r="CF87" s="778"/>
      <c r="CG87" s="778"/>
      <c r="CH87" s="1235"/>
      <c r="CI87" s="1235"/>
      <c r="CJ87" s="779"/>
      <c r="CK87" s="779"/>
      <c r="CL87" s="783"/>
      <c r="CM87" s="1403"/>
      <c r="CN87" s="1235"/>
      <c r="CO87" s="1235"/>
      <c r="CP87" s="1419">
        <f t="shared" si="193"/>
        <v>0</v>
      </c>
      <c r="CQ87" s="780"/>
      <c r="CR87" s="1237"/>
      <c r="CS87" s="1264"/>
      <c r="CT87" s="1245"/>
      <c r="CU87" s="1245"/>
      <c r="CV87" s="1235"/>
      <c r="CW87" s="1235"/>
      <c r="CX87" s="1245"/>
      <c r="CY87" s="1247"/>
      <c r="CZ87" s="1442"/>
      <c r="DA87" s="1444"/>
      <c r="DB87" s="1266"/>
      <c r="DC87" s="47"/>
      <c r="DD87" s="1266"/>
      <c r="DE87" s="1266"/>
      <c r="DF87" s="47"/>
      <c r="DG87" s="1266"/>
      <c r="DH87" s="1266"/>
      <c r="DI87" s="1266"/>
      <c r="DJ87" s="1266"/>
      <c r="DK87" s="1266"/>
      <c r="DL87" s="1409"/>
      <c r="DM87" s="1268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318"/>
      <c r="B136" s="1283"/>
      <c r="C136" s="1251"/>
      <c r="D136" s="1251"/>
      <c r="E136" s="1251"/>
      <c r="F136" s="1075"/>
      <c r="G136" s="1249"/>
      <c r="H136" s="1283"/>
      <c r="I136" s="1249"/>
      <c r="J136" s="1329" t="s">
        <v>385</v>
      </c>
      <c r="K136" s="1321"/>
      <c r="L136" s="1366"/>
      <c r="M136" s="1364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232"/>
      <c r="Y136" s="1369"/>
      <c r="Z136" s="1386"/>
      <c r="AA136" s="1372"/>
      <c r="AB136" s="1283"/>
      <c r="AC136" s="1251"/>
      <c r="AD136" s="1251"/>
      <c r="AE136" s="1251"/>
      <c r="AF136" s="1249"/>
      <c r="AG136" s="1318" t="e">
        <f t="shared" si="338"/>
        <v>#DIV/0!</v>
      </c>
      <c r="AH136" s="629"/>
      <c r="AI136" s="1230"/>
      <c r="AJ136" s="1230">
        <f>AI136*Y136</f>
        <v>0</v>
      </c>
      <c r="AK136" s="1321"/>
      <c r="AL136" s="1230"/>
      <c r="AM136" s="361"/>
      <c r="AN136" s="361"/>
      <c r="AO136" s="361"/>
      <c r="AP136" s="1230"/>
      <c r="AQ136" s="90"/>
      <c r="AR136" s="1230">
        <f t="shared" si="339"/>
        <v>0</v>
      </c>
      <c r="AS136" s="1232">
        <f t="shared" si="340"/>
        <v>0</v>
      </c>
      <c r="AT136" s="1230"/>
      <c r="AU136" s="1230"/>
      <c r="AV136" s="275"/>
      <c r="AW136" s="275"/>
      <c r="AX136" s="275"/>
      <c r="AY136" s="1232"/>
      <c r="AZ136" s="1321"/>
      <c r="BA136" s="276"/>
      <c r="BB136" s="276"/>
      <c r="BC136" s="264"/>
      <c r="BD136" s="264"/>
      <c r="BE136" s="1279"/>
      <c r="BF136" s="1279"/>
      <c r="BG136" s="1251"/>
      <c r="BH136" s="275"/>
      <c r="BI136" s="275"/>
      <c r="BJ136" s="1230"/>
      <c r="BK136" s="1230"/>
      <c r="BL136" s="1230"/>
      <c r="BM136" s="1230"/>
      <c r="BN136" s="1230"/>
      <c r="BO136" s="1251"/>
      <c r="BP136" s="78"/>
      <c r="BQ136" s="372"/>
      <c r="BR136" s="1283" t="e">
        <f>AI136/AA136/7.19</f>
        <v>#DIV/0!</v>
      </c>
      <c r="BS136" s="1251">
        <f t="shared" si="341"/>
        <v>0</v>
      </c>
      <c r="BT136" s="515">
        <f t="shared" si="342"/>
        <v>0</v>
      </c>
      <c r="BU136" s="1379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21"/>
      <c r="CC136" s="1230"/>
      <c r="CD136" s="1230"/>
      <c r="CE136" s="353"/>
      <c r="CF136" s="353"/>
      <c r="CG136" s="353"/>
      <c r="CH136" s="1228"/>
      <c r="CI136" s="28"/>
      <c r="CJ136" s="28"/>
      <c r="CK136" s="28"/>
      <c r="CL136" s="41"/>
      <c r="CM136" s="1325"/>
      <c r="CN136" s="1228"/>
      <c r="CO136" s="28"/>
      <c r="CP136" s="1253"/>
      <c r="CQ136" s="41"/>
      <c r="CR136" s="1318"/>
      <c r="CS136" s="1230"/>
      <c r="CT136" s="1230"/>
      <c r="CU136" s="93"/>
      <c r="CV136" s="1230"/>
      <c r="CW136" s="1230"/>
      <c r="CX136" s="1230"/>
      <c r="CY136" s="1232"/>
      <c r="CZ136" s="1374" t="e">
        <f t="shared" si="345"/>
        <v>#DIV/0!</v>
      </c>
      <c r="DA136" s="1226" t="e">
        <f t="shared" si="346"/>
        <v>#DIV/0!</v>
      </c>
      <c r="DB136" s="770" t="e">
        <f t="shared" si="347"/>
        <v>#DIV/0!</v>
      </c>
      <c r="DC136" s="1226"/>
      <c r="DD136" s="763"/>
      <c r="DE136" s="763"/>
      <c r="DF136" s="763"/>
      <c r="DG136" s="763"/>
      <c r="DH136" s="763"/>
      <c r="DI136" s="1226">
        <f t="shared" si="348"/>
        <v>0</v>
      </c>
      <c r="DJ136" s="763"/>
      <c r="DK136" s="1226"/>
      <c r="DL136" s="763"/>
      <c r="DM136" s="1285" t="e">
        <f t="shared" si="349"/>
        <v>#DIV/0!</v>
      </c>
      <c r="DO136" s="69"/>
    </row>
    <row r="137" spans="1:121" s="68" customFormat="1" ht="15.95" customHeight="1" x14ac:dyDescent="0.25">
      <c r="A137" s="1319"/>
      <c r="B137" s="1284"/>
      <c r="C137" s="1278"/>
      <c r="D137" s="1278"/>
      <c r="E137" s="1278"/>
      <c r="F137" s="1076"/>
      <c r="G137" s="1250"/>
      <c r="H137" s="1284"/>
      <c r="I137" s="1250"/>
      <c r="J137" s="1330"/>
      <c r="K137" s="1322"/>
      <c r="L137" s="1367"/>
      <c r="M137" s="1365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71"/>
      <c r="Y137" s="1370"/>
      <c r="Z137" s="1387"/>
      <c r="AA137" s="1373"/>
      <c r="AB137" s="1284"/>
      <c r="AC137" s="1278"/>
      <c r="AD137" s="1278"/>
      <c r="AE137" s="1278"/>
      <c r="AF137" s="1250"/>
      <c r="AG137" s="1319" t="e">
        <f t="shared" si="338"/>
        <v>#DIV/0!</v>
      </c>
      <c r="AH137" s="630"/>
      <c r="AI137" s="1231"/>
      <c r="AJ137" s="1231"/>
      <c r="AK137" s="1322"/>
      <c r="AL137" s="1231"/>
      <c r="AM137" s="362"/>
      <c r="AN137" s="362"/>
      <c r="AO137" s="362"/>
      <c r="AP137" s="1231"/>
      <c r="AQ137" s="92"/>
      <c r="AR137" s="1231"/>
      <c r="AS137" s="1233"/>
      <c r="AT137" s="1231"/>
      <c r="AU137" s="1231"/>
      <c r="AV137" s="276"/>
      <c r="AW137" s="276"/>
      <c r="AX137" s="276"/>
      <c r="AY137" s="1233"/>
      <c r="AZ137" s="1322"/>
      <c r="BA137" s="276"/>
      <c r="BB137" s="276"/>
      <c r="BC137" s="265"/>
      <c r="BD137" s="265"/>
      <c r="BE137" s="1280"/>
      <c r="BF137" s="1280"/>
      <c r="BG137" s="1278"/>
      <c r="BH137" s="276"/>
      <c r="BI137" s="276"/>
      <c r="BJ137" s="1231"/>
      <c r="BK137" s="1231"/>
      <c r="BL137" s="1317"/>
      <c r="BM137" s="1317"/>
      <c r="BN137" s="1317"/>
      <c r="BO137" s="1252"/>
      <c r="BP137" s="78"/>
      <c r="BQ137" s="372"/>
      <c r="BR137" s="1378"/>
      <c r="BS137" s="1252"/>
      <c r="BT137" s="525">
        <f t="shared" si="342"/>
        <v>0</v>
      </c>
      <c r="BU137" s="1401"/>
      <c r="BV137" s="499">
        <f t="shared" si="344"/>
        <v>0</v>
      </c>
      <c r="BW137" s="91"/>
      <c r="BX137" s="506"/>
      <c r="BY137" s="506"/>
      <c r="BZ137" s="508"/>
      <c r="CA137" s="372"/>
      <c r="CB137" s="1322"/>
      <c r="CC137" s="1231"/>
      <c r="CD137" s="1231"/>
      <c r="CE137" s="354"/>
      <c r="CF137" s="354"/>
      <c r="CG137" s="354"/>
      <c r="CH137" s="1229"/>
      <c r="CI137" s="546"/>
      <c r="CJ137" s="546"/>
      <c r="CK137" s="546"/>
      <c r="CL137" s="550"/>
      <c r="CM137" s="1326"/>
      <c r="CN137" s="1385"/>
      <c r="CO137" s="546"/>
      <c r="CP137" s="1254"/>
      <c r="CQ137" s="41"/>
      <c r="CR137" s="1319"/>
      <c r="CS137" s="1231"/>
      <c r="CT137" s="1231"/>
      <c r="CU137" s="60"/>
      <c r="CV137" s="1231"/>
      <c r="CW137" s="1231"/>
      <c r="CX137" s="1231"/>
      <c r="CY137" s="1233"/>
      <c r="CZ137" s="1375"/>
      <c r="DA137" s="1227"/>
      <c r="DB137" s="771"/>
      <c r="DC137" s="1227"/>
      <c r="DD137" s="761"/>
      <c r="DE137" s="761"/>
      <c r="DF137" s="761"/>
      <c r="DG137" s="761"/>
      <c r="DH137" s="761"/>
      <c r="DI137" s="1227">
        <f t="shared" si="348"/>
        <v>0</v>
      </c>
      <c r="DJ137" s="761"/>
      <c r="DK137" s="1227"/>
      <c r="DL137" s="761"/>
      <c r="DM137" s="1286">
        <f t="shared" si="349"/>
        <v>0</v>
      </c>
      <c r="DO137" s="69"/>
    </row>
    <row r="138" spans="1:121" s="68" customFormat="1" ht="15.95" customHeight="1" x14ac:dyDescent="0.25">
      <c r="A138" s="1283"/>
      <c r="B138" s="1283"/>
      <c r="C138" s="1251"/>
      <c r="D138" s="1251"/>
      <c r="E138" s="1251"/>
      <c r="F138" s="489"/>
      <c r="G138" s="1249"/>
      <c r="H138" s="1251"/>
      <c r="I138" s="1249"/>
      <c r="J138" s="1329" t="s">
        <v>385</v>
      </c>
      <c r="K138" s="1321"/>
      <c r="L138" s="1366"/>
      <c r="M138" s="1364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232"/>
      <c r="Y138" s="1369"/>
      <c r="Z138" s="331"/>
      <c r="AA138" s="1372"/>
      <c r="AB138" s="1283"/>
      <c r="AC138" s="1251"/>
      <c r="AD138" s="1251"/>
      <c r="AE138" s="1251"/>
      <c r="AF138" s="1249"/>
      <c r="AG138" s="1318" t="e">
        <f t="shared" si="338"/>
        <v>#DIV/0!</v>
      </c>
      <c r="AH138" s="629"/>
      <c r="AI138" s="1230"/>
      <c r="AJ138" s="1230">
        <f t="shared" si="351"/>
        <v>0</v>
      </c>
      <c r="AK138" s="1321"/>
      <c r="AL138" s="1230"/>
      <c r="AM138" s="361"/>
      <c r="AN138" s="361"/>
      <c r="AO138" s="361"/>
      <c r="AP138" s="1230"/>
      <c r="AQ138" s="90"/>
      <c r="AR138" s="1230">
        <f>AI138*Z138</f>
        <v>0</v>
      </c>
      <c r="AS138" s="1232">
        <f t="shared" si="340"/>
        <v>0</v>
      </c>
      <c r="AT138" s="1230"/>
      <c r="AU138" s="1230"/>
      <c r="AV138" s="275"/>
      <c r="AW138" s="275"/>
      <c r="AX138" s="275"/>
      <c r="AY138" s="1232"/>
      <c r="AZ138" s="1321"/>
      <c r="BA138" s="276"/>
      <c r="BB138" s="276"/>
      <c r="BC138" s="264"/>
      <c r="BD138" s="264"/>
      <c r="BE138" s="1279"/>
      <c r="BF138" s="1279"/>
      <c r="BG138" s="1251"/>
      <c r="BH138" s="275"/>
      <c r="BI138" s="275"/>
      <c r="BJ138" s="1230"/>
      <c r="BK138" s="1230"/>
      <c r="BL138" s="1230"/>
      <c r="BM138" s="1230"/>
      <c r="BN138" s="1230"/>
      <c r="BO138" s="1251"/>
      <c r="BP138" s="78"/>
      <c r="BQ138" s="372"/>
      <c r="BR138" s="1283" t="e">
        <f>AI138/AA138/7.175</f>
        <v>#DIV/0!</v>
      </c>
      <c r="BS138" s="1251">
        <f>CN138-BO138</f>
        <v>0</v>
      </c>
      <c r="BT138" s="515">
        <f t="shared" si="342"/>
        <v>0</v>
      </c>
      <c r="BU138" s="1379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21"/>
      <c r="CC138" s="1230"/>
      <c r="CD138" s="1230"/>
      <c r="CE138" s="353"/>
      <c r="CF138" s="353"/>
      <c r="CG138" s="353"/>
      <c r="CH138" s="1228"/>
      <c r="CI138" s="28"/>
      <c r="CJ138" s="28"/>
      <c r="CK138" s="28"/>
      <c r="CL138" s="41"/>
      <c r="CM138" s="1325"/>
      <c r="CN138" s="1228"/>
      <c r="CO138" s="28"/>
      <c r="CP138" s="1253"/>
      <c r="CQ138" s="41"/>
      <c r="CR138" s="1318"/>
      <c r="CS138" s="1230"/>
      <c r="CT138" s="1230"/>
      <c r="CU138" s="93"/>
      <c r="CV138" s="1230"/>
      <c r="CW138" s="1230"/>
      <c r="CX138" s="1230"/>
      <c r="CY138" s="1232"/>
      <c r="CZ138" s="1374" t="e">
        <f>AI138/AA138/BR138</f>
        <v>#DIV/0!</v>
      </c>
      <c r="DA138" s="1226" t="e">
        <f>BU138*CZ138*AA138*CR138/1000/1000</f>
        <v>#DIV/0!</v>
      </c>
      <c r="DB138" s="770" t="e">
        <f>BV138*CZ138*AA138*CR138/1000/1000</f>
        <v>#DIV/0!</v>
      </c>
      <c r="DC138" s="1226"/>
      <c r="DD138" s="763"/>
      <c r="DE138" s="763"/>
      <c r="DF138" s="763"/>
      <c r="DG138" s="763"/>
      <c r="DH138" s="763"/>
      <c r="DI138" s="1226">
        <f t="shared" si="348"/>
        <v>0</v>
      </c>
      <c r="DJ138" s="763"/>
      <c r="DK138" s="1226"/>
      <c r="DL138" s="763"/>
      <c r="DM138" s="1285" t="e">
        <f t="shared" si="349"/>
        <v>#DIV/0!</v>
      </c>
      <c r="DO138" s="69"/>
    </row>
    <row r="139" spans="1:121" s="68" customFormat="1" ht="15.95" customHeight="1" x14ac:dyDescent="0.25">
      <c r="A139" s="1284"/>
      <c r="B139" s="1284"/>
      <c r="C139" s="1278"/>
      <c r="D139" s="1278"/>
      <c r="E139" s="1278"/>
      <c r="F139" s="490"/>
      <c r="G139" s="1250"/>
      <c r="H139" s="1278"/>
      <c r="I139" s="1250"/>
      <c r="J139" s="1330"/>
      <c r="K139" s="1322"/>
      <c r="L139" s="1367"/>
      <c r="M139" s="1365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71"/>
      <c r="Y139" s="1370"/>
      <c r="Z139" s="332"/>
      <c r="AA139" s="1373"/>
      <c r="AB139" s="1284"/>
      <c r="AC139" s="1278"/>
      <c r="AD139" s="1278"/>
      <c r="AE139" s="1278"/>
      <c r="AF139" s="1250"/>
      <c r="AG139" s="1319" t="e">
        <f t="shared" si="338"/>
        <v>#DIV/0!</v>
      </c>
      <c r="AH139" s="630"/>
      <c r="AI139" s="1231"/>
      <c r="AJ139" s="1231"/>
      <c r="AK139" s="1322"/>
      <c r="AL139" s="1231"/>
      <c r="AM139" s="362"/>
      <c r="AN139" s="362"/>
      <c r="AO139" s="362"/>
      <c r="AP139" s="1231"/>
      <c r="AQ139" s="92"/>
      <c r="AR139" s="1231"/>
      <c r="AS139" s="1233"/>
      <c r="AT139" s="1231"/>
      <c r="AU139" s="1231"/>
      <c r="AV139" s="276"/>
      <c r="AW139" s="276"/>
      <c r="AX139" s="276"/>
      <c r="AY139" s="1233"/>
      <c r="AZ139" s="1322"/>
      <c r="BA139" s="276"/>
      <c r="BB139" s="276"/>
      <c r="BC139" s="265"/>
      <c r="BD139" s="265"/>
      <c r="BE139" s="1280"/>
      <c r="BF139" s="1280"/>
      <c r="BG139" s="1278"/>
      <c r="BH139" s="276"/>
      <c r="BI139" s="276"/>
      <c r="BJ139" s="1231"/>
      <c r="BK139" s="1231"/>
      <c r="BL139" s="1317"/>
      <c r="BM139" s="1317"/>
      <c r="BN139" s="1317"/>
      <c r="BO139" s="1252"/>
      <c r="BP139" s="78"/>
      <c r="BQ139" s="372"/>
      <c r="BR139" s="1378"/>
      <c r="BS139" s="1252"/>
      <c r="BT139" s="525">
        <f t="shared" si="342"/>
        <v>0</v>
      </c>
      <c r="BU139" s="1401"/>
      <c r="BV139" s="499">
        <f t="shared" si="344"/>
        <v>0</v>
      </c>
      <c r="BW139" s="91"/>
      <c r="BX139" s="506"/>
      <c r="BY139" s="506"/>
      <c r="BZ139" s="508"/>
      <c r="CA139" s="372"/>
      <c r="CB139" s="1322"/>
      <c r="CC139" s="1231"/>
      <c r="CD139" s="1231"/>
      <c r="CE139" s="354"/>
      <c r="CF139" s="354"/>
      <c r="CG139" s="354"/>
      <c r="CH139" s="1229"/>
      <c r="CI139" s="546"/>
      <c r="CJ139" s="546"/>
      <c r="CK139" s="546"/>
      <c r="CL139" s="550"/>
      <c r="CM139" s="1326"/>
      <c r="CN139" s="1385"/>
      <c r="CO139" s="546"/>
      <c r="CP139" s="1254"/>
      <c r="CQ139" s="41"/>
      <c r="CR139" s="1319"/>
      <c r="CS139" s="1231"/>
      <c r="CT139" s="1231"/>
      <c r="CU139" s="60"/>
      <c r="CV139" s="1231"/>
      <c r="CW139" s="1231"/>
      <c r="CX139" s="1231"/>
      <c r="CY139" s="1233"/>
      <c r="CZ139" s="1375"/>
      <c r="DA139" s="1227"/>
      <c r="DB139" s="771"/>
      <c r="DC139" s="1227"/>
      <c r="DD139" s="761"/>
      <c r="DE139" s="761"/>
      <c r="DF139" s="761"/>
      <c r="DG139" s="761"/>
      <c r="DH139" s="761"/>
      <c r="DI139" s="1227">
        <f t="shared" si="348"/>
        <v>0</v>
      </c>
      <c r="DJ139" s="761"/>
      <c r="DK139" s="1227"/>
      <c r="DL139" s="761"/>
      <c r="DM139" s="1286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283"/>
      <c r="B141" s="1283"/>
      <c r="C141" s="1251"/>
      <c r="D141" s="1251"/>
      <c r="E141" s="1251"/>
      <c r="F141" s="489"/>
      <c r="G141" s="1249"/>
      <c r="H141" s="1251"/>
      <c r="I141" s="1249"/>
      <c r="J141" s="1329" t="s">
        <v>385</v>
      </c>
      <c r="K141" s="1321"/>
      <c r="L141" s="1366"/>
      <c r="M141" s="1364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232"/>
      <c r="Y141" s="1369"/>
      <c r="Z141" s="331"/>
      <c r="AA141" s="1372"/>
      <c r="AB141" s="1283"/>
      <c r="AC141" s="1251"/>
      <c r="AD141" s="1251"/>
      <c r="AE141" s="1251"/>
      <c r="AF141" s="1249"/>
      <c r="AG141" s="1318" t="e">
        <f>(AI141+AI142)/AA141/CZ141</f>
        <v>#DIV/0!</v>
      </c>
      <c r="AH141" s="629"/>
      <c r="AI141" s="91"/>
      <c r="AJ141" s="1230">
        <f t="shared" si="351"/>
        <v>0</v>
      </c>
      <c r="AK141" s="1321"/>
      <c r="AL141" s="1230"/>
      <c r="AM141" s="361"/>
      <c r="AN141" s="361"/>
      <c r="AO141" s="361"/>
      <c r="AP141" s="1230"/>
      <c r="AQ141" s="90"/>
      <c r="AR141" s="91">
        <f>AI141*Z141</f>
        <v>0</v>
      </c>
      <c r="AS141" s="287">
        <f t="shared" si="340"/>
        <v>0</v>
      </c>
      <c r="AT141" s="1230"/>
      <c r="AU141" s="1230"/>
      <c r="AV141" s="275"/>
      <c r="AW141" s="275"/>
      <c r="AX141" s="275"/>
      <c r="AY141" s="1232"/>
      <c r="AZ141" s="1321"/>
      <c r="BA141" s="276"/>
      <c r="BB141" s="276"/>
      <c r="BC141" s="264"/>
      <c r="BD141" s="264"/>
      <c r="BE141" s="1279"/>
      <c r="BF141" s="1279"/>
      <c r="BG141" s="1251"/>
      <c r="BH141" s="275"/>
      <c r="BI141" s="275"/>
      <c r="BJ141" s="1230"/>
      <c r="BK141" s="1230"/>
      <c r="BL141" s="1230"/>
      <c r="BM141" s="1230"/>
      <c r="BN141" s="1230"/>
      <c r="BO141" s="1251"/>
      <c r="BP141" s="78"/>
      <c r="BQ141" s="372"/>
      <c r="BR141" s="1283" t="e">
        <f>(AI141+AI142)/AA141/7.1846</f>
        <v>#DIV/0!</v>
      </c>
      <c r="BS141" s="1251">
        <f>CN141-BO141</f>
        <v>0</v>
      </c>
      <c r="BT141" s="515">
        <f t="shared" si="342"/>
        <v>0</v>
      </c>
      <c r="BU141" s="1379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21"/>
      <c r="CC141" s="1230"/>
      <c r="CD141" s="1230"/>
      <c r="CE141" s="353"/>
      <c r="CF141" s="353"/>
      <c r="CG141" s="353"/>
      <c r="CH141" s="1228"/>
      <c r="CI141" s="28"/>
      <c r="CJ141" s="28"/>
      <c r="CK141" s="28"/>
      <c r="CL141" s="41"/>
      <c r="CM141" s="1325"/>
      <c r="CN141" s="1228"/>
      <c r="CO141" s="28"/>
      <c r="CP141" s="1253"/>
      <c r="CQ141" s="41"/>
      <c r="CR141" s="1318"/>
      <c r="CS141" s="1230"/>
      <c r="CT141" s="1230"/>
      <c r="CU141" s="93"/>
      <c r="CV141" s="1230"/>
      <c r="CW141" s="1230"/>
      <c r="CX141" s="1230"/>
      <c r="CY141" s="1232"/>
      <c r="CZ141" s="1374" t="e">
        <f>(AI141+AI142)/AA141/BR141</f>
        <v>#DIV/0!</v>
      </c>
      <c r="DA141" s="1226" t="e">
        <f>BU141*CZ141*AA141*CR141/1000/1000</f>
        <v>#DIV/0!</v>
      </c>
      <c r="DB141" s="770" t="e">
        <f>BV141*CZ141*AA141*CR141/1000/1000</f>
        <v>#DIV/0!</v>
      </c>
      <c r="DC141" s="1226"/>
      <c r="DD141" s="763"/>
      <c r="DE141" s="763"/>
      <c r="DF141" s="763"/>
      <c r="DG141" s="763"/>
      <c r="DH141" s="763"/>
      <c r="DI141" s="1226">
        <f t="shared" si="348"/>
        <v>0</v>
      </c>
      <c r="DJ141" s="763"/>
      <c r="DK141" s="1226"/>
      <c r="DL141" s="763"/>
      <c r="DM141" s="1285" t="e">
        <f t="shared" si="349"/>
        <v>#DIV/0!</v>
      </c>
      <c r="DO141" s="69"/>
    </row>
    <row r="142" spans="1:121" s="68" customFormat="1" ht="15.95" customHeight="1" x14ac:dyDescent="0.25">
      <c r="A142" s="1284"/>
      <c r="B142" s="1284"/>
      <c r="C142" s="1278"/>
      <c r="D142" s="1278"/>
      <c r="E142" s="1278"/>
      <c r="F142" s="490"/>
      <c r="G142" s="1250"/>
      <c r="H142" s="1278"/>
      <c r="I142" s="1250"/>
      <c r="J142" s="1330"/>
      <c r="K142" s="1322"/>
      <c r="L142" s="1367"/>
      <c r="M142" s="1365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71"/>
      <c r="Y142" s="1370"/>
      <c r="Z142" s="332"/>
      <c r="AA142" s="1373"/>
      <c r="AB142" s="1284"/>
      <c r="AC142" s="1278"/>
      <c r="AD142" s="1278"/>
      <c r="AE142" s="1278"/>
      <c r="AF142" s="1250"/>
      <c r="AG142" s="1319" t="e">
        <f>AI142/AA142/CZ142</f>
        <v>#DIV/0!</v>
      </c>
      <c r="AH142" s="630"/>
      <c r="AI142" s="91"/>
      <c r="AJ142" s="1231">
        <f>AI142*Y141</f>
        <v>0</v>
      </c>
      <c r="AK142" s="1322"/>
      <c r="AL142" s="1231"/>
      <c r="AM142" s="362"/>
      <c r="AN142" s="362"/>
      <c r="AO142" s="362"/>
      <c r="AP142" s="1231"/>
      <c r="AQ142" s="92"/>
      <c r="AR142" s="91">
        <f>AI142*Z142</f>
        <v>0</v>
      </c>
      <c r="AS142" s="287">
        <f t="shared" si="340"/>
        <v>0</v>
      </c>
      <c r="AT142" s="1231"/>
      <c r="AU142" s="1231"/>
      <c r="AV142" s="276"/>
      <c r="AW142" s="276"/>
      <c r="AX142" s="276"/>
      <c r="AY142" s="1233"/>
      <c r="AZ142" s="1322"/>
      <c r="BA142" s="276"/>
      <c r="BB142" s="276"/>
      <c r="BC142" s="265"/>
      <c r="BD142" s="265"/>
      <c r="BE142" s="1280"/>
      <c r="BF142" s="1280"/>
      <c r="BG142" s="1278"/>
      <c r="BH142" s="276"/>
      <c r="BI142" s="276"/>
      <c r="BJ142" s="1231"/>
      <c r="BK142" s="1231"/>
      <c r="BL142" s="1317"/>
      <c r="BM142" s="1317"/>
      <c r="BN142" s="1317"/>
      <c r="BO142" s="1252"/>
      <c r="BP142" s="78"/>
      <c r="BQ142" s="372"/>
      <c r="BR142" s="1378"/>
      <c r="BS142" s="1252"/>
      <c r="BT142" s="525">
        <f t="shared" si="342"/>
        <v>0</v>
      </c>
      <c r="BU142" s="1401"/>
      <c r="BV142" s="499">
        <f t="shared" si="344"/>
        <v>0</v>
      </c>
      <c r="BW142" s="91"/>
      <c r="BX142" s="506"/>
      <c r="BY142" s="506"/>
      <c r="BZ142" s="508"/>
      <c r="CA142" s="372"/>
      <c r="CB142" s="1322"/>
      <c r="CC142" s="1231"/>
      <c r="CD142" s="1231"/>
      <c r="CE142" s="354"/>
      <c r="CF142" s="354"/>
      <c r="CG142" s="354"/>
      <c r="CH142" s="1229"/>
      <c r="CI142" s="546"/>
      <c r="CJ142" s="546"/>
      <c r="CK142" s="546"/>
      <c r="CL142" s="550"/>
      <c r="CM142" s="1326"/>
      <c r="CN142" s="1385"/>
      <c r="CO142" s="546"/>
      <c r="CP142" s="1254"/>
      <c r="CQ142" s="41"/>
      <c r="CR142" s="1319"/>
      <c r="CS142" s="1231"/>
      <c r="CT142" s="1231"/>
      <c r="CU142" s="60"/>
      <c r="CV142" s="1231"/>
      <c r="CW142" s="1231"/>
      <c r="CX142" s="1231"/>
      <c r="CY142" s="1233"/>
      <c r="CZ142" s="1375"/>
      <c r="DA142" s="1227"/>
      <c r="DB142" s="771"/>
      <c r="DC142" s="1227"/>
      <c r="DD142" s="761"/>
      <c r="DE142" s="761"/>
      <c r="DF142" s="761"/>
      <c r="DG142" s="761"/>
      <c r="DH142" s="761"/>
      <c r="DI142" s="1227">
        <f t="shared" si="348"/>
        <v>0</v>
      </c>
      <c r="DJ142" s="761"/>
      <c r="DK142" s="1227"/>
      <c r="DL142" s="761"/>
      <c r="DM142" s="1286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283"/>
      <c r="B144" s="1283"/>
      <c r="C144" s="1251"/>
      <c r="D144" s="1251"/>
      <c r="E144" s="1251"/>
      <c r="F144" s="489"/>
      <c r="G144" s="1249"/>
      <c r="H144" s="1251"/>
      <c r="I144" s="1249"/>
      <c r="J144" s="1329" t="s">
        <v>388</v>
      </c>
      <c r="K144" s="1321"/>
      <c r="L144" s="1366"/>
      <c r="M144" s="1364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232"/>
      <c r="Y144" s="1369"/>
      <c r="Z144" s="331"/>
      <c r="AA144" s="1372"/>
      <c r="AB144" s="1283"/>
      <c r="AC144" s="1251"/>
      <c r="AD144" s="1251"/>
      <c r="AE144" s="1251"/>
      <c r="AF144" s="1249"/>
      <c r="AG144" s="1318" t="e">
        <f>(AI144+AI145)/AA144/CZ144</f>
        <v>#DIV/0!</v>
      </c>
      <c r="AH144" s="629"/>
      <c r="AI144" s="91"/>
      <c r="AJ144" s="1230">
        <f t="shared" si="351"/>
        <v>0</v>
      </c>
      <c r="AK144" s="1321"/>
      <c r="AL144" s="1230"/>
      <c r="AM144" s="361"/>
      <c r="AN144" s="361"/>
      <c r="AO144" s="361"/>
      <c r="AP144" s="1230"/>
      <c r="AQ144" s="90"/>
      <c r="AR144" s="91">
        <f>AI144*Z144</f>
        <v>0</v>
      </c>
      <c r="AS144" s="287">
        <f t="shared" si="340"/>
        <v>0</v>
      </c>
      <c r="AT144" s="1230"/>
      <c r="AU144" s="1230"/>
      <c r="AV144" s="275"/>
      <c r="AW144" s="275"/>
      <c r="AX144" s="275"/>
      <c r="AY144" s="1232"/>
      <c r="AZ144" s="1321"/>
      <c r="BA144" s="276"/>
      <c r="BB144" s="276"/>
      <c r="BC144" s="264"/>
      <c r="BD144" s="264"/>
      <c r="BE144" s="1279"/>
      <c r="BF144" s="1279"/>
      <c r="BG144" s="1251"/>
      <c r="BH144" s="275"/>
      <c r="BI144" s="275"/>
      <c r="BJ144" s="1230"/>
      <c r="BK144" s="1230"/>
      <c r="BL144" s="1230"/>
      <c r="BM144" s="1230"/>
      <c r="BN144" s="1230"/>
      <c r="BO144" s="1251"/>
      <c r="BP144" s="78"/>
      <c r="BQ144" s="372"/>
      <c r="BR144" s="1283" t="e">
        <f>(AI144+AI145)/AA144/7.1982</f>
        <v>#DIV/0!</v>
      </c>
      <c r="BS144" s="1251">
        <f>CN144-BO144</f>
        <v>0</v>
      </c>
      <c r="BT144" s="515">
        <f t="shared" si="342"/>
        <v>0</v>
      </c>
      <c r="BU144" s="1379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21"/>
      <c r="CC144" s="1230"/>
      <c r="CD144" s="1230"/>
      <c r="CE144" s="353"/>
      <c r="CF144" s="353"/>
      <c r="CG144" s="353"/>
      <c r="CH144" s="1228"/>
      <c r="CI144" s="28"/>
      <c r="CJ144" s="28"/>
      <c r="CK144" s="28"/>
      <c r="CL144" s="41"/>
      <c r="CM144" s="1325"/>
      <c r="CN144" s="1228"/>
      <c r="CO144" s="28"/>
      <c r="CP144" s="1253"/>
      <c r="CQ144" s="41"/>
      <c r="CR144" s="1318"/>
      <c r="CS144" s="1230"/>
      <c r="CT144" s="1230"/>
      <c r="CU144" s="93"/>
      <c r="CV144" s="1230"/>
      <c r="CW144" s="1230"/>
      <c r="CX144" s="1230"/>
      <c r="CY144" s="1232"/>
      <c r="CZ144" s="1374" t="e">
        <f>(AI144+AI145)/AA144/BR144</f>
        <v>#DIV/0!</v>
      </c>
      <c r="DA144" s="1226" t="e">
        <f>BU144*CZ144*AA144*CR144/1000/1000</f>
        <v>#DIV/0!</v>
      </c>
      <c r="DB144" s="770" t="e">
        <f>BV144*CZ144*AA144*CR144/1000/1000</f>
        <v>#DIV/0!</v>
      </c>
      <c r="DC144" s="1226"/>
      <c r="DD144" s="763"/>
      <c r="DE144" s="763"/>
      <c r="DF144" s="763"/>
      <c r="DG144" s="763"/>
      <c r="DH144" s="763"/>
      <c r="DI144" s="1226">
        <f t="shared" si="348"/>
        <v>0</v>
      </c>
      <c r="DJ144" s="763"/>
      <c r="DK144" s="1226"/>
      <c r="DL144" s="763"/>
      <c r="DM144" s="1285" t="e">
        <f t="shared" si="349"/>
        <v>#DIV/0!</v>
      </c>
      <c r="DO144" s="69"/>
    </row>
    <row r="145" spans="1:121" s="68" customFormat="1" ht="15.95" customHeight="1" x14ac:dyDescent="0.25">
      <c r="A145" s="1284"/>
      <c r="B145" s="1284"/>
      <c r="C145" s="1278"/>
      <c r="D145" s="1278"/>
      <c r="E145" s="1278"/>
      <c r="F145" s="490"/>
      <c r="G145" s="1250"/>
      <c r="H145" s="1278"/>
      <c r="I145" s="1250"/>
      <c r="J145" s="1330"/>
      <c r="K145" s="1322"/>
      <c r="L145" s="1367"/>
      <c r="M145" s="1365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71"/>
      <c r="Y145" s="1370"/>
      <c r="Z145" s="332"/>
      <c r="AA145" s="1373"/>
      <c r="AB145" s="1284"/>
      <c r="AC145" s="1278"/>
      <c r="AD145" s="1278"/>
      <c r="AE145" s="1278"/>
      <c r="AF145" s="1250"/>
      <c r="AG145" s="1319" t="e">
        <f>AI145/AA145/CZ145</f>
        <v>#DIV/0!</v>
      </c>
      <c r="AH145" s="630"/>
      <c r="AI145" s="91"/>
      <c r="AJ145" s="1231">
        <f>AI145*Y144</f>
        <v>0</v>
      </c>
      <c r="AK145" s="1322"/>
      <c r="AL145" s="1231"/>
      <c r="AM145" s="362"/>
      <c r="AN145" s="362"/>
      <c r="AO145" s="362"/>
      <c r="AP145" s="1231"/>
      <c r="AQ145" s="92"/>
      <c r="AR145" s="91">
        <f>AI145*Z144</f>
        <v>0</v>
      </c>
      <c r="AS145" s="287">
        <f t="shared" si="340"/>
        <v>0</v>
      </c>
      <c r="AT145" s="1231"/>
      <c r="AU145" s="1231"/>
      <c r="AV145" s="276"/>
      <c r="AW145" s="276"/>
      <c r="AX145" s="276"/>
      <c r="AY145" s="1233"/>
      <c r="AZ145" s="1322"/>
      <c r="BA145" s="276"/>
      <c r="BB145" s="276"/>
      <c r="BC145" s="265"/>
      <c r="BD145" s="265"/>
      <c r="BE145" s="1280"/>
      <c r="BF145" s="1280"/>
      <c r="BG145" s="1278"/>
      <c r="BH145" s="276"/>
      <c r="BI145" s="276"/>
      <c r="BJ145" s="1231"/>
      <c r="BK145" s="1231"/>
      <c r="BL145" s="1317"/>
      <c r="BM145" s="1317"/>
      <c r="BN145" s="1317"/>
      <c r="BO145" s="1252"/>
      <c r="BP145" s="78"/>
      <c r="BQ145" s="372"/>
      <c r="BR145" s="1378"/>
      <c r="BS145" s="1252"/>
      <c r="BT145" s="525">
        <f t="shared" si="342"/>
        <v>0</v>
      </c>
      <c r="BU145" s="1401"/>
      <c r="BV145" s="499">
        <f t="shared" si="344"/>
        <v>0</v>
      </c>
      <c r="BW145" s="91"/>
      <c r="BX145" s="506"/>
      <c r="BY145" s="506"/>
      <c r="BZ145" s="508"/>
      <c r="CA145" s="372"/>
      <c r="CB145" s="1322"/>
      <c r="CC145" s="1231"/>
      <c r="CD145" s="1231"/>
      <c r="CE145" s="354"/>
      <c r="CF145" s="354"/>
      <c r="CG145" s="354"/>
      <c r="CH145" s="1229"/>
      <c r="CI145" s="546"/>
      <c r="CJ145" s="546"/>
      <c r="CK145" s="546"/>
      <c r="CL145" s="550"/>
      <c r="CM145" s="1326"/>
      <c r="CN145" s="1385"/>
      <c r="CO145" s="546"/>
      <c r="CP145" s="1254"/>
      <c r="CQ145" s="41"/>
      <c r="CR145" s="1319"/>
      <c r="CS145" s="1231"/>
      <c r="CT145" s="1231"/>
      <c r="CU145" s="60"/>
      <c r="CV145" s="1231"/>
      <c r="CW145" s="1231"/>
      <c r="CX145" s="1231"/>
      <c r="CY145" s="1233"/>
      <c r="CZ145" s="1375"/>
      <c r="DA145" s="1227"/>
      <c r="DB145" s="771"/>
      <c r="DC145" s="1227"/>
      <c r="DD145" s="761"/>
      <c r="DE145" s="761"/>
      <c r="DF145" s="761"/>
      <c r="DG145" s="761"/>
      <c r="DH145" s="761"/>
      <c r="DI145" s="1227">
        <f t="shared" si="348"/>
        <v>0</v>
      </c>
      <c r="DJ145" s="761"/>
      <c r="DK145" s="1227"/>
      <c r="DL145" s="761"/>
      <c r="DM145" s="1286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257"/>
      <c r="B150" s="1257"/>
      <c r="C150" s="1255"/>
      <c r="D150" s="1255"/>
      <c r="E150" s="1255"/>
      <c r="F150" s="1255"/>
      <c r="G150" s="1259"/>
      <c r="H150" s="1257"/>
      <c r="I150" s="1259"/>
      <c r="J150" s="1323" t="s">
        <v>388</v>
      </c>
      <c r="K150" s="1321"/>
      <c r="L150" s="1232"/>
      <c r="M150" s="1390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246"/>
      <c r="Y150" s="1369"/>
      <c r="Z150" s="330"/>
      <c r="AA150" s="1372"/>
      <c r="AB150" s="1257"/>
      <c r="AC150" s="1255"/>
      <c r="AD150" s="1255"/>
      <c r="AE150" s="1255"/>
      <c r="AF150" s="364"/>
      <c r="AG150" s="1318" t="e">
        <f>(AI150+AI151)/AA150/CZ150</f>
        <v>#DIV/0!</v>
      </c>
      <c r="AH150" s="788"/>
      <c r="AI150" s="647"/>
      <c r="AJ150" s="647">
        <f t="shared" si="351"/>
        <v>0</v>
      </c>
      <c r="AK150" s="1321"/>
      <c r="AL150" s="1230"/>
      <c r="AM150" s="1230"/>
      <c r="AN150" s="1230"/>
      <c r="AO150" s="1230"/>
      <c r="AP150" s="1230"/>
      <c r="AQ150" s="1362"/>
      <c r="AR150" s="647">
        <f t="shared" si="352"/>
        <v>0</v>
      </c>
      <c r="AS150" s="797">
        <f t="shared" si="340"/>
        <v>0</v>
      </c>
      <c r="AT150" s="1244"/>
      <c r="AU150" s="1244"/>
      <c r="AV150" s="1244"/>
      <c r="AW150" s="1244"/>
      <c r="AX150" s="268"/>
      <c r="AY150" s="1246"/>
      <c r="AZ150" s="1263"/>
      <c r="BA150" s="1300"/>
      <c r="BB150" s="1300"/>
      <c r="BC150" s="587"/>
      <c r="BD150" s="587"/>
      <c r="BE150" s="1398"/>
      <c r="BF150" s="1398"/>
      <c r="BG150" s="1397"/>
      <c r="BH150" s="582"/>
      <c r="BI150" s="582"/>
      <c r="BJ150" s="1244"/>
      <c r="BK150" s="1244"/>
      <c r="BL150" s="1297"/>
      <c r="BM150" s="1244"/>
      <c r="BN150" s="1244"/>
      <c r="BO150" s="1255"/>
      <c r="BP150" s="94"/>
      <c r="BQ150" s="372"/>
      <c r="BR150" s="1257" t="e">
        <f>(AI151+AI150)/AA150/7.18</f>
        <v>#DIV/0!</v>
      </c>
      <c r="BS150" s="1255">
        <f>CN150-BO150</f>
        <v>0</v>
      </c>
      <c r="BT150" s="519">
        <f t="shared" si="342"/>
        <v>0</v>
      </c>
      <c r="BU150" s="1381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263"/>
      <c r="CC150" s="1244"/>
      <c r="CD150" s="1244"/>
      <c r="CE150" s="1244"/>
      <c r="CF150" s="344"/>
      <c r="CG150" s="344"/>
      <c r="CH150" s="1234"/>
      <c r="CI150" s="29"/>
      <c r="CJ150" s="29"/>
      <c r="CK150" s="29"/>
      <c r="CL150" s="300"/>
      <c r="CM150" s="1402"/>
      <c r="CN150" s="1234"/>
      <c r="CO150" s="29"/>
      <c r="CP150" s="1418"/>
      <c r="CQ150" s="300"/>
      <c r="CR150" s="1406"/>
      <c r="CS150" s="1244"/>
      <c r="CT150" s="1244"/>
      <c r="CU150" s="95"/>
      <c r="CV150" s="1244"/>
      <c r="CW150" s="1244"/>
      <c r="CX150" s="1244"/>
      <c r="CY150" s="1246"/>
      <c r="CZ150" s="1441" t="e">
        <f>(AI150+AI151)/AA150/BR150</f>
        <v>#DIV/0!</v>
      </c>
      <c r="DA150" s="1265" t="e">
        <f>BU150*CZ150*AA150*CR150/1000/1000</f>
        <v>#DIV/0!</v>
      </c>
      <c r="DB150" s="768" t="e">
        <f>BV150*CZ150*AA150*CR150/1000/1000</f>
        <v>#DIV/0!</v>
      </c>
      <c r="DC150" s="1265"/>
      <c r="DD150" s="1265"/>
      <c r="DE150" s="1265"/>
      <c r="DF150" s="1265"/>
      <c r="DG150" s="646"/>
      <c r="DH150" s="1265"/>
      <c r="DI150" s="1265">
        <f t="shared" si="348"/>
        <v>0</v>
      </c>
      <c r="DJ150" s="646"/>
      <c r="DK150" s="1265"/>
      <c r="DL150" s="1265"/>
      <c r="DM150" s="1267" t="e">
        <f t="shared" si="349"/>
        <v>#DIV/0!</v>
      </c>
      <c r="DN150" s="68"/>
    </row>
    <row r="151" spans="1:121" s="68" customFormat="1" ht="15.95" customHeight="1" x14ac:dyDescent="0.25">
      <c r="A151" s="1258"/>
      <c r="B151" s="1258"/>
      <c r="C151" s="1256"/>
      <c r="D151" s="1256"/>
      <c r="E151" s="1256"/>
      <c r="F151" s="1256"/>
      <c r="G151" s="1260"/>
      <c r="H151" s="1258"/>
      <c r="I151" s="1260"/>
      <c r="J151" s="1324"/>
      <c r="K151" s="1322"/>
      <c r="L151" s="1233"/>
      <c r="M151" s="1391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247"/>
      <c r="Y151" s="1370"/>
      <c r="Z151" s="799"/>
      <c r="AA151" s="1373"/>
      <c r="AB151" s="1258"/>
      <c r="AC151" s="1256"/>
      <c r="AD151" s="1256"/>
      <c r="AE151" s="1256"/>
      <c r="AF151" s="365"/>
      <c r="AG151" s="1319" t="e">
        <f>AI151/AA151/CZ151</f>
        <v>#DIV/0!</v>
      </c>
      <c r="AH151" s="789"/>
      <c r="AI151" s="647"/>
      <c r="AJ151" s="647">
        <f>AI151*Y150</f>
        <v>0</v>
      </c>
      <c r="AK151" s="1322"/>
      <c r="AL151" s="1231"/>
      <c r="AM151" s="1231"/>
      <c r="AN151" s="1231"/>
      <c r="AO151" s="1231"/>
      <c r="AP151" s="1231"/>
      <c r="AQ151" s="1399"/>
      <c r="AR151" s="623">
        <f>AI151*Z151</f>
        <v>0</v>
      </c>
      <c r="AS151" s="626">
        <f>AR151-AJ151</f>
        <v>0</v>
      </c>
      <c r="AT151" s="1245"/>
      <c r="AU151" s="1245"/>
      <c r="AV151" s="1245"/>
      <c r="AW151" s="1245"/>
      <c r="AX151" s="269"/>
      <c r="AY151" s="1247"/>
      <c r="AZ151" s="1264"/>
      <c r="BA151" s="1245"/>
      <c r="BB151" s="1245"/>
      <c r="BC151" s="267"/>
      <c r="BD151" s="267"/>
      <c r="BE151" s="1292"/>
      <c r="BF151" s="1292"/>
      <c r="BG151" s="1256"/>
      <c r="BH151" s="269"/>
      <c r="BI151" s="269"/>
      <c r="BJ151" s="1245"/>
      <c r="BK151" s="1245"/>
      <c r="BL151" s="1298"/>
      <c r="BM151" s="1245"/>
      <c r="BN151" s="1245"/>
      <c r="BO151" s="1256"/>
      <c r="BP151" s="94"/>
      <c r="BQ151" s="372"/>
      <c r="BR151" s="1258"/>
      <c r="BS151" s="1256"/>
      <c r="BT151" s="520">
        <f t="shared" si="342"/>
        <v>0</v>
      </c>
      <c r="BU151" s="1382"/>
      <c r="BV151" s="500">
        <f t="shared" si="344"/>
        <v>0</v>
      </c>
      <c r="BW151" s="34"/>
      <c r="BX151" s="34"/>
      <c r="BY151" s="34"/>
      <c r="BZ151" s="63"/>
      <c r="CA151" s="372"/>
      <c r="CB151" s="1264"/>
      <c r="CC151" s="1245"/>
      <c r="CD151" s="1245"/>
      <c r="CE151" s="1245"/>
      <c r="CF151" s="345"/>
      <c r="CG151" s="345"/>
      <c r="CH151" s="1235"/>
      <c r="CI151" s="553"/>
      <c r="CJ151" s="553"/>
      <c r="CK151" s="553"/>
      <c r="CL151" s="554"/>
      <c r="CM151" s="1403"/>
      <c r="CN151" s="1235"/>
      <c r="CO151" s="553"/>
      <c r="CP151" s="1419"/>
      <c r="CQ151" s="300"/>
      <c r="CR151" s="1407"/>
      <c r="CS151" s="1245"/>
      <c r="CT151" s="1245"/>
      <c r="CU151" s="96"/>
      <c r="CV151" s="1245"/>
      <c r="CW151" s="1245"/>
      <c r="CX151" s="1245"/>
      <c r="CY151" s="1247"/>
      <c r="CZ151" s="1442"/>
      <c r="DA151" s="1266"/>
      <c r="DB151" s="769"/>
      <c r="DC151" s="1266"/>
      <c r="DD151" s="1266"/>
      <c r="DE151" s="1266"/>
      <c r="DF151" s="1266"/>
      <c r="DG151" s="649"/>
      <c r="DH151" s="1266"/>
      <c r="DI151" s="1266">
        <f t="shared" si="348"/>
        <v>0</v>
      </c>
      <c r="DJ151" s="649"/>
      <c r="DK151" s="1266"/>
      <c r="DL151" s="1266"/>
      <c r="DM151" s="1268">
        <f t="shared" si="349"/>
        <v>0</v>
      </c>
      <c r="DO151" s="69"/>
    </row>
    <row r="152" spans="1:121" s="69" customFormat="1" ht="15.95" customHeight="1" x14ac:dyDescent="0.25">
      <c r="A152" s="1257"/>
      <c r="B152" s="1257"/>
      <c r="C152" s="1255"/>
      <c r="D152" s="1255"/>
      <c r="E152" s="1255"/>
      <c r="F152" s="601"/>
      <c r="G152" s="1255"/>
      <c r="H152" s="1257"/>
      <c r="I152" s="1259"/>
      <c r="J152" s="1281" t="s">
        <v>390</v>
      </c>
      <c r="K152" s="1275"/>
      <c r="L152" s="1388"/>
      <c r="M152" s="1390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11"/>
      <c r="Y152" s="1369"/>
      <c r="Z152" s="176"/>
      <c r="AA152" s="1376"/>
      <c r="AB152" s="1257"/>
      <c r="AC152" s="1255"/>
      <c r="AD152" s="1255"/>
      <c r="AE152" s="1255"/>
      <c r="AF152" s="1259"/>
      <c r="AG152" s="1236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263" t="e">
        <f t="shared" ref="AK152:AP152" si="355">AB152*$CZ152*$AA152*$Y152/1000/1000</f>
        <v>#DIV/0!</v>
      </c>
      <c r="AL152" s="1244" t="e">
        <f t="shared" si="355"/>
        <v>#DIV/0!</v>
      </c>
      <c r="AM152" s="1244" t="e">
        <f t="shared" si="355"/>
        <v>#DIV/0!</v>
      </c>
      <c r="AN152" s="1244" t="e">
        <f t="shared" si="355"/>
        <v>#DIV/0!</v>
      </c>
      <c r="AO152" s="1244" t="e">
        <f t="shared" si="355"/>
        <v>#DIV/0!</v>
      </c>
      <c r="AP152" s="1246" t="e">
        <f t="shared" si="355"/>
        <v>#DIV/0!</v>
      </c>
      <c r="AQ152" s="1301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263" t="e">
        <f>(AB152-B152)*$CZ152*$AA152*$Y152/1000/1000</f>
        <v>#DIV/0!</v>
      </c>
      <c r="AU152" s="1244" t="e">
        <f>(AC152-C152)*$CZ152*$AA152*$Y152/1000/1000</f>
        <v>#DIV/0!</v>
      </c>
      <c r="AV152" s="1244" t="e">
        <f>(AD152-D152)*$CZ152*$AA152*$Y152/1000/1000</f>
        <v>#DIV/0!</v>
      </c>
      <c r="AW152" s="1244" t="e">
        <f>(AE152-E152)*$CZ152*$AA152*$Y152/1000/1000</f>
        <v>#DIV/0!</v>
      </c>
      <c r="AX152" s="1244" t="e">
        <f>(AF152-F152)*$CZ152*$AA152*$Y152/1000/1000</f>
        <v>#DIV/0!</v>
      </c>
      <c r="AY152" s="1246" t="e">
        <f t="shared" ref="AY152" si="359">SUM(AT152:AX152)</f>
        <v>#DIV/0!</v>
      </c>
      <c r="AZ152" s="1261"/>
      <c r="BA152" s="1299" t="e">
        <f>(I152+D152)*AA152*CZ152*A152</f>
        <v>#DIV/0!</v>
      </c>
      <c r="BB152" s="1299">
        <f t="shared" ref="BB152" si="360">(BC152+BE152+BF152+BD152)*AA152+0.76*Y152*AA152</f>
        <v>0</v>
      </c>
      <c r="BC152" s="1293"/>
      <c r="BD152" s="1293"/>
      <c r="BE152" s="1293"/>
      <c r="BF152" s="1293"/>
      <c r="BG152" s="1240"/>
      <c r="BH152" s="1287"/>
      <c r="BI152" s="1287">
        <f t="shared" ref="BI152" si="361">BG152*AA152*Y152</f>
        <v>0</v>
      </c>
      <c r="BJ152" s="1289" t="e">
        <f t="shared" ref="BJ152" si="362">AJ152/AA152-AZ152-BG152*Y152</f>
        <v>#DIV/0!</v>
      </c>
      <c r="BK152" s="1287" t="e">
        <f t="shared" ref="BK152" si="363">AR152/AA152-AZ152-BG152</f>
        <v>#DIV/0!</v>
      </c>
      <c r="BL152" s="1297"/>
      <c r="BM152" s="1287" t="e">
        <f t="shared" ref="BM152" si="364">BJ152-BL152</f>
        <v>#DIV/0!</v>
      </c>
      <c r="BN152" s="1287" t="e">
        <f t="shared" ref="BN152" si="365">BK152-BL152</f>
        <v>#DIV/0!</v>
      </c>
      <c r="BO152" s="1240"/>
      <c r="BP152" s="94"/>
      <c r="BQ152" s="604"/>
      <c r="BR152" s="1238" t="e">
        <f>(AI152+AI153)/AA152/7.1638</f>
        <v>#DIV/0!</v>
      </c>
      <c r="BS152" s="1240">
        <f t="shared" ref="BS152" si="366">CN152-BO152</f>
        <v>0</v>
      </c>
      <c r="BT152" s="1271">
        <f t="shared" ref="BT152" si="367">CM152-BO152</f>
        <v>0</v>
      </c>
      <c r="BU152" s="1271" t="e">
        <f t="shared" ref="BU152" si="368">BR152-BS152</f>
        <v>#DIV/0!</v>
      </c>
      <c r="BV152" s="1269" t="e">
        <f t="shared" ref="BV152" si="369">BR152-BT152</f>
        <v>#DIV/0!</v>
      </c>
      <c r="BW152" s="598"/>
      <c r="BX152" s="598"/>
      <c r="BY152" s="598"/>
      <c r="BZ152" s="600"/>
      <c r="CA152" s="604"/>
      <c r="CB152" s="1263"/>
      <c r="CC152" s="1244"/>
      <c r="CD152" s="1244"/>
      <c r="CE152" s="1244"/>
      <c r="CF152" s="598"/>
      <c r="CG152" s="598"/>
      <c r="CH152" s="1234"/>
      <c r="CI152" s="605"/>
      <c r="CJ152" s="605"/>
      <c r="CK152" s="605"/>
      <c r="CL152" s="607"/>
      <c r="CM152" s="1402"/>
      <c r="CN152" s="1234"/>
      <c r="CO152" s="605"/>
      <c r="CP152" s="607"/>
      <c r="CQ152" s="600"/>
      <c r="CR152" s="1236"/>
      <c r="CS152" s="1244"/>
      <c r="CT152" s="1244"/>
      <c r="CU152" s="1244"/>
      <c r="CV152" s="1234"/>
      <c r="CW152" s="1234"/>
      <c r="CX152" s="1244"/>
      <c r="CY152" s="1246"/>
      <c r="CZ152" s="1273" t="e">
        <f>(AI152+AI153)/AA152/(BR152+BP152)</f>
        <v>#DIV/0!</v>
      </c>
      <c r="DA152" s="1265" t="e">
        <f>CR152*AA152*BU152*CZ152/1000000</f>
        <v>#DIV/0!</v>
      </c>
      <c r="DB152" s="768" t="e">
        <f>CR152*AA152*BV152*CZ152/1000000</f>
        <v>#DIV/0!</v>
      </c>
      <c r="DC152" s="1265">
        <f>[182]Анализ!BE167</f>
        <v>0</v>
      </c>
      <c r="DD152" s="1265" t="e">
        <f>SUM(AT152,AW152,AX152)</f>
        <v>#DIV/0!</v>
      </c>
      <c r="DE152" s="1265" t="e">
        <f>AL152</f>
        <v>#DIV/0!</v>
      </c>
      <c r="DF152" s="1265" t="e">
        <f>AV152</f>
        <v>#DIV/0!</v>
      </c>
      <c r="DG152" s="1265" t="e">
        <f>(BA152-BB152)/1000/1000</f>
        <v>#DIV/0!</v>
      </c>
      <c r="DH152" s="1265">
        <f>(BH152-BI152)/1000/1000</f>
        <v>0</v>
      </c>
      <c r="DI152" s="1265">
        <f>AS152/1000000</f>
        <v>0</v>
      </c>
      <c r="DJ152" s="1265">
        <f>CI152/1000/1000</f>
        <v>0</v>
      </c>
      <c r="DK152" s="1265">
        <f t="shared" ref="DK152:DK155" si="370">CY152/1000/1000</f>
        <v>0</v>
      </c>
      <c r="DL152" s="1265">
        <f t="shared" ref="DL152:DL155" si="371">CP152/1000/1000</f>
        <v>0</v>
      </c>
      <c r="DM152" s="1267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258"/>
      <c r="B153" s="1258"/>
      <c r="C153" s="1256"/>
      <c r="D153" s="1256"/>
      <c r="E153" s="1256"/>
      <c r="F153" s="602"/>
      <c r="G153" s="1256"/>
      <c r="H153" s="1258"/>
      <c r="I153" s="1260"/>
      <c r="J153" s="1282"/>
      <c r="K153" s="1276"/>
      <c r="L153" s="1389"/>
      <c r="M153" s="1391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12"/>
      <c r="Y153" s="1370"/>
      <c r="Z153" s="615"/>
      <c r="AA153" s="1377"/>
      <c r="AB153" s="1258"/>
      <c r="AC153" s="1256"/>
      <c r="AD153" s="1256"/>
      <c r="AE153" s="1256"/>
      <c r="AF153" s="1260"/>
      <c r="AG153" s="1237" t="e">
        <f t="shared" ref="AG153" si="373">K153/H153/7.16</f>
        <v>#DIV/0!</v>
      </c>
      <c r="AH153" s="656"/>
      <c r="AI153" s="616"/>
      <c r="AJ153" s="620">
        <f>AI153*Y152</f>
        <v>0</v>
      </c>
      <c r="AK153" s="1264"/>
      <c r="AL153" s="1245"/>
      <c r="AM153" s="1245"/>
      <c r="AN153" s="1245"/>
      <c r="AO153" s="1245"/>
      <c r="AP153" s="1247"/>
      <c r="AQ153" s="1302"/>
      <c r="AR153" s="620">
        <f t="shared" si="357"/>
        <v>0</v>
      </c>
      <c r="AS153" s="618">
        <f t="shared" si="358"/>
        <v>0</v>
      </c>
      <c r="AT153" s="1264"/>
      <c r="AU153" s="1245"/>
      <c r="AV153" s="1245"/>
      <c r="AW153" s="1245"/>
      <c r="AX153" s="1245"/>
      <c r="AY153" s="1247"/>
      <c r="AZ153" s="1262"/>
      <c r="BA153" s="1288"/>
      <c r="BB153" s="1288"/>
      <c r="BC153" s="1294"/>
      <c r="BD153" s="1294"/>
      <c r="BE153" s="1294"/>
      <c r="BF153" s="1294"/>
      <c r="BG153" s="1277"/>
      <c r="BH153" s="1288"/>
      <c r="BI153" s="1288"/>
      <c r="BJ153" s="1290"/>
      <c r="BK153" s="1288"/>
      <c r="BL153" s="1298"/>
      <c r="BM153" s="1288"/>
      <c r="BN153" s="1288"/>
      <c r="BO153" s="1277"/>
      <c r="BP153" s="94"/>
      <c r="BQ153" s="604"/>
      <c r="BR153" s="1383"/>
      <c r="BS153" s="1241"/>
      <c r="BT153" s="1272"/>
      <c r="BU153" s="1274"/>
      <c r="BV153" s="1270"/>
      <c r="BW153" s="598"/>
      <c r="BX153" s="598"/>
      <c r="BY153" s="598"/>
      <c r="BZ153" s="600"/>
      <c r="CA153" s="604"/>
      <c r="CB153" s="1264"/>
      <c r="CC153" s="1245"/>
      <c r="CD153" s="1245"/>
      <c r="CE153" s="1245"/>
      <c r="CF153" s="599"/>
      <c r="CG153" s="599"/>
      <c r="CH153" s="1235"/>
      <c r="CI153" s="606"/>
      <c r="CJ153" s="606"/>
      <c r="CK153" s="606"/>
      <c r="CL153" s="608"/>
      <c r="CM153" s="1403"/>
      <c r="CN153" s="1235"/>
      <c r="CO153" s="605"/>
      <c r="CP153" s="607"/>
      <c r="CQ153" s="600"/>
      <c r="CR153" s="1237"/>
      <c r="CS153" s="1245"/>
      <c r="CT153" s="1245"/>
      <c r="CU153" s="1245"/>
      <c r="CV153" s="1235"/>
      <c r="CW153" s="1235"/>
      <c r="CX153" s="1245"/>
      <c r="CY153" s="1247"/>
      <c r="CZ153" s="1273"/>
      <c r="DA153" s="1266"/>
      <c r="DB153" s="769"/>
      <c r="DC153" s="1266">
        <f>[182]Анализ!BE168</f>
        <v>0</v>
      </c>
      <c r="DD153" s="1266">
        <f>SUM(AT153,AW153,AX153)</f>
        <v>0</v>
      </c>
      <c r="DE153" s="1266">
        <f>AL153</f>
        <v>0</v>
      </c>
      <c r="DF153" s="1266">
        <f>AV153</f>
        <v>0</v>
      </c>
      <c r="DG153" s="1266">
        <f>(BA153-BB153)/1000/1000</f>
        <v>0</v>
      </c>
      <c r="DH153" s="1266">
        <f>(BH153-BI153)/1000/1000</f>
        <v>0</v>
      </c>
      <c r="DI153" s="1266"/>
      <c r="DJ153" s="1266">
        <f>CI153/1000/1000</f>
        <v>0</v>
      </c>
      <c r="DK153" s="1266">
        <f t="shared" si="370"/>
        <v>0</v>
      </c>
      <c r="DL153" s="1266">
        <f t="shared" si="371"/>
        <v>0</v>
      </c>
      <c r="DM153" s="1268">
        <f t="shared" si="372"/>
        <v>0</v>
      </c>
      <c r="DN153" s="68"/>
    </row>
    <row r="154" spans="1:121" s="69" customFormat="1" ht="15.95" customHeight="1" x14ac:dyDescent="0.25">
      <c r="A154" s="1257"/>
      <c r="B154" s="1257"/>
      <c r="C154" s="1255"/>
      <c r="D154" s="1255"/>
      <c r="E154" s="1255"/>
      <c r="F154" s="601"/>
      <c r="G154" s="1255"/>
      <c r="H154" s="1257"/>
      <c r="I154" s="1259"/>
      <c r="J154" s="1281" t="s">
        <v>391</v>
      </c>
      <c r="K154" s="1275"/>
      <c r="L154" s="1388"/>
      <c r="M154" s="1390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11"/>
      <c r="Y154" s="337"/>
      <c r="Z154" s="176"/>
      <c r="AA154" s="1376"/>
      <c r="AB154" s="1257"/>
      <c r="AC154" s="1255"/>
      <c r="AD154" s="1255"/>
      <c r="AE154" s="1255"/>
      <c r="AF154" s="1259"/>
      <c r="AG154" s="1236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263" t="e">
        <f t="shared" ref="AK154:AP154" si="376">AB154*$CZ154*$AA154*$Y154/1000/1000</f>
        <v>#DIV/0!</v>
      </c>
      <c r="AL154" s="1244" t="e">
        <f t="shared" si="376"/>
        <v>#DIV/0!</v>
      </c>
      <c r="AM154" s="1244" t="e">
        <f t="shared" si="376"/>
        <v>#DIV/0!</v>
      </c>
      <c r="AN154" s="1244" t="e">
        <f t="shared" si="376"/>
        <v>#DIV/0!</v>
      </c>
      <c r="AO154" s="1244" t="e">
        <f t="shared" si="376"/>
        <v>#DIV/0!</v>
      </c>
      <c r="AP154" s="1246" t="e">
        <f t="shared" si="376"/>
        <v>#DIV/0!</v>
      </c>
      <c r="AQ154" s="1301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263" t="e">
        <f>(AB154-B154)*$CZ154*$AA154*$Y154/1000/1000</f>
        <v>#DIV/0!</v>
      </c>
      <c r="AU154" s="1244" t="e">
        <f>(AC154-C154)*$CZ154*$AA154*$Y154/1000/1000</f>
        <v>#DIV/0!</v>
      </c>
      <c r="AV154" s="1244" t="e">
        <f>(AD154-D154)*$CZ154*$AA154*$Y154/1000/1000</f>
        <v>#DIV/0!</v>
      </c>
      <c r="AW154" s="1244" t="e">
        <f>(AE154-E154)*$CZ154*$AA154*$Y154/1000/1000</f>
        <v>#DIV/0!</v>
      </c>
      <c r="AX154" s="1244" t="e">
        <f>(AF154-F154)*$CZ154*$AA154*$Y154/1000/1000</f>
        <v>#DIV/0!</v>
      </c>
      <c r="AY154" s="1246" t="e">
        <f t="shared" ref="AY154" si="378">SUM(AT154:AX154)</f>
        <v>#DIV/0!</v>
      </c>
      <c r="AZ154" s="1261"/>
      <c r="BA154" s="1299" t="e">
        <f>(I154+D154)*AA154*CZ154*A154</f>
        <v>#DIV/0!</v>
      </c>
      <c r="BB154" s="1299">
        <f t="shared" ref="BB154" si="379">(BC154+BE154+BF154+BD154)*AA154+0.76*Y154*AA154</f>
        <v>0</v>
      </c>
      <c r="BC154" s="1293"/>
      <c r="BD154" s="1293"/>
      <c r="BE154" s="1293"/>
      <c r="BF154" s="1293"/>
      <c r="BG154" s="1240"/>
      <c r="BH154" s="1287"/>
      <c r="BI154" s="1287">
        <f t="shared" ref="BI154" si="380">BG154*AA154*Y154</f>
        <v>0</v>
      </c>
      <c r="BJ154" s="1289" t="e">
        <f t="shared" ref="BJ154" si="381">AJ154/AA154-AZ154-BG154*Y154</f>
        <v>#DIV/0!</v>
      </c>
      <c r="BK154" s="1287" t="e">
        <f t="shared" ref="BK154" si="382">AR154/AA154-AZ154-BG154</f>
        <v>#DIV/0!</v>
      </c>
      <c r="BL154" s="1297"/>
      <c r="BM154" s="1287" t="e">
        <f t="shared" ref="BM154" si="383">BJ154-BL154</f>
        <v>#DIV/0!</v>
      </c>
      <c r="BN154" s="1287" t="e">
        <f t="shared" ref="BN154" si="384">BK154-BL154</f>
        <v>#DIV/0!</v>
      </c>
      <c r="BO154" s="1240"/>
      <c r="BP154" s="94"/>
      <c r="BQ154" s="604"/>
      <c r="BR154" s="1238" t="e">
        <f>(AI154+AI155)/AA154/7.18</f>
        <v>#DIV/0!</v>
      </c>
      <c r="BS154" s="1240">
        <f t="shared" ref="BS154" si="385">CN154-BO154</f>
        <v>0</v>
      </c>
      <c r="BT154" s="1271">
        <f t="shared" ref="BT154" si="386">CM154-BO154</f>
        <v>0</v>
      </c>
      <c r="BU154" s="1271" t="e">
        <f t="shared" ref="BU154" si="387">BR154-BS154</f>
        <v>#DIV/0!</v>
      </c>
      <c r="BV154" s="1269" t="e">
        <f t="shared" ref="BV154" si="388">BR154-BT154</f>
        <v>#DIV/0!</v>
      </c>
      <c r="BW154" s="598"/>
      <c r="BX154" s="598"/>
      <c r="BY154" s="598"/>
      <c r="BZ154" s="600"/>
      <c r="CA154" s="604"/>
      <c r="CB154" s="1263"/>
      <c r="CC154" s="1244"/>
      <c r="CD154" s="1244"/>
      <c r="CE154" s="1244"/>
      <c r="CF154" s="598"/>
      <c r="CG154" s="598"/>
      <c r="CH154" s="1234"/>
      <c r="CI154" s="605"/>
      <c r="CJ154" s="605"/>
      <c r="CK154" s="605"/>
      <c r="CL154" s="607"/>
      <c r="CM154" s="1402"/>
      <c r="CN154" s="1234"/>
      <c r="CO154" s="605"/>
      <c r="CP154" s="607"/>
      <c r="CQ154" s="600"/>
      <c r="CR154" s="1236"/>
      <c r="CS154" s="1244"/>
      <c r="CT154" s="1244"/>
      <c r="CU154" s="1244"/>
      <c r="CV154" s="1234"/>
      <c r="CW154" s="1234"/>
      <c r="CX154" s="1244"/>
      <c r="CY154" s="1246"/>
      <c r="CZ154" s="1273" t="e">
        <f>(AI154+AI155)/AA154/(BR154+BP154)</f>
        <v>#DIV/0!</v>
      </c>
      <c r="DA154" s="1265" t="e">
        <f>CR154*AA154*BU154*CZ154/1000000</f>
        <v>#DIV/0!</v>
      </c>
      <c r="DB154" s="768" t="e">
        <f>CR154*AA154*BV154*CZ154/1000000</f>
        <v>#DIV/0!</v>
      </c>
      <c r="DC154" s="1265">
        <f>[182]Анализ!BE169</f>
        <v>0</v>
      </c>
      <c r="DD154" s="1265" t="e">
        <f>SUM(AT154,AW154,AX154)</f>
        <v>#DIV/0!</v>
      </c>
      <c r="DE154" s="1265" t="e">
        <f>AL154</f>
        <v>#DIV/0!</v>
      </c>
      <c r="DF154" s="1265" t="e">
        <f>AV154</f>
        <v>#DIV/0!</v>
      </c>
      <c r="DG154" s="1265" t="e">
        <f>(BA154-BB154)/1000/1000</f>
        <v>#DIV/0!</v>
      </c>
      <c r="DH154" s="1265">
        <f>(BH154-BI154)/1000/1000</f>
        <v>0</v>
      </c>
      <c r="DI154" s="1265">
        <f>AS154/1000000</f>
        <v>0</v>
      </c>
      <c r="DJ154" s="1265">
        <f>CI154/1000/1000</f>
        <v>0</v>
      </c>
      <c r="DK154" s="1265">
        <f t="shared" si="370"/>
        <v>0</v>
      </c>
      <c r="DL154" s="1265">
        <f t="shared" si="371"/>
        <v>0</v>
      </c>
      <c r="DM154" s="1267" t="e">
        <f t="shared" si="372"/>
        <v>#DIV/0!</v>
      </c>
      <c r="DN154" s="68"/>
    </row>
    <row r="155" spans="1:121" s="69" customFormat="1" ht="15.95" customHeight="1" x14ac:dyDescent="0.25">
      <c r="A155" s="1258"/>
      <c r="B155" s="1258"/>
      <c r="C155" s="1256"/>
      <c r="D155" s="1256"/>
      <c r="E155" s="1256"/>
      <c r="F155" s="602"/>
      <c r="G155" s="1256"/>
      <c r="H155" s="1258"/>
      <c r="I155" s="1260"/>
      <c r="J155" s="1282"/>
      <c r="K155" s="1276"/>
      <c r="L155" s="1389"/>
      <c r="M155" s="1391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12"/>
      <c r="Y155" s="337"/>
      <c r="Z155" s="615"/>
      <c r="AA155" s="1377"/>
      <c r="AB155" s="1258"/>
      <c r="AC155" s="1256"/>
      <c r="AD155" s="1256"/>
      <c r="AE155" s="1256"/>
      <c r="AF155" s="1260"/>
      <c r="AG155" s="1237" t="e">
        <f t="shared" ref="AG155" si="389">K155/H155/7.16</f>
        <v>#DIV/0!</v>
      </c>
      <c r="AH155" s="656"/>
      <c r="AI155" s="616"/>
      <c r="AJ155" s="620">
        <f>AI155*Y154</f>
        <v>0</v>
      </c>
      <c r="AK155" s="1264"/>
      <c r="AL155" s="1245"/>
      <c r="AM155" s="1245"/>
      <c r="AN155" s="1245"/>
      <c r="AO155" s="1245"/>
      <c r="AP155" s="1247"/>
      <c r="AQ155" s="1302"/>
      <c r="AR155" s="620">
        <f t="shared" si="357"/>
        <v>0</v>
      </c>
      <c r="AS155" s="618">
        <f t="shared" si="358"/>
        <v>0</v>
      </c>
      <c r="AT155" s="1264"/>
      <c r="AU155" s="1245"/>
      <c r="AV155" s="1245"/>
      <c r="AW155" s="1245"/>
      <c r="AX155" s="1245"/>
      <c r="AY155" s="1247"/>
      <c r="AZ155" s="1262"/>
      <c r="BA155" s="1288"/>
      <c r="BB155" s="1288"/>
      <c r="BC155" s="1294"/>
      <c r="BD155" s="1294"/>
      <c r="BE155" s="1294"/>
      <c r="BF155" s="1294"/>
      <c r="BG155" s="1277"/>
      <c r="BH155" s="1288"/>
      <c r="BI155" s="1288"/>
      <c r="BJ155" s="1290"/>
      <c r="BK155" s="1288"/>
      <c r="BL155" s="1298"/>
      <c r="BM155" s="1288"/>
      <c r="BN155" s="1288"/>
      <c r="BO155" s="1277"/>
      <c r="BP155" s="94"/>
      <c r="BQ155" s="604"/>
      <c r="BR155" s="1383"/>
      <c r="BS155" s="1241"/>
      <c r="BT155" s="1272"/>
      <c r="BU155" s="1274"/>
      <c r="BV155" s="1270"/>
      <c r="BW155" s="598"/>
      <c r="BX155" s="598"/>
      <c r="BY155" s="598"/>
      <c r="BZ155" s="600"/>
      <c r="CA155" s="604"/>
      <c r="CB155" s="1264"/>
      <c r="CC155" s="1245"/>
      <c r="CD155" s="1245"/>
      <c r="CE155" s="1245"/>
      <c r="CF155" s="599"/>
      <c r="CG155" s="599"/>
      <c r="CH155" s="1235"/>
      <c r="CI155" s="606"/>
      <c r="CJ155" s="606"/>
      <c r="CK155" s="606"/>
      <c r="CL155" s="608"/>
      <c r="CM155" s="1403"/>
      <c r="CN155" s="1235"/>
      <c r="CO155" s="605"/>
      <c r="CP155" s="607"/>
      <c r="CQ155" s="600"/>
      <c r="CR155" s="1237"/>
      <c r="CS155" s="1245"/>
      <c r="CT155" s="1245"/>
      <c r="CU155" s="1245"/>
      <c r="CV155" s="1235"/>
      <c r="CW155" s="1235"/>
      <c r="CX155" s="1245"/>
      <c r="CY155" s="1247"/>
      <c r="CZ155" s="1273"/>
      <c r="DA155" s="1266"/>
      <c r="DB155" s="769"/>
      <c r="DC155" s="1266">
        <f>[182]Анализ!BE170</f>
        <v>0</v>
      </c>
      <c r="DD155" s="1266">
        <f>SUM(AT155,AW155,AX155)</f>
        <v>0</v>
      </c>
      <c r="DE155" s="1266">
        <f>AL155</f>
        <v>0</v>
      </c>
      <c r="DF155" s="1266">
        <f>AV155</f>
        <v>0</v>
      </c>
      <c r="DG155" s="1266">
        <f>(BA155-BB155)/1000/1000</f>
        <v>0</v>
      </c>
      <c r="DH155" s="1266">
        <f>(BH155-BI155)/1000/1000</f>
        <v>0</v>
      </c>
      <c r="DI155" s="1266"/>
      <c r="DJ155" s="1266">
        <f>CI155/1000/1000</f>
        <v>0</v>
      </c>
      <c r="DK155" s="1266">
        <f t="shared" si="370"/>
        <v>0</v>
      </c>
      <c r="DL155" s="1266">
        <f t="shared" si="371"/>
        <v>0</v>
      </c>
      <c r="DM155" s="1268">
        <f t="shared" si="372"/>
        <v>0</v>
      </c>
      <c r="DN155" s="68"/>
    </row>
    <row r="156" spans="1:121" s="69" customFormat="1" ht="15.95" customHeight="1" outlineLevel="1" x14ac:dyDescent="0.25">
      <c r="A156" s="1257"/>
      <c r="B156" s="1257"/>
      <c r="C156" s="1255"/>
      <c r="D156" s="1255"/>
      <c r="E156" s="1255"/>
      <c r="F156" s="601"/>
      <c r="G156" s="1255"/>
      <c r="H156" s="1257"/>
      <c r="I156" s="1259"/>
      <c r="J156" s="1307"/>
      <c r="K156" s="1309"/>
      <c r="L156" s="1311"/>
      <c r="M156" s="1313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11"/>
      <c r="Y156" s="1305"/>
      <c r="Z156" s="615"/>
      <c r="AA156" s="1315"/>
      <c r="AB156" s="1257"/>
      <c r="AC156" s="1255"/>
      <c r="AD156" s="1255"/>
      <c r="AE156" s="1255"/>
      <c r="AF156" s="1259"/>
      <c r="AG156" s="1236"/>
      <c r="AH156" s="654"/>
      <c r="AI156" s="616"/>
      <c r="AJ156" s="620"/>
      <c r="AK156" s="1263"/>
      <c r="AL156" s="1244"/>
      <c r="AM156" s="1244"/>
      <c r="AN156" s="1244"/>
      <c r="AO156" s="1244"/>
      <c r="AP156" s="1246"/>
      <c r="AQ156" s="1301"/>
      <c r="AR156" s="620"/>
      <c r="AS156" s="618"/>
      <c r="AT156" s="1263"/>
      <c r="AU156" s="1244"/>
      <c r="AV156" s="1244"/>
      <c r="AW156" s="1244"/>
      <c r="AX156" s="1244"/>
      <c r="AY156" s="1246"/>
      <c r="AZ156" s="1261"/>
      <c r="BA156" s="1299"/>
      <c r="BB156" s="1299"/>
      <c r="BC156" s="1293"/>
      <c r="BD156" s="1293"/>
      <c r="BE156" s="1293"/>
      <c r="BF156" s="1293"/>
      <c r="BG156" s="1240"/>
      <c r="BH156" s="1287"/>
      <c r="BI156" s="1287"/>
      <c r="BJ156" s="1289"/>
      <c r="BK156" s="1287"/>
      <c r="BL156" s="1297"/>
      <c r="BM156" s="1287"/>
      <c r="BN156" s="1287"/>
      <c r="BO156" s="1240"/>
      <c r="BP156" s="94"/>
      <c r="BQ156" s="604"/>
      <c r="BR156" s="1238"/>
      <c r="BS156" s="1240"/>
      <c r="BT156" s="1271"/>
      <c r="BU156" s="1271"/>
      <c r="BV156" s="1269"/>
      <c r="BW156" s="598"/>
      <c r="BX156" s="598"/>
      <c r="BY156" s="598"/>
      <c r="BZ156" s="600"/>
      <c r="CA156" s="604"/>
      <c r="CB156" s="1263"/>
      <c r="CC156" s="1244"/>
      <c r="CD156" s="1244"/>
      <c r="CE156" s="1244"/>
      <c r="CF156" s="598"/>
      <c r="CG156" s="598"/>
      <c r="CH156" s="1234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236"/>
      <c r="CS156" s="1244"/>
      <c r="CT156" s="1244"/>
      <c r="CU156" s="1244"/>
      <c r="CV156" s="1234"/>
      <c r="CW156" s="1234"/>
      <c r="CX156" s="1244"/>
      <c r="CY156" s="1246"/>
      <c r="CZ156" s="1273"/>
      <c r="DA156" s="1265"/>
      <c r="DB156" s="768"/>
      <c r="DC156" s="1265"/>
      <c r="DD156" s="1265"/>
      <c r="DE156" s="1265"/>
      <c r="DF156" s="1265"/>
      <c r="DG156" s="1265"/>
      <c r="DH156" s="1265"/>
      <c r="DI156" s="1265"/>
      <c r="DJ156" s="1265"/>
      <c r="DK156" s="1265"/>
      <c r="DL156" s="1265"/>
      <c r="DM156" s="1267"/>
      <c r="DN156" s="68"/>
    </row>
    <row r="157" spans="1:121" s="69" customFormat="1" ht="15.95" customHeight="1" outlineLevel="1" x14ac:dyDescent="0.25">
      <c r="A157" s="1258"/>
      <c r="B157" s="1258"/>
      <c r="C157" s="1256"/>
      <c r="D157" s="1256"/>
      <c r="E157" s="1256"/>
      <c r="F157" s="602"/>
      <c r="G157" s="1256"/>
      <c r="H157" s="1258"/>
      <c r="I157" s="1260"/>
      <c r="J157" s="1308"/>
      <c r="K157" s="1310"/>
      <c r="L157" s="1312"/>
      <c r="M157" s="1314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12"/>
      <c r="Y157" s="1306"/>
      <c r="Z157" s="615"/>
      <c r="AA157" s="1316"/>
      <c r="AB157" s="1258"/>
      <c r="AC157" s="1256"/>
      <c r="AD157" s="1256"/>
      <c r="AE157" s="1256"/>
      <c r="AF157" s="1260"/>
      <c r="AG157" s="1237"/>
      <c r="AH157" s="656"/>
      <c r="AI157" s="616"/>
      <c r="AJ157" s="620"/>
      <c r="AK157" s="1264"/>
      <c r="AL157" s="1245"/>
      <c r="AM157" s="1245"/>
      <c r="AN157" s="1245"/>
      <c r="AO157" s="1245"/>
      <c r="AP157" s="1247"/>
      <c r="AQ157" s="1302"/>
      <c r="AR157" s="620"/>
      <c r="AS157" s="618"/>
      <c r="AT157" s="1264"/>
      <c r="AU157" s="1245"/>
      <c r="AV157" s="1245"/>
      <c r="AW157" s="1245"/>
      <c r="AX157" s="1245"/>
      <c r="AY157" s="1247"/>
      <c r="AZ157" s="1262"/>
      <c r="BA157" s="1288"/>
      <c r="BB157" s="1288"/>
      <c r="BC157" s="1294"/>
      <c r="BD157" s="1294"/>
      <c r="BE157" s="1294"/>
      <c r="BF157" s="1294"/>
      <c r="BG157" s="1277"/>
      <c r="BH157" s="1288"/>
      <c r="BI157" s="1288"/>
      <c r="BJ157" s="1290"/>
      <c r="BK157" s="1288"/>
      <c r="BL157" s="1298"/>
      <c r="BM157" s="1288"/>
      <c r="BN157" s="1288"/>
      <c r="BO157" s="1277"/>
      <c r="BP157" s="94"/>
      <c r="BQ157" s="604"/>
      <c r="BR157" s="1383"/>
      <c r="BS157" s="1241"/>
      <c r="BT157" s="1272"/>
      <c r="BU157" s="1274"/>
      <c r="BV157" s="1270"/>
      <c r="BW157" s="598"/>
      <c r="BX157" s="598"/>
      <c r="BY157" s="598"/>
      <c r="BZ157" s="600"/>
      <c r="CA157" s="604"/>
      <c r="CB157" s="1264"/>
      <c r="CC157" s="1245"/>
      <c r="CD157" s="1245"/>
      <c r="CE157" s="1245"/>
      <c r="CF157" s="599"/>
      <c r="CG157" s="599"/>
      <c r="CH157" s="1235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237"/>
      <c r="CS157" s="1245"/>
      <c r="CT157" s="1245"/>
      <c r="CU157" s="1245"/>
      <c r="CV157" s="1235"/>
      <c r="CW157" s="1235"/>
      <c r="CX157" s="1245"/>
      <c r="CY157" s="1247"/>
      <c r="CZ157" s="1273"/>
      <c r="DA157" s="1266"/>
      <c r="DB157" s="769"/>
      <c r="DC157" s="1266"/>
      <c r="DD157" s="1266"/>
      <c r="DE157" s="1266"/>
      <c r="DF157" s="1266"/>
      <c r="DG157" s="1266"/>
      <c r="DH157" s="1266"/>
      <c r="DI157" s="1266"/>
      <c r="DJ157" s="1266"/>
      <c r="DK157" s="1266"/>
      <c r="DL157" s="1266"/>
      <c r="DM157" s="1268"/>
      <c r="DN157" s="68"/>
    </row>
    <row r="158" spans="1:121" s="69" customFormat="1" ht="15.95" customHeight="1" outlineLevel="1" x14ac:dyDescent="0.25">
      <c r="A158" s="1257"/>
      <c r="B158" s="1257"/>
      <c r="C158" s="1255"/>
      <c r="D158" s="1255"/>
      <c r="E158" s="1255"/>
      <c r="F158" s="601"/>
      <c r="G158" s="1255"/>
      <c r="H158" s="1257"/>
      <c r="I158" s="1259"/>
      <c r="J158" s="1307"/>
      <c r="K158" s="1309"/>
      <c r="L158" s="1311"/>
      <c r="M158" s="1313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11"/>
      <c r="Y158" s="1305"/>
      <c r="Z158" s="615"/>
      <c r="AA158" s="1315"/>
      <c r="AB158" s="1257"/>
      <c r="AC158" s="1255"/>
      <c r="AD158" s="1255"/>
      <c r="AE158" s="1255"/>
      <c r="AF158" s="1259"/>
      <c r="AG158" s="1236"/>
      <c r="AH158" s="654"/>
      <c r="AI158" s="616"/>
      <c r="AJ158" s="620"/>
      <c r="AK158" s="1263"/>
      <c r="AL158" s="1244"/>
      <c r="AM158" s="1244"/>
      <c r="AN158" s="1244"/>
      <c r="AO158" s="1244"/>
      <c r="AP158" s="1246"/>
      <c r="AQ158" s="1301"/>
      <c r="AR158" s="620"/>
      <c r="AS158" s="618"/>
      <c r="AT158" s="1263"/>
      <c r="AU158" s="1244"/>
      <c r="AV158" s="1244"/>
      <c r="AW158" s="1244"/>
      <c r="AX158" s="1244"/>
      <c r="AY158" s="1246"/>
      <c r="AZ158" s="1261"/>
      <c r="BA158" s="1299"/>
      <c r="BB158" s="1299"/>
      <c r="BC158" s="1293"/>
      <c r="BD158" s="1293"/>
      <c r="BE158" s="1293"/>
      <c r="BF158" s="1293"/>
      <c r="BG158" s="1240"/>
      <c r="BH158" s="1287"/>
      <c r="BI158" s="1287"/>
      <c r="BJ158" s="1289"/>
      <c r="BK158" s="1287"/>
      <c r="BL158" s="1297"/>
      <c r="BM158" s="1287"/>
      <c r="BN158" s="1287"/>
      <c r="BO158" s="1240"/>
      <c r="BP158" s="94"/>
      <c r="BQ158" s="604"/>
      <c r="BR158" s="1238"/>
      <c r="BS158" s="1240"/>
      <c r="BT158" s="1271"/>
      <c r="BU158" s="1271"/>
      <c r="BV158" s="1269"/>
      <c r="BW158" s="598"/>
      <c r="BX158" s="598"/>
      <c r="BY158" s="598"/>
      <c r="BZ158" s="600"/>
      <c r="CA158" s="604"/>
      <c r="CB158" s="1263"/>
      <c r="CC158" s="1244"/>
      <c r="CD158" s="1244"/>
      <c r="CE158" s="1244"/>
      <c r="CF158" s="598"/>
      <c r="CG158" s="598"/>
      <c r="CH158" s="1234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236"/>
      <c r="CS158" s="1244"/>
      <c r="CT158" s="1244"/>
      <c r="CU158" s="1244"/>
      <c r="CV158" s="1234"/>
      <c r="CW158" s="1234"/>
      <c r="CX158" s="1244"/>
      <c r="CY158" s="1246"/>
      <c r="CZ158" s="1273"/>
      <c r="DA158" s="1265"/>
      <c r="DB158" s="768"/>
      <c r="DC158" s="1265"/>
      <c r="DD158" s="1265"/>
      <c r="DE158" s="1265"/>
      <c r="DF158" s="1265"/>
      <c r="DG158" s="1265"/>
      <c r="DH158" s="1265"/>
      <c r="DI158" s="1265"/>
      <c r="DJ158" s="1265"/>
      <c r="DK158" s="1265"/>
      <c r="DL158" s="1265"/>
      <c r="DM158" s="1267"/>
      <c r="DN158" s="68"/>
    </row>
    <row r="159" spans="1:121" s="69" customFormat="1" ht="15.95" customHeight="1" outlineLevel="1" x14ac:dyDescent="0.25">
      <c r="A159" s="1258"/>
      <c r="B159" s="1258"/>
      <c r="C159" s="1256"/>
      <c r="D159" s="1256"/>
      <c r="E159" s="1256"/>
      <c r="F159" s="602"/>
      <c r="G159" s="1256"/>
      <c r="H159" s="1258"/>
      <c r="I159" s="1260"/>
      <c r="J159" s="1308"/>
      <c r="K159" s="1310"/>
      <c r="L159" s="1312"/>
      <c r="M159" s="1314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12"/>
      <c r="Y159" s="1306"/>
      <c r="Z159" s="615"/>
      <c r="AA159" s="1316"/>
      <c r="AB159" s="1258"/>
      <c r="AC159" s="1256"/>
      <c r="AD159" s="1256"/>
      <c r="AE159" s="1256"/>
      <c r="AF159" s="1260"/>
      <c r="AG159" s="1237"/>
      <c r="AH159" s="656"/>
      <c r="AI159" s="616"/>
      <c r="AJ159" s="620"/>
      <c r="AK159" s="1264"/>
      <c r="AL159" s="1245"/>
      <c r="AM159" s="1245"/>
      <c r="AN159" s="1245"/>
      <c r="AO159" s="1245"/>
      <c r="AP159" s="1247"/>
      <c r="AQ159" s="1302"/>
      <c r="AR159" s="620"/>
      <c r="AS159" s="618"/>
      <c r="AT159" s="1264"/>
      <c r="AU159" s="1245"/>
      <c r="AV159" s="1245"/>
      <c r="AW159" s="1245"/>
      <c r="AX159" s="1245"/>
      <c r="AY159" s="1247"/>
      <c r="AZ159" s="1262"/>
      <c r="BA159" s="1288"/>
      <c r="BB159" s="1288"/>
      <c r="BC159" s="1294"/>
      <c r="BD159" s="1294"/>
      <c r="BE159" s="1294"/>
      <c r="BF159" s="1294"/>
      <c r="BG159" s="1277"/>
      <c r="BH159" s="1288"/>
      <c r="BI159" s="1288"/>
      <c r="BJ159" s="1290"/>
      <c r="BK159" s="1288"/>
      <c r="BL159" s="1298"/>
      <c r="BM159" s="1288"/>
      <c r="BN159" s="1288"/>
      <c r="BO159" s="1277"/>
      <c r="BP159" s="94"/>
      <c r="BQ159" s="604"/>
      <c r="BR159" s="1383"/>
      <c r="BS159" s="1241"/>
      <c r="BT159" s="1272"/>
      <c r="BU159" s="1274"/>
      <c r="BV159" s="1270"/>
      <c r="BW159" s="598"/>
      <c r="BX159" s="598"/>
      <c r="BY159" s="598"/>
      <c r="BZ159" s="600"/>
      <c r="CA159" s="604"/>
      <c r="CB159" s="1264"/>
      <c r="CC159" s="1245"/>
      <c r="CD159" s="1245"/>
      <c r="CE159" s="1245"/>
      <c r="CF159" s="599"/>
      <c r="CG159" s="599"/>
      <c r="CH159" s="1235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237"/>
      <c r="CS159" s="1245"/>
      <c r="CT159" s="1245"/>
      <c r="CU159" s="1245"/>
      <c r="CV159" s="1235"/>
      <c r="CW159" s="1235"/>
      <c r="CX159" s="1245"/>
      <c r="CY159" s="1247"/>
      <c r="CZ159" s="1273"/>
      <c r="DA159" s="1266"/>
      <c r="DB159" s="769"/>
      <c r="DC159" s="1266"/>
      <c r="DD159" s="1266"/>
      <c r="DE159" s="1266"/>
      <c r="DF159" s="1266"/>
      <c r="DG159" s="1266"/>
      <c r="DH159" s="1266"/>
      <c r="DI159" s="1266"/>
      <c r="DJ159" s="1266"/>
      <c r="DK159" s="1266"/>
      <c r="DL159" s="1266"/>
      <c r="DM159" s="1268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394"/>
      <c r="T174" s="1234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395"/>
      <c r="T175" s="1400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395"/>
      <c r="T176" s="1400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395"/>
      <c r="T177" s="1400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395"/>
      <c r="T178" s="1400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395"/>
      <c r="T179" s="1400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396"/>
      <c r="T180" s="1235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283"/>
      <c r="B183" s="1283"/>
      <c r="C183" s="1251"/>
      <c r="D183" s="1251"/>
      <c r="E183" s="1251"/>
      <c r="F183" s="489"/>
      <c r="G183" s="1249"/>
      <c r="H183" s="1251"/>
      <c r="I183" s="260"/>
      <c r="J183" s="1329" t="s">
        <v>385</v>
      </c>
      <c r="K183" s="1321"/>
      <c r="L183" s="1366"/>
      <c r="M183" s="1364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232"/>
      <c r="Y183" s="1392"/>
      <c r="Z183" s="288"/>
      <c r="AA183" s="1372"/>
      <c r="AB183" s="1283"/>
      <c r="AC183" s="1251"/>
      <c r="AD183" s="1251"/>
      <c r="AE183" s="1251"/>
      <c r="AF183" s="1251"/>
      <c r="AG183" s="1318" t="e">
        <f>(AI183+AI184)/AA183/CZ183</f>
        <v>#DIV/0!</v>
      </c>
      <c r="AH183" s="629"/>
      <c r="AI183" s="647"/>
      <c r="AJ183" s="1230"/>
      <c r="AK183" s="1230"/>
      <c r="AL183" s="1230"/>
      <c r="AM183" s="635"/>
      <c r="AN183" s="635"/>
      <c r="AO183" s="635"/>
      <c r="AP183" s="1230"/>
      <c r="AQ183" s="637"/>
      <c r="AR183" s="647">
        <f t="shared" si="395"/>
        <v>0</v>
      </c>
      <c r="AS183" s="639">
        <f t="shared" si="396"/>
        <v>0</v>
      </c>
      <c r="AT183" s="1230"/>
      <c r="AU183" s="1230"/>
      <c r="AV183" s="275"/>
      <c r="AW183" s="275"/>
      <c r="AX183" s="275"/>
      <c r="AY183" s="1232"/>
      <c r="AZ183" s="1321"/>
      <c r="BA183" s="276"/>
      <c r="BB183" s="276"/>
      <c r="BC183" s="264"/>
      <c r="BD183" s="264"/>
      <c r="BE183" s="1279"/>
      <c r="BF183" s="1279"/>
      <c r="BG183" s="1251"/>
      <c r="BH183" s="275"/>
      <c r="BI183" s="275"/>
      <c r="BJ183" s="1230"/>
      <c r="BK183" s="1230"/>
      <c r="BL183" s="1230"/>
      <c r="BM183" s="1230"/>
      <c r="BN183" s="1230"/>
      <c r="BO183" s="1251"/>
      <c r="BP183" s="78"/>
      <c r="BQ183" s="372"/>
      <c r="BR183" s="1283" t="e">
        <f>(AI183+AI184)/AA183/7.175</f>
        <v>#DIV/0!</v>
      </c>
      <c r="BS183" s="1251">
        <f t="shared" si="397"/>
        <v>0</v>
      </c>
      <c r="BT183" s="515">
        <f t="shared" si="398"/>
        <v>0</v>
      </c>
      <c r="BU183" s="1379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21"/>
      <c r="CC183" s="1230"/>
      <c r="CD183" s="1230"/>
      <c r="CE183" s="353"/>
      <c r="CF183" s="353"/>
      <c r="CG183" s="353"/>
      <c r="CH183" s="1228"/>
      <c r="CI183" s="28"/>
      <c r="CJ183" s="28"/>
      <c r="CK183" s="28"/>
      <c r="CL183" s="41"/>
      <c r="CM183" s="1325"/>
      <c r="CN183" s="1228"/>
      <c r="CO183" s="28"/>
      <c r="CP183" s="1253"/>
      <c r="CQ183" s="592"/>
      <c r="CR183" s="1249"/>
      <c r="CS183" s="275"/>
      <c r="CT183" s="1230"/>
      <c r="CU183" s="93"/>
      <c r="CV183" s="1230"/>
      <c r="CW183" s="1230"/>
      <c r="CX183" s="1230"/>
      <c r="CY183" s="1232"/>
      <c r="CZ183" s="1384" t="e">
        <f>(AI183+AI184)/AA183/BR183</f>
        <v>#DIV/0!</v>
      </c>
      <c r="DA183" s="1379" t="e">
        <f t="shared" si="402"/>
        <v>#DIV/0!</v>
      </c>
      <c r="DB183" s="772" t="e">
        <f t="shared" si="403"/>
        <v>#DIV/0!</v>
      </c>
      <c r="DC183" s="1379"/>
      <c r="DD183" s="662"/>
      <c r="DE183" s="662"/>
      <c r="DF183" s="662"/>
      <c r="DG183" s="662"/>
      <c r="DH183" s="662"/>
      <c r="DI183" s="1379">
        <f t="shared" si="392"/>
        <v>0</v>
      </c>
      <c r="DJ183" s="662"/>
      <c r="DK183" s="1379"/>
      <c r="DL183" s="662"/>
      <c r="DM183" s="1404" t="e">
        <f t="shared" si="349"/>
        <v>#DIV/0!</v>
      </c>
      <c r="DO183" s="69"/>
    </row>
    <row r="184" spans="1:121" s="68" customFormat="1" ht="15.95" customHeight="1" x14ac:dyDescent="0.25">
      <c r="A184" s="1284"/>
      <c r="B184" s="1284"/>
      <c r="C184" s="1278"/>
      <c r="D184" s="1278"/>
      <c r="E184" s="1278"/>
      <c r="F184" s="490"/>
      <c r="G184" s="1250"/>
      <c r="H184" s="1278"/>
      <c r="I184" s="261"/>
      <c r="J184" s="1330"/>
      <c r="K184" s="1322"/>
      <c r="L184" s="1367"/>
      <c r="M184" s="1365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71"/>
      <c r="Y184" s="1393"/>
      <c r="Z184" s="289"/>
      <c r="AA184" s="1373"/>
      <c r="AB184" s="1284"/>
      <c r="AC184" s="1278"/>
      <c r="AD184" s="1278"/>
      <c r="AE184" s="1278"/>
      <c r="AF184" s="1278"/>
      <c r="AG184" s="1319" t="e">
        <f>AI184/AA184/CZ184</f>
        <v>#DIV/0!</v>
      </c>
      <c r="AH184" s="630"/>
      <c r="AI184" s="647"/>
      <c r="AJ184" s="1231"/>
      <c r="AK184" s="1231"/>
      <c r="AL184" s="1231"/>
      <c r="AM184" s="636"/>
      <c r="AN184" s="636"/>
      <c r="AO184" s="636"/>
      <c r="AP184" s="1231"/>
      <c r="AQ184" s="638"/>
      <c r="AR184" s="647">
        <f t="shared" si="395"/>
        <v>0</v>
      </c>
      <c r="AS184" s="639">
        <f t="shared" si="396"/>
        <v>0</v>
      </c>
      <c r="AT184" s="1231"/>
      <c r="AU184" s="1231"/>
      <c r="AV184" s="276"/>
      <c r="AW184" s="276"/>
      <c r="AX184" s="276"/>
      <c r="AY184" s="1233"/>
      <c r="AZ184" s="1322"/>
      <c r="BA184" s="276"/>
      <c r="BB184" s="276"/>
      <c r="BC184" s="265"/>
      <c r="BD184" s="265"/>
      <c r="BE184" s="1280"/>
      <c r="BF184" s="1280"/>
      <c r="BG184" s="1278"/>
      <c r="BH184" s="276"/>
      <c r="BI184" s="276"/>
      <c r="BJ184" s="1231"/>
      <c r="BK184" s="1231"/>
      <c r="BL184" s="1317"/>
      <c r="BM184" s="1317"/>
      <c r="BN184" s="1317"/>
      <c r="BO184" s="1252"/>
      <c r="BP184" s="78"/>
      <c r="BQ184" s="372"/>
      <c r="BR184" s="1378"/>
      <c r="BS184" s="1252">
        <f t="shared" si="397"/>
        <v>0</v>
      </c>
      <c r="BT184" s="516">
        <f t="shared" si="398"/>
        <v>0</v>
      </c>
      <c r="BU184" s="1380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22"/>
      <c r="CC184" s="1231"/>
      <c r="CD184" s="1231"/>
      <c r="CE184" s="354"/>
      <c r="CF184" s="354"/>
      <c r="CG184" s="354"/>
      <c r="CH184" s="1229"/>
      <c r="CI184" s="546"/>
      <c r="CJ184" s="546"/>
      <c r="CK184" s="546"/>
      <c r="CL184" s="550"/>
      <c r="CM184" s="1326"/>
      <c r="CN184" s="1385"/>
      <c r="CO184" s="546"/>
      <c r="CP184" s="1254"/>
      <c r="CQ184" s="592"/>
      <c r="CR184" s="1250"/>
      <c r="CS184" s="276"/>
      <c r="CT184" s="1231"/>
      <c r="CU184" s="60"/>
      <c r="CV184" s="1231"/>
      <c r="CW184" s="1231"/>
      <c r="CX184" s="1231"/>
      <c r="CY184" s="1233"/>
      <c r="CZ184" s="1384"/>
      <c r="DA184" s="1401">
        <f t="shared" si="402"/>
        <v>0</v>
      </c>
      <c r="DB184" s="773">
        <f t="shared" si="403"/>
        <v>0</v>
      </c>
      <c r="DC184" s="1401"/>
      <c r="DD184" s="663"/>
      <c r="DE184" s="663"/>
      <c r="DF184" s="663"/>
      <c r="DG184" s="663"/>
      <c r="DH184" s="663"/>
      <c r="DI184" s="1401">
        <f t="shared" si="392"/>
        <v>0</v>
      </c>
      <c r="DJ184" s="663"/>
      <c r="DK184" s="1401"/>
      <c r="DL184" s="663"/>
      <c r="DM184" s="1405">
        <f t="shared" si="349"/>
        <v>0</v>
      </c>
      <c r="DO184" s="69"/>
    </row>
    <row r="185" spans="1:121" s="68" customFormat="1" ht="15.95" customHeight="1" x14ac:dyDescent="0.25">
      <c r="A185" s="1283"/>
      <c r="B185" s="1283"/>
      <c r="C185" s="1251"/>
      <c r="D185" s="1251"/>
      <c r="E185" s="1251"/>
      <c r="F185" s="489"/>
      <c r="G185" s="1249"/>
      <c r="H185" s="1251"/>
      <c r="I185" s="260"/>
      <c r="J185" s="1329" t="s">
        <v>385</v>
      </c>
      <c r="K185" s="1321"/>
      <c r="L185" s="1366"/>
      <c r="M185" s="1364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232"/>
      <c r="Y185" s="1392"/>
      <c r="Z185" s="288"/>
      <c r="AA185" s="1372"/>
      <c r="AB185" s="1283"/>
      <c r="AC185" s="1251"/>
      <c r="AD185" s="1251"/>
      <c r="AE185" s="1251"/>
      <c r="AF185" s="1251"/>
      <c r="AG185" s="1318" t="e">
        <f>(AI185+AI186)/AA185/CZ185</f>
        <v>#DIV/0!</v>
      </c>
      <c r="AH185" s="629"/>
      <c r="AI185" s="647"/>
      <c r="AJ185" s="1230"/>
      <c r="AK185" s="1230"/>
      <c r="AL185" s="1230"/>
      <c r="AM185" s="635"/>
      <c r="AN185" s="635"/>
      <c r="AO185" s="635"/>
      <c r="AP185" s="1230"/>
      <c r="AQ185" s="637"/>
      <c r="AR185" s="647">
        <f t="shared" si="395"/>
        <v>0</v>
      </c>
      <c r="AS185" s="639">
        <f t="shared" si="396"/>
        <v>0</v>
      </c>
      <c r="AT185" s="1230"/>
      <c r="AU185" s="1230"/>
      <c r="AV185" s="275"/>
      <c r="AW185" s="275"/>
      <c r="AX185" s="275"/>
      <c r="AY185" s="1232"/>
      <c r="AZ185" s="1321"/>
      <c r="BA185" s="276"/>
      <c r="BB185" s="276"/>
      <c r="BC185" s="264"/>
      <c r="BD185" s="264"/>
      <c r="BE185" s="1279"/>
      <c r="BF185" s="1279"/>
      <c r="BG185" s="1251"/>
      <c r="BH185" s="275"/>
      <c r="BI185" s="275"/>
      <c r="BJ185" s="1230"/>
      <c r="BK185" s="1230"/>
      <c r="BL185" s="1230"/>
      <c r="BM185" s="1230"/>
      <c r="BN185" s="1230"/>
      <c r="BO185" s="1251"/>
      <c r="BP185" s="78"/>
      <c r="BQ185" s="372"/>
      <c r="BR185" s="1283" t="e">
        <f>(AI185+AI186)/AA185/7.1846</f>
        <v>#DIV/0!</v>
      </c>
      <c r="BS185" s="1251">
        <f t="shared" si="397"/>
        <v>0</v>
      </c>
      <c r="BT185" s="515">
        <f t="shared" si="398"/>
        <v>0</v>
      </c>
      <c r="BU185" s="1379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21"/>
      <c r="CC185" s="1230"/>
      <c r="CD185" s="1230"/>
      <c r="CE185" s="353"/>
      <c r="CF185" s="353"/>
      <c r="CG185" s="353"/>
      <c r="CH185" s="1228"/>
      <c r="CI185" s="28"/>
      <c r="CJ185" s="28"/>
      <c r="CK185" s="28"/>
      <c r="CL185" s="41"/>
      <c r="CM185" s="1325"/>
      <c r="CN185" s="1228"/>
      <c r="CO185" s="28"/>
      <c r="CP185" s="1253"/>
      <c r="CQ185" s="592"/>
      <c r="CR185" s="1249"/>
      <c r="CS185" s="275"/>
      <c r="CT185" s="1230"/>
      <c r="CU185" s="93"/>
      <c r="CV185" s="1230"/>
      <c r="CW185" s="1230"/>
      <c r="CX185" s="1230"/>
      <c r="CY185" s="1232"/>
      <c r="CZ185" s="1384" t="e">
        <f>(AI185+AI186)/AA185/BR185</f>
        <v>#DIV/0!</v>
      </c>
      <c r="DA185" s="1379" t="e">
        <f t="shared" si="402"/>
        <v>#DIV/0!</v>
      </c>
      <c r="DB185" s="772" t="e">
        <f t="shared" si="403"/>
        <v>#DIV/0!</v>
      </c>
      <c r="DC185" s="1379"/>
      <c r="DD185" s="662"/>
      <c r="DE185" s="662"/>
      <c r="DF185" s="662"/>
      <c r="DG185" s="662"/>
      <c r="DH185" s="662"/>
      <c r="DI185" s="1379">
        <f t="shared" si="392"/>
        <v>0</v>
      </c>
      <c r="DJ185" s="662"/>
      <c r="DK185" s="1379"/>
      <c r="DL185" s="662"/>
      <c r="DM185" s="1404" t="e">
        <f t="shared" si="349"/>
        <v>#DIV/0!</v>
      </c>
      <c r="DO185" s="69"/>
    </row>
    <row r="186" spans="1:121" s="68" customFormat="1" ht="15.95" customHeight="1" x14ac:dyDescent="0.25">
      <c r="A186" s="1284"/>
      <c r="B186" s="1284"/>
      <c r="C186" s="1278"/>
      <c r="D186" s="1278"/>
      <c r="E186" s="1278"/>
      <c r="F186" s="490"/>
      <c r="G186" s="1250"/>
      <c r="H186" s="1278"/>
      <c r="I186" s="261"/>
      <c r="J186" s="1330"/>
      <c r="K186" s="1322"/>
      <c r="L186" s="1367"/>
      <c r="M186" s="1365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71"/>
      <c r="Y186" s="1393"/>
      <c r="Z186" s="289"/>
      <c r="AA186" s="1373"/>
      <c r="AB186" s="1284"/>
      <c r="AC186" s="1278"/>
      <c r="AD186" s="1278"/>
      <c r="AE186" s="1278"/>
      <c r="AF186" s="1278"/>
      <c r="AG186" s="1319" t="e">
        <f>AI186/AA186/CZ186</f>
        <v>#DIV/0!</v>
      </c>
      <c r="AH186" s="630"/>
      <c r="AI186" s="647"/>
      <c r="AJ186" s="1231"/>
      <c r="AK186" s="1231"/>
      <c r="AL186" s="1231"/>
      <c r="AM186" s="636"/>
      <c r="AN186" s="636"/>
      <c r="AO186" s="636"/>
      <c r="AP186" s="1231"/>
      <c r="AQ186" s="638"/>
      <c r="AR186" s="647">
        <f t="shared" si="395"/>
        <v>0</v>
      </c>
      <c r="AS186" s="639">
        <f t="shared" si="396"/>
        <v>0</v>
      </c>
      <c r="AT186" s="1231"/>
      <c r="AU186" s="1231"/>
      <c r="AV186" s="276"/>
      <c r="AW186" s="276"/>
      <c r="AX186" s="276"/>
      <c r="AY186" s="1233"/>
      <c r="AZ186" s="1322"/>
      <c r="BA186" s="276"/>
      <c r="BB186" s="276"/>
      <c r="BC186" s="265"/>
      <c r="BD186" s="265"/>
      <c r="BE186" s="1280"/>
      <c r="BF186" s="1280"/>
      <c r="BG186" s="1278"/>
      <c r="BH186" s="276"/>
      <c r="BI186" s="276"/>
      <c r="BJ186" s="1231"/>
      <c r="BK186" s="1231"/>
      <c r="BL186" s="1317"/>
      <c r="BM186" s="1317"/>
      <c r="BN186" s="1317"/>
      <c r="BO186" s="1252"/>
      <c r="BP186" s="78"/>
      <c r="BQ186" s="372"/>
      <c r="BR186" s="1378"/>
      <c r="BS186" s="1252">
        <f t="shared" si="397"/>
        <v>0</v>
      </c>
      <c r="BT186" s="516">
        <f t="shared" si="398"/>
        <v>0</v>
      </c>
      <c r="BU186" s="1380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22"/>
      <c r="CC186" s="1231"/>
      <c r="CD186" s="1231"/>
      <c r="CE186" s="354"/>
      <c r="CF186" s="354"/>
      <c r="CG186" s="354"/>
      <c r="CH186" s="1229"/>
      <c r="CI186" s="546"/>
      <c r="CJ186" s="546"/>
      <c r="CK186" s="546"/>
      <c r="CL186" s="550"/>
      <c r="CM186" s="1326"/>
      <c r="CN186" s="1385"/>
      <c r="CO186" s="546"/>
      <c r="CP186" s="1254"/>
      <c r="CQ186" s="592"/>
      <c r="CR186" s="1250"/>
      <c r="CS186" s="276"/>
      <c r="CT186" s="1231"/>
      <c r="CU186" s="60"/>
      <c r="CV186" s="1231"/>
      <c r="CW186" s="1231"/>
      <c r="CX186" s="1231"/>
      <c r="CY186" s="1233"/>
      <c r="CZ186" s="1384"/>
      <c r="DA186" s="1401">
        <f t="shared" si="402"/>
        <v>0</v>
      </c>
      <c r="DB186" s="773">
        <f t="shared" si="403"/>
        <v>0</v>
      </c>
      <c r="DC186" s="1401"/>
      <c r="DD186" s="663"/>
      <c r="DE186" s="663"/>
      <c r="DF186" s="663"/>
      <c r="DG186" s="663"/>
      <c r="DH186" s="663"/>
      <c r="DI186" s="1401">
        <f t="shared" si="392"/>
        <v>0</v>
      </c>
      <c r="DJ186" s="663"/>
      <c r="DK186" s="1401"/>
      <c r="DL186" s="663"/>
      <c r="DM186" s="1405">
        <f t="shared" si="349"/>
        <v>0</v>
      </c>
      <c r="DO186" s="69"/>
    </row>
    <row r="187" spans="1:121" s="68" customFormat="1" ht="15.95" customHeight="1" x14ac:dyDescent="0.25">
      <c r="A187" s="1283"/>
      <c r="B187" s="1283"/>
      <c r="C187" s="1251"/>
      <c r="D187" s="1251"/>
      <c r="E187" s="1251"/>
      <c r="F187" s="489"/>
      <c r="G187" s="1249"/>
      <c r="H187" s="1251"/>
      <c r="I187" s="260"/>
      <c r="J187" s="1329" t="s">
        <v>388</v>
      </c>
      <c r="K187" s="1321"/>
      <c r="L187" s="1366"/>
      <c r="M187" s="1364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232"/>
      <c r="Y187" s="1392"/>
      <c r="Z187" s="288"/>
      <c r="AA187" s="1372"/>
      <c r="AB187" s="1283"/>
      <c r="AC187" s="1251"/>
      <c r="AD187" s="1251"/>
      <c r="AE187" s="1251"/>
      <c r="AF187" s="1251"/>
      <c r="AG187" s="1318" t="e">
        <f>(AI187+AI188)/AA187/CZ187</f>
        <v>#DIV/0!</v>
      </c>
      <c r="AH187" s="629"/>
      <c r="AI187" s="647"/>
      <c r="AJ187" s="1230"/>
      <c r="AK187" s="1230"/>
      <c r="AL187" s="1230"/>
      <c r="AM187" s="635"/>
      <c r="AN187" s="635"/>
      <c r="AO187" s="635"/>
      <c r="AP187" s="1230"/>
      <c r="AQ187" s="637"/>
      <c r="AR187" s="647">
        <f t="shared" si="395"/>
        <v>0</v>
      </c>
      <c r="AS187" s="639">
        <f t="shared" si="396"/>
        <v>0</v>
      </c>
      <c r="AT187" s="1230"/>
      <c r="AU187" s="1230"/>
      <c r="AV187" s="275"/>
      <c r="AW187" s="275"/>
      <c r="AX187" s="275"/>
      <c r="AY187" s="1232"/>
      <c r="AZ187" s="1321"/>
      <c r="BA187" s="276"/>
      <c r="BB187" s="276"/>
      <c r="BC187" s="264"/>
      <c r="BD187" s="264"/>
      <c r="BE187" s="1279"/>
      <c r="BF187" s="1279"/>
      <c r="BG187" s="1251"/>
      <c r="BH187" s="275"/>
      <c r="BI187" s="275"/>
      <c r="BJ187" s="1230"/>
      <c r="BK187" s="1230"/>
      <c r="BL187" s="1230"/>
      <c r="BM187" s="1230"/>
      <c r="BN187" s="1230"/>
      <c r="BO187" s="1251"/>
      <c r="BP187" s="78"/>
      <c r="BQ187" s="372"/>
      <c r="BR187" s="1283" t="e">
        <f>(AI187+AI188)/AA187/7.1982</f>
        <v>#DIV/0!</v>
      </c>
      <c r="BS187" s="1251">
        <f t="shared" si="397"/>
        <v>0</v>
      </c>
      <c r="BT187" s="515">
        <f t="shared" si="398"/>
        <v>0</v>
      </c>
      <c r="BU187" s="1379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21"/>
      <c r="CC187" s="1230"/>
      <c r="CD187" s="1230"/>
      <c r="CE187" s="353"/>
      <c r="CF187" s="353"/>
      <c r="CG187" s="353"/>
      <c r="CH187" s="1228"/>
      <c r="CI187" s="28"/>
      <c r="CJ187" s="28"/>
      <c r="CK187" s="28"/>
      <c r="CL187" s="41"/>
      <c r="CM187" s="1325"/>
      <c r="CN187" s="1228"/>
      <c r="CO187" s="28"/>
      <c r="CP187" s="1253"/>
      <c r="CQ187" s="592"/>
      <c r="CR187" s="1249"/>
      <c r="CS187" s="275"/>
      <c r="CT187" s="1230"/>
      <c r="CU187" s="93"/>
      <c r="CV187" s="1230"/>
      <c r="CW187" s="1230"/>
      <c r="CX187" s="1230"/>
      <c r="CY187" s="1232"/>
      <c r="CZ187" s="1384" t="e">
        <f>(AI187+AI188)/AA187/BR187</f>
        <v>#DIV/0!</v>
      </c>
      <c r="DA187" s="1379" t="e">
        <f t="shared" si="402"/>
        <v>#DIV/0!</v>
      </c>
      <c r="DB187" s="772" t="e">
        <f t="shared" si="403"/>
        <v>#DIV/0!</v>
      </c>
      <c r="DC187" s="1379"/>
      <c r="DD187" s="662"/>
      <c r="DE187" s="662"/>
      <c r="DF187" s="662"/>
      <c r="DG187" s="662"/>
      <c r="DH187" s="662"/>
      <c r="DI187" s="1379">
        <f t="shared" si="392"/>
        <v>0</v>
      </c>
      <c r="DJ187" s="662"/>
      <c r="DK187" s="1379"/>
      <c r="DL187" s="662"/>
      <c r="DM187" s="1404" t="e">
        <f t="shared" si="349"/>
        <v>#DIV/0!</v>
      </c>
      <c r="DO187" s="69"/>
    </row>
    <row r="188" spans="1:121" s="68" customFormat="1" ht="15.95" customHeight="1" x14ac:dyDescent="0.25">
      <c r="A188" s="1284"/>
      <c r="B188" s="1284"/>
      <c r="C188" s="1278"/>
      <c r="D188" s="1278"/>
      <c r="E188" s="1278"/>
      <c r="F188" s="490"/>
      <c r="G188" s="1250"/>
      <c r="H188" s="1278"/>
      <c r="I188" s="261"/>
      <c r="J188" s="1330"/>
      <c r="K188" s="1322"/>
      <c r="L188" s="1367"/>
      <c r="M188" s="1365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71"/>
      <c r="Y188" s="1393"/>
      <c r="Z188" s="289"/>
      <c r="AA188" s="1373"/>
      <c r="AB188" s="1284"/>
      <c r="AC188" s="1278"/>
      <c r="AD188" s="1278"/>
      <c r="AE188" s="1278"/>
      <c r="AF188" s="1278"/>
      <c r="AG188" s="1319" t="e">
        <f>AI188/AA188/CZ188</f>
        <v>#DIV/0!</v>
      </c>
      <c r="AH188" s="630"/>
      <c r="AI188" s="647"/>
      <c r="AJ188" s="1231"/>
      <c r="AK188" s="1231"/>
      <c r="AL188" s="1231"/>
      <c r="AM188" s="636"/>
      <c r="AN188" s="636"/>
      <c r="AO188" s="636"/>
      <c r="AP188" s="1231"/>
      <c r="AQ188" s="638"/>
      <c r="AR188" s="647">
        <f t="shared" si="395"/>
        <v>0</v>
      </c>
      <c r="AS188" s="639">
        <f t="shared" si="396"/>
        <v>0</v>
      </c>
      <c r="AT188" s="1231"/>
      <c r="AU188" s="1231"/>
      <c r="AV188" s="276"/>
      <c r="AW188" s="276"/>
      <c r="AX188" s="276"/>
      <c r="AY188" s="1233"/>
      <c r="AZ188" s="1322"/>
      <c r="BA188" s="276"/>
      <c r="BB188" s="276"/>
      <c r="BC188" s="265"/>
      <c r="BD188" s="265"/>
      <c r="BE188" s="1280"/>
      <c r="BF188" s="1280"/>
      <c r="BG188" s="1278"/>
      <c r="BH188" s="276"/>
      <c r="BI188" s="276"/>
      <c r="BJ188" s="1231"/>
      <c r="BK188" s="1231"/>
      <c r="BL188" s="1317"/>
      <c r="BM188" s="1317"/>
      <c r="BN188" s="1317"/>
      <c r="BO188" s="1252"/>
      <c r="BP188" s="78"/>
      <c r="BQ188" s="372"/>
      <c r="BR188" s="1378"/>
      <c r="BS188" s="1252">
        <f t="shared" si="397"/>
        <v>0</v>
      </c>
      <c r="BT188" s="516">
        <f t="shared" si="398"/>
        <v>0</v>
      </c>
      <c r="BU188" s="1380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22"/>
      <c r="CC188" s="1231"/>
      <c r="CD188" s="1231"/>
      <c r="CE188" s="354"/>
      <c r="CF188" s="354"/>
      <c r="CG188" s="354"/>
      <c r="CH188" s="1229"/>
      <c r="CI188" s="546"/>
      <c r="CJ188" s="546"/>
      <c r="CK188" s="546"/>
      <c r="CL188" s="550"/>
      <c r="CM188" s="1326"/>
      <c r="CN188" s="1385"/>
      <c r="CO188" s="546"/>
      <c r="CP188" s="1254"/>
      <c r="CQ188" s="592"/>
      <c r="CR188" s="1250"/>
      <c r="CS188" s="276"/>
      <c r="CT188" s="1231"/>
      <c r="CU188" s="60"/>
      <c r="CV188" s="1231"/>
      <c r="CW188" s="1231"/>
      <c r="CX188" s="1231"/>
      <c r="CY188" s="1233"/>
      <c r="CZ188" s="1384"/>
      <c r="DA188" s="1401">
        <f t="shared" si="402"/>
        <v>0</v>
      </c>
      <c r="DB188" s="773">
        <f t="shared" si="403"/>
        <v>0</v>
      </c>
      <c r="DC188" s="1401"/>
      <c r="DD188" s="663"/>
      <c r="DE188" s="663"/>
      <c r="DF188" s="663"/>
      <c r="DG188" s="663"/>
      <c r="DH188" s="663"/>
      <c r="DI188" s="1401">
        <f t="shared" si="392"/>
        <v>0</v>
      </c>
      <c r="DJ188" s="663"/>
      <c r="DK188" s="1401"/>
      <c r="DL188" s="663"/>
      <c r="DM188" s="1405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257"/>
      <c r="B191" s="1257"/>
      <c r="C191" s="1255"/>
      <c r="D191" s="1255"/>
      <c r="E191" s="1255"/>
      <c r="F191" s="601"/>
      <c r="G191" s="1255"/>
      <c r="H191" s="1257"/>
      <c r="I191" s="1259"/>
      <c r="J191" s="1281" t="s">
        <v>390</v>
      </c>
      <c r="K191" s="1275"/>
      <c r="L191" s="1388"/>
      <c r="M191" s="1390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11"/>
      <c r="Y191" s="337"/>
      <c r="Z191" s="176"/>
      <c r="AA191" s="1228"/>
      <c r="AB191" s="1257"/>
      <c r="AC191" s="1255"/>
      <c r="AD191" s="1255"/>
      <c r="AE191" s="1255"/>
      <c r="AF191" s="1255"/>
      <c r="AG191" s="1236" t="e">
        <f>(AI191+AI192)/AA191/7.1638</f>
        <v>#DIV/0!</v>
      </c>
      <c r="AH191" s="654"/>
      <c r="AI191" s="16"/>
      <c r="AJ191" s="790"/>
      <c r="AK191" s="1244" t="e">
        <f t="shared" ref="AK191:AP191" si="405">AB191*$CZ191*$AA191*$Y191/1000/1000</f>
        <v>#DIV/0!</v>
      </c>
      <c r="AL191" s="1244" t="e">
        <f t="shared" si="405"/>
        <v>#DIV/0!</v>
      </c>
      <c r="AM191" s="1244" t="e">
        <f t="shared" si="405"/>
        <v>#DIV/0!</v>
      </c>
      <c r="AN191" s="1244" t="e">
        <f t="shared" si="405"/>
        <v>#DIV/0!</v>
      </c>
      <c r="AO191" s="1244" t="e">
        <f t="shared" si="405"/>
        <v>#DIV/0!</v>
      </c>
      <c r="AP191" s="1244" t="e">
        <f t="shared" si="405"/>
        <v>#DIV/0!</v>
      </c>
      <c r="AQ191" s="1291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263" t="e">
        <f>(AB191-B191)*$CZ191*$AA191*$Y191/1000/1000</f>
        <v>#DIV/0!</v>
      </c>
      <c r="AU191" s="1244" t="e">
        <f>(AC191-C191)*$CZ191*$AA191*$Y191/1000/1000</f>
        <v>#DIV/0!</v>
      </c>
      <c r="AV191" s="1244" t="e">
        <f>(AD191-D191)*$CZ191*$AA191*$Y191/1000/1000</f>
        <v>#DIV/0!</v>
      </c>
      <c r="AW191" s="1244" t="e">
        <f>(AE191-E191)*$CZ191*$AA191*$Y191/1000/1000</f>
        <v>#DIV/0!</v>
      </c>
      <c r="AX191" s="1244" t="e">
        <f>(AF191-F191)*$CZ191*$AA191*$Y191/1000/1000</f>
        <v>#DIV/0!</v>
      </c>
      <c r="AY191" s="1246" t="e">
        <f t="shared" ref="AY191" si="408">SUM(AT191:AX191)</f>
        <v>#DIV/0!</v>
      </c>
      <c r="AZ191" s="1297"/>
      <c r="BA191" s="1299" t="e">
        <f>(I191+D191)*AA191*CZ191*A191</f>
        <v>#DIV/0!</v>
      </c>
      <c r="BB191" s="1299"/>
      <c r="BC191" s="1293"/>
      <c r="BD191" s="1293"/>
      <c r="BE191" s="1293"/>
      <c r="BF191" s="1293"/>
      <c r="BG191" s="1240"/>
      <c r="BH191" s="1287">
        <f t="shared" ref="BH191" si="409">$H191*$A191*$AA191</f>
        <v>0</v>
      </c>
      <c r="BI191" s="1287">
        <f t="shared" ref="BI191" si="410">BG191*AA191*Y191</f>
        <v>0</v>
      </c>
      <c r="BJ191" s="1289" t="e">
        <f t="shared" ref="BJ191" si="411">AJ191/AA191-AZ191-BG191*Y191</f>
        <v>#DIV/0!</v>
      </c>
      <c r="BK191" s="1287" t="e">
        <f t="shared" ref="BK191" si="412">AR191/AA191-AZ191-BG191</f>
        <v>#DIV/0!</v>
      </c>
      <c r="BL191" s="1297"/>
      <c r="BM191" s="1287" t="e">
        <f t="shared" ref="BM191" si="413">BJ191-BL191</f>
        <v>#DIV/0!</v>
      </c>
      <c r="BN191" s="1287" t="e">
        <f t="shared" ref="BN191" si="414">BK191-BL191</f>
        <v>#DIV/0!</v>
      </c>
      <c r="BO191" s="1240"/>
      <c r="BP191" s="94"/>
      <c r="BQ191" s="604"/>
      <c r="BR191" s="1238" t="e">
        <f t="shared" ref="BR191" si="415">(AI191+AI192)/AA191/7.1806</f>
        <v>#DIV/0!</v>
      </c>
      <c r="BS191" s="1240">
        <f t="shared" ref="BS191" si="416">CN191-BO191</f>
        <v>0</v>
      </c>
      <c r="BT191" s="1271">
        <f t="shared" ref="BT191" si="417">CM191-BO191</f>
        <v>0</v>
      </c>
      <c r="BU191" s="1271" t="e">
        <f t="shared" ref="BU191" si="418">BR191-BS191</f>
        <v>#DIV/0!</v>
      </c>
      <c r="BV191" s="1269" t="e">
        <f t="shared" ref="BV191" si="419">BR191-BT191</f>
        <v>#DIV/0!</v>
      </c>
      <c r="BW191" s="598"/>
      <c r="BX191" s="598"/>
      <c r="BY191" s="598"/>
      <c r="BZ191" s="600"/>
      <c r="CA191" s="604"/>
      <c r="CB191" s="1263"/>
      <c r="CC191" s="1297"/>
      <c r="CD191" s="598"/>
      <c r="CE191" s="598"/>
      <c r="CF191" s="598"/>
      <c r="CG191" s="598"/>
      <c r="CH191" s="605"/>
      <c r="CI191" s="1234"/>
      <c r="CJ191" s="1234"/>
      <c r="CK191" s="1234"/>
      <c r="CL191" s="1234"/>
      <c r="CM191" s="1402"/>
      <c r="CN191" s="1234"/>
      <c r="CO191" s="605"/>
      <c r="CP191" s="607"/>
      <c r="CQ191" s="600"/>
      <c r="CR191" s="1236"/>
      <c r="CS191" s="1244"/>
      <c r="CT191" s="1244"/>
      <c r="CU191" s="1244"/>
      <c r="CV191" s="1234"/>
      <c r="CW191" s="1234"/>
      <c r="CX191" s="1244"/>
      <c r="CY191" s="1246"/>
      <c r="CZ191" s="1273" t="e">
        <f>(AI191+AI192)/AA191/(BR191+BP191)</f>
        <v>#DIV/0!</v>
      </c>
      <c r="DA191" s="1265" t="e">
        <f>CR191*AA191*BU191*CZ191/1000000</f>
        <v>#DIV/0!</v>
      </c>
      <c r="DB191" s="768" t="e">
        <f>CR191*AA191*BV191*CZ191/1000000</f>
        <v>#DIV/0!</v>
      </c>
      <c r="DC191" s="1265">
        <f>[182]Анализ!BE216</f>
        <v>0</v>
      </c>
      <c r="DD191" s="1265" t="e">
        <f>SUM(AT191,AW191,AX191)</f>
        <v>#DIV/0!</v>
      </c>
      <c r="DE191" s="1265" t="e">
        <f>AL191</f>
        <v>#DIV/0!</v>
      </c>
      <c r="DF191" s="1265" t="e">
        <f>AV191</f>
        <v>#DIV/0!</v>
      </c>
      <c r="DG191" s="1265" t="e">
        <f>(BA191-BB191)/1000/1000</f>
        <v>#DIV/0!</v>
      </c>
      <c r="DH191" s="1265">
        <f>(BH191-BI191)/1000/1000</f>
        <v>0</v>
      </c>
      <c r="DI191" s="1265">
        <f>AS191/1000000</f>
        <v>0</v>
      </c>
      <c r="DJ191" s="1265">
        <f>CI191/1000/1000</f>
        <v>0</v>
      </c>
      <c r="DK191" s="1265">
        <f t="shared" ref="DK191:DK192" si="420">CY191/1000/1000</f>
        <v>0</v>
      </c>
      <c r="DL191" s="1265">
        <f t="shared" ref="DL191:DL192" si="421">CP191/1000/1000</f>
        <v>0</v>
      </c>
      <c r="DM191" s="1267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258"/>
      <c r="B192" s="1258"/>
      <c r="C192" s="1256"/>
      <c r="D192" s="1256"/>
      <c r="E192" s="1256"/>
      <c r="F192" s="602"/>
      <c r="G192" s="1256"/>
      <c r="H192" s="1258"/>
      <c r="I192" s="1260"/>
      <c r="J192" s="1282"/>
      <c r="K192" s="1276"/>
      <c r="L192" s="1389"/>
      <c r="M192" s="1391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12"/>
      <c r="Y192" s="337"/>
      <c r="Z192" s="615"/>
      <c r="AA192" s="1229"/>
      <c r="AB192" s="1258"/>
      <c r="AC192" s="1256"/>
      <c r="AD192" s="1256"/>
      <c r="AE192" s="1256"/>
      <c r="AF192" s="1256"/>
      <c r="AG192" s="1237" t="e">
        <f t="shared" ref="AG192" si="423">K192/H192/7.16</f>
        <v>#DIV/0!</v>
      </c>
      <c r="AH192" s="656"/>
      <c r="AI192" s="616"/>
      <c r="AJ192" s="655"/>
      <c r="AK192" s="1245"/>
      <c r="AL192" s="1245"/>
      <c r="AM192" s="1245"/>
      <c r="AN192" s="1245"/>
      <c r="AO192" s="1245"/>
      <c r="AP192" s="1245"/>
      <c r="AQ192" s="1292"/>
      <c r="AR192" s="655">
        <f t="shared" si="407"/>
        <v>0</v>
      </c>
      <c r="AS192" s="618">
        <f t="shared" si="396"/>
        <v>0</v>
      </c>
      <c r="AT192" s="1264"/>
      <c r="AU192" s="1245"/>
      <c r="AV192" s="1245"/>
      <c r="AW192" s="1245"/>
      <c r="AX192" s="1245"/>
      <c r="AY192" s="1247"/>
      <c r="AZ192" s="1298"/>
      <c r="BA192" s="1288"/>
      <c r="BB192" s="1288"/>
      <c r="BC192" s="1294"/>
      <c r="BD192" s="1294"/>
      <c r="BE192" s="1294"/>
      <c r="BF192" s="1294"/>
      <c r="BG192" s="1277"/>
      <c r="BH192" s="1288"/>
      <c r="BI192" s="1288"/>
      <c r="BJ192" s="1290"/>
      <c r="BK192" s="1288"/>
      <c r="BL192" s="1298"/>
      <c r="BM192" s="1288"/>
      <c r="BN192" s="1288"/>
      <c r="BO192" s="1277"/>
      <c r="BP192" s="94"/>
      <c r="BQ192" s="604"/>
      <c r="BR192" s="1239"/>
      <c r="BS192" s="1241"/>
      <c r="BT192" s="1272"/>
      <c r="BU192" s="1274"/>
      <c r="BV192" s="1270"/>
      <c r="BW192" s="598"/>
      <c r="BX192" s="598"/>
      <c r="BY192" s="598"/>
      <c r="BZ192" s="600"/>
      <c r="CA192" s="604"/>
      <c r="CB192" s="1264"/>
      <c r="CC192" s="1298"/>
      <c r="CD192" s="598"/>
      <c r="CE192" s="598"/>
      <c r="CF192" s="598"/>
      <c r="CG192" s="598"/>
      <c r="CH192" s="605"/>
      <c r="CI192" s="1235"/>
      <c r="CJ192" s="1235"/>
      <c r="CK192" s="1235"/>
      <c r="CL192" s="1235"/>
      <c r="CM192" s="1403"/>
      <c r="CN192" s="1235"/>
      <c r="CO192" s="605"/>
      <c r="CP192" s="607"/>
      <c r="CQ192" s="600"/>
      <c r="CR192" s="1237"/>
      <c r="CS192" s="1245"/>
      <c r="CT192" s="1245"/>
      <c r="CU192" s="1245"/>
      <c r="CV192" s="1235"/>
      <c r="CW192" s="1235"/>
      <c r="CX192" s="1245"/>
      <c r="CY192" s="1247"/>
      <c r="CZ192" s="1273"/>
      <c r="DA192" s="1266"/>
      <c r="DB192" s="769"/>
      <c r="DC192" s="1266">
        <f>[182]Анализ!BE217</f>
        <v>0</v>
      </c>
      <c r="DD192" s="1266">
        <f>SUM(AT192,AW192,AX192)</f>
        <v>0</v>
      </c>
      <c r="DE192" s="1266">
        <f>AL192</f>
        <v>0</v>
      </c>
      <c r="DF192" s="1266">
        <f>AV192</f>
        <v>0</v>
      </c>
      <c r="DG192" s="1266">
        <f>(BA192-BB192)/1000/1000</f>
        <v>0</v>
      </c>
      <c r="DH192" s="1266">
        <f>(BH192-BI192)/1000/1000</f>
        <v>0</v>
      </c>
      <c r="DI192" s="1266"/>
      <c r="DJ192" s="1266">
        <f>CI192/1000/1000</f>
        <v>0</v>
      </c>
      <c r="DK192" s="1266">
        <f t="shared" si="420"/>
        <v>0</v>
      </c>
      <c r="DL192" s="1266">
        <f t="shared" si="421"/>
        <v>0</v>
      </c>
      <c r="DM192" s="1268">
        <f t="shared" si="422"/>
        <v>0</v>
      </c>
      <c r="DN192" s="68"/>
    </row>
    <row r="193" spans="1:121" s="69" customFormat="1" ht="15.95" customHeight="1" outlineLevel="1" x14ac:dyDescent="0.25">
      <c r="A193" s="1257"/>
      <c r="B193" s="1257"/>
      <c r="C193" s="1255"/>
      <c r="D193" s="1255"/>
      <c r="E193" s="1255"/>
      <c r="F193" s="601"/>
      <c r="G193" s="1255"/>
      <c r="H193" s="1257"/>
      <c r="I193" s="1259"/>
      <c r="J193" s="1307"/>
      <c r="K193" s="1309"/>
      <c r="L193" s="1311"/>
      <c r="M193" s="1313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11"/>
      <c r="Y193" s="1305"/>
      <c r="Z193" s="615"/>
      <c r="AA193" s="1297"/>
      <c r="AB193" s="1257"/>
      <c r="AC193" s="1255"/>
      <c r="AD193" s="1255"/>
      <c r="AE193" s="1255"/>
      <c r="AF193" s="1255"/>
      <c r="AG193" s="1236"/>
      <c r="AH193" s="654"/>
      <c r="AI193" s="616"/>
      <c r="AJ193" s="655"/>
      <c r="AK193" s="1244"/>
      <c r="AL193" s="1244"/>
      <c r="AM193" s="1244"/>
      <c r="AN193" s="1244"/>
      <c r="AO193" s="1244"/>
      <c r="AP193" s="1244"/>
      <c r="AQ193" s="1291"/>
      <c r="AR193" s="655"/>
      <c r="AS193" s="618"/>
      <c r="AT193" s="1263"/>
      <c r="AU193" s="1244"/>
      <c r="AV193" s="1244"/>
      <c r="AW193" s="1244"/>
      <c r="AX193" s="1244"/>
      <c r="AY193" s="1246"/>
      <c r="AZ193" s="1297"/>
      <c r="BA193" s="1299"/>
      <c r="BB193" s="1299"/>
      <c r="BC193" s="1293"/>
      <c r="BD193" s="1293"/>
      <c r="BE193" s="1293"/>
      <c r="BF193" s="1293"/>
      <c r="BG193" s="1240"/>
      <c r="BH193" s="1287"/>
      <c r="BI193" s="1287"/>
      <c r="BJ193" s="1289"/>
      <c r="BK193" s="1287"/>
      <c r="BL193" s="1297"/>
      <c r="BM193" s="1287"/>
      <c r="BN193" s="1287"/>
      <c r="BO193" s="1240"/>
      <c r="BP193" s="94"/>
      <c r="BQ193" s="604"/>
      <c r="BR193" s="1238"/>
      <c r="BS193" s="1240"/>
      <c r="BT193" s="1271"/>
      <c r="BU193" s="1271"/>
      <c r="BV193" s="1269"/>
      <c r="BW193" s="598"/>
      <c r="BX193" s="598"/>
      <c r="BY193" s="598"/>
      <c r="BZ193" s="600"/>
      <c r="CA193" s="604"/>
      <c r="CB193" s="1263"/>
      <c r="CC193" s="1297"/>
      <c r="CD193" s="598"/>
      <c r="CE193" s="598"/>
      <c r="CF193" s="598"/>
      <c r="CG193" s="598"/>
      <c r="CH193" s="605"/>
      <c r="CI193" s="1234"/>
      <c r="CJ193" s="1234"/>
      <c r="CK193" s="1234"/>
      <c r="CL193" s="1234"/>
      <c r="CM193" s="609"/>
      <c r="CN193" s="605"/>
      <c r="CO193" s="605"/>
      <c r="CP193" s="607"/>
      <c r="CQ193" s="600"/>
      <c r="CR193" s="1236"/>
      <c r="CS193" s="1244"/>
      <c r="CT193" s="1244"/>
      <c r="CU193" s="1244"/>
      <c r="CV193" s="1234"/>
      <c r="CW193" s="1234"/>
      <c r="CX193" s="1244"/>
      <c r="CY193" s="1246"/>
      <c r="CZ193" s="1273"/>
      <c r="DA193" s="1265"/>
      <c r="DB193" s="768"/>
      <c r="DC193" s="1265"/>
      <c r="DD193" s="1265"/>
      <c r="DE193" s="1265"/>
      <c r="DF193" s="1265"/>
      <c r="DG193" s="1265"/>
      <c r="DH193" s="1265"/>
      <c r="DI193" s="1265"/>
      <c r="DJ193" s="1265"/>
      <c r="DK193" s="1265"/>
      <c r="DL193" s="1265"/>
      <c r="DM193" s="1267"/>
      <c r="DN193" s="68"/>
    </row>
    <row r="194" spans="1:121" s="69" customFormat="1" ht="15.95" customHeight="1" outlineLevel="1" x14ac:dyDescent="0.25">
      <c r="A194" s="1258"/>
      <c r="B194" s="1258"/>
      <c r="C194" s="1256"/>
      <c r="D194" s="1256"/>
      <c r="E194" s="1256"/>
      <c r="F194" s="602"/>
      <c r="G194" s="1256"/>
      <c r="H194" s="1258"/>
      <c r="I194" s="1260"/>
      <c r="J194" s="1308"/>
      <c r="K194" s="1310"/>
      <c r="L194" s="1312"/>
      <c r="M194" s="1314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12"/>
      <c r="Y194" s="1306"/>
      <c r="Z194" s="615"/>
      <c r="AA194" s="1298"/>
      <c r="AB194" s="1258"/>
      <c r="AC194" s="1256"/>
      <c r="AD194" s="1256"/>
      <c r="AE194" s="1256"/>
      <c r="AF194" s="1256"/>
      <c r="AG194" s="1237"/>
      <c r="AH194" s="656"/>
      <c r="AI194" s="616"/>
      <c r="AJ194" s="623"/>
      <c r="AK194" s="1245"/>
      <c r="AL194" s="1245"/>
      <c r="AM194" s="1245"/>
      <c r="AN194" s="1245"/>
      <c r="AO194" s="1245"/>
      <c r="AP194" s="1245"/>
      <c r="AQ194" s="1292"/>
      <c r="AR194" s="623"/>
      <c r="AS194" s="626"/>
      <c r="AT194" s="1264"/>
      <c r="AU194" s="1245"/>
      <c r="AV194" s="1245"/>
      <c r="AW194" s="1245"/>
      <c r="AX194" s="1245"/>
      <c r="AY194" s="1247"/>
      <c r="AZ194" s="1298"/>
      <c r="BA194" s="1288"/>
      <c r="BB194" s="1288"/>
      <c r="BC194" s="1294"/>
      <c r="BD194" s="1294"/>
      <c r="BE194" s="1294"/>
      <c r="BF194" s="1294"/>
      <c r="BG194" s="1277"/>
      <c r="BH194" s="1288"/>
      <c r="BI194" s="1288"/>
      <c r="BJ194" s="1290"/>
      <c r="BK194" s="1288"/>
      <c r="BL194" s="1298"/>
      <c r="BM194" s="1288"/>
      <c r="BN194" s="1288"/>
      <c r="BO194" s="1277"/>
      <c r="BP194" s="94"/>
      <c r="BQ194" s="604"/>
      <c r="BR194" s="1239"/>
      <c r="BS194" s="1241"/>
      <c r="BT194" s="1272"/>
      <c r="BU194" s="1274"/>
      <c r="BV194" s="1270"/>
      <c r="BW194" s="598"/>
      <c r="BX194" s="598"/>
      <c r="BY194" s="598"/>
      <c r="BZ194" s="600"/>
      <c r="CA194" s="604"/>
      <c r="CB194" s="1264"/>
      <c r="CC194" s="1298"/>
      <c r="CD194" s="598"/>
      <c r="CE194" s="598"/>
      <c r="CF194" s="598"/>
      <c r="CG194" s="598"/>
      <c r="CH194" s="605"/>
      <c r="CI194" s="1235"/>
      <c r="CJ194" s="1235"/>
      <c r="CK194" s="1235"/>
      <c r="CL194" s="1235"/>
      <c r="CM194" s="609"/>
      <c r="CN194" s="605"/>
      <c r="CO194" s="605"/>
      <c r="CP194" s="607"/>
      <c r="CQ194" s="600"/>
      <c r="CR194" s="1237"/>
      <c r="CS194" s="1245"/>
      <c r="CT194" s="1245"/>
      <c r="CU194" s="1245"/>
      <c r="CV194" s="1235"/>
      <c r="CW194" s="1235"/>
      <c r="CX194" s="1245"/>
      <c r="CY194" s="1247"/>
      <c r="CZ194" s="1273"/>
      <c r="DA194" s="1266"/>
      <c r="DB194" s="769"/>
      <c r="DC194" s="1266"/>
      <c r="DD194" s="1266"/>
      <c r="DE194" s="1266"/>
      <c r="DF194" s="1266"/>
      <c r="DG194" s="1266"/>
      <c r="DH194" s="1266"/>
      <c r="DI194" s="1266"/>
      <c r="DJ194" s="1266"/>
      <c r="DK194" s="1266"/>
      <c r="DL194" s="1266"/>
      <c r="DM194" s="1268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1008047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514103.97000000003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D152:CD153"/>
    <mergeCell ref="CE152:CE153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K25:AK26"/>
    <mergeCell ref="AL25:AL26"/>
    <mergeCell ref="AP25:AP26"/>
    <mergeCell ref="AS25:AS26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AO28:AO29"/>
    <mergeCell ref="AF38:AF39"/>
    <mergeCell ref="AS28:AS29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A44:AA45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Z46:AZ47"/>
    <mergeCell ref="AN46:AN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V38:AV39"/>
    <mergeCell ref="AW38:AW39"/>
    <mergeCell ref="AX40:AX41"/>
    <mergeCell ref="AY40:AY41"/>
    <mergeCell ref="AU40:AU41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DJ46:DJ47"/>
    <mergeCell ref="DK46:DK47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E38:E39"/>
    <mergeCell ref="AT38:AT39"/>
    <mergeCell ref="AU38:AU39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</mergeCells>
  <conditionalFormatting sqref="DA5:DB16 DA22:DB24 DA27:DB28 DI152:DI159 DK152:DK159 DM152:DM159 DI191:DI194 DK191:DK194 DM191:DM194 DA32:DB32 DA152:DB159 DA191:DB194 DA29">
    <cfRule type="cellIs" dxfId="393" priority="565" operator="greaterThanOrEqual">
      <formula>0</formula>
    </cfRule>
    <cfRule type="cellIs" dxfId="392" priority="566" operator="lessThan">
      <formula>0</formula>
    </cfRule>
  </conditionalFormatting>
  <conditionalFormatting sqref="DI5:DK16 DI22:DK24 DI27:DK27 DI32:DK32 DI28:DI29 DK28:DK29">
    <cfRule type="cellIs" dxfId="391" priority="563" operator="greaterThanOrEqual">
      <formula>0</formula>
    </cfRule>
    <cfRule type="cellIs" dxfId="390" priority="564" operator="lessThan">
      <formula>0</formula>
    </cfRule>
  </conditionalFormatting>
  <conditionalFormatting sqref="DA62:DB62">
    <cfRule type="cellIs" dxfId="389" priority="561" operator="greaterThanOrEqual">
      <formula>0</formula>
    </cfRule>
    <cfRule type="cellIs" dxfId="388" priority="562" operator="lessThan">
      <formula>0</formula>
    </cfRule>
  </conditionalFormatting>
  <conditionalFormatting sqref="DI62:DK62">
    <cfRule type="cellIs" dxfId="387" priority="559" operator="greaterThanOrEqual">
      <formula>0</formula>
    </cfRule>
    <cfRule type="cellIs" dxfId="386" priority="560" operator="lessThan">
      <formula>0</formula>
    </cfRule>
  </conditionalFormatting>
  <conditionalFormatting sqref="DA63:DB81">
    <cfRule type="cellIs" dxfId="385" priority="557" operator="greaterThanOrEqual">
      <formula>0</formula>
    </cfRule>
    <cfRule type="cellIs" dxfId="384" priority="558" operator="lessThan">
      <formula>0</formula>
    </cfRule>
  </conditionalFormatting>
  <conditionalFormatting sqref="DI63:DK81">
    <cfRule type="cellIs" dxfId="383" priority="555" operator="greaterThanOrEqual">
      <formula>0</formula>
    </cfRule>
    <cfRule type="cellIs" dxfId="382" priority="556" operator="lessThan">
      <formula>0</formula>
    </cfRule>
  </conditionalFormatting>
  <conditionalFormatting sqref="DA82:DB83">
    <cfRule type="cellIs" dxfId="381" priority="547" operator="greaterThanOrEqual">
      <formula>0</formula>
    </cfRule>
    <cfRule type="cellIs" dxfId="380" priority="548" operator="lessThan">
      <formula>0</formula>
    </cfRule>
  </conditionalFormatting>
  <conditionalFormatting sqref="DI82:DK83">
    <cfRule type="cellIs" dxfId="379" priority="545" operator="greaterThanOrEqual">
      <formula>0</formula>
    </cfRule>
    <cfRule type="cellIs" dxfId="378" priority="546" operator="lessThan">
      <formula>0</formula>
    </cfRule>
  </conditionalFormatting>
  <conditionalFormatting sqref="DM5:DM16 DM22:DM24 DM27:DM32">
    <cfRule type="cellIs" dxfId="377" priority="543" operator="greaterThanOrEqual">
      <formula>0</formula>
    </cfRule>
    <cfRule type="cellIs" dxfId="376" priority="544" operator="lessThan">
      <formula>0</formula>
    </cfRule>
  </conditionalFormatting>
  <conditionalFormatting sqref="DM62">
    <cfRule type="cellIs" dxfId="375" priority="541" operator="greaterThanOrEqual">
      <formula>0</formula>
    </cfRule>
    <cfRule type="cellIs" dxfId="374" priority="542" operator="lessThan">
      <formula>0</formula>
    </cfRule>
  </conditionalFormatting>
  <conditionalFormatting sqref="DM63:DM81">
    <cfRule type="cellIs" dxfId="373" priority="539" operator="greaterThanOrEqual">
      <formula>0</formula>
    </cfRule>
    <cfRule type="cellIs" dxfId="372" priority="540" operator="lessThan">
      <formula>0</formula>
    </cfRule>
  </conditionalFormatting>
  <conditionalFormatting sqref="DI86:DK86">
    <cfRule type="cellIs" dxfId="371" priority="519" operator="greaterThanOrEqual">
      <formula>0</formula>
    </cfRule>
    <cfRule type="cellIs" dxfId="370" priority="520" operator="lessThan">
      <formula>0</formula>
    </cfRule>
  </conditionalFormatting>
  <conditionalFormatting sqref="DM82:DM83">
    <cfRule type="cellIs" dxfId="369" priority="535" operator="greaterThanOrEqual">
      <formula>0</formula>
    </cfRule>
    <cfRule type="cellIs" dxfId="368" priority="536" operator="lessThan">
      <formula>0</formula>
    </cfRule>
  </conditionalFormatting>
  <conditionalFormatting sqref="DA33:DB33">
    <cfRule type="cellIs" dxfId="367" priority="533" operator="greaterThanOrEqual">
      <formula>0</formula>
    </cfRule>
    <cfRule type="cellIs" dxfId="366" priority="534" operator="lessThan">
      <formula>0</formula>
    </cfRule>
  </conditionalFormatting>
  <conditionalFormatting sqref="DI33:DK33">
    <cfRule type="cellIs" dxfId="365" priority="531" operator="greaterThanOrEqual">
      <formula>0</formula>
    </cfRule>
    <cfRule type="cellIs" dxfId="364" priority="532" operator="lessThan">
      <formula>0</formula>
    </cfRule>
  </conditionalFormatting>
  <conditionalFormatting sqref="DM33">
    <cfRule type="cellIs" dxfId="363" priority="529" operator="greaterThanOrEqual">
      <formula>0</formula>
    </cfRule>
    <cfRule type="cellIs" dxfId="362" priority="530" operator="lessThan">
      <formula>0</formula>
    </cfRule>
  </conditionalFormatting>
  <conditionalFormatting sqref="DA86:DB86">
    <cfRule type="cellIs" dxfId="361" priority="521" operator="greaterThanOrEqual">
      <formula>0</formula>
    </cfRule>
    <cfRule type="cellIs" dxfId="360" priority="522" operator="lessThan">
      <formula>0</formula>
    </cfRule>
  </conditionalFormatting>
  <conditionalFormatting sqref="DM86">
    <cfRule type="cellIs" dxfId="359" priority="517" operator="greaterThanOrEqual">
      <formula>0</formula>
    </cfRule>
    <cfRule type="cellIs" dxfId="358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57" priority="516" operator="lessThan">
      <formula>0</formula>
    </cfRule>
  </conditionalFormatting>
  <conditionalFormatting sqref="DL3 DL5:DL16">
    <cfRule type="cellIs" dxfId="356" priority="515" operator="lessThan">
      <formula>0</formula>
    </cfRule>
  </conditionalFormatting>
  <conditionalFormatting sqref="DA17:DB21">
    <cfRule type="cellIs" dxfId="355" priority="512" operator="greaterThanOrEqual">
      <formula>0</formula>
    </cfRule>
    <cfRule type="cellIs" dxfId="354" priority="513" operator="lessThan">
      <formula>0</formula>
    </cfRule>
  </conditionalFormatting>
  <conditionalFormatting sqref="DI17:DK21">
    <cfRule type="cellIs" dxfId="353" priority="510" operator="greaterThanOrEqual">
      <formula>0</formula>
    </cfRule>
    <cfRule type="cellIs" dxfId="352" priority="511" operator="lessThan">
      <formula>0</formula>
    </cfRule>
  </conditionalFormatting>
  <conditionalFormatting sqref="DM17:DM21">
    <cfRule type="cellIs" dxfId="351" priority="508" operator="greaterThanOrEqual">
      <formula>0</formula>
    </cfRule>
    <cfRule type="cellIs" dxfId="350" priority="509" operator="lessThan">
      <formula>0</formula>
    </cfRule>
  </conditionalFormatting>
  <conditionalFormatting sqref="DL17:DL21">
    <cfRule type="cellIs" dxfId="349" priority="506" operator="lessThan">
      <formula>0</formula>
    </cfRule>
  </conditionalFormatting>
  <conditionalFormatting sqref="DA101:DB114">
    <cfRule type="cellIs" dxfId="348" priority="502" operator="greaterThanOrEqual">
      <formula>0</formula>
    </cfRule>
    <cfRule type="cellIs" dxfId="347" priority="503" operator="lessThan">
      <formula>0</formula>
    </cfRule>
  </conditionalFormatting>
  <conditionalFormatting sqref="DI101:DK114">
    <cfRule type="cellIs" dxfId="346" priority="500" operator="greaterThanOrEqual">
      <formula>0</formula>
    </cfRule>
    <cfRule type="cellIs" dxfId="345" priority="501" operator="lessThan">
      <formula>0</formula>
    </cfRule>
  </conditionalFormatting>
  <conditionalFormatting sqref="DM101:DM114">
    <cfRule type="cellIs" dxfId="344" priority="488" operator="greaterThanOrEqual">
      <formula>0</formula>
    </cfRule>
    <cfRule type="cellIs" dxfId="343" priority="489" operator="lessThan">
      <formula>0</formula>
    </cfRule>
  </conditionalFormatting>
  <conditionalFormatting sqref="CP2">
    <cfRule type="cellIs" dxfId="342" priority="478" operator="lessThan">
      <formula>0</formula>
    </cfRule>
  </conditionalFormatting>
  <conditionalFormatting sqref="DL2">
    <cfRule type="cellIs" dxfId="341" priority="477" operator="lessThan">
      <formula>0</formula>
    </cfRule>
  </conditionalFormatting>
  <conditionalFormatting sqref="AL2:AP2">
    <cfRule type="cellIs" dxfId="340" priority="472" operator="lessThan">
      <formula>0</formula>
    </cfRule>
  </conditionalFormatting>
  <conditionalFormatting sqref="AL127:AP128 AL101:AP114 AL3:AP3 AL116:AP116 AL5:AP16">
    <cfRule type="cellIs" dxfId="339" priority="475" operator="lessThan">
      <formula>0</formula>
    </cfRule>
  </conditionalFormatting>
  <conditionalFormatting sqref="AL17:AP21">
    <cfRule type="cellIs" dxfId="338" priority="474" operator="lessThan">
      <formula>0</formula>
    </cfRule>
  </conditionalFormatting>
  <conditionalFormatting sqref="AU127:AY128 AU101:AY114 AU3:AY3 AU121:AY121 AU116:AY116 AU22:AY29 AU32:AY33 AU30 AU5:AY16">
    <cfRule type="cellIs" dxfId="337" priority="471" operator="lessThan">
      <formula>0</formula>
    </cfRule>
  </conditionalFormatting>
  <conditionalFormatting sqref="AU17:AY21">
    <cfRule type="cellIs" dxfId="336" priority="470" operator="lessThan">
      <formula>0</formula>
    </cfRule>
  </conditionalFormatting>
  <conditionalFormatting sqref="AU2:AY2">
    <cfRule type="cellIs" dxfId="335" priority="468" operator="lessThan">
      <formula>0</formula>
    </cfRule>
  </conditionalFormatting>
  <conditionalFormatting sqref="BC62:BF83 BC93:BF93">
    <cfRule type="cellIs" dxfId="334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33" priority="466" operator="lessThan">
      <formula>0</formula>
    </cfRule>
  </conditionalFormatting>
  <conditionalFormatting sqref="BF17:BF21 BC17:BD21">
    <cfRule type="cellIs" dxfId="332" priority="465" operator="lessThan">
      <formula>0</formula>
    </cfRule>
  </conditionalFormatting>
  <conditionalFormatting sqref="BH2:BI2">
    <cfRule type="cellIs" dxfId="331" priority="462" operator="lessThan">
      <formula>0</formula>
    </cfRule>
  </conditionalFormatting>
  <conditionalFormatting sqref="BE5:BE16 BE22:BE29 BE32:BE33">
    <cfRule type="cellIs" dxfId="330" priority="460" operator="lessThan">
      <formula>0</formula>
    </cfRule>
  </conditionalFormatting>
  <conditionalFormatting sqref="BE17:BE21">
    <cfRule type="cellIs" dxfId="329" priority="459" operator="lessThan">
      <formula>0</formula>
    </cfRule>
  </conditionalFormatting>
  <conditionalFormatting sqref="CC3:CG3 CI3:CL3">
    <cfRule type="cellIs" dxfId="328" priority="458" operator="lessThan">
      <formula>0</formula>
    </cfRule>
  </conditionalFormatting>
  <conditionalFormatting sqref="CC2">
    <cfRule type="cellIs" dxfId="327" priority="455" operator="lessThan">
      <formula>0</formula>
    </cfRule>
  </conditionalFormatting>
  <conditionalFormatting sqref="CC121">
    <cfRule type="cellIs" dxfId="326" priority="452" operator="lessThan">
      <formula>0</formula>
    </cfRule>
  </conditionalFormatting>
  <conditionalFormatting sqref="DL61">
    <cfRule type="cellIs" dxfId="325" priority="450" operator="lessThan">
      <formula>0</formula>
    </cfRule>
  </conditionalFormatting>
  <conditionalFormatting sqref="AL61:AP61">
    <cfRule type="cellIs" dxfId="324" priority="449" operator="lessThan">
      <formula>0</formula>
    </cfRule>
  </conditionalFormatting>
  <conditionalFormatting sqref="AU61:AY61">
    <cfRule type="cellIs" dxfId="323" priority="448" operator="lessThan">
      <formula>0</formula>
    </cfRule>
  </conditionalFormatting>
  <conditionalFormatting sqref="BC61:BF61">
    <cfRule type="cellIs" dxfId="322" priority="447" operator="lessThan">
      <formula>0</formula>
    </cfRule>
  </conditionalFormatting>
  <conditionalFormatting sqref="CC61:CG61 CI61:CL61">
    <cfRule type="cellIs" dxfId="321" priority="446" operator="lessThan">
      <formula>0</formula>
    </cfRule>
  </conditionalFormatting>
  <conditionalFormatting sqref="DL100">
    <cfRule type="cellIs" dxfId="320" priority="444" operator="lessThan">
      <formula>0</formula>
    </cfRule>
  </conditionalFormatting>
  <conditionalFormatting sqref="AL100:AP100">
    <cfRule type="cellIs" dxfId="319" priority="443" operator="lessThan">
      <formula>0</formula>
    </cfRule>
  </conditionalFormatting>
  <conditionalFormatting sqref="AU100:AY100">
    <cfRule type="cellIs" dxfId="318" priority="442" operator="lessThan">
      <formula>0</formula>
    </cfRule>
  </conditionalFormatting>
  <conditionalFormatting sqref="BC100:BF100">
    <cfRule type="cellIs" dxfId="317" priority="441" operator="lessThan">
      <formula>0</formula>
    </cfRule>
  </conditionalFormatting>
  <conditionalFormatting sqref="CC100:CL100">
    <cfRule type="cellIs" dxfId="316" priority="440" operator="lessThan">
      <formula>0</formula>
    </cfRule>
  </conditionalFormatting>
  <conditionalFormatting sqref="AL129:AP129">
    <cfRule type="cellIs" dxfId="315" priority="437" operator="lessThan">
      <formula>0</formula>
    </cfRule>
  </conditionalFormatting>
  <conditionalFormatting sqref="AU129:AY129">
    <cfRule type="cellIs" dxfId="314" priority="436" operator="lessThan">
      <formula>0</formula>
    </cfRule>
  </conditionalFormatting>
  <conditionalFormatting sqref="BC129:BF129">
    <cfRule type="cellIs" dxfId="313" priority="435" operator="lessThan">
      <formula>0</formula>
    </cfRule>
  </conditionalFormatting>
  <conditionalFormatting sqref="CC129:CL129">
    <cfRule type="cellIs" dxfId="312" priority="434" operator="lessThan">
      <formula>0</formula>
    </cfRule>
  </conditionalFormatting>
  <conditionalFormatting sqref="BE150">
    <cfRule type="cellIs" dxfId="311" priority="296" operator="lessThan">
      <formula>0</formula>
    </cfRule>
  </conditionalFormatting>
  <conditionalFormatting sqref="CC130:CL135 DL130:DL135">
    <cfRule type="cellIs" dxfId="310" priority="433" operator="lessThan">
      <formula>0</formula>
    </cfRule>
  </conditionalFormatting>
  <conditionalFormatting sqref="DA130:DB135">
    <cfRule type="cellIs" dxfId="309" priority="431" operator="greaterThanOrEqual">
      <formula>0</formula>
    </cfRule>
    <cfRule type="cellIs" dxfId="308" priority="432" operator="lessThan">
      <formula>0</formula>
    </cfRule>
  </conditionalFormatting>
  <conditionalFormatting sqref="DI130:DK135">
    <cfRule type="cellIs" dxfId="307" priority="429" operator="greaterThanOrEqual">
      <formula>0</formula>
    </cfRule>
    <cfRule type="cellIs" dxfId="306" priority="430" operator="lessThan">
      <formula>0</formula>
    </cfRule>
  </conditionalFormatting>
  <conditionalFormatting sqref="DM130:DM135">
    <cfRule type="cellIs" dxfId="305" priority="427" operator="greaterThanOrEqual">
      <formula>0</formula>
    </cfRule>
    <cfRule type="cellIs" dxfId="304" priority="428" operator="lessThan">
      <formula>0</formula>
    </cfRule>
  </conditionalFormatting>
  <conditionalFormatting sqref="AL130:AP135">
    <cfRule type="cellIs" dxfId="303" priority="426" operator="lessThan">
      <formula>0</formula>
    </cfRule>
  </conditionalFormatting>
  <conditionalFormatting sqref="AU130:AY135">
    <cfRule type="cellIs" dxfId="302" priority="425" operator="lessThan">
      <formula>0</formula>
    </cfRule>
  </conditionalFormatting>
  <conditionalFormatting sqref="BC130:BF135">
    <cfRule type="cellIs" dxfId="301" priority="424" operator="lessThan">
      <formula>0</formula>
    </cfRule>
  </conditionalFormatting>
  <conditionalFormatting sqref="CC140:CL140 DL140">
    <cfRule type="cellIs" dxfId="300" priority="423" operator="lessThan">
      <formula>0</formula>
    </cfRule>
  </conditionalFormatting>
  <conditionalFormatting sqref="DA140:DB140">
    <cfRule type="cellIs" dxfId="299" priority="421" operator="greaterThanOrEqual">
      <formula>0</formula>
    </cfRule>
    <cfRule type="cellIs" dxfId="298" priority="422" operator="lessThan">
      <formula>0</formula>
    </cfRule>
  </conditionalFormatting>
  <conditionalFormatting sqref="DI140:DK140">
    <cfRule type="cellIs" dxfId="297" priority="419" operator="greaterThanOrEqual">
      <formula>0</formula>
    </cfRule>
    <cfRule type="cellIs" dxfId="296" priority="420" operator="lessThan">
      <formula>0</formula>
    </cfRule>
  </conditionalFormatting>
  <conditionalFormatting sqref="DM140">
    <cfRule type="cellIs" dxfId="295" priority="417" operator="greaterThanOrEqual">
      <formula>0</formula>
    </cfRule>
    <cfRule type="cellIs" dxfId="294" priority="418" operator="lessThan">
      <formula>0</formula>
    </cfRule>
  </conditionalFormatting>
  <conditionalFormatting sqref="AL140:AP140">
    <cfRule type="cellIs" dxfId="293" priority="416" operator="lessThan">
      <formula>0</formula>
    </cfRule>
  </conditionalFormatting>
  <conditionalFormatting sqref="AU140:AY140">
    <cfRule type="cellIs" dxfId="292" priority="415" operator="lessThan">
      <formula>0</formula>
    </cfRule>
  </conditionalFormatting>
  <conditionalFormatting sqref="BC140:BF140">
    <cfRule type="cellIs" dxfId="291" priority="414" operator="lessThan">
      <formula>0</formula>
    </cfRule>
  </conditionalFormatting>
  <conditionalFormatting sqref="CC143:CL143 DL143">
    <cfRule type="cellIs" dxfId="290" priority="413" operator="lessThan">
      <formula>0</formula>
    </cfRule>
  </conditionalFormatting>
  <conditionalFormatting sqref="DA143:DB143">
    <cfRule type="cellIs" dxfId="289" priority="411" operator="greaterThanOrEqual">
      <formula>0</formula>
    </cfRule>
    <cfRule type="cellIs" dxfId="288" priority="412" operator="lessThan">
      <formula>0</formula>
    </cfRule>
  </conditionalFormatting>
  <conditionalFormatting sqref="DI143:DK143">
    <cfRule type="cellIs" dxfId="287" priority="409" operator="greaterThanOrEqual">
      <formula>0</formula>
    </cfRule>
    <cfRule type="cellIs" dxfId="286" priority="410" operator="lessThan">
      <formula>0</formula>
    </cfRule>
  </conditionalFormatting>
  <conditionalFormatting sqref="DM143">
    <cfRule type="cellIs" dxfId="285" priority="407" operator="greaterThanOrEqual">
      <formula>0</formula>
    </cfRule>
    <cfRule type="cellIs" dxfId="284" priority="408" operator="lessThan">
      <formula>0</formula>
    </cfRule>
  </conditionalFormatting>
  <conditionalFormatting sqref="AL143:AP143">
    <cfRule type="cellIs" dxfId="283" priority="406" operator="lessThan">
      <formula>0</formula>
    </cfRule>
  </conditionalFormatting>
  <conditionalFormatting sqref="AU143:AY143">
    <cfRule type="cellIs" dxfId="282" priority="405" operator="lessThan">
      <formula>0</formula>
    </cfRule>
  </conditionalFormatting>
  <conditionalFormatting sqref="BC143:BF143">
    <cfRule type="cellIs" dxfId="281" priority="404" operator="lessThan">
      <formula>0</formula>
    </cfRule>
  </conditionalFormatting>
  <conditionalFormatting sqref="CC146:CL148 DL146:DL148">
    <cfRule type="cellIs" dxfId="280" priority="403" operator="lessThan">
      <formula>0</formula>
    </cfRule>
  </conditionalFormatting>
  <conditionalFormatting sqref="DA146:DB148">
    <cfRule type="cellIs" dxfId="279" priority="401" operator="greaterThanOrEqual">
      <formula>0</formula>
    </cfRule>
    <cfRule type="cellIs" dxfId="278" priority="402" operator="lessThan">
      <formula>0</formula>
    </cfRule>
  </conditionalFormatting>
  <conditionalFormatting sqref="DI146:DK148">
    <cfRule type="cellIs" dxfId="277" priority="399" operator="greaterThanOrEqual">
      <formula>0</formula>
    </cfRule>
    <cfRule type="cellIs" dxfId="276" priority="400" operator="lessThan">
      <formula>0</formula>
    </cfRule>
  </conditionalFormatting>
  <conditionalFormatting sqref="DM146:DM148">
    <cfRule type="cellIs" dxfId="275" priority="397" operator="greaterThanOrEqual">
      <formula>0</formula>
    </cfRule>
    <cfRule type="cellIs" dxfId="274" priority="398" operator="lessThan">
      <formula>0</formula>
    </cfRule>
  </conditionalFormatting>
  <conditionalFormatting sqref="AL146:AP148">
    <cfRule type="cellIs" dxfId="273" priority="396" operator="lessThan">
      <formula>0</formula>
    </cfRule>
  </conditionalFormatting>
  <conditionalFormatting sqref="AU146:AY148">
    <cfRule type="cellIs" dxfId="272" priority="395" operator="lessThan">
      <formula>0</formula>
    </cfRule>
  </conditionalFormatting>
  <conditionalFormatting sqref="BC146:BF148">
    <cfRule type="cellIs" dxfId="271" priority="394" operator="lessThan">
      <formula>0</formula>
    </cfRule>
  </conditionalFormatting>
  <conditionalFormatting sqref="CC167:CL182 DL167:DL182">
    <cfRule type="cellIs" dxfId="270" priority="393" operator="lessThan">
      <formula>0</formula>
    </cfRule>
  </conditionalFormatting>
  <conditionalFormatting sqref="DA167:DB182">
    <cfRule type="cellIs" dxfId="269" priority="391" operator="greaterThanOrEqual">
      <formula>0</formula>
    </cfRule>
    <cfRule type="cellIs" dxfId="268" priority="392" operator="lessThan">
      <formula>0</formula>
    </cfRule>
  </conditionalFormatting>
  <conditionalFormatting sqref="DI167:DK182">
    <cfRule type="cellIs" dxfId="267" priority="389" operator="greaterThanOrEqual">
      <formula>0</formula>
    </cfRule>
    <cfRule type="cellIs" dxfId="266" priority="390" operator="lessThan">
      <formula>0</formula>
    </cfRule>
  </conditionalFormatting>
  <conditionalFormatting sqref="DM167:DM182">
    <cfRule type="cellIs" dxfId="265" priority="387" operator="greaterThanOrEqual">
      <formula>0</formula>
    </cfRule>
    <cfRule type="cellIs" dxfId="264" priority="388" operator="lessThan">
      <formula>0</formula>
    </cfRule>
  </conditionalFormatting>
  <conditionalFormatting sqref="AL167:AP182">
    <cfRule type="cellIs" dxfId="263" priority="386" operator="lessThan">
      <formula>0</formula>
    </cfRule>
  </conditionalFormatting>
  <conditionalFormatting sqref="AU167:AY182">
    <cfRule type="cellIs" dxfId="262" priority="385" operator="lessThan">
      <formula>0</formula>
    </cfRule>
  </conditionalFormatting>
  <conditionalFormatting sqref="BC167:BF182">
    <cfRule type="cellIs" dxfId="261" priority="384" operator="lessThan">
      <formula>0</formula>
    </cfRule>
  </conditionalFormatting>
  <conditionalFormatting sqref="CC189:CL189 DL189">
    <cfRule type="cellIs" dxfId="260" priority="383" operator="lessThan">
      <formula>0</formula>
    </cfRule>
  </conditionalFormatting>
  <conditionalFormatting sqref="DA189:DB189">
    <cfRule type="cellIs" dxfId="259" priority="381" operator="greaterThanOrEqual">
      <formula>0</formula>
    </cfRule>
    <cfRule type="cellIs" dxfId="258" priority="382" operator="lessThan">
      <formula>0</formula>
    </cfRule>
  </conditionalFormatting>
  <conditionalFormatting sqref="DI189:DK189">
    <cfRule type="cellIs" dxfId="257" priority="379" operator="greaterThanOrEqual">
      <formula>0</formula>
    </cfRule>
    <cfRule type="cellIs" dxfId="256" priority="380" operator="lessThan">
      <formula>0</formula>
    </cfRule>
  </conditionalFormatting>
  <conditionalFormatting sqref="DM189">
    <cfRule type="cellIs" dxfId="255" priority="377" operator="greaterThanOrEqual">
      <formula>0</formula>
    </cfRule>
    <cfRule type="cellIs" dxfId="254" priority="378" operator="lessThan">
      <formula>0</formula>
    </cfRule>
  </conditionalFormatting>
  <conditionalFormatting sqref="AL189:AP189">
    <cfRule type="cellIs" dxfId="253" priority="376" operator="lessThan">
      <formula>0</formula>
    </cfRule>
  </conditionalFormatting>
  <conditionalFormatting sqref="AU189:AY189">
    <cfRule type="cellIs" dxfId="252" priority="375" operator="lessThan">
      <formula>0</formula>
    </cfRule>
  </conditionalFormatting>
  <conditionalFormatting sqref="BC189:BF189">
    <cfRule type="cellIs" dxfId="251" priority="374" operator="lessThan">
      <formula>0</formula>
    </cfRule>
  </conditionalFormatting>
  <conditionalFormatting sqref="DA136:DB137">
    <cfRule type="cellIs" dxfId="250" priority="372" operator="greaterThanOrEqual">
      <formula>0</formula>
    </cfRule>
    <cfRule type="cellIs" dxfId="249" priority="373" operator="lessThan">
      <formula>0</formula>
    </cfRule>
  </conditionalFormatting>
  <conditionalFormatting sqref="DI136:DK137">
    <cfRule type="cellIs" dxfId="248" priority="370" operator="greaterThanOrEqual">
      <formula>0</formula>
    </cfRule>
    <cfRule type="cellIs" dxfId="247" priority="371" operator="lessThan">
      <formula>0</formula>
    </cfRule>
  </conditionalFormatting>
  <conditionalFormatting sqref="DM136:DM137">
    <cfRule type="cellIs" dxfId="246" priority="368" operator="greaterThanOrEqual">
      <formula>0</formula>
    </cfRule>
    <cfRule type="cellIs" dxfId="245" priority="369" operator="lessThan">
      <formula>0</formula>
    </cfRule>
  </conditionalFormatting>
  <conditionalFormatting sqref="DL136:DL137 AL136:AP137 CC136:CL136 CC137:CG137 CI137:CL137">
    <cfRule type="cellIs" dxfId="244" priority="367" operator="lessThan">
      <formula>0</formula>
    </cfRule>
  </conditionalFormatting>
  <conditionalFormatting sqref="AU136:AY137">
    <cfRule type="cellIs" dxfId="243" priority="366" operator="lessThan">
      <formula>0</formula>
    </cfRule>
  </conditionalFormatting>
  <conditionalFormatting sqref="BF136:BF137 BC136:BD137">
    <cfRule type="cellIs" dxfId="242" priority="365" operator="lessThan">
      <formula>0</formula>
    </cfRule>
  </conditionalFormatting>
  <conditionalFormatting sqref="BE136:BE137">
    <cfRule type="cellIs" dxfId="241" priority="364" operator="lessThan">
      <formula>0</formula>
    </cfRule>
  </conditionalFormatting>
  <conditionalFormatting sqref="DA138:DB139">
    <cfRule type="cellIs" dxfId="240" priority="362" operator="greaterThanOrEqual">
      <formula>0</formula>
    </cfRule>
    <cfRule type="cellIs" dxfId="239" priority="363" operator="lessThan">
      <formula>0</formula>
    </cfRule>
  </conditionalFormatting>
  <conditionalFormatting sqref="DI138:DK139">
    <cfRule type="cellIs" dxfId="238" priority="360" operator="greaterThanOrEqual">
      <formula>0</formula>
    </cfRule>
    <cfRule type="cellIs" dxfId="237" priority="361" operator="lessThan">
      <formula>0</formula>
    </cfRule>
  </conditionalFormatting>
  <conditionalFormatting sqref="DM138:DM139">
    <cfRule type="cellIs" dxfId="236" priority="358" operator="greaterThanOrEqual">
      <formula>0</formula>
    </cfRule>
    <cfRule type="cellIs" dxfId="235" priority="359" operator="lessThan">
      <formula>0</formula>
    </cfRule>
  </conditionalFormatting>
  <conditionalFormatting sqref="DL138:DL139 AL138:AP139 CC138:CL138 CC139:CG139 CI139:CL139">
    <cfRule type="cellIs" dxfId="234" priority="357" operator="lessThan">
      <formula>0</formula>
    </cfRule>
  </conditionalFormatting>
  <conditionalFormatting sqref="AU138:AY139">
    <cfRule type="cellIs" dxfId="233" priority="356" operator="lessThan">
      <formula>0</formula>
    </cfRule>
  </conditionalFormatting>
  <conditionalFormatting sqref="BF138:BF139 BC138:BD139">
    <cfRule type="cellIs" dxfId="232" priority="355" operator="lessThan">
      <formula>0</formula>
    </cfRule>
  </conditionalFormatting>
  <conditionalFormatting sqref="BE138:BE139">
    <cfRule type="cellIs" dxfId="231" priority="354" operator="lessThan">
      <formula>0</formula>
    </cfRule>
  </conditionalFormatting>
  <conditionalFormatting sqref="DA141:DB142">
    <cfRule type="cellIs" dxfId="230" priority="352" operator="greaterThanOrEqual">
      <formula>0</formula>
    </cfRule>
    <cfRule type="cellIs" dxfId="229" priority="353" operator="lessThan">
      <formula>0</formula>
    </cfRule>
  </conditionalFormatting>
  <conditionalFormatting sqref="DI141:DK142">
    <cfRule type="cellIs" dxfId="228" priority="350" operator="greaterThanOrEqual">
      <formula>0</formula>
    </cfRule>
    <cfRule type="cellIs" dxfId="227" priority="351" operator="lessThan">
      <formula>0</formula>
    </cfRule>
  </conditionalFormatting>
  <conditionalFormatting sqref="DM141:DM142">
    <cfRule type="cellIs" dxfId="226" priority="348" operator="greaterThanOrEqual">
      <formula>0</formula>
    </cfRule>
    <cfRule type="cellIs" dxfId="225" priority="349" operator="lessThan">
      <formula>0</formula>
    </cfRule>
  </conditionalFormatting>
  <conditionalFormatting sqref="DL141:DL142 AL141:AP142 CC141:CL141 CC142:CG142 CI142:CL142">
    <cfRule type="cellIs" dxfId="224" priority="347" operator="lessThan">
      <formula>0</formula>
    </cfRule>
  </conditionalFormatting>
  <conditionalFormatting sqref="AU141:AY142">
    <cfRule type="cellIs" dxfId="223" priority="346" operator="lessThan">
      <formula>0</formula>
    </cfRule>
  </conditionalFormatting>
  <conditionalFormatting sqref="BF141:BF142 BC141:BD142">
    <cfRule type="cellIs" dxfId="222" priority="345" operator="lessThan">
      <formula>0</formula>
    </cfRule>
  </conditionalFormatting>
  <conditionalFormatting sqref="BE141:BE142">
    <cfRule type="cellIs" dxfId="221" priority="344" operator="lessThan">
      <formula>0</formula>
    </cfRule>
  </conditionalFormatting>
  <conditionalFormatting sqref="DA144:DB145">
    <cfRule type="cellIs" dxfId="220" priority="342" operator="greaterThanOrEqual">
      <formula>0</formula>
    </cfRule>
    <cfRule type="cellIs" dxfId="219" priority="343" operator="lessThan">
      <formula>0</formula>
    </cfRule>
  </conditionalFormatting>
  <conditionalFormatting sqref="DI144:DK145">
    <cfRule type="cellIs" dxfId="218" priority="340" operator="greaterThanOrEqual">
      <formula>0</formula>
    </cfRule>
    <cfRule type="cellIs" dxfId="217" priority="341" operator="lessThan">
      <formula>0</formula>
    </cfRule>
  </conditionalFormatting>
  <conditionalFormatting sqref="DM144:DM145">
    <cfRule type="cellIs" dxfId="216" priority="338" operator="greaterThanOrEqual">
      <formula>0</formula>
    </cfRule>
    <cfRule type="cellIs" dxfId="215" priority="339" operator="lessThan">
      <formula>0</formula>
    </cfRule>
  </conditionalFormatting>
  <conditionalFormatting sqref="DL144:DL145 AL144:AP145 CC144:CL144 CC145:CG145 CI145:CL145">
    <cfRule type="cellIs" dxfId="214" priority="337" operator="lessThan">
      <formula>0</formula>
    </cfRule>
  </conditionalFormatting>
  <conditionalFormatting sqref="AU144:AY145">
    <cfRule type="cellIs" dxfId="213" priority="336" operator="lessThan">
      <formula>0</formula>
    </cfRule>
  </conditionalFormatting>
  <conditionalFormatting sqref="BF144:BF145 BC144:BD145">
    <cfRule type="cellIs" dxfId="212" priority="335" operator="lessThan">
      <formula>0</formula>
    </cfRule>
  </conditionalFormatting>
  <conditionalFormatting sqref="BE144:BE145">
    <cfRule type="cellIs" dxfId="211" priority="334" operator="lessThan">
      <formula>0</formula>
    </cfRule>
  </conditionalFormatting>
  <conditionalFormatting sqref="DA183:DB188">
    <cfRule type="cellIs" dxfId="210" priority="332" operator="greaterThanOrEqual">
      <formula>0</formula>
    </cfRule>
    <cfRule type="cellIs" dxfId="209" priority="333" operator="lessThan">
      <formula>0</formula>
    </cfRule>
  </conditionalFormatting>
  <conditionalFormatting sqref="DI183:DK188">
    <cfRule type="cellIs" dxfId="208" priority="330" operator="greaterThanOrEqual">
      <formula>0</formula>
    </cfRule>
    <cfRule type="cellIs" dxfId="207" priority="331" operator="lessThan">
      <formula>0</formula>
    </cfRule>
  </conditionalFormatting>
  <conditionalFormatting sqref="DM183:DM188">
    <cfRule type="cellIs" dxfId="206" priority="328" operator="greaterThanOrEqual">
      <formula>0</formula>
    </cfRule>
    <cfRule type="cellIs" dxfId="205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204" priority="327" operator="lessThan">
      <formula>0</formula>
    </cfRule>
  </conditionalFormatting>
  <conditionalFormatting sqref="AU183:AY188">
    <cfRule type="cellIs" dxfId="203" priority="326" operator="lessThan">
      <formula>0</formula>
    </cfRule>
  </conditionalFormatting>
  <conditionalFormatting sqref="BF183:BF188 BC183:BD188">
    <cfRule type="cellIs" dxfId="202" priority="325" operator="lessThan">
      <formula>0</formula>
    </cfRule>
  </conditionalFormatting>
  <conditionalFormatting sqref="BE183:BE188">
    <cfRule type="cellIs" dxfId="201" priority="324" operator="lessThan">
      <formula>0</formula>
    </cfRule>
  </conditionalFormatting>
  <conditionalFormatting sqref="CC149:CL149 DL149">
    <cfRule type="cellIs" dxfId="200" priority="323" operator="lessThan">
      <formula>0</formula>
    </cfRule>
  </conditionalFormatting>
  <conditionalFormatting sqref="DA149:DB149">
    <cfRule type="cellIs" dxfId="199" priority="321" operator="greaterThanOrEqual">
      <formula>0</formula>
    </cfRule>
    <cfRule type="cellIs" dxfId="198" priority="322" operator="lessThan">
      <formula>0</formula>
    </cfRule>
  </conditionalFormatting>
  <conditionalFormatting sqref="DI149:DK149">
    <cfRule type="cellIs" dxfId="197" priority="319" operator="greaterThanOrEqual">
      <formula>0</formula>
    </cfRule>
    <cfRule type="cellIs" dxfId="196" priority="320" operator="lessThan">
      <formula>0</formula>
    </cfRule>
  </conditionalFormatting>
  <conditionalFormatting sqref="DM149">
    <cfRule type="cellIs" dxfId="195" priority="317" operator="greaterThanOrEqual">
      <formula>0</formula>
    </cfRule>
    <cfRule type="cellIs" dxfId="194" priority="318" operator="lessThan">
      <formula>0</formula>
    </cfRule>
  </conditionalFormatting>
  <conditionalFormatting sqref="AL149:AP149">
    <cfRule type="cellIs" dxfId="193" priority="316" operator="lessThan">
      <formula>0</formula>
    </cfRule>
  </conditionalFormatting>
  <conditionalFormatting sqref="AU149:AY149">
    <cfRule type="cellIs" dxfId="192" priority="315" operator="lessThan">
      <formula>0</formula>
    </cfRule>
  </conditionalFormatting>
  <conditionalFormatting sqref="BC149:BF149">
    <cfRule type="cellIs" dxfId="191" priority="314" operator="lessThan">
      <formula>0</formula>
    </cfRule>
  </conditionalFormatting>
  <conditionalFormatting sqref="CC190:CL190 DL190 DL195:DL197 CC195:CL197">
    <cfRule type="cellIs" dxfId="190" priority="313" operator="lessThan">
      <formula>0</formula>
    </cfRule>
  </conditionalFormatting>
  <conditionalFormatting sqref="DA190:DB190 DA195:DB197">
    <cfRule type="cellIs" dxfId="189" priority="311" operator="greaterThanOrEqual">
      <formula>0</formula>
    </cfRule>
    <cfRule type="cellIs" dxfId="188" priority="312" operator="lessThan">
      <formula>0</formula>
    </cfRule>
  </conditionalFormatting>
  <conditionalFormatting sqref="DI190:DK190 DI195:DK197">
    <cfRule type="cellIs" dxfId="187" priority="309" operator="greaterThanOrEqual">
      <formula>0</formula>
    </cfRule>
    <cfRule type="cellIs" dxfId="186" priority="310" operator="lessThan">
      <formula>0</formula>
    </cfRule>
  </conditionalFormatting>
  <conditionalFormatting sqref="DM190 DM195:DM197">
    <cfRule type="cellIs" dxfId="185" priority="307" operator="greaterThanOrEqual">
      <formula>0</formula>
    </cfRule>
    <cfRule type="cellIs" dxfId="184" priority="308" operator="lessThan">
      <formula>0</formula>
    </cfRule>
  </conditionalFormatting>
  <conditionalFormatting sqref="AL190:AP190 AL195:AP197">
    <cfRule type="cellIs" dxfId="183" priority="306" operator="lessThan">
      <formula>0</formula>
    </cfRule>
  </conditionalFormatting>
  <conditionalFormatting sqref="AU190:AY190 AU195:AY197">
    <cfRule type="cellIs" dxfId="182" priority="305" operator="lessThan">
      <formula>0</formula>
    </cfRule>
  </conditionalFormatting>
  <conditionalFormatting sqref="BC190:BF190 BC195:BF197">
    <cfRule type="cellIs" dxfId="181" priority="304" operator="lessThan">
      <formula>0</formula>
    </cfRule>
  </conditionalFormatting>
  <conditionalFormatting sqref="DA150:DB150 DI150:DK150">
    <cfRule type="cellIs" dxfId="180" priority="302" operator="greaterThanOrEqual">
      <formula>0</formula>
    </cfRule>
    <cfRule type="cellIs" dxfId="179" priority="303" operator="lessThan">
      <formula>0</formula>
    </cfRule>
  </conditionalFormatting>
  <conditionalFormatting sqref="DM150">
    <cfRule type="cellIs" dxfId="178" priority="300" operator="greaterThanOrEqual">
      <formula>0</formula>
    </cfRule>
    <cfRule type="cellIs" dxfId="177" priority="301" operator="lessThan">
      <formula>0</formula>
    </cfRule>
  </conditionalFormatting>
  <conditionalFormatting sqref="CP150 DL150:DL151 CC150:CL150 CC151:CG151 CI151:CL151 AL150:AP150 AL151:AN151">
    <cfRule type="cellIs" dxfId="176" priority="299" operator="lessThan">
      <formula>0</formula>
    </cfRule>
  </conditionalFormatting>
  <conditionalFormatting sqref="AU150:AY150 AU151:AX151">
    <cfRule type="cellIs" dxfId="175" priority="298" operator="lessThan">
      <formula>0</formula>
    </cfRule>
  </conditionalFormatting>
  <conditionalFormatting sqref="BF150 BC150:BD151">
    <cfRule type="cellIs" dxfId="174" priority="297" operator="lessThan">
      <formula>0</formula>
    </cfRule>
  </conditionalFormatting>
  <conditionalFormatting sqref="AL166:AP166">
    <cfRule type="cellIs" dxfId="173" priority="290" operator="lessThan">
      <formula>0</formula>
    </cfRule>
  </conditionalFormatting>
  <conditionalFormatting sqref="AU166:AY166">
    <cfRule type="cellIs" dxfId="172" priority="289" operator="lessThan">
      <formula>0</formula>
    </cfRule>
  </conditionalFormatting>
  <conditionalFormatting sqref="BC166:BF166">
    <cfRule type="cellIs" dxfId="171" priority="288" operator="lessThan">
      <formula>0</formula>
    </cfRule>
  </conditionalFormatting>
  <conditionalFormatting sqref="CC166:CG166 CI166:CL166">
    <cfRule type="cellIs" dxfId="170" priority="287" operator="lessThan">
      <formula>0</formula>
    </cfRule>
  </conditionalFormatting>
  <conditionalFormatting sqref="AU94:AY96 AL94:AP94 CC94:CL96 AL96:AP96">
    <cfRule type="cellIs" dxfId="169" priority="283" operator="lessThan">
      <formula>0</formula>
    </cfRule>
  </conditionalFormatting>
  <conditionalFormatting sqref="BC94:BF96">
    <cfRule type="cellIs" dxfId="168" priority="282" operator="lessThan">
      <formula>0</formula>
    </cfRule>
  </conditionalFormatting>
  <conditionalFormatting sqref="DL97 AL97:AP97 AU97:AY97 CC97:CL97">
    <cfRule type="cellIs" dxfId="167" priority="281" operator="lessThan">
      <formula>0</formula>
    </cfRule>
  </conditionalFormatting>
  <conditionalFormatting sqref="BC126:BF126">
    <cfRule type="cellIs" dxfId="166" priority="269" operator="lessThan">
      <formula>0</formula>
    </cfRule>
  </conditionalFormatting>
  <conditionalFormatting sqref="AL95:AP95">
    <cfRule type="cellIs" dxfId="165" priority="273" operator="lessThan">
      <formula>0</formula>
    </cfRule>
  </conditionalFormatting>
  <conditionalFormatting sqref="AL123:AP123">
    <cfRule type="cellIs" dxfId="164" priority="268" operator="lessThan">
      <formula>0</formula>
    </cfRule>
  </conditionalFormatting>
  <conditionalFormatting sqref="AU122:AY124 AL122:AP122 CC122:CL124 AL124:AP124">
    <cfRule type="cellIs" dxfId="163" priority="272" operator="lessThan">
      <formula>0</formula>
    </cfRule>
  </conditionalFormatting>
  <conditionalFormatting sqref="BC122:BF124">
    <cfRule type="cellIs" dxfId="162" priority="271" operator="lessThan">
      <formula>0</formula>
    </cfRule>
  </conditionalFormatting>
  <conditionalFormatting sqref="DL126 AL126:AP126 AU126:AY126 CC126:CL126">
    <cfRule type="cellIs" dxfId="161" priority="270" operator="lessThan">
      <formula>0</formula>
    </cfRule>
  </conditionalFormatting>
  <conditionalFormatting sqref="DL54 AU54:AY54 AL54:AP54 CC54:CL54">
    <cfRule type="cellIs" dxfId="160" priority="216" operator="lessThan">
      <formula>0</formula>
    </cfRule>
  </conditionalFormatting>
  <conditionalFormatting sqref="BC54:BF54">
    <cfRule type="cellIs" dxfId="159" priority="215" operator="lessThan">
      <formula>0</formula>
    </cfRule>
  </conditionalFormatting>
  <conditionalFormatting sqref="CH166">
    <cfRule type="cellIs" dxfId="158" priority="212" operator="lessThan">
      <formula>0</formula>
    </cfRule>
  </conditionalFormatting>
  <conditionalFormatting sqref="CH61">
    <cfRule type="cellIs" dxfId="157" priority="211" operator="lessThan">
      <formula>0</formula>
    </cfRule>
  </conditionalFormatting>
  <conditionalFormatting sqref="CH3">
    <cfRule type="cellIs" dxfId="156" priority="210" operator="lessThan">
      <formula>0</formula>
    </cfRule>
  </conditionalFormatting>
  <conditionalFormatting sqref="DL125 AL125:AP125 AU125:AY125 CC125:CL125">
    <cfRule type="cellIs" dxfId="155" priority="208" operator="lessThan">
      <formula>0</formula>
    </cfRule>
  </conditionalFormatting>
  <conditionalFormatting sqref="DA48:DB53">
    <cfRule type="cellIs" dxfId="154" priority="202" operator="greaterThanOrEqual">
      <formula>0</formula>
    </cfRule>
    <cfRule type="cellIs" dxfId="153" priority="203" operator="lessThan">
      <formula>0</formula>
    </cfRule>
  </conditionalFormatting>
  <conditionalFormatting sqref="DI48:DK53">
    <cfRule type="cellIs" dxfId="152" priority="200" operator="greaterThanOrEqual">
      <formula>0</formula>
    </cfRule>
    <cfRule type="cellIs" dxfId="151" priority="201" operator="lessThan">
      <formula>0</formula>
    </cfRule>
  </conditionalFormatting>
  <conditionalFormatting sqref="DM48:DM53">
    <cfRule type="cellIs" dxfId="150" priority="198" operator="greaterThanOrEqual">
      <formula>0</formula>
    </cfRule>
    <cfRule type="cellIs" dxfId="149" priority="199" operator="lessThan">
      <formula>0</formula>
    </cfRule>
  </conditionalFormatting>
  <conditionalFormatting sqref="DL48:DL53 AL34:AP34 CC48:CL53 AL48:AP53 CD42:CH47 CD34:CG41">
    <cfRule type="cellIs" dxfId="148" priority="197" operator="lessThan">
      <formula>0</formula>
    </cfRule>
  </conditionalFormatting>
  <conditionalFormatting sqref="AU34:AY34 AU48:AY53 AW36:AX36 AW38:AX38 AW40:AX40">
    <cfRule type="cellIs" dxfId="147" priority="196" operator="lessThan">
      <formula>0</formula>
    </cfRule>
  </conditionalFormatting>
  <conditionalFormatting sqref="BF34 BC34:BD34 BC48:BD53 BF48:BF53 BF36 BD36 BF38 BD38 BF40 BD40">
    <cfRule type="cellIs" dxfId="146" priority="195" operator="lessThan">
      <formula>0</formula>
    </cfRule>
  </conditionalFormatting>
  <conditionalFormatting sqref="BE34 BE48:BE53 BE36 BE38 BE40">
    <cfRule type="cellIs" dxfId="145" priority="194" operator="lessThan">
      <formula>0</formula>
    </cfRule>
  </conditionalFormatting>
  <conditionalFormatting sqref="DA90:DB92">
    <cfRule type="cellIs" dxfId="144" priority="192" operator="greaterThanOrEqual">
      <formula>0</formula>
    </cfRule>
    <cfRule type="cellIs" dxfId="143" priority="193" operator="lessThan">
      <formula>0</formula>
    </cfRule>
  </conditionalFormatting>
  <conditionalFormatting sqref="DI90:DK92">
    <cfRule type="cellIs" dxfId="142" priority="190" operator="greaterThanOrEqual">
      <formula>0</formula>
    </cfRule>
    <cfRule type="cellIs" dxfId="141" priority="191" operator="lessThan">
      <formula>0</formula>
    </cfRule>
  </conditionalFormatting>
  <conditionalFormatting sqref="DM90:DM92">
    <cfRule type="cellIs" dxfId="140" priority="188" operator="greaterThanOrEqual">
      <formula>0</formula>
    </cfRule>
    <cfRule type="cellIs" dxfId="139" priority="189" operator="lessThan">
      <formula>0</formula>
    </cfRule>
  </conditionalFormatting>
  <conditionalFormatting sqref="CC90:CL92 DL90:DL92 AU90:AY92 AL90:AP92 CD86:CH86 CD87:CG87 CJ86:CL87">
    <cfRule type="cellIs" dxfId="138" priority="187" operator="lessThan">
      <formula>0</formula>
    </cfRule>
  </conditionalFormatting>
  <conditionalFormatting sqref="BC86:BF87 BC90:BF92">
    <cfRule type="cellIs" dxfId="137" priority="186" operator="lessThan">
      <formula>0</formula>
    </cfRule>
  </conditionalFormatting>
  <conditionalFormatting sqref="CC117:CL120 DL117:DL120">
    <cfRule type="cellIs" dxfId="136" priority="185" operator="lessThan">
      <formula>0</formula>
    </cfRule>
  </conditionalFormatting>
  <conditionalFormatting sqref="DA117:DB120">
    <cfRule type="cellIs" dxfId="135" priority="183" operator="greaterThanOrEqual">
      <formula>0</formula>
    </cfRule>
    <cfRule type="cellIs" dxfId="134" priority="184" operator="lessThan">
      <formula>0</formula>
    </cfRule>
  </conditionalFormatting>
  <conditionalFormatting sqref="DI117:DK120">
    <cfRule type="cellIs" dxfId="133" priority="181" operator="greaterThanOrEqual">
      <formula>0</formula>
    </cfRule>
    <cfRule type="cellIs" dxfId="132" priority="182" operator="lessThan">
      <formula>0</formula>
    </cfRule>
  </conditionalFormatting>
  <conditionalFormatting sqref="DM117:DM120">
    <cfRule type="cellIs" dxfId="131" priority="179" operator="greaterThanOrEqual">
      <formula>0</formula>
    </cfRule>
    <cfRule type="cellIs" dxfId="130" priority="180" operator="lessThan">
      <formula>0</formula>
    </cfRule>
  </conditionalFormatting>
  <conditionalFormatting sqref="AL117:AP120">
    <cfRule type="cellIs" dxfId="129" priority="178" operator="lessThan">
      <formula>0</formula>
    </cfRule>
  </conditionalFormatting>
  <conditionalFormatting sqref="AU117:AY120">
    <cfRule type="cellIs" dxfId="128" priority="177" operator="lessThan">
      <formula>0</formula>
    </cfRule>
  </conditionalFormatting>
  <conditionalFormatting sqref="BC117:BF120">
    <cfRule type="cellIs" dxfId="127" priority="176" operator="lessThan">
      <formula>0</formula>
    </cfRule>
  </conditionalFormatting>
  <conditionalFormatting sqref="CC160:CL161 DL160:DL161">
    <cfRule type="cellIs" dxfId="126" priority="175" operator="lessThan">
      <formula>0</formula>
    </cfRule>
  </conditionalFormatting>
  <conditionalFormatting sqref="DA160:DB161">
    <cfRule type="cellIs" dxfId="125" priority="173" operator="greaterThanOrEqual">
      <formula>0</formula>
    </cfRule>
    <cfRule type="cellIs" dxfId="124" priority="174" operator="lessThan">
      <formula>0</formula>
    </cfRule>
  </conditionalFormatting>
  <conditionalFormatting sqref="DI160:DK161">
    <cfRule type="cellIs" dxfId="123" priority="171" operator="greaterThanOrEqual">
      <formula>0</formula>
    </cfRule>
    <cfRule type="cellIs" dxfId="122" priority="172" operator="lessThan">
      <formula>0</formula>
    </cfRule>
  </conditionalFormatting>
  <conditionalFormatting sqref="DM160:DM161">
    <cfRule type="cellIs" dxfId="121" priority="169" operator="greaterThanOrEqual">
      <formula>0</formula>
    </cfRule>
    <cfRule type="cellIs" dxfId="120" priority="170" operator="lessThan">
      <formula>0</formula>
    </cfRule>
  </conditionalFormatting>
  <conditionalFormatting sqref="AL160:AP161">
    <cfRule type="cellIs" dxfId="119" priority="168" operator="lessThan">
      <formula>0</formula>
    </cfRule>
  </conditionalFormatting>
  <conditionalFormatting sqref="AU160:AY161">
    <cfRule type="cellIs" dxfId="118" priority="167" operator="lessThan">
      <formula>0</formula>
    </cfRule>
  </conditionalFormatting>
  <conditionalFormatting sqref="BC160:BF161">
    <cfRule type="cellIs" dxfId="117" priority="166" operator="lessThan">
      <formula>0</formula>
    </cfRule>
  </conditionalFormatting>
  <conditionalFormatting sqref="AL36:AP36 AL38:AP38 AL40:AP40 AL42:AP42 AL44:AP44 AL46:AP46">
    <cfRule type="cellIs" dxfId="116" priority="165" operator="lessThan">
      <formula>0</formula>
    </cfRule>
  </conditionalFormatting>
  <conditionalFormatting sqref="AU36:AV36 AU38:AV38 AU40:AV40 AU42:AY42 AU44:AY44 AU46:AY46 AY40 AY38 AY36">
    <cfRule type="cellIs" dxfId="115" priority="164" operator="lessThan">
      <formula>0</formula>
    </cfRule>
  </conditionalFormatting>
  <conditionalFormatting sqref="BF42 BF44 BF46 BC36 BC42:BD42 BC44:BD44 BC46:BD46 BC38 BC40">
    <cfRule type="cellIs" dxfId="114" priority="163" operator="lessThan">
      <formula>0</formula>
    </cfRule>
  </conditionalFormatting>
  <conditionalFormatting sqref="BE42 BE44 BE46">
    <cfRule type="cellIs" dxfId="113" priority="162" operator="lessThan">
      <formula>0</formula>
    </cfRule>
  </conditionalFormatting>
  <conditionalFormatting sqref="DA25:DB25 DA26">
    <cfRule type="cellIs" dxfId="112" priority="153" operator="greaterThanOrEqual">
      <formula>0</formula>
    </cfRule>
    <cfRule type="cellIs" dxfId="111" priority="154" operator="lessThan">
      <formula>0</formula>
    </cfRule>
  </conditionalFormatting>
  <conditionalFormatting sqref="DI25:DI26 DK25:DK26">
    <cfRule type="cellIs" dxfId="110" priority="151" operator="greaterThanOrEqual">
      <formula>0</formula>
    </cfRule>
    <cfRule type="cellIs" dxfId="109" priority="152" operator="lessThan">
      <formula>0</formula>
    </cfRule>
  </conditionalFormatting>
  <conditionalFormatting sqref="DM25:DM26">
    <cfRule type="cellIs" dxfId="108" priority="149" operator="greaterThanOrEqual">
      <formula>0</formula>
    </cfRule>
    <cfRule type="cellIs" dxfId="107" priority="150" operator="lessThan">
      <formula>0</formula>
    </cfRule>
  </conditionalFormatting>
  <conditionalFormatting sqref="DA34:DB34 DA35">
    <cfRule type="cellIs" dxfId="106" priority="147" operator="greaterThanOrEqual">
      <formula>0</formula>
    </cfRule>
    <cfRule type="cellIs" dxfId="105" priority="148" operator="lessThan">
      <formula>0</formula>
    </cfRule>
  </conditionalFormatting>
  <conditionalFormatting sqref="DI34:DI35 DK34:DK35">
    <cfRule type="cellIs" dxfId="104" priority="145" operator="greaterThanOrEqual">
      <formula>0</formula>
    </cfRule>
    <cfRule type="cellIs" dxfId="103" priority="146" operator="lessThan">
      <formula>0</formula>
    </cfRule>
  </conditionalFormatting>
  <conditionalFormatting sqref="DM34:DM35">
    <cfRule type="cellIs" dxfId="102" priority="143" operator="greaterThanOrEqual">
      <formula>0</formula>
    </cfRule>
    <cfRule type="cellIs" dxfId="101" priority="144" operator="lessThan">
      <formula>0</formula>
    </cfRule>
  </conditionalFormatting>
  <conditionalFormatting sqref="DA36:DB38 DA42:DB47 DA41 DA40:DB40 DA39">
    <cfRule type="cellIs" dxfId="100" priority="141" operator="greaterThanOrEqual">
      <formula>0</formula>
    </cfRule>
    <cfRule type="cellIs" dxfId="99" priority="142" operator="lessThan">
      <formula>0</formula>
    </cfRule>
  </conditionalFormatting>
  <conditionalFormatting sqref="DI36:DI47 DK36:DK47">
    <cfRule type="cellIs" dxfId="98" priority="139" operator="greaterThanOrEqual">
      <formula>0</formula>
    </cfRule>
    <cfRule type="cellIs" dxfId="97" priority="140" operator="lessThan">
      <formula>0</formula>
    </cfRule>
  </conditionalFormatting>
  <conditionalFormatting sqref="DM36:DM47">
    <cfRule type="cellIs" dxfId="96" priority="137" operator="greaterThanOrEqual">
      <formula>0</formula>
    </cfRule>
    <cfRule type="cellIs" dxfId="95" priority="138" operator="lessThan">
      <formula>0</formula>
    </cfRule>
  </conditionalFormatting>
  <conditionalFormatting sqref="CI34:CL34 CI36:CL36 CI38:CL38 CI40:CL40 CI42:CL42 CI44:CL44 CI46:CL46">
    <cfRule type="cellIs" dxfId="94" priority="136" operator="lessThan">
      <formula>0</formula>
    </cfRule>
  </conditionalFormatting>
  <conditionalFormatting sqref="AL115:AP115">
    <cfRule type="cellIs" dxfId="93" priority="135" operator="lessThan">
      <formula>0</formula>
    </cfRule>
  </conditionalFormatting>
  <conditionalFormatting sqref="DA115:DB116">
    <cfRule type="cellIs" dxfId="92" priority="133" operator="greaterThanOrEqual">
      <formula>0</formula>
    </cfRule>
    <cfRule type="cellIs" dxfId="91" priority="134" operator="lessThan">
      <formula>0</formula>
    </cfRule>
  </conditionalFormatting>
  <conditionalFormatting sqref="DI115:DK116">
    <cfRule type="cellIs" dxfId="90" priority="131" operator="greaterThanOrEqual">
      <formula>0</formula>
    </cfRule>
    <cfRule type="cellIs" dxfId="89" priority="132" operator="lessThan">
      <formula>0</formula>
    </cfRule>
  </conditionalFormatting>
  <conditionalFormatting sqref="DM115:DM116">
    <cfRule type="cellIs" dxfId="88" priority="129" operator="greaterThanOrEqual">
      <formula>0</formula>
    </cfRule>
    <cfRule type="cellIs" dxfId="87" priority="130" operator="lessThan">
      <formula>0</formula>
    </cfRule>
  </conditionalFormatting>
  <conditionalFormatting sqref="AU115:AY115 DL115:DL116">
    <cfRule type="cellIs" dxfId="86" priority="128" operator="lessThan">
      <formula>0</formula>
    </cfRule>
  </conditionalFormatting>
  <conditionalFormatting sqref="CD115:CL115">
    <cfRule type="cellIs" dxfId="85" priority="127" operator="lessThan">
      <formula>0</formula>
    </cfRule>
  </conditionalFormatting>
  <conditionalFormatting sqref="BC115:BF115">
    <cfRule type="cellIs" dxfId="84" priority="126" operator="lessThan">
      <formula>0</formula>
    </cfRule>
  </conditionalFormatting>
  <conditionalFormatting sqref="AL152:AP152 AL154:AP154 AL156:AP156 AL158:AP158">
    <cfRule type="cellIs" dxfId="83" priority="121" operator="lessThan">
      <formula>0</formula>
    </cfRule>
  </conditionalFormatting>
  <conditionalFormatting sqref="AU152:AY152 AU154:AY154 AU156:AY156 AU158:AY158">
    <cfRule type="cellIs" dxfId="82" priority="120" operator="lessThan">
      <formula>0</formula>
    </cfRule>
  </conditionalFormatting>
  <conditionalFormatting sqref="BF152 BF154 BF156 BF158 BC152:BD152 BC154:BD154 BC156:BD156 BC158:BD158">
    <cfRule type="cellIs" dxfId="81" priority="119" operator="lessThan">
      <formula>0</formula>
    </cfRule>
  </conditionalFormatting>
  <conditionalFormatting sqref="BE152 BE154 BE156 BE158">
    <cfRule type="cellIs" dxfId="80" priority="118" operator="lessThan">
      <formula>0</formula>
    </cfRule>
  </conditionalFormatting>
  <conditionalFormatting sqref="AL191:AP191 AL193:AP193">
    <cfRule type="cellIs" dxfId="79" priority="100" operator="lessThan">
      <formula>0</formula>
    </cfRule>
  </conditionalFormatting>
  <conditionalFormatting sqref="AU191:AY191 AU193:AY193">
    <cfRule type="cellIs" dxfId="78" priority="99" operator="lessThan">
      <formula>0</formula>
    </cfRule>
  </conditionalFormatting>
  <conditionalFormatting sqref="BF191 BF193 BC191:BD191 BC193:BD193">
    <cfRule type="cellIs" dxfId="77" priority="98" operator="lessThan">
      <formula>0</formula>
    </cfRule>
  </conditionalFormatting>
  <conditionalFormatting sqref="BE191 BE193">
    <cfRule type="cellIs" dxfId="76" priority="97" operator="lessThan">
      <formula>0</formula>
    </cfRule>
  </conditionalFormatting>
  <conditionalFormatting sqref="CI191:CL191 CI193:CL193">
    <cfRule type="cellIs" dxfId="75" priority="84" operator="lessThan">
      <formula>0</formula>
    </cfRule>
  </conditionalFormatting>
  <conditionalFormatting sqref="CC152:CL152 CC153:CG153 CI153:CL153">
    <cfRule type="cellIs" dxfId="74" priority="83" operator="lessThan">
      <formula>0</formula>
    </cfRule>
  </conditionalFormatting>
  <conditionalFormatting sqref="CC154:CL154 CC155:CG155 CI155:CL155">
    <cfRule type="cellIs" dxfId="73" priority="82" operator="lessThan">
      <formula>0</formula>
    </cfRule>
  </conditionalFormatting>
  <conditionalFormatting sqref="CC156:CL156 CC157:CG157 CI157:CL157">
    <cfRule type="cellIs" dxfId="72" priority="81" operator="lessThan">
      <formula>0</formula>
    </cfRule>
  </conditionalFormatting>
  <conditionalFormatting sqref="CC158:CL158 CC159:CG159 CI159:CL159">
    <cfRule type="cellIs" dxfId="71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70" priority="77" operator="lessThan">
      <formula>0</formula>
    </cfRule>
  </conditionalFormatting>
  <conditionalFormatting sqref="BF30:BF31 BC30:BD31">
    <cfRule type="cellIs" dxfId="69" priority="75" operator="lessThan">
      <formula>0</formula>
    </cfRule>
  </conditionalFormatting>
  <conditionalFormatting sqref="BE30:BE31">
    <cfRule type="cellIs" dxfId="68" priority="74" operator="lessThan">
      <formula>0</formula>
    </cfRule>
  </conditionalFormatting>
  <conditionalFormatting sqref="CH30:CL30">
    <cfRule type="cellIs" dxfId="67" priority="73" operator="lessThan">
      <formula>0</formula>
    </cfRule>
  </conditionalFormatting>
  <conditionalFormatting sqref="CC30:CF30 CC31:CD31">
    <cfRule type="cellIs" dxfId="66" priority="72" operator="lessThan">
      <formula>0</formula>
    </cfRule>
  </conditionalFormatting>
  <conditionalFormatting sqref="CP31">
    <cfRule type="cellIs" dxfId="65" priority="71" operator="lessThan">
      <formula>0</formula>
    </cfRule>
  </conditionalFormatting>
  <conditionalFormatting sqref="DA30:DB30 DA31">
    <cfRule type="cellIs" dxfId="64" priority="69" operator="greaterThanOrEqual">
      <formula>0</formula>
    </cfRule>
    <cfRule type="cellIs" dxfId="63" priority="70" operator="lessThan">
      <formula>0</formula>
    </cfRule>
  </conditionalFormatting>
  <conditionalFormatting sqref="DI30:DI31 DK30:DK31">
    <cfRule type="cellIs" dxfId="62" priority="67" operator="greaterThanOrEqual">
      <formula>0</formula>
    </cfRule>
    <cfRule type="cellIs" dxfId="61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60" priority="47" operator="lessThan">
      <formula>0</formula>
    </cfRule>
  </conditionalFormatting>
  <conditionalFormatting sqref="BC55:BF57">
    <cfRule type="cellIs" dxfId="59" priority="46" operator="lessThan">
      <formula>0</formula>
    </cfRule>
  </conditionalFormatting>
  <conditionalFormatting sqref="DL58 AL58:AP58 AU58:AY58 CC58:CL58">
    <cfRule type="cellIs" dxfId="58" priority="45" operator="lessThan">
      <formula>0</formula>
    </cfRule>
  </conditionalFormatting>
  <conditionalFormatting sqref="AL56:AP56">
    <cfRule type="cellIs" dxfId="57" priority="44" operator="lessThan">
      <formula>0</formula>
    </cfRule>
  </conditionalFormatting>
  <conditionalFormatting sqref="CH34 CH36 CH38 CH40">
    <cfRule type="cellIs" dxfId="56" priority="42" operator="lessThan">
      <formula>0</formula>
    </cfRule>
  </conditionalFormatting>
  <conditionalFormatting sqref="DA84:DB85">
    <cfRule type="cellIs" dxfId="55" priority="40" operator="greaterThanOrEqual">
      <formula>0</formula>
    </cfRule>
    <cfRule type="cellIs" dxfId="54" priority="41" operator="lessThan">
      <formula>0</formula>
    </cfRule>
  </conditionalFormatting>
  <conditionalFormatting sqref="DI84:DK85">
    <cfRule type="cellIs" dxfId="53" priority="38" operator="greaterThanOrEqual">
      <formula>0</formula>
    </cfRule>
    <cfRule type="cellIs" dxfId="52" priority="39" operator="lessThan">
      <formula>0</formula>
    </cfRule>
  </conditionalFormatting>
  <conditionalFormatting sqref="DM84:DM85">
    <cfRule type="cellIs" dxfId="51" priority="36" operator="greaterThanOrEqual">
      <formula>0</formula>
    </cfRule>
    <cfRule type="cellIs" dxfId="50" priority="37" operator="lessThan">
      <formula>0</formula>
    </cfRule>
  </conditionalFormatting>
  <conditionalFormatting sqref="CC84:CL85 AL84:AP85 AU84:AY85 DL84:DL85">
    <cfRule type="cellIs" dxfId="49" priority="35" operator="lessThan">
      <formula>0</formula>
    </cfRule>
  </conditionalFormatting>
  <conditionalFormatting sqref="BC84:BF85">
    <cfRule type="cellIs" dxfId="48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47" priority="31" operator="greaterThanOrEqual">
      <formula>0</formula>
    </cfRule>
    <cfRule type="cellIs" dxfId="46" priority="32" operator="lessThan">
      <formula>0</formula>
    </cfRule>
  </conditionalFormatting>
  <conditionalFormatting sqref="DI88:DK88">
    <cfRule type="cellIs" dxfId="45" priority="29" operator="greaterThanOrEqual">
      <formula>0</formula>
    </cfRule>
    <cfRule type="cellIs" dxfId="44" priority="30" operator="lessThan">
      <formula>0</formula>
    </cfRule>
  </conditionalFormatting>
  <conditionalFormatting sqref="DM88">
    <cfRule type="cellIs" dxfId="43" priority="27" operator="greaterThanOrEqual">
      <formula>0</formula>
    </cfRule>
    <cfRule type="cellIs" dxfId="42" priority="28" operator="lessThan">
      <formula>0</formula>
    </cfRule>
  </conditionalFormatting>
  <conditionalFormatting sqref="CI88 CO88:CP88 DL88 AL88:AP88">
    <cfRule type="cellIs" dxfId="41" priority="26" operator="lessThan">
      <formula>0</formula>
    </cfRule>
  </conditionalFormatting>
  <conditionalFormatting sqref="CD88:CH88 CJ88:CL88">
    <cfRule type="cellIs" dxfId="40" priority="25" operator="lessThan">
      <formula>0</formula>
    </cfRule>
  </conditionalFormatting>
  <conditionalFormatting sqref="BC88:BF88">
    <cfRule type="cellIs" dxfId="39" priority="24" operator="lessThan">
      <formula>0</formula>
    </cfRule>
  </conditionalFormatting>
  <conditionalFormatting sqref="AU89:AY89">
    <cfRule type="cellIs" dxfId="38" priority="23" operator="lessThan">
      <formula>0</formula>
    </cfRule>
  </conditionalFormatting>
  <conditionalFormatting sqref="DA89:DB89">
    <cfRule type="cellIs" dxfId="37" priority="21" operator="greaterThanOrEqual">
      <formula>0</formula>
    </cfRule>
    <cfRule type="cellIs" dxfId="36" priority="22" operator="lessThan">
      <formula>0</formula>
    </cfRule>
  </conditionalFormatting>
  <conditionalFormatting sqref="DI89:DK89">
    <cfRule type="cellIs" dxfId="35" priority="19" operator="greaterThanOrEqual">
      <formula>0</formula>
    </cfRule>
    <cfRule type="cellIs" dxfId="34" priority="20" operator="lessThan">
      <formula>0</formula>
    </cfRule>
  </conditionalFormatting>
  <conditionalFormatting sqref="DM89">
    <cfRule type="cellIs" dxfId="33" priority="17" operator="greaterThanOrEqual">
      <formula>0</formula>
    </cfRule>
    <cfRule type="cellIs" dxfId="32" priority="18" operator="lessThan">
      <formula>0</formula>
    </cfRule>
  </conditionalFormatting>
  <conditionalFormatting sqref="CI89 CO89:CP89 DL89 AL89:AP89">
    <cfRule type="cellIs" dxfId="31" priority="16" operator="lessThan">
      <formula>0</formula>
    </cfRule>
  </conditionalFormatting>
  <conditionalFormatting sqref="CD89:CH89 CJ89:CL89">
    <cfRule type="cellIs" dxfId="30" priority="15" operator="lessThan">
      <formula>0</formula>
    </cfRule>
  </conditionalFormatting>
  <conditionalFormatting sqref="BC89:BF89">
    <cfRule type="cellIs" dxfId="29" priority="14" operator="lessThan">
      <formula>0</formula>
    </cfRule>
  </conditionalFormatting>
  <conditionalFormatting sqref="DA4:DB4">
    <cfRule type="cellIs" dxfId="28" priority="12" operator="greaterThanOrEqual">
      <formula>0</formula>
    </cfRule>
    <cfRule type="cellIs" dxfId="27" priority="13" operator="lessThan">
      <formula>0</formula>
    </cfRule>
  </conditionalFormatting>
  <conditionalFormatting sqref="DI4:DK4">
    <cfRule type="cellIs" dxfId="26" priority="10" operator="greaterThanOrEqual">
      <formula>0</formula>
    </cfRule>
    <cfRule type="cellIs" dxfId="25" priority="11" operator="lessThan">
      <formula>0</formula>
    </cfRule>
  </conditionalFormatting>
  <conditionalFormatting sqref="DM4">
    <cfRule type="cellIs" dxfId="24" priority="8" operator="greaterThanOrEqual">
      <formula>0</formula>
    </cfRule>
    <cfRule type="cellIs" dxfId="23" priority="9" operator="lessThan">
      <formula>0</formula>
    </cfRule>
  </conditionalFormatting>
  <conditionalFormatting sqref="CC4:CL4 CO4:CP4">
    <cfRule type="cellIs" dxfId="22" priority="7" operator="lessThan">
      <formula>0</formula>
    </cfRule>
  </conditionalFormatting>
  <conditionalFormatting sqref="DL4">
    <cfRule type="cellIs" dxfId="21" priority="6" operator="lessThan">
      <formula>0</formula>
    </cfRule>
  </conditionalFormatting>
  <conditionalFormatting sqref="AL4:AP4">
    <cfRule type="cellIs" dxfId="20" priority="5" operator="lessThan">
      <formula>0</formula>
    </cfRule>
  </conditionalFormatting>
  <conditionalFormatting sqref="AU4:AY4">
    <cfRule type="cellIs" dxfId="19" priority="4" operator="lessThan">
      <formula>0</formula>
    </cfRule>
  </conditionalFormatting>
  <conditionalFormatting sqref="BF4 BC4:BD4">
    <cfRule type="cellIs" dxfId="18" priority="3" operator="lessThan">
      <formula>0</formula>
    </cfRule>
  </conditionalFormatting>
  <conditionalFormatting sqref="BE4">
    <cfRule type="cellIs" dxfId="17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80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55" t="s">
        <v>137</v>
      </c>
      <c r="Y1" s="1455"/>
      <c r="Z1" s="1455"/>
      <c r="AA1" s="1455"/>
      <c r="AB1" s="1455"/>
      <c r="AC1" s="1455"/>
      <c r="AD1" s="1455"/>
      <c r="AE1" s="1455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56" t="s">
        <v>363</v>
      </c>
      <c r="B10" s="1457" t="s">
        <v>144</v>
      </c>
      <c r="C10" s="1458">
        <v>2022</v>
      </c>
      <c r="D10" s="1459"/>
      <c r="E10" s="1459"/>
      <c r="F10" s="1459"/>
      <c r="G10" s="1459"/>
      <c r="H10" s="1459"/>
      <c r="I10" s="1459"/>
      <c r="J10" s="1459"/>
      <c r="K10" s="1459"/>
      <c r="L10" s="1459"/>
      <c r="M10" s="1459"/>
      <c r="N10" s="1459"/>
      <c r="O10" s="1459"/>
      <c r="P10" s="1459"/>
      <c r="Q10" s="1459"/>
      <c r="R10" s="1459"/>
      <c r="S10" s="1459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56"/>
      <c r="B11" s="1457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0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56"/>
      <c r="B12" s="1457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1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65" t="s">
        <v>210</v>
      </c>
      <c r="B107" s="1465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0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66"/>
      <c r="B108" s="1466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1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62" t="s">
        <v>212</v>
      </c>
      <c r="B125" s="1463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64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62"/>
      <c r="B126" s="1463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64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7">
    <cfRule type="cellIs" dxfId="16" priority="2" operator="equal">
      <formula>0</formula>
    </cfRule>
  </conditionalFormatting>
  <conditionalFormatting sqref="A105">
    <cfRule type="duplicateValues" dxfId="15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tabSelected="1" showWhiteSpace="0" topLeftCell="A7" zoomScale="85" zoomScaleNormal="85" workbookViewId="0">
      <pane xSplit="2" ySplit="19" topLeftCell="C113" activePane="bottomRight" state="frozen"/>
      <selection activeCell="L62" sqref="L62"/>
      <selection pane="topRight" activeCell="L62" sqref="L62"/>
      <selection pane="bottomLeft" activeCell="L62" sqref="L62"/>
      <selection pane="bottomRight" activeCell="A181" sqref="A181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55" t="s">
        <v>137</v>
      </c>
      <c r="Y1" s="1455"/>
      <c r="Z1" s="1455"/>
      <c r="AA1" s="1455"/>
      <c r="AB1" s="1455"/>
      <c r="AC1" s="1455"/>
      <c r="AD1" s="1455"/>
      <c r="AE1" s="1455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56" t="s">
        <v>363</v>
      </c>
      <c r="B10" s="1457" t="s">
        <v>144</v>
      </c>
      <c r="C10" s="1458">
        <v>2022</v>
      </c>
      <c r="D10" s="1459"/>
      <c r="E10" s="1459"/>
      <c r="F10" s="1459"/>
      <c r="G10" s="1459"/>
      <c r="H10" s="1459"/>
      <c r="I10" s="1459"/>
      <c r="J10" s="1459"/>
      <c r="K10" s="1459"/>
      <c r="L10" s="1459"/>
      <c r="M10" s="1459"/>
      <c r="N10" s="1459"/>
      <c r="O10" s="1459"/>
      <c r="P10" s="1459"/>
      <c r="Q10" s="1459"/>
      <c r="R10" s="1459"/>
      <c r="S10" s="1459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56"/>
      <c r="B11" s="1457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0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56"/>
      <c r="B12" s="1457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1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429</v>
      </c>
      <c r="E19" s="868">
        <v>430</v>
      </c>
      <c r="F19" s="868">
        <v>431</v>
      </c>
      <c r="G19" s="868">
        <v>432</v>
      </c>
      <c r="H19" s="868">
        <v>433</v>
      </c>
      <c r="I19" s="868">
        <v>434</v>
      </c>
      <c r="J19" s="868">
        <v>435</v>
      </c>
      <c r="K19" s="868">
        <v>436</v>
      </c>
      <c r="L19" s="868">
        <v>437</v>
      </c>
      <c r="M19" s="868">
        <v>438</v>
      </c>
      <c r="N19" s="868">
        <v>439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>ROUND((F14-F16)/F17*F20,4)</f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/>
      <c r="E22" s="872"/>
      <c r="F22" s="872"/>
      <c r="G22" s="872"/>
      <c r="H22" s="872"/>
      <c r="I22" s="872"/>
      <c r="J22" s="872"/>
      <c r="K22" s="872"/>
      <c r="L22" s="872"/>
      <c r="M22" s="872"/>
      <c r="N22" s="872"/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220.55369999999999</v>
      </c>
      <c r="D24" s="880">
        <f t="shared" si="8"/>
        <v>220.55369999999999</v>
      </c>
      <c r="E24" s="880">
        <f t="shared" si="8"/>
        <v>220.55369999999999</v>
      </c>
      <c r="F24" s="880">
        <f t="shared" si="8"/>
        <v>110.55369999999999</v>
      </c>
      <c r="G24" s="880">
        <f t="shared" si="8"/>
        <v>110.55369999999999</v>
      </c>
      <c r="H24" s="880">
        <f t="shared" si="8"/>
        <v>110.55369999999999</v>
      </c>
      <c r="I24" s="880">
        <f t="shared" si="8"/>
        <v>110.55369999999999</v>
      </c>
      <c r="J24" s="880">
        <f t="shared" si="8"/>
        <v>110.55369999999999</v>
      </c>
      <c r="K24" s="880">
        <f t="shared" si="8"/>
        <v>110.55369999999999</v>
      </c>
      <c r="L24" s="880">
        <f t="shared" si="8"/>
        <v>23.553699999999999</v>
      </c>
      <c r="M24" s="880">
        <f t="shared" si="8"/>
        <v>23.553699999999999</v>
      </c>
      <c r="N24" s="880">
        <f t="shared" si="8"/>
        <v>23.553699999999999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26707.855369655521</v>
      </c>
      <c r="D25" s="883">
        <f t="shared" ref="D25:S25" si="10">D21*D15+D19+D23+D24</f>
        <v>-3426.2112999999995</v>
      </c>
      <c r="E25" s="883">
        <f t="shared" si="10"/>
        <v>-4814.3716999999997</v>
      </c>
      <c r="F25" s="883">
        <f t="shared" si="10"/>
        <v>-3572.8093000000003</v>
      </c>
      <c r="G25" s="883">
        <f t="shared" si="10"/>
        <v>-2801.4115999999999</v>
      </c>
      <c r="H25" s="883">
        <f t="shared" si="10"/>
        <v>-2476.3721999999998</v>
      </c>
      <c r="I25" s="883">
        <f t="shared" si="10"/>
        <v>-2530.5122000000001</v>
      </c>
      <c r="J25" s="883">
        <f t="shared" si="10"/>
        <v>-2644.1115</v>
      </c>
      <c r="K25" s="883">
        <f t="shared" si="10"/>
        <v>-2612.9683</v>
      </c>
      <c r="L25" s="883">
        <f t="shared" si="10"/>
        <v>-2767.3418999999999</v>
      </c>
      <c r="M25" s="883">
        <f t="shared" si="10"/>
        <v>-2752.4650000000001</v>
      </c>
      <c r="N25" s="883">
        <f t="shared" si="10"/>
        <v>-3013.5638000000004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23090.27558974714</v>
      </c>
      <c r="D41" s="891">
        <f t="shared" ref="D41:H41" ca="1" si="11">+SUMPRODUCT(D42:D55,D57:D70)/D71</f>
        <v>-3101.6228610526305</v>
      </c>
      <c r="E41" s="891">
        <f t="shared" ca="1" si="11"/>
        <v>-4100.3300546067412</v>
      </c>
      <c r="F41" s="891">
        <f t="shared" ca="1" si="11"/>
        <v>-3255.4874213815792</v>
      </c>
      <c r="G41" s="891">
        <f t="shared" ca="1" si="11"/>
        <v>-2431.4644222009565</v>
      </c>
      <c r="H41" s="891">
        <f t="shared" ca="1" si="11"/>
        <v>-2136.3562051410654</v>
      </c>
      <c r="I41" s="891">
        <f ca="1">+SUMPRODUCT(I42:I55,I57:I70)/I71</f>
        <v>-2230.5240601612904</v>
      </c>
      <c r="J41" s="891">
        <f t="shared" ref="J41:N41" ca="1" si="12">+SUMPRODUCT(J42:J55,J57:J70)/J71</f>
        <v>-2370.3406632743358</v>
      </c>
      <c r="K41" s="891">
        <f ca="1">+SUMPRODUCT(K42:K55,K57:K70)/K71</f>
        <v>-2340.3107382608696</v>
      </c>
      <c r="L41" s="891">
        <f t="shared" ca="1" si="12"/>
        <v>-2657.0566877490774</v>
      </c>
      <c r="M41" s="891">
        <f t="shared" ca="1" si="12"/>
        <v>-2505.3048775510206</v>
      </c>
      <c r="N41" s="891">
        <f t="shared" ca="1" si="12"/>
        <v>-2666.3054548344376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10683.142147862209</v>
      </c>
      <c r="D42" s="892">
        <f t="shared" ref="C42:S54" si="13">D$25*D27</f>
        <v>-1370.48452</v>
      </c>
      <c r="E42" s="892">
        <f t="shared" si="13"/>
        <v>-1925.7486799999999</v>
      </c>
      <c r="F42" s="892">
        <f t="shared" si="13"/>
        <v>-1429.1237200000003</v>
      </c>
      <c r="G42" s="892">
        <f t="shared" si="13"/>
        <v>-1120.5646400000001</v>
      </c>
      <c r="H42" s="892">
        <f t="shared" si="13"/>
        <v>-990.54887999999994</v>
      </c>
      <c r="I42" s="892">
        <f t="shared" si="13"/>
        <v>-1012.2048800000001</v>
      </c>
      <c r="J42" s="892">
        <f t="shared" si="13"/>
        <v>-1057.6446000000001</v>
      </c>
      <c r="K42" s="892">
        <f t="shared" si="13"/>
        <v>-1045.18732</v>
      </c>
      <c r="L42" s="892">
        <f t="shared" si="13"/>
        <v>-1106.93676</v>
      </c>
      <c r="M42" s="892">
        <f t="shared" si="13"/>
        <v>-1100.9860000000001</v>
      </c>
      <c r="N42" s="892">
        <f t="shared" si="13"/>
        <v>-1205.4255200000002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10683.142147862209</v>
      </c>
      <c r="D43" s="892">
        <f t="shared" si="13"/>
        <v>-1370.48452</v>
      </c>
      <c r="E43" s="892">
        <f t="shared" si="13"/>
        <v>-1925.7486799999999</v>
      </c>
      <c r="F43" s="892">
        <f t="shared" si="13"/>
        <v>-1429.1237200000003</v>
      </c>
      <c r="G43" s="892">
        <f t="shared" si="13"/>
        <v>-1120.5646400000001</v>
      </c>
      <c r="H43" s="892">
        <f t="shared" si="13"/>
        <v>-990.54887999999994</v>
      </c>
      <c r="I43" s="892">
        <f t="shared" si="13"/>
        <v>-1012.2048800000001</v>
      </c>
      <c r="J43" s="892">
        <f t="shared" si="13"/>
        <v>-1057.6446000000001</v>
      </c>
      <c r="K43" s="892">
        <f t="shared" si="13"/>
        <v>-1045.18732</v>
      </c>
      <c r="L43" s="892">
        <f t="shared" si="13"/>
        <v>-1106.93676</v>
      </c>
      <c r="M43" s="892">
        <f t="shared" si="13"/>
        <v>-1100.9860000000001</v>
      </c>
      <c r="N43" s="892">
        <f t="shared" si="13"/>
        <v>-1205.4255200000002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26707.855369655521</v>
      </c>
      <c r="D44" s="892">
        <f t="shared" si="13"/>
        <v>-3426.2112999999995</v>
      </c>
      <c r="E44" s="892">
        <f t="shared" si="13"/>
        <v>-4814.3716999999997</v>
      </c>
      <c r="F44" s="892">
        <f t="shared" si="13"/>
        <v>-3572.8093000000003</v>
      </c>
      <c r="G44" s="892">
        <f t="shared" si="13"/>
        <v>-2801.4115999999999</v>
      </c>
      <c r="H44" s="892">
        <f t="shared" si="13"/>
        <v>-2476.3721999999998</v>
      </c>
      <c r="I44" s="892">
        <f t="shared" si="13"/>
        <v>-2530.5122000000001</v>
      </c>
      <c r="J44" s="892">
        <f t="shared" si="13"/>
        <v>-2644.1115</v>
      </c>
      <c r="K44" s="892">
        <f t="shared" si="13"/>
        <v>-2612.9683</v>
      </c>
      <c r="L44" s="892">
        <f t="shared" si="13"/>
        <v>-2767.3418999999999</v>
      </c>
      <c r="M44" s="892">
        <f t="shared" si="13"/>
        <v>-2752.4650000000001</v>
      </c>
      <c r="N44" s="892">
        <f t="shared" si="13"/>
        <v>-3013.5638000000004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26707.855369655521</v>
      </c>
      <c r="D45" s="892">
        <f t="shared" si="13"/>
        <v>-3426.2112999999995</v>
      </c>
      <c r="E45" s="892">
        <f t="shared" si="13"/>
        <v>-4814.3716999999997</v>
      </c>
      <c r="F45" s="892">
        <f t="shared" si="13"/>
        <v>-3572.8093000000003</v>
      </c>
      <c r="G45" s="892">
        <f t="shared" si="13"/>
        <v>-2801.4115999999999</v>
      </c>
      <c r="H45" s="892">
        <f t="shared" si="13"/>
        <v>-2476.3721999999998</v>
      </c>
      <c r="I45" s="892">
        <f t="shared" si="13"/>
        <v>-2530.5122000000001</v>
      </c>
      <c r="J45" s="892">
        <f t="shared" si="13"/>
        <v>-2644.1115</v>
      </c>
      <c r="K45" s="892">
        <f t="shared" si="13"/>
        <v>-2612.9683</v>
      </c>
      <c r="L45" s="892">
        <f t="shared" si="13"/>
        <v>-2767.3418999999999</v>
      </c>
      <c r="M45" s="892">
        <f t="shared" si="13"/>
        <v>-2752.4650000000001</v>
      </c>
      <c r="N45" s="892">
        <f t="shared" si="13"/>
        <v>-3013.5638000000004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26707.855369655521</v>
      </c>
      <c r="D46" s="892">
        <f t="shared" si="13"/>
        <v>-3426.2112999999995</v>
      </c>
      <c r="E46" s="892">
        <f t="shared" si="13"/>
        <v>-4814.3716999999997</v>
      </c>
      <c r="F46" s="892">
        <f t="shared" si="13"/>
        <v>-3572.8093000000003</v>
      </c>
      <c r="G46" s="892">
        <f t="shared" si="13"/>
        <v>-2801.4115999999999</v>
      </c>
      <c r="H46" s="892">
        <f t="shared" si="13"/>
        <v>-2476.3721999999998</v>
      </c>
      <c r="I46" s="892">
        <f t="shared" si="13"/>
        <v>-2530.5122000000001</v>
      </c>
      <c r="J46" s="892">
        <f t="shared" si="13"/>
        <v>-2644.1115</v>
      </c>
      <c r="K46" s="892">
        <f t="shared" si="13"/>
        <v>-2612.9683</v>
      </c>
      <c r="L46" s="892">
        <f t="shared" si="13"/>
        <v>-2767.3418999999999</v>
      </c>
      <c r="M46" s="892">
        <f t="shared" si="13"/>
        <v>-2752.4650000000001</v>
      </c>
      <c r="N46" s="892">
        <f t="shared" si="13"/>
        <v>-3013.5638000000004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26707.855369655521</v>
      </c>
      <c r="D47" s="892">
        <f t="shared" si="13"/>
        <v>-3426.2112999999995</v>
      </c>
      <c r="E47" s="892">
        <f t="shared" si="13"/>
        <v>-4814.3716999999997</v>
      </c>
      <c r="F47" s="892">
        <f t="shared" si="13"/>
        <v>-3572.8093000000003</v>
      </c>
      <c r="G47" s="892">
        <f t="shared" si="13"/>
        <v>-2801.4115999999999</v>
      </c>
      <c r="H47" s="892">
        <f t="shared" si="13"/>
        <v>-2476.3721999999998</v>
      </c>
      <c r="I47" s="892">
        <f t="shared" si="13"/>
        <v>-2530.5122000000001</v>
      </c>
      <c r="J47" s="892">
        <f t="shared" si="13"/>
        <v>-2644.1115</v>
      </c>
      <c r="K47" s="892">
        <f t="shared" si="13"/>
        <v>-2612.9683</v>
      </c>
      <c r="L47" s="892">
        <f t="shared" si="13"/>
        <v>-2767.3418999999999</v>
      </c>
      <c r="M47" s="892">
        <f t="shared" si="13"/>
        <v>-2752.4650000000001</v>
      </c>
      <c r="N47" s="892">
        <f t="shared" si="13"/>
        <v>-3013.5638000000004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26707.855369655521</v>
      </c>
      <c r="D48" s="892">
        <f t="shared" si="13"/>
        <v>-3426.2112999999995</v>
      </c>
      <c r="E48" s="892">
        <f t="shared" si="13"/>
        <v>-4814.3716999999997</v>
      </c>
      <c r="F48" s="892">
        <f t="shared" si="13"/>
        <v>-3572.8093000000003</v>
      </c>
      <c r="G48" s="892">
        <f t="shared" si="13"/>
        <v>-2801.4115999999999</v>
      </c>
      <c r="H48" s="892">
        <f t="shared" si="13"/>
        <v>-2476.3721999999998</v>
      </c>
      <c r="I48" s="892">
        <f t="shared" si="13"/>
        <v>-2530.5122000000001</v>
      </c>
      <c r="J48" s="892">
        <f t="shared" si="13"/>
        <v>-2644.1115</v>
      </c>
      <c r="K48" s="892">
        <f t="shared" si="13"/>
        <v>-2612.9683</v>
      </c>
      <c r="L48" s="892">
        <f t="shared" si="13"/>
        <v>-2767.3418999999999</v>
      </c>
      <c r="M48" s="892">
        <f t="shared" si="13"/>
        <v>-2752.4650000000001</v>
      </c>
      <c r="N48" s="892">
        <f t="shared" si="13"/>
        <v>-3013.5638000000004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26707.855369655521</v>
      </c>
      <c r="D49" s="892">
        <f t="shared" si="13"/>
        <v>-3426.2112999999995</v>
      </c>
      <c r="E49" s="892">
        <f t="shared" si="13"/>
        <v>-4814.3716999999997</v>
      </c>
      <c r="F49" s="892">
        <f t="shared" si="13"/>
        <v>-3572.8093000000003</v>
      </c>
      <c r="G49" s="892">
        <f t="shared" si="13"/>
        <v>-2801.4115999999999</v>
      </c>
      <c r="H49" s="892">
        <f t="shared" si="13"/>
        <v>-2476.3721999999998</v>
      </c>
      <c r="I49" s="892">
        <f t="shared" si="13"/>
        <v>-2530.5122000000001</v>
      </c>
      <c r="J49" s="892">
        <f t="shared" si="13"/>
        <v>-2644.1115</v>
      </c>
      <c r="K49" s="892">
        <f t="shared" si="13"/>
        <v>-2612.9683</v>
      </c>
      <c r="L49" s="892">
        <f t="shared" si="13"/>
        <v>-2767.3418999999999</v>
      </c>
      <c r="M49" s="892">
        <f t="shared" si="13"/>
        <v>-2752.4650000000001</v>
      </c>
      <c r="N49" s="892">
        <f t="shared" si="13"/>
        <v>-3013.5638000000004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26707.855369655521</v>
      </c>
      <c r="D50" s="892">
        <f t="shared" si="13"/>
        <v>-3426.2112999999995</v>
      </c>
      <c r="E50" s="892">
        <f t="shared" si="13"/>
        <v>-4814.3716999999997</v>
      </c>
      <c r="F50" s="892">
        <f t="shared" si="13"/>
        <v>-3572.8093000000003</v>
      </c>
      <c r="G50" s="892">
        <f t="shared" si="13"/>
        <v>-2801.4115999999999</v>
      </c>
      <c r="H50" s="892">
        <f t="shared" si="13"/>
        <v>-2476.3721999999998</v>
      </c>
      <c r="I50" s="892">
        <f t="shared" si="13"/>
        <v>-2530.5122000000001</v>
      </c>
      <c r="J50" s="892">
        <f t="shared" si="13"/>
        <v>-2644.1115</v>
      </c>
      <c r="K50" s="892">
        <f t="shared" si="13"/>
        <v>-2612.9683</v>
      </c>
      <c r="L50" s="892">
        <f t="shared" si="13"/>
        <v>-2767.3418999999999</v>
      </c>
      <c r="M50" s="892">
        <f t="shared" si="13"/>
        <v>-2752.4650000000001</v>
      </c>
      <c r="N50" s="892">
        <f t="shared" si="13"/>
        <v>-3013.5638000000004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26707.855369655521</v>
      </c>
      <c r="D51" s="892">
        <f t="shared" si="13"/>
        <v>-3426.2112999999995</v>
      </c>
      <c r="E51" s="892">
        <f t="shared" si="13"/>
        <v>-4814.3716999999997</v>
      </c>
      <c r="F51" s="892">
        <f t="shared" si="13"/>
        <v>-3572.8093000000003</v>
      </c>
      <c r="G51" s="892">
        <f t="shared" si="13"/>
        <v>-2801.4115999999999</v>
      </c>
      <c r="H51" s="892">
        <f t="shared" si="13"/>
        <v>-2476.3721999999998</v>
      </c>
      <c r="I51" s="892">
        <f t="shared" si="13"/>
        <v>-2530.5122000000001</v>
      </c>
      <c r="J51" s="892">
        <f t="shared" si="13"/>
        <v>-2644.1115</v>
      </c>
      <c r="K51" s="892">
        <f t="shared" si="13"/>
        <v>-2612.9683</v>
      </c>
      <c r="L51" s="892">
        <f t="shared" si="13"/>
        <v>-2767.3418999999999</v>
      </c>
      <c r="M51" s="892">
        <f t="shared" si="13"/>
        <v>-2752.4650000000001</v>
      </c>
      <c r="N51" s="892">
        <f t="shared" si="13"/>
        <v>-3013.5638000000004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26707.855369655521</v>
      </c>
      <c r="D52" s="892">
        <f t="shared" si="13"/>
        <v>-3426.2112999999995</v>
      </c>
      <c r="E52" s="892">
        <f t="shared" si="13"/>
        <v>-4814.3716999999997</v>
      </c>
      <c r="F52" s="892">
        <f t="shared" si="13"/>
        <v>-3572.8093000000003</v>
      </c>
      <c r="G52" s="892">
        <f t="shared" si="13"/>
        <v>-2801.4115999999999</v>
      </c>
      <c r="H52" s="892">
        <f t="shared" si="13"/>
        <v>-2476.3721999999998</v>
      </c>
      <c r="I52" s="892">
        <f t="shared" si="13"/>
        <v>-2530.5122000000001</v>
      </c>
      <c r="J52" s="892">
        <f t="shared" si="13"/>
        <v>-2644.1115</v>
      </c>
      <c r="K52" s="892">
        <f t="shared" si="13"/>
        <v>-2612.9683</v>
      </c>
      <c r="L52" s="892">
        <f t="shared" si="13"/>
        <v>-2767.3418999999999</v>
      </c>
      <c r="M52" s="892">
        <f t="shared" si="13"/>
        <v>-2752.4650000000001</v>
      </c>
      <c r="N52" s="892">
        <f t="shared" si="13"/>
        <v>-3013.5638000000004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26707.855369655521</v>
      </c>
      <c r="D53" s="892">
        <f t="shared" si="13"/>
        <v>-3426.2112999999995</v>
      </c>
      <c r="E53" s="892">
        <f t="shared" si="13"/>
        <v>-4814.3716999999997</v>
      </c>
      <c r="F53" s="892">
        <f t="shared" si="13"/>
        <v>-3572.8093000000003</v>
      </c>
      <c r="G53" s="892">
        <f t="shared" si="13"/>
        <v>-2801.4115999999999</v>
      </c>
      <c r="H53" s="892">
        <f t="shared" si="13"/>
        <v>-2476.3721999999998</v>
      </c>
      <c r="I53" s="892">
        <f t="shared" si="13"/>
        <v>-2530.5122000000001</v>
      </c>
      <c r="J53" s="892">
        <f t="shared" si="13"/>
        <v>-2644.1115</v>
      </c>
      <c r="K53" s="892">
        <f t="shared" si="13"/>
        <v>-2612.9683</v>
      </c>
      <c r="L53" s="892">
        <f t="shared" si="13"/>
        <v>-2767.3418999999999</v>
      </c>
      <c r="M53" s="892">
        <f t="shared" si="13"/>
        <v>-2752.4650000000001</v>
      </c>
      <c r="N53" s="892">
        <f t="shared" si="13"/>
        <v>-3013.5638000000004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10683.142147862209</v>
      </c>
      <c r="D54" s="892">
        <f t="shared" si="13"/>
        <v>-1370.48452</v>
      </c>
      <c r="E54" s="892">
        <f t="shared" si="13"/>
        <v>-1925.7486799999999</v>
      </c>
      <c r="F54" s="892">
        <f t="shared" si="13"/>
        <v>-1429.1237200000003</v>
      </c>
      <c r="G54" s="892">
        <f t="shared" si="13"/>
        <v>-1120.5646400000001</v>
      </c>
      <c r="H54" s="892">
        <f t="shared" si="13"/>
        <v>-990.54887999999994</v>
      </c>
      <c r="I54" s="892">
        <f t="shared" si="13"/>
        <v>-1012.2048800000001</v>
      </c>
      <c r="J54" s="892">
        <f t="shared" si="13"/>
        <v>-1057.6446000000001</v>
      </c>
      <c r="K54" s="892">
        <f t="shared" si="13"/>
        <v>-1045.18732</v>
      </c>
      <c r="L54" s="892">
        <f t="shared" si="13"/>
        <v>-1106.93676</v>
      </c>
      <c r="M54" s="892">
        <f t="shared" si="13"/>
        <v>-1100.9860000000001</v>
      </c>
      <c r="N54" s="892">
        <f t="shared" si="13"/>
        <v>-1205.4255200000002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8683.7619826895134</v>
      </c>
      <c r="D55" s="892">
        <f>(D14*7.3-109.5)*0.5*0.4*D20+D24</f>
        <v>-1469.455583684211</v>
      </c>
      <c r="E55" s="892">
        <f>(E14*7.3-109.5)*0.5*0.4*E20+E24</f>
        <v>-2045.4402954545453</v>
      </c>
      <c r="F55" s="892">
        <f>(F14*7.3-109.5)*0.5*0.4*F20+F24</f>
        <v>-1595.4384813636368</v>
      </c>
      <c r="G55" s="892">
        <f t="shared" ref="G55:N55" si="14">(G14*7.3-109.5)*0.5*0.4*G20+G24</f>
        <v>-1275.9953317647062</v>
      </c>
      <c r="H55" s="892">
        <f t="shared" si="14"/>
        <v>-1141.6567014285718</v>
      </c>
      <c r="I55" s="892">
        <f t="shared" si="14"/>
        <v>-1164.49496</v>
      </c>
      <c r="J55" s="892">
        <f t="shared" si="14"/>
        <v>-1212.0293081818184</v>
      </c>
      <c r="K55" s="892">
        <f t="shared" si="14"/>
        <v>-1199.5371500000003</v>
      </c>
      <c r="L55" s="892">
        <f t="shared" si="14"/>
        <v>-1314.8832585714285</v>
      </c>
      <c r="M55" s="892">
        <f t="shared" si="14"/>
        <v>-1309.1268957142859</v>
      </c>
      <c r="N55" s="892">
        <f t="shared" si="14"/>
        <v>-1417.7945143478266</v>
      </c>
      <c r="O55" s="892">
        <f t="shared" ref="O55" si="15">AVERAGE(C55:E55)</f>
        <v>1722.9553678502525</v>
      </c>
      <c r="P55" s="892">
        <f t="shared" ref="P55" si="16">AVERAGE(F55:H55)</f>
        <v>-1337.6968381856384</v>
      </c>
      <c r="Q55" s="892">
        <f t="shared" ref="Q55" si="17">AVERAGE(I55:K55)</f>
        <v>-1192.0204727272728</v>
      </c>
      <c r="R55" s="892">
        <f t="shared" ref="R55" si="18">AVERAGE(L55:N55)</f>
        <v>-1347.2682228778469</v>
      </c>
      <c r="S55" s="1125">
        <f t="shared" ref="S55" si="19">AVERAGE(C55:N55)</f>
        <v>-538.50754148512635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22</v>
      </c>
      <c r="E57" s="897">
        <f t="shared" ref="E57:N57" ca="1" si="20">RANDBETWEEN(1,50)</f>
        <v>48</v>
      </c>
      <c r="F57" s="897">
        <f t="shared" ca="1" si="20"/>
        <v>1</v>
      </c>
      <c r="G57" s="897">
        <f t="shared" ca="1" si="20"/>
        <v>6</v>
      </c>
      <c r="H57" s="897">
        <f t="shared" ca="1" si="20"/>
        <v>35</v>
      </c>
      <c r="I57" s="897">
        <f t="shared" ca="1" si="20"/>
        <v>35</v>
      </c>
      <c r="J57" s="897">
        <f t="shared" ca="1" si="20"/>
        <v>17</v>
      </c>
      <c r="K57" s="897">
        <f t="shared" ca="1" si="20"/>
        <v>24</v>
      </c>
      <c r="L57" s="897">
        <f t="shared" ca="1" si="20"/>
        <v>11</v>
      </c>
      <c r="M57" s="897">
        <f t="shared" ca="1" si="20"/>
        <v>29</v>
      </c>
      <c r="N57" s="897">
        <f t="shared" ca="1" si="20"/>
        <v>42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26</v>
      </c>
      <c r="E58" s="897">
        <f t="shared" ca="1" si="21"/>
        <v>40</v>
      </c>
      <c r="F58" s="897">
        <f t="shared" ca="1" si="21"/>
        <v>44</v>
      </c>
      <c r="G58" s="897">
        <f t="shared" ca="1" si="21"/>
        <v>40</v>
      </c>
      <c r="H58" s="897">
        <f t="shared" ca="1" si="21"/>
        <v>38</v>
      </c>
      <c r="I58" s="897">
        <f t="shared" ca="1" si="21"/>
        <v>14</v>
      </c>
      <c r="J58" s="897">
        <f t="shared" ca="1" si="21"/>
        <v>22</v>
      </c>
      <c r="K58" s="897">
        <f t="shared" ca="1" si="21"/>
        <v>44</v>
      </c>
      <c r="L58" s="897">
        <f t="shared" ca="1" si="21"/>
        <v>7</v>
      </c>
      <c r="M58" s="897">
        <f t="shared" ca="1" si="21"/>
        <v>15</v>
      </c>
      <c r="N58" s="897">
        <f t="shared" ca="1" si="21"/>
        <v>16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17</v>
      </c>
      <c r="E59" s="897">
        <f t="shared" ca="1" si="21"/>
        <v>2</v>
      </c>
      <c r="F59" s="897">
        <f t="shared" ca="1" si="21"/>
        <v>15</v>
      </c>
      <c r="G59" s="897">
        <f t="shared" ca="1" si="21"/>
        <v>25</v>
      </c>
      <c r="H59" s="897">
        <f t="shared" ca="1" si="21"/>
        <v>6</v>
      </c>
      <c r="I59" s="897">
        <f t="shared" ca="1" si="21"/>
        <v>22</v>
      </c>
      <c r="J59" s="897">
        <f t="shared" ca="1" si="21"/>
        <v>26</v>
      </c>
      <c r="K59" s="897">
        <f t="shared" ca="1" si="21"/>
        <v>29</v>
      </c>
      <c r="L59" s="897">
        <f t="shared" ca="1" si="21"/>
        <v>4</v>
      </c>
      <c r="M59" s="897">
        <f t="shared" ca="1" si="21"/>
        <v>46</v>
      </c>
      <c r="N59" s="897">
        <f t="shared" ca="1" si="21"/>
        <v>47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35</v>
      </c>
      <c r="E60" s="897">
        <f t="shared" ca="1" si="21"/>
        <v>40</v>
      </c>
      <c r="F60" s="897">
        <f t="shared" ca="1" si="21"/>
        <v>11</v>
      </c>
      <c r="G60" s="897">
        <f t="shared" ca="1" si="21"/>
        <v>1</v>
      </c>
      <c r="H60" s="897">
        <f t="shared" ca="1" si="21"/>
        <v>40</v>
      </c>
      <c r="I60" s="897">
        <f t="shared" ca="1" si="21"/>
        <v>1</v>
      </c>
      <c r="J60" s="897">
        <f t="shared" ca="1" si="21"/>
        <v>4</v>
      </c>
      <c r="K60" s="897">
        <f t="shared" ca="1" si="21"/>
        <v>11</v>
      </c>
      <c r="L60" s="897">
        <f t="shared" ca="1" si="21"/>
        <v>50</v>
      </c>
      <c r="M60" s="897">
        <f t="shared" ca="1" si="21"/>
        <v>4</v>
      </c>
      <c r="N60" s="897">
        <f t="shared" ca="1" si="21"/>
        <v>39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27</v>
      </c>
      <c r="E61" s="897">
        <f t="shared" ca="1" si="21"/>
        <v>36</v>
      </c>
      <c r="F61" s="897">
        <f t="shared" ca="1" si="21"/>
        <v>28</v>
      </c>
      <c r="G61" s="897">
        <f t="shared" ca="1" si="21"/>
        <v>9</v>
      </c>
      <c r="H61" s="897">
        <f t="shared" ca="1" si="21"/>
        <v>20</v>
      </c>
      <c r="I61" s="897">
        <f t="shared" ca="1" si="21"/>
        <v>40</v>
      </c>
      <c r="J61" s="897">
        <f t="shared" ca="1" si="21"/>
        <v>42</v>
      </c>
      <c r="K61" s="897">
        <f t="shared" ca="1" si="21"/>
        <v>42</v>
      </c>
      <c r="L61" s="897">
        <f t="shared" ca="1" si="21"/>
        <v>34</v>
      </c>
      <c r="M61" s="897">
        <f t="shared" ca="1" si="21"/>
        <v>8</v>
      </c>
      <c r="N61" s="897">
        <f t="shared" ca="1" si="21"/>
        <v>2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25</v>
      </c>
      <c r="E62" s="897">
        <f t="shared" ca="1" si="21"/>
        <v>36</v>
      </c>
      <c r="F62" s="897">
        <f t="shared" ca="1" si="21"/>
        <v>16</v>
      </c>
      <c r="G62" s="897">
        <f t="shared" ca="1" si="21"/>
        <v>5</v>
      </c>
      <c r="H62" s="897">
        <f t="shared" ca="1" si="21"/>
        <v>32</v>
      </c>
      <c r="I62" s="897">
        <f t="shared" ca="1" si="21"/>
        <v>34</v>
      </c>
      <c r="J62" s="897">
        <f t="shared" ca="1" si="21"/>
        <v>21</v>
      </c>
      <c r="K62" s="897">
        <f t="shared" ca="1" si="21"/>
        <v>49</v>
      </c>
      <c r="L62" s="897">
        <f t="shared" ca="1" si="21"/>
        <v>14</v>
      </c>
      <c r="M62" s="897">
        <f t="shared" ca="1" si="21"/>
        <v>2</v>
      </c>
      <c r="N62" s="897">
        <f t="shared" ca="1" si="21"/>
        <v>23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18</v>
      </c>
      <c r="E63" s="897">
        <f t="shared" ca="1" si="21"/>
        <v>1</v>
      </c>
      <c r="F63" s="897">
        <f t="shared" ca="1" si="21"/>
        <v>18</v>
      </c>
      <c r="G63" s="897">
        <f t="shared" ca="1" si="21"/>
        <v>40</v>
      </c>
      <c r="H63" s="897">
        <f t="shared" ca="1" si="21"/>
        <v>47</v>
      </c>
      <c r="I63" s="897">
        <f t="shared" ca="1" si="21"/>
        <v>2</v>
      </c>
      <c r="J63" s="897">
        <f t="shared" ca="1" si="21"/>
        <v>19</v>
      </c>
      <c r="K63" s="897">
        <f t="shared" ca="1" si="21"/>
        <v>32</v>
      </c>
      <c r="L63" s="897">
        <f t="shared" ca="1" si="21"/>
        <v>18</v>
      </c>
      <c r="M63" s="897">
        <f t="shared" ca="1" si="21"/>
        <v>35</v>
      </c>
      <c r="N63" s="897">
        <f t="shared" ca="1" si="21"/>
        <v>18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23</v>
      </c>
      <c r="E64" s="897">
        <f t="shared" ca="1" si="21"/>
        <v>36</v>
      </c>
      <c r="F64" s="897">
        <f t="shared" ca="1" si="21"/>
        <v>50</v>
      </c>
      <c r="G64" s="897">
        <f t="shared" ca="1" si="21"/>
        <v>24</v>
      </c>
      <c r="H64" s="897">
        <f t="shared" ca="1" si="21"/>
        <v>22</v>
      </c>
      <c r="I64" s="897">
        <f t="shared" ca="1" si="21"/>
        <v>46</v>
      </c>
      <c r="J64" s="897">
        <f t="shared" ca="1" si="21"/>
        <v>23</v>
      </c>
      <c r="K64" s="897">
        <f t="shared" ca="1" si="21"/>
        <v>45</v>
      </c>
      <c r="L64" s="897">
        <f t="shared" ca="1" si="21"/>
        <v>49</v>
      </c>
      <c r="M64" s="897">
        <f t="shared" ca="1" si="21"/>
        <v>49</v>
      </c>
      <c r="N64" s="897">
        <f t="shared" ca="1" si="21"/>
        <v>43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4</v>
      </c>
      <c r="E65" s="897">
        <f t="shared" ca="1" si="21"/>
        <v>12</v>
      </c>
      <c r="F65" s="897">
        <f t="shared" ca="1" si="21"/>
        <v>25</v>
      </c>
      <c r="G65" s="897">
        <f t="shared" ca="1" si="21"/>
        <v>34</v>
      </c>
      <c r="H65" s="897">
        <f t="shared" ca="1" si="21"/>
        <v>20</v>
      </c>
      <c r="I65" s="897">
        <f t="shared" ca="1" si="21"/>
        <v>5</v>
      </c>
      <c r="J65" s="897">
        <f t="shared" ca="1" si="21"/>
        <v>1</v>
      </c>
      <c r="K65" s="897">
        <f t="shared" ca="1" si="21"/>
        <v>34</v>
      </c>
      <c r="L65" s="897">
        <f t="shared" ca="1" si="21"/>
        <v>42</v>
      </c>
      <c r="M65" s="897">
        <f t="shared" ca="1" si="21"/>
        <v>28</v>
      </c>
      <c r="N65" s="897">
        <f t="shared" ca="1" si="21"/>
        <v>21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11</v>
      </c>
      <c r="E66" s="897">
        <f t="shared" ca="1" si="21"/>
        <v>30</v>
      </c>
      <c r="F66" s="897">
        <f t="shared" ca="1" si="21"/>
        <v>44</v>
      </c>
      <c r="G66" s="897">
        <f t="shared" ca="1" si="21"/>
        <v>11</v>
      </c>
      <c r="H66" s="897">
        <f t="shared" ca="1" si="21"/>
        <v>10</v>
      </c>
      <c r="I66" s="897">
        <f t="shared" ca="1" si="21"/>
        <v>2</v>
      </c>
      <c r="J66" s="897">
        <f t="shared" ca="1" si="21"/>
        <v>5</v>
      </c>
      <c r="K66" s="897">
        <f t="shared" ca="1" si="21"/>
        <v>27</v>
      </c>
      <c r="L66" s="897">
        <f t="shared" ca="1" si="21"/>
        <v>2</v>
      </c>
      <c r="M66" s="897">
        <f t="shared" ca="1" si="21"/>
        <v>17</v>
      </c>
      <c r="N66" s="897">
        <f t="shared" ca="1" si="21"/>
        <v>17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46</v>
      </c>
      <c r="E67" s="897">
        <f t="shared" ca="1" si="21"/>
        <v>29</v>
      </c>
      <c r="F67" s="897">
        <f t="shared" ca="1" si="21"/>
        <v>14</v>
      </c>
      <c r="G67" s="897">
        <f t="shared" ca="1" si="21"/>
        <v>10</v>
      </c>
      <c r="H67" s="897">
        <f t="shared" ca="1" si="21"/>
        <v>29</v>
      </c>
      <c r="I67" s="897">
        <f t="shared" ca="1" si="21"/>
        <v>25</v>
      </c>
      <c r="J67" s="897">
        <f t="shared" ca="1" si="21"/>
        <v>35</v>
      </c>
      <c r="K67" s="897">
        <f t="shared" ca="1" si="21"/>
        <v>32</v>
      </c>
      <c r="L67" s="897">
        <f t="shared" ca="1" si="21"/>
        <v>35</v>
      </c>
      <c r="M67" s="897">
        <f t="shared" ca="1" si="21"/>
        <v>30</v>
      </c>
      <c r="N67" s="897">
        <f t="shared" ca="1" si="21"/>
        <v>13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50</v>
      </c>
      <c r="E68" s="897">
        <f t="shared" ca="1" si="21"/>
        <v>46</v>
      </c>
      <c r="F68" s="897">
        <f t="shared" ca="1" si="21"/>
        <v>38</v>
      </c>
      <c r="G68" s="897">
        <f t="shared" ca="1" si="21"/>
        <v>4</v>
      </c>
      <c r="H68" s="897">
        <f t="shared" ca="1" si="21"/>
        <v>20</v>
      </c>
      <c r="I68" s="897">
        <f t="shared" ca="1" si="21"/>
        <v>22</v>
      </c>
      <c r="J68" s="897">
        <f t="shared" ca="1" si="21"/>
        <v>11</v>
      </c>
      <c r="K68" s="897">
        <f t="shared" ca="1" si="21"/>
        <v>22</v>
      </c>
      <c r="L68" s="897">
        <f t="shared" ca="1" si="21"/>
        <v>5</v>
      </c>
      <c r="M68" s="897">
        <f t="shared" ca="1" si="21"/>
        <v>31</v>
      </c>
      <c r="N68" s="897">
        <f t="shared" ca="1" si="21"/>
        <v>21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304</v>
      </c>
      <c r="E71" s="899">
        <f t="shared" ca="1" si="22"/>
        <v>356</v>
      </c>
      <c r="F71" s="899">
        <f t="shared" ca="1" si="22"/>
        <v>304</v>
      </c>
      <c r="G71" s="899">
        <f t="shared" ca="1" si="22"/>
        <v>209</v>
      </c>
      <c r="H71" s="899">
        <f t="shared" ca="1" si="22"/>
        <v>319</v>
      </c>
      <c r="I71" s="899">
        <f t="shared" ca="1" si="22"/>
        <v>248</v>
      </c>
      <c r="J71" s="899">
        <f t="shared" ca="1" si="22"/>
        <v>226</v>
      </c>
      <c r="K71" s="899">
        <f ca="1">SUM(K57:K70)</f>
        <v>391</v>
      </c>
      <c r="L71" s="899">
        <f t="shared" ca="1" si="22"/>
        <v>271</v>
      </c>
      <c r="M71" s="899">
        <f t="shared" ca="1" si="22"/>
        <v>294</v>
      </c>
      <c r="N71" s="899">
        <f t="shared" ca="1" si="22"/>
        <v>302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65" t="s">
        <v>210</v>
      </c>
      <c r="B107" s="1465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0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66"/>
      <c r="B108" s="1466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1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592140.71605200437</v>
      </c>
      <c r="D109" s="879">
        <f t="shared" ref="D109:D120" ca="1" si="34">(D57-D91)*D42</f>
        <v>-30150.659439999999</v>
      </c>
      <c r="E109" s="879">
        <f t="shared" ca="1" si="33"/>
        <v>-92435.93664</v>
      </c>
      <c r="F109" s="879">
        <f t="shared" ca="1" si="33"/>
        <v>-1429.1237200000003</v>
      </c>
      <c r="G109" s="879">
        <f t="shared" ca="1" si="33"/>
        <v>-6723.3878400000003</v>
      </c>
      <c r="H109" s="879">
        <f t="shared" ca="1" si="33"/>
        <v>-34669.210800000001</v>
      </c>
      <c r="I109" s="879">
        <f t="shared" ca="1" si="33"/>
        <v>-35427.170800000007</v>
      </c>
      <c r="J109" s="879">
        <f t="shared" ca="1" si="33"/>
        <v>-17979.958200000001</v>
      </c>
      <c r="K109" s="879">
        <f t="shared" ref="K109:K120" ca="1" si="35">(K57-K91)*K42</f>
        <v>-25084.49568</v>
      </c>
      <c r="L109" s="879">
        <f t="shared" ca="1" si="33"/>
        <v>-12176.30436</v>
      </c>
      <c r="M109" s="879">
        <f t="shared" ca="1" si="33"/>
        <v>-31928.594000000005</v>
      </c>
      <c r="N109" s="879">
        <f t="shared" ca="1" si="33"/>
        <v>-50627.871840000007</v>
      </c>
      <c r="O109" s="893">
        <f ca="1">SUM(C109:E109)</f>
        <v>469554.11997200444</v>
      </c>
      <c r="P109" s="893">
        <f ca="1">SUM(F109:H109)</f>
        <v>-42821.72236</v>
      </c>
      <c r="Q109" s="893">
        <f ca="1">SUM(I109:K109)</f>
        <v>-78491.624680000008</v>
      </c>
      <c r="R109" s="893">
        <f ca="1">SUM(L109:N109)</f>
        <v>-94732.770200000014</v>
      </c>
      <c r="S109" s="1133">
        <f ca="1">SUM(O109:R109)</f>
        <v>253508.00273200439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171177.58910651837</v>
      </c>
      <c r="D110" s="879">
        <f t="shared" ca="1" si="34"/>
        <v>-35632.597519999996</v>
      </c>
      <c r="E110" s="879">
        <f t="shared" ca="1" si="33"/>
        <v>-77029.947199999995</v>
      </c>
      <c r="F110" s="879">
        <f t="shared" ca="1" si="33"/>
        <v>-62881.443680000011</v>
      </c>
      <c r="G110" s="879">
        <f t="shared" ca="1" si="33"/>
        <v>-44822.585600000006</v>
      </c>
      <c r="H110" s="879">
        <f t="shared" ca="1" si="33"/>
        <v>-37640.85744</v>
      </c>
      <c r="I110" s="879">
        <f t="shared" ca="1" si="33"/>
        <v>-14170.868320000001</v>
      </c>
      <c r="J110" s="879">
        <f t="shared" ca="1" si="33"/>
        <v>-23268.181200000003</v>
      </c>
      <c r="K110" s="879">
        <f t="shared" ca="1" si="35"/>
        <v>-45988.242079999996</v>
      </c>
      <c r="L110" s="879">
        <f t="shared" ca="1" si="33"/>
        <v>-7748.5573199999999</v>
      </c>
      <c r="M110" s="879">
        <f t="shared" ca="1" si="33"/>
        <v>-16514.79</v>
      </c>
      <c r="N110" s="879">
        <f t="shared" ca="1" si="33"/>
        <v>-19286.808320000004</v>
      </c>
      <c r="O110" s="893">
        <f t="shared" ref="O110:O122" ca="1" si="36">SUM(C110:E110)</f>
        <v>58515.044386518362</v>
      </c>
      <c r="P110" s="893">
        <f t="shared" ref="P110:P122" ca="1" si="37">SUM(F110:H110)</f>
        <v>-145344.88672000001</v>
      </c>
      <c r="Q110" s="893">
        <f t="shared" ref="Q110:Q122" ca="1" si="38">SUM(I110:K110)</f>
        <v>-83427.291599999997</v>
      </c>
      <c r="R110" s="893">
        <f t="shared" ref="R110:R122" ca="1" si="39">SUM(L110:N110)</f>
        <v>-43550.155640000004</v>
      </c>
      <c r="S110" s="1133">
        <f t="shared" ref="S110:S122" ca="1" si="40">SUM(O110:R110)</f>
        <v>-213807.28957348166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3829590.7731581326</v>
      </c>
      <c r="D111" s="879">
        <f t="shared" ca="1" si="34"/>
        <v>-58245.592099999994</v>
      </c>
      <c r="E111" s="879">
        <f ca="1">(E59-E93)*E44</f>
        <v>-9628.7433999999994</v>
      </c>
      <c r="F111" s="879">
        <f t="shared" ca="1" si="33"/>
        <v>-53592.139500000005</v>
      </c>
      <c r="G111" s="879">
        <f t="shared" ca="1" si="33"/>
        <v>-70035.289999999994</v>
      </c>
      <c r="H111" s="879">
        <f t="shared" ca="1" si="33"/>
        <v>-14858.233199999999</v>
      </c>
      <c r="I111" s="879">
        <f t="shared" ca="1" si="33"/>
        <v>-55671.268400000001</v>
      </c>
      <c r="J111" s="879">
        <f t="shared" ca="1" si="33"/>
        <v>-68746.899000000005</v>
      </c>
      <c r="K111" s="879">
        <f t="shared" ca="1" si="35"/>
        <v>-75776.080700000006</v>
      </c>
      <c r="L111" s="879">
        <f t="shared" ca="1" si="33"/>
        <v>-11069.3676</v>
      </c>
      <c r="M111" s="879">
        <f t="shared" ca="1" si="33"/>
        <v>-126613.39000000001</v>
      </c>
      <c r="N111" s="879">
        <f ca="1">(N59-N93)*N44</f>
        <v>-141637.49860000002</v>
      </c>
      <c r="O111" s="893">
        <f t="shared" ca="1" si="36"/>
        <v>3761716.4376581325</v>
      </c>
      <c r="P111" s="893">
        <f t="shared" ca="1" si="37"/>
        <v>-138485.66269999999</v>
      </c>
      <c r="Q111" s="893">
        <f t="shared" ca="1" si="38"/>
        <v>-200194.24810000003</v>
      </c>
      <c r="R111" s="893">
        <f t="shared" ca="1" si="39"/>
        <v>-279320.25620000006</v>
      </c>
      <c r="S111" s="1133">
        <f t="shared" ca="1" si="40"/>
        <v>3143716.2706581326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41">(C60-C94)*C45</f>
        <v>355573.16291403287</v>
      </c>
      <c r="D112" s="879">
        <f t="shared" ca="1" si="34"/>
        <v>-119917.39549999998</v>
      </c>
      <c r="E112" s="879">
        <f t="shared" ca="1" si="41"/>
        <v>-192574.86799999999</v>
      </c>
      <c r="F112" s="879">
        <f t="shared" ca="1" si="41"/>
        <v>-39300.902300000002</v>
      </c>
      <c r="G112" s="879">
        <f t="shared" ca="1" si="41"/>
        <v>-2801.4115999999999</v>
      </c>
      <c r="H112" s="879">
        <f t="shared" ca="1" si="41"/>
        <v>-99054.887999999992</v>
      </c>
      <c r="I112" s="879">
        <f t="shared" ca="1" si="41"/>
        <v>-2530.5122000000001</v>
      </c>
      <c r="J112" s="879">
        <f t="shared" ca="1" si="41"/>
        <v>-10576.446</v>
      </c>
      <c r="K112" s="879">
        <f t="shared" ca="1" si="35"/>
        <v>-28742.651300000001</v>
      </c>
      <c r="L112" s="879">
        <f t="shared" ca="1" si="41"/>
        <v>-138367.095</v>
      </c>
      <c r="M112" s="879">
        <f t="shared" ca="1" si="41"/>
        <v>-11009.86</v>
      </c>
      <c r="N112" s="879">
        <f t="shared" ca="1" si="41"/>
        <v>-117528.98820000001</v>
      </c>
      <c r="O112" s="893">
        <f t="shared" ca="1" si="36"/>
        <v>43080.899414032901</v>
      </c>
      <c r="P112" s="893">
        <f t="shared" ca="1" si="37"/>
        <v>-141157.20189999999</v>
      </c>
      <c r="Q112" s="893">
        <f t="shared" ca="1" si="38"/>
        <v>-41849.609500000006</v>
      </c>
      <c r="R112" s="893">
        <f t="shared" ca="1" si="39"/>
        <v>-266905.94320000004</v>
      </c>
      <c r="S112" s="1133">
        <f t="shared" ca="1" si="40"/>
        <v>-406831.85518596711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41"/>
        <v>43497.481569235766</v>
      </c>
      <c r="D113" s="879">
        <f t="shared" ca="1" si="34"/>
        <v>-92507.705099999992</v>
      </c>
      <c r="E113" s="879">
        <f t="shared" ca="1" si="41"/>
        <v>-173317.3812</v>
      </c>
      <c r="F113" s="879">
        <f t="shared" ca="1" si="41"/>
        <v>-100038.66040000001</v>
      </c>
      <c r="G113" s="879">
        <f t="shared" ca="1" si="41"/>
        <v>-25212.704399999999</v>
      </c>
      <c r="H113" s="879">
        <f t="shared" ca="1" si="41"/>
        <v>-49527.443999999996</v>
      </c>
      <c r="I113" s="879">
        <f t="shared" ca="1" si="41"/>
        <v>-101220.48800000001</v>
      </c>
      <c r="J113" s="879">
        <f t="shared" ca="1" si="41"/>
        <v>-111052.683</v>
      </c>
      <c r="K113" s="879">
        <f t="shared" ca="1" si="35"/>
        <v>-109744.6686</v>
      </c>
      <c r="L113" s="879">
        <f t="shared" ca="1" si="41"/>
        <v>-94089.624599999996</v>
      </c>
      <c r="M113" s="879">
        <f t="shared" ca="1" si="41"/>
        <v>-22019.72</v>
      </c>
      <c r="N113" s="879">
        <f t="shared" ca="1" si="41"/>
        <v>-6027.1276000000007</v>
      </c>
      <c r="O113" s="893">
        <f t="shared" ca="1" si="36"/>
        <v>-222327.60473076423</v>
      </c>
      <c r="P113" s="893">
        <f t="shared" ca="1" si="37"/>
        <v>-174778.8088</v>
      </c>
      <c r="Q113" s="893">
        <f t="shared" ca="1" si="38"/>
        <v>-322017.83960000006</v>
      </c>
      <c r="R113" s="893">
        <f t="shared" ca="1" si="39"/>
        <v>-122136.4722</v>
      </c>
      <c r="S113" s="1133">
        <f t="shared" ca="1" si="40"/>
        <v>-841260.72533076419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41"/>
        <v>393227.23280694173</v>
      </c>
      <c r="D114" s="879">
        <f t="shared" ca="1" si="34"/>
        <v>-85655.282499999987</v>
      </c>
      <c r="E114" s="879">
        <f t="shared" ca="1" si="41"/>
        <v>-173317.3812</v>
      </c>
      <c r="F114" s="879">
        <f t="shared" ca="1" si="41"/>
        <v>-57164.948800000006</v>
      </c>
      <c r="G114" s="879">
        <f t="shared" ca="1" si="41"/>
        <v>-14007.057999999999</v>
      </c>
      <c r="H114" s="879">
        <f t="shared" ca="1" si="41"/>
        <v>-79243.910399999993</v>
      </c>
      <c r="I114" s="879">
        <f t="shared" ca="1" si="41"/>
        <v>-86037.414799999999</v>
      </c>
      <c r="J114" s="879">
        <f t="shared" ca="1" si="41"/>
        <v>-55526.341500000002</v>
      </c>
      <c r="K114" s="879">
        <f t="shared" ca="1" si="35"/>
        <v>-128035.4467</v>
      </c>
      <c r="L114" s="879">
        <f t="shared" ca="1" si="41"/>
        <v>-38742.786599999999</v>
      </c>
      <c r="M114" s="879">
        <f t="shared" ca="1" si="41"/>
        <v>-5504.93</v>
      </c>
      <c r="N114" s="879">
        <f t="shared" ca="1" si="41"/>
        <v>-69311.967400000009</v>
      </c>
      <c r="O114" s="893">
        <f t="shared" ca="1" si="36"/>
        <v>134254.56910694175</v>
      </c>
      <c r="P114" s="893">
        <f t="shared" ca="1" si="37"/>
        <v>-150415.9172</v>
      </c>
      <c r="Q114" s="893">
        <f t="shared" ca="1" si="38"/>
        <v>-269599.20299999998</v>
      </c>
      <c r="R114" s="893">
        <f t="shared" ca="1" si="39"/>
        <v>-113559.68400000001</v>
      </c>
      <c r="S114" s="1133">
        <f t="shared" ca="1" si="40"/>
        <v>-399320.2350930582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41"/>
        <v>452630.04348446848</v>
      </c>
      <c r="D115" s="879">
        <f t="shared" ca="1" si="34"/>
        <v>-61671.80339999999</v>
      </c>
      <c r="E115" s="879">
        <f t="shared" ca="1" si="41"/>
        <v>-4814.3716999999997</v>
      </c>
      <c r="F115" s="879">
        <f t="shared" ca="1" si="41"/>
        <v>-64310.567400000007</v>
      </c>
      <c r="G115" s="879">
        <f t="shared" ca="1" si="41"/>
        <v>-112056.46399999999</v>
      </c>
      <c r="H115" s="879">
        <f t="shared" ca="1" si="41"/>
        <v>-116389.49339999999</v>
      </c>
      <c r="I115" s="879">
        <f t="shared" ca="1" si="41"/>
        <v>-5061.0244000000002</v>
      </c>
      <c r="J115" s="879">
        <f t="shared" ca="1" si="41"/>
        <v>-50238.118499999997</v>
      </c>
      <c r="K115" s="879">
        <f t="shared" ca="1" si="35"/>
        <v>-83614.9856</v>
      </c>
      <c r="L115" s="879">
        <f t="shared" ca="1" si="41"/>
        <v>-49812.154199999997</v>
      </c>
      <c r="M115" s="879">
        <f t="shared" ca="1" si="41"/>
        <v>-96336.275000000009</v>
      </c>
      <c r="N115" s="879">
        <f t="shared" ca="1" si="41"/>
        <v>-54244.148400000005</v>
      </c>
      <c r="O115" s="893">
        <f t="shared" ca="1" si="36"/>
        <v>386143.86838446849</v>
      </c>
      <c r="P115" s="893">
        <f t="shared" ca="1" si="37"/>
        <v>-292756.52480000001</v>
      </c>
      <c r="Q115" s="893">
        <f t="shared" ca="1" si="38"/>
        <v>-138914.12849999999</v>
      </c>
      <c r="R115" s="893">
        <f t="shared" ca="1" si="39"/>
        <v>-200392.57760000002</v>
      </c>
      <c r="S115" s="1133">
        <f t="shared" ca="1" si="40"/>
        <v>-245919.36251553154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41"/>
        <v>674429.70165863179</v>
      </c>
      <c r="D116" s="879">
        <f t="shared" ca="1" si="34"/>
        <v>-78802.859899999981</v>
      </c>
      <c r="E116" s="879">
        <f t="shared" ca="1" si="41"/>
        <v>-173317.3812</v>
      </c>
      <c r="F116" s="879">
        <f t="shared" ca="1" si="41"/>
        <v>-178640.46500000003</v>
      </c>
      <c r="G116" s="879">
        <f t="shared" ca="1" si="41"/>
        <v>-67233.878400000001</v>
      </c>
      <c r="H116" s="879">
        <f t="shared" ca="1" si="41"/>
        <v>-54480.188399999999</v>
      </c>
      <c r="I116" s="879">
        <f t="shared" ca="1" si="41"/>
        <v>-116403.56120000001</v>
      </c>
      <c r="J116" s="879">
        <f t="shared" ca="1" si="41"/>
        <v>-60814.5645</v>
      </c>
      <c r="K116" s="879">
        <f t="shared" ca="1" si="35"/>
        <v>-117583.5735</v>
      </c>
      <c r="L116" s="879">
        <f t="shared" ca="1" si="41"/>
        <v>-135599.7531</v>
      </c>
      <c r="M116" s="879">
        <f t="shared" ca="1" si="41"/>
        <v>-134870.785</v>
      </c>
      <c r="N116" s="879">
        <f t="shared" ca="1" si="41"/>
        <v>-129583.24340000002</v>
      </c>
      <c r="O116" s="893">
        <f t="shared" ca="1" si="36"/>
        <v>422309.46055863186</v>
      </c>
      <c r="P116" s="893">
        <f t="shared" ca="1" si="37"/>
        <v>-300354.5318</v>
      </c>
      <c r="Q116" s="893">
        <f t="shared" ca="1" si="38"/>
        <v>-294801.69920000003</v>
      </c>
      <c r="R116" s="893">
        <f t="shared" ca="1" si="39"/>
        <v>-400053.78150000004</v>
      </c>
      <c r="S116" s="1133">
        <f t="shared" ca="1" si="40"/>
        <v>-572900.55194136826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41"/>
        <v>272327.98266946094</v>
      </c>
      <c r="D117" s="879">
        <f t="shared" ca="1" si="34"/>
        <v>-13704.845199999998</v>
      </c>
      <c r="E117" s="879">
        <f t="shared" ca="1" si="41"/>
        <v>-57772.460399999996</v>
      </c>
      <c r="F117" s="879">
        <f t="shared" ca="1" si="41"/>
        <v>-89320.232500000013</v>
      </c>
      <c r="G117" s="879">
        <f t="shared" ca="1" si="41"/>
        <v>-95247.994399999996</v>
      </c>
      <c r="H117" s="879">
        <f t="shared" ca="1" si="41"/>
        <v>-49527.443999999996</v>
      </c>
      <c r="I117" s="879">
        <f t="shared" ca="1" si="41"/>
        <v>-12652.561000000002</v>
      </c>
      <c r="J117" s="879">
        <f t="shared" ca="1" si="41"/>
        <v>-2644.1115</v>
      </c>
      <c r="K117" s="879">
        <f t="shared" ca="1" si="35"/>
        <v>-88840.922200000001</v>
      </c>
      <c r="L117" s="879">
        <f t="shared" ca="1" si="41"/>
        <v>-116228.35979999999</v>
      </c>
      <c r="M117" s="879">
        <f t="shared" ca="1" si="41"/>
        <v>-77069.02</v>
      </c>
      <c r="N117" s="879">
        <f t="shared" ca="1" si="41"/>
        <v>-63284.839800000009</v>
      </c>
      <c r="O117" s="893">
        <f t="shared" ca="1" si="36"/>
        <v>200850.67706946091</v>
      </c>
      <c r="P117" s="893">
        <f t="shared" ca="1" si="37"/>
        <v>-234095.6709</v>
      </c>
      <c r="Q117" s="893">
        <f t="shared" ca="1" si="38"/>
        <v>-104137.5947</v>
      </c>
      <c r="R117" s="893">
        <f t="shared" ca="1" si="39"/>
        <v>-256582.21960000001</v>
      </c>
      <c r="S117" s="1133">
        <f t="shared" ca="1" si="40"/>
        <v>-393964.80813053908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41"/>
        <v>473378.84216404642</v>
      </c>
      <c r="D118" s="879">
        <f t="shared" ca="1" si="34"/>
        <v>-37688.324299999993</v>
      </c>
      <c r="E118" s="879">
        <f t="shared" ca="1" si="41"/>
        <v>-144431.15099999998</v>
      </c>
      <c r="F118" s="879">
        <f t="shared" ca="1" si="41"/>
        <v>-157203.60920000001</v>
      </c>
      <c r="G118" s="879">
        <f t="shared" ca="1" si="41"/>
        <v>-30815.527599999998</v>
      </c>
      <c r="H118" s="879">
        <f t="shared" ca="1" si="41"/>
        <v>-24763.721999999998</v>
      </c>
      <c r="I118" s="879">
        <f t="shared" ca="1" si="41"/>
        <v>-5061.0244000000002</v>
      </c>
      <c r="J118" s="879">
        <f t="shared" ca="1" si="41"/>
        <v>-13220.557499999999</v>
      </c>
      <c r="K118" s="879">
        <f t="shared" ca="1" si="35"/>
        <v>-70550.144100000005</v>
      </c>
      <c r="L118" s="879">
        <f t="shared" ca="1" si="41"/>
        <v>-5534.6837999999998</v>
      </c>
      <c r="M118" s="879">
        <f t="shared" ca="1" si="41"/>
        <v>-46791.904999999999</v>
      </c>
      <c r="N118" s="879">
        <f t="shared" ca="1" si="41"/>
        <v>-51230.584600000009</v>
      </c>
      <c r="O118" s="893">
        <f t="shared" ca="1" si="36"/>
        <v>291259.36686404643</v>
      </c>
      <c r="P118" s="893">
        <f t="shared" ca="1" si="37"/>
        <v>-212782.85880000002</v>
      </c>
      <c r="Q118" s="893">
        <f t="shared" ca="1" si="38"/>
        <v>-88831.725999999995</v>
      </c>
      <c r="R118" s="893">
        <f t="shared" ca="1" si="39"/>
        <v>-103557.1734</v>
      </c>
      <c r="S118" s="1133">
        <f t="shared" ca="1" si="40"/>
        <v>-113912.39133595358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41"/>
        <v>22186.215455572838</v>
      </c>
      <c r="D119" s="879">
        <f t="shared" ca="1" si="34"/>
        <v>-157605.71979999996</v>
      </c>
      <c r="E119" s="879">
        <f t="shared" ca="1" si="41"/>
        <v>-139616.77929999999</v>
      </c>
      <c r="F119" s="879">
        <f t="shared" ca="1" si="41"/>
        <v>-50019.330200000004</v>
      </c>
      <c r="G119" s="879">
        <f t="shared" ca="1" si="41"/>
        <v>-28014.115999999998</v>
      </c>
      <c r="H119" s="879">
        <f t="shared" ca="1" si="41"/>
        <v>-71814.793799999999</v>
      </c>
      <c r="I119" s="879">
        <f t="shared" ca="1" si="41"/>
        <v>-63262.805</v>
      </c>
      <c r="J119" s="879">
        <f t="shared" ca="1" si="41"/>
        <v>-92543.902499999997</v>
      </c>
      <c r="K119" s="879">
        <f t="shared" ca="1" si="35"/>
        <v>-83614.9856</v>
      </c>
      <c r="L119" s="879">
        <f t="shared" ca="1" si="41"/>
        <v>-96856.966499999995</v>
      </c>
      <c r="M119" s="879">
        <f t="shared" ca="1" si="41"/>
        <v>-82573.950000000012</v>
      </c>
      <c r="N119" s="879">
        <f t="shared" ca="1" si="41"/>
        <v>-39176.329400000002</v>
      </c>
      <c r="O119" s="893">
        <f t="shared" ca="1" si="36"/>
        <v>-275036.28364442708</v>
      </c>
      <c r="P119" s="893">
        <f t="shared" ca="1" si="37"/>
        <v>-149848.24</v>
      </c>
      <c r="Q119" s="893">
        <f t="shared" ca="1" si="38"/>
        <v>-239421.69309999997</v>
      </c>
      <c r="R119" s="893">
        <f t="shared" ca="1" si="39"/>
        <v>-218607.24589999998</v>
      </c>
      <c r="S119" s="1133">
        <f t="shared" ca="1" si="40"/>
        <v>-882913.46264442708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41"/>
        <v>27991.54733665564</v>
      </c>
      <c r="D120" s="879">
        <f t="shared" ca="1" si="34"/>
        <v>-171310.56499999997</v>
      </c>
      <c r="E120" s="879">
        <f t="shared" ca="1" si="41"/>
        <v>-221461.09819999998</v>
      </c>
      <c r="F120" s="879">
        <f t="shared" ca="1" si="41"/>
        <v>-135766.75340000002</v>
      </c>
      <c r="G120" s="879">
        <f t="shared" ca="1" si="41"/>
        <v>-11205.6464</v>
      </c>
      <c r="H120" s="879">
        <f t="shared" ca="1" si="41"/>
        <v>-49527.443999999996</v>
      </c>
      <c r="I120" s="879">
        <f t="shared" ca="1" si="41"/>
        <v>-55671.268400000001</v>
      </c>
      <c r="J120" s="879">
        <f t="shared" ca="1" si="41"/>
        <v>-29085.226500000001</v>
      </c>
      <c r="K120" s="879">
        <f t="shared" ca="1" si="35"/>
        <v>-57485.302600000003</v>
      </c>
      <c r="L120" s="879">
        <f t="shared" ca="1" si="41"/>
        <v>-13836.709499999999</v>
      </c>
      <c r="M120" s="879">
        <f t="shared" ca="1" si="41"/>
        <v>-85326.415000000008</v>
      </c>
      <c r="N120" s="879">
        <f t="shared" ca="1" si="41"/>
        <v>-63284.839800000009</v>
      </c>
      <c r="O120" s="893">
        <f t="shared" ca="1" si="36"/>
        <v>-364780.11586334428</v>
      </c>
      <c r="P120" s="893">
        <f t="shared" ca="1" si="37"/>
        <v>-196499.8438</v>
      </c>
      <c r="Q120" s="893">
        <f t="shared" ca="1" si="38"/>
        <v>-142241.79750000002</v>
      </c>
      <c r="R120" s="893">
        <f t="shared" ca="1" si="39"/>
        <v>-162447.96430000002</v>
      </c>
      <c r="S120" s="1133">
        <f t="shared" ca="1" si="40"/>
        <v>-865969.72146334429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41"/>
        <v>0</v>
      </c>
      <c r="D121" s="879">
        <f t="shared" si="41"/>
        <v>0</v>
      </c>
      <c r="E121" s="879">
        <f t="shared" si="41"/>
        <v>0</v>
      </c>
      <c r="F121" s="879">
        <f t="shared" si="41"/>
        <v>0</v>
      </c>
      <c r="G121" s="879">
        <f t="shared" si="41"/>
        <v>0</v>
      </c>
      <c r="H121" s="879">
        <f t="shared" si="41"/>
        <v>0</v>
      </c>
      <c r="I121" s="879">
        <f t="shared" si="41"/>
        <v>0</v>
      </c>
      <c r="J121" s="879">
        <f t="shared" si="41"/>
        <v>0</v>
      </c>
      <c r="K121" s="879">
        <f t="shared" si="41"/>
        <v>0</v>
      </c>
      <c r="L121" s="879">
        <f t="shared" si="41"/>
        <v>0</v>
      </c>
      <c r="M121" s="879">
        <f t="shared" si="41"/>
        <v>0</v>
      </c>
      <c r="N121" s="879">
        <f t="shared" si="41"/>
        <v>0</v>
      </c>
      <c r="O121" s="893">
        <f t="shared" si="36"/>
        <v>0</v>
      </c>
      <c r="P121" s="893">
        <f t="shared" si="37"/>
        <v>0</v>
      </c>
      <c r="Q121" s="893">
        <f t="shared" si="38"/>
        <v>0</v>
      </c>
      <c r="R121" s="893">
        <f t="shared" si="39"/>
        <v>0</v>
      </c>
      <c r="S121" s="1133">
        <f t="shared" si="40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41"/>
        <v>0</v>
      </c>
      <c r="E122" s="879">
        <f t="shared" si="41"/>
        <v>0</v>
      </c>
      <c r="F122" s="879">
        <f t="shared" si="41"/>
        <v>0</v>
      </c>
      <c r="G122" s="879">
        <f t="shared" si="41"/>
        <v>0</v>
      </c>
      <c r="H122" s="879">
        <f t="shared" si="41"/>
        <v>0</v>
      </c>
      <c r="I122" s="879">
        <f t="shared" si="41"/>
        <v>0</v>
      </c>
      <c r="J122" s="879">
        <f t="shared" si="41"/>
        <v>0</v>
      </c>
      <c r="K122" s="879">
        <f t="shared" si="41"/>
        <v>0</v>
      </c>
      <c r="L122" s="879">
        <f t="shared" si="41"/>
        <v>0</v>
      </c>
      <c r="M122" s="879">
        <f t="shared" si="41"/>
        <v>0</v>
      </c>
      <c r="N122" s="879">
        <f t="shared" si="41"/>
        <v>0</v>
      </c>
      <c r="O122" s="893">
        <f t="shared" si="36"/>
        <v>0</v>
      </c>
      <c r="P122" s="893">
        <f t="shared" si="37"/>
        <v>0</v>
      </c>
      <c r="Q122" s="893">
        <f t="shared" si="38"/>
        <v>0</v>
      </c>
      <c r="R122" s="893">
        <f t="shared" si="39"/>
        <v>0</v>
      </c>
      <c r="S122" s="1133">
        <f t="shared" si="40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7308151.2883757018</v>
      </c>
      <c r="D123" s="884">
        <f t="shared" ref="D123:S123" ca="1" si="42">SUM(D109:D122)</f>
        <v>-942893.34975999966</v>
      </c>
      <c r="E123" s="884">
        <f t="shared" ca="1" si="42"/>
        <v>-1459717.4994399999</v>
      </c>
      <c r="F123" s="884">
        <f t="shared" ca="1" si="42"/>
        <v>-989668.17610000004</v>
      </c>
      <c r="G123" s="884">
        <f t="shared" ca="1" si="42"/>
        <v>-508176.06423999992</v>
      </c>
      <c r="H123" s="884">
        <f t="shared" ca="1" si="42"/>
        <v>-681497.62943999982</v>
      </c>
      <c r="I123" s="884">
        <f t="shared" ca="1" si="42"/>
        <v>-553169.96692000004</v>
      </c>
      <c r="J123" s="884">
        <f t="shared" ca="1" si="42"/>
        <v>-535696.98989999993</v>
      </c>
      <c r="K123" s="884">
        <f t="shared" ca="1" si="42"/>
        <v>-915061.49866000004</v>
      </c>
      <c r="L123" s="884">
        <f t="shared" ca="1" si="42"/>
        <v>-720062.36237999995</v>
      </c>
      <c r="M123" s="884">
        <f t="shared" ca="1" si="42"/>
        <v>-736559.63400000008</v>
      </c>
      <c r="N123" s="884">
        <f t="shared" ca="1" si="42"/>
        <v>-805224.24736000015</v>
      </c>
      <c r="O123" s="884">
        <f t="shared" ca="1" si="42"/>
        <v>4905540.4391757017</v>
      </c>
      <c r="P123" s="884">
        <f t="shared" ca="1" si="42"/>
        <v>-2179341.8697800003</v>
      </c>
      <c r="Q123" s="884">
        <f t="shared" ca="1" si="42"/>
        <v>-2003928.4554800005</v>
      </c>
      <c r="R123" s="884">
        <f t="shared" ca="1" si="42"/>
        <v>-2261846.2437400003</v>
      </c>
      <c r="S123" s="1134">
        <f t="shared" ca="1" si="42"/>
        <v>-1539576.129824298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62" t="s">
        <v>212</v>
      </c>
      <c r="B125" s="1463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64">
        <f t="shared" ref="S125" si="43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62"/>
      <c r="B126" s="1463"/>
      <c r="C126" s="859" t="str">
        <f t="shared" ref="C126:R126" si="44">C12</f>
        <v>факт</v>
      </c>
      <c r="D126" s="859" t="str">
        <f t="shared" si="44"/>
        <v>факт</v>
      </c>
      <c r="E126" s="859" t="str">
        <f t="shared" si="44"/>
        <v>факт</v>
      </c>
      <c r="F126" s="859" t="str">
        <f t="shared" si="44"/>
        <v>факт</v>
      </c>
      <c r="G126" s="859" t="str">
        <f t="shared" si="44"/>
        <v>факт</v>
      </c>
      <c r="H126" s="859" t="str">
        <f t="shared" si="44"/>
        <v>факт</v>
      </c>
      <c r="I126" s="859" t="str">
        <f t="shared" si="44"/>
        <v>факт</v>
      </c>
      <c r="J126" s="859" t="str">
        <f t="shared" si="44"/>
        <v>факт</v>
      </c>
      <c r="K126" s="859" t="str">
        <f t="shared" si="44"/>
        <v>факт</v>
      </c>
      <c r="L126" s="859" t="str">
        <f t="shared" si="44"/>
        <v>факт</v>
      </c>
      <c r="M126" s="859" t="str">
        <f t="shared" si="44"/>
        <v>факт</v>
      </c>
      <c r="N126" s="859" t="str">
        <f t="shared" si="44"/>
        <v>факт</v>
      </c>
      <c r="O126" s="859" t="str">
        <f t="shared" si="44"/>
        <v>план</v>
      </c>
      <c r="P126" s="859" t="str">
        <f t="shared" si="44"/>
        <v>план</v>
      </c>
      <c r="Q126" s="859" t="str">
        <f t="shared" si="44"/>
        <v>план</v>
      </c>
      <c r="R126" s="859" t="str">
        <f t="shared" si="44"/>
        <v>план</v>
      </c>
      <c r="S126" s="1464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5">(C57-C91)*C$25-C109</f>
        <v>888211.07407800667</v>
      </c>
      <c r="D127" s="879">
        <f t="shared" ref="D127:D138" ca="1" si="46">(D57-D91)*D$25-D109</f>
        <v>-45225.989159999983</v>
      </c>
      <c r="E127" s="879">
        <f t="shared" ca="1" si="45"/>
        <v>-138653.90495999999</v>
      </c>
      <c r="F127" s="879">
        <f t="shared" ca="1" si="45"/>
        <v>-2143.6855800000003</v>
      </c>
      <c r="G127" s="879">
        <f t="shared" ca="1" si="45"/>
        <v>-10085.081760000001</v>
      </c>
      <c r="H127" s="879">
        <f t="shared" ca="1" si="45"/>
        <v>-52003.816199999987</v>
      </c>
      <c r="I127" s="879">
        <f t="shared" ca="1" si="45"/>
        <v>-53140.756200000003</v>
      </c>
      <c r="J127" s="879">
        <f t="shared" ca="1" si="45"/>
        <v>-26969.937299999998</v>
      </c>
      <c r="K127" s="879">
        <f t="shared" ref="K127:K138" ca="1" si="47">(K57-K91)*K$25-K109</f>
        <v>-37626.743519999996</v>
      </c>
      <c r="L127" s="879">
        <f t="shared" ca="1" si="45"/>
        <v>-18264.456539999999</v>
      </c>
      <c r="M127" s="879">
        <f t="shared" ca="1" si="45"/>
        <v>-47892.890999999996</v>
      </c>
      <c r="N127" s="879">
        <f t="shared" ca="1" si="45"/>
        <v>-75941.807760000011</v>
      </c>
      <c r="O127" s="893">
        <f ca="1">SUM(C127:E127)</f>
        <v>704331.17995800672</v>
      </c>
      <c r="P127" s="893">
        <f ca="1">SUM(F127:H127)</f>
        <v>-64232.583539999992</v>
      </c>
      <c r="Q127" s="893">
        <f ca="1">SUM(I127:K127)</f>
        <v>-117737.43701999998</v>
      </c>
      <c r="R127" s="893">
        <f ca="1">SUM(L127:N127)</f>
        <v>-142099.15529999998</v>
      </c>
      <c r="S127" s="1133">
        <f ca="1">SUM(O127:R127)</f>
        <v>380262.00409800676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5"/>
        <v>256766.38365977752</v>
      </c>
      <c r="D128" s="879">
        <f t="shared" ca="1" si="46"/>
        <v>-53448.896279999986</v>
      </c>
      <c r="E128" s="879">
        <f t="shared" ca="1" si="45"/>
        <v>-115544.92079999999</v>
      </c>
      <c r="F128" s="879">
        <f t="shared" ca="1" si="45"/>
        <v>-94322.165519999995</v>
      </c>
      <c r="G128" s="879">
        <f t="shared" ca="1" si="45"/>
        <v>-67233.878399999987</v>
      </c>
      <c r="H128" s="879">
        <f t="shared" ca="1" si="45"/>
        <v>-56461.286159999996</v>
      </c>
      <c r="I128" s="879">
        <f t="shared" ca="1" si="45"/>
        <v>-21256.302479999998</v>
      </c>
      <c r="J128" s="879">
        <f t="shared" ca="1" si="45"/>
        <v>-34902.271800000002</v>
      </c>
      <c r="K128" s="879">
        <f t="shared" ca="1" si="47"/>
        <v>-68982.363120000009</v>
      </c>
      <c r="L128" s="879">
        <f t="shared" ca="1" si="45"/>
        <v>-11622.83598</v>
      </c>
      <c r="M128" s="879">
        <f t="shared" ca="1" si="45"/>
        <v>-24772.185000000005</v>
      </c>
      <c r="N128" s="879">
        <f t="shared" ca="1" si="45"/>
        <v>-28930.212480000002</v>
      </c>
      <c r="O128" s="893">
        <f t="shared" ref="O128:O140" ca="1" si="48">SUM(C128:E128)</f>
        <v>87772.566579777544</v>
      </c>
      <c r="P128" s="893">
        <f t="shared" ref="P128:P140" ca="1" si="49">SUM(F128:H128)</f>
        <v>-218017.33007999996</v>
      </c>
      <c r="Q128" s="893">
        <f t="shared" ref="Q128:Q140" ca="1" si="50">SUM(I128:K128)</f>
        <v>-125140.93740000001</v>
      </c>
      <c r="R128" s="893">
        <f t="shared" ref="R128:R140" ca="1" si="51">SUM(L128:N128)</f>
        <v>-65325.233460000003</v>
      </c>
      <c r="S128" s="1133">
        <f t="shared" ref="S128:S140" ca="1" si="52">SUM(O128:R128)</f>
        <v>-320710.93436022243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5"/>
        <v>0</v>
      </c>
      <c r="D129" s="879">
        <f t="shared" ca="1" si="46"/>
        <v>0</v>
      </c>
      <c r="E129" s="879">
        <f t="shared" ca="1" si="45"/>
        <v>0</v>
      </c>
      <c r="F129" s="879">
        <f t="shared" ca="1" si="45"/>
        <v>0</v>
      </c>
      <c r="G129" s="879">
        <f t="shared" ca="1" si="45"/>
        <v>0</v>
      </c>
      <c r="H129" s="879">
        <f t="shared" ca="1" si="45"/>
        <v>0</v>
      </c>
      <c r="I129" s="879">
        <f t="shared" ca="1" si="45"/>
        <v>0</v>
      </c>
      <c r="J129" s="879">
        <f t="shared" ca="1" si="45"/>
        <v>0</v>
      </c>
      <c r="K129" s="879">
        <f t="shared" ca="1" si="47"/>
        <v>0</v>
      </c>
      <c r="L129" s="879">
        <f t="shared" ca="1" si="45"/>
        <v>0</v>
      </c>
      <c r="M129" s="879">
        <f t="shared" ca="1" si="45"/>
        <v>0</v>
      </c>
      <c r="N129" s="879">
        <f t="shared" ca="1" si="45"/>
        <v>0</v>
      </c>
      <c r="O129" s="893">
        <f t="shared" ca="1" si="48"/>
        <v>0</v>
      </c>
      <c r="P129" s="893">
        <f t="shared" ca="1" si="49"/>
        <v>0</v>
      </c>
      <c r="Q129" s="893">
        <f t="shared" ca="1" si="50"/>
        <v>0</v>
      </c>
      <c r="R129" s="893">
        <f t="shared" ca="1" si="51"/>
        <v>0</v>
      </c>
      <c r="S129" s="1133">
        <f t="shared" ca="1" si="52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5"/>
        <v>0</v>
      </c>
      <c r="D130" s="879">
        <f t="shared" ca="1" si="46"/>
        <v>0</v>
      </c>
      <c r="E130" s="879">
        <f t="shared" ca="1" si="45"/>
        <v>0</v>
      </c>
      <c r="F130" s="879">
        <f t="shared" ca="1" si="45"/>
        <v>0</v>
      </c>
      <c r="G130" s="879">
        <f t="shared" ca="1" si="45"/>
        <v>0</v>
      </c>
      <c r="H130" s="879">
        <f t="shared" ca="1" si="45"/>
        <v>0</v>
      </c>
      <c r="I130" s="879">
        <f t="shared" ca="1" si="45"/>
        <v>0</v>
      </c>
      <c r="J130" s="879">
        <f t="shared" ca="1" si="45"/>
        <v>0</v>
      </c>
      <c r="K130" s="879">
        <f t="shared" ca="1" si="47"/>
        <v>0</v>
      </c>
      <c r="L130" s="879">
        <f t="shared" ca="1" si="45"/>
        <v>0</v>
      </c>
      <c r="M130" s="879">
        <f t="shared" ca="1" si="45"/>
        <v>0</v>
      </c>
      <c r="N130" s="879">
        <f t="shared" ca="1" si="45"/>
        <v>0</v>
      </c>
      <c r="O130" s="893">
        <f t="shared" ca="1" si="48"/>
        <v>0</v>
      </c>
      <c r="P130" s="893">
        <f t="shared" ca="1" si="49"/>
        <v>0</v>
      </c>
      <c r="Q130" s="893">
        <f t="shared" ca="1" si="50"/>
        <v>0</v>
      </c>
      <c r="R130" s="893">
        <f t="shared" ca="1" si="51"/>
        <v>0</v>
      </c>
      <c r="S130" s="1133">
        <f t="shared" ca="1" si="52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5"/>
        <v>0</v>
      </c>
      <c r="D131" s="879">
        <f t="shared" ca="1" si="46"/>
        <v>0</v>
      </c>
      <c r="E131" s="879">
        <f t="shared" ca="1" si="45"/>
        <v>0</v>
      </c>
      <c r="F131" s="879">
        <f t="shared" ca="1" si="45"/>
        <v>0</v>
      </c>
      <c r="G131" s="879">
        <f t="shared" ca="1" si="45"/>
        <v>0</v>
      </c>
      <c r="H131" s="879">
        <f t="shared" ca="1" si="45"/>
        <v>0</v>
      </c>
      <c r="I131" s="879">
        <f t="shared" ca="1" si="45"/>
        <v>0</v>
      </c>
      <c r="J131" s="879">
        <f t="shared" ca="1" si="45"/>
        <v>0</v>
      </c>
      <c r="K131" s="879">
        <f t="shared" ca="1" si="47"/>
        <v>0</v>
      </c>
      <c r="L131" s="879">
        <f t="shared" ca="1" si="45"/>
        <v>0</v>
      </c>
      <c r="M131" s="879">
        <f t="shared" ca="1" si="45"/>
        <v>0</v>
      </c>
      <c r="N131" s="879">
        <f t="shared" ca="1" si="45"/>
        <v>0</v>
      </c>
      <c r="O131" s="893">
        <f t="shared" ca="1" si="48"/>
        <v>0</v>
      </c>
      <c r="P131" s="893">
        <f t="shared" ca="1" si="49"/>
        <v>0</v>
      </c>
      <c r="Q131" s="893">
        <f t="shared" ca="1" si="50"/>
        <v>0</v>
      </c>
      <c r="R131" s="893">
        <f t="shared" ca="1" si="51"/>
        <v>0</v>
      </c>
      <c r="S131" s="1133">
        <f t="shared" ca="1" si="52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5"/>
        <v>0</v>
      </c>
      <c r="D132" s="879">
        <f t="shared" ca="1" si="46"/>
        <v>0</v>
      </c>
      <c r="E132" s="879">
        <f t="shared" ca="1" si="45"/>
        <v>0</v>
      </c>
      <c r="F132" s="879">
        <f t="shared" ca="1" si="45"/>
        <v>0</v>
      </c>
      <c r="G132" s="879">
        <f t="shared" ca="1" si="45"/>
        <v>0</v>
      </c>
      <c r="H132" s="879">
        <f t="shared" ca="1" si="45"/>
        <v>0</v>
      </c>
      <c r="I132" s="879">
        <f t="shared" ca="1" si="45"/>
        <v>0</v>
      </c>
      <c r="J132" s="879">
        <f t="shared" ca="1" si="45"/>
        <v>0</v>
      </c>
      <c r="K132" s="879">
        <f t="shared" ca="1" si="47"/>
        <v>0</v>
      </c>
      <c r="L132" s="879">
        <f t="shared" ca="1" si="45"/>
        <v>0</v>
      </c>
      <c r="M132" s="879">
        <f t="shared" ca="1" si="45"/>
        <v>0</v>
      </c>
      <c r="N132" s="879">
        <f t="shared" ca="1" si="45"/>
        <v>0</v>
      </c>
      <c r="O132" s="893">
        <f t="shared" ca="1" si="48"/>
        <v>0</v>
      </c>
      <c r="P132" s="893">
        <f t="shared" ca="1" si="49"/>
        <v>0</v>
      </c>
      <c r="Q132" s="893">
        <f t="shared" ca="1" si="50"/>
        <v>0</v>
      </c>
      <c r="R132" s="893">
        <f t="shared" ca="1" si="51"/>
        <v>0</v>
      </c>
      <c r="S132" s="1133">
        <f t="shared" ca="1" si="52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5"/>
        <v>0</v>
      </c>
      <c r="D133" s="879">
        <f t="shared" ca="1" si="46"/>
        <v>0</v>
      </c>
      <c r="E133" s="879">
        <f t="shared" ca="1" si="45"/>
        <v>0</v>
      </c>
      <c r="F133" s="879">
        <f t="shared" ca="1" si="45"/>
        <v>0</v>
      </c>
      <c r="G133" s="879">
        <f t="shared" ca="1" si="45"/>
        <v>0</v>
      </c>
      <c r="H133" s="879">
        <f t="shared" ca="1" si="45"/>
        <v>0</v>
      </c>
      <c r="I133" s="879">
        <f t="shared" ca="1" si="45"/>
        <v>0</v>
      </c>
      <c r="J133" s="879">
        <f t="shared" ca="1" si="45"/>
        <v>0</v>
      </c>
      <c r="K133" s="879">
        <f t="shared" ca="1" si="47"/>
        <v>0</v>
      </c>
      <c r="L133" s="879">
        <f t="shared" ca="1" si="45"/>
        <v>0</v>
      </c>
      <c r="M133" s="879">
        <f t="shared" ca="1" si="45"/>
        <v>0</v>
      </c>
      <c r="N133" s="879">
        <f t="shared" ca="1" si="45"/>
        <v>0</v>
      </c>
      <c r="O133" s="893">
        <f t="shared" ca="1" si="48"/>
        <v>0</v>
      </c>
      <c r="P133" s="893">
        <f t="shared" ca="1" si="49"/>
        <v>0</v>
      </c>
      <c r="Q133" s="893">
        <f t="shared" ca="1" si="50"/>
        <v>0</v>
      </c>
      <c r="R133" s="893">
        <f t="shared" ca="1" si="51"/>
        <v>0</v>
      </c>
      <c r="S133" s="1133">
        <f t="shared" ca="1" si="52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5"/>
        <v>0</v>
      </c>
      <c r="D134" s="879">
        <f t="shared" ca="1" si="46"/>
        <v>0</v>
      </c>
      <c r="E134" s="879">
        <f t="shared" ca="1" si="45"/>
        <v>0</v>
      </c>
      <c r="F134" s="879">
        <f t="shared" ca="1" si="45"/>
        <v>0</v>
      </c>
      <c r="G134" s="879">
        <f t="shared" ca="1" si="45"/>
        <v>0</v>
      </c>
      <c r="H134" s="879">
        <f t="shared" ca="1" si="45"/>
        <v>0</v>
      </c>
      <c r="I134" s="879">
        <f t="shared" ca="1" si="45"/>
        <v>0</v>
      </c>
      <c r="J134" s="879">
        <f t="shared" ca="1" si="45"/>
        <v>0</v>
      </c>
      <c r="K134" s="879">
        <f t="shared" ca="1" si="47"/>
        <v>0</v>
      </c>
      <c r="L134" s="879">
        <f t="shared" ca="1" si="45"/>
        <v>0</v>
      </c>
      <c r="M134" s="879">
        <f t="shared" ca="1" si="45"/>
        <v>0</v>
      </c>
      <c r="N134" s="879">
        <f t="shared" ca="1" si="45"/>
        <v>0</v>
      </c>
      <c r="O134" s="893">
        <f t="shared" ca="1" si="48"/>
        <v>0</v>
      </c>
      <c r="P134" s="893">
        <f t="shared" ca="1" si="49"/>
        <v>0</v>
      </c>
      <c r="Q134" s="893">
        <f t="shared" ca="1" si="50"/>
        <v>0</v>
      </c>
      <c r="R134" s="893">
        <f t="shared" ca="1" si="51"/>
        <v>0</v>
      </c>
      <c r="S134" s="1133">
        <f t="shared" ca="1" si="52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5"/>
        <v>0</v>
      </c>
      <c r="D135" s="879">
        <f t="shared" ca="1" si="46"/>
        <v>0</v>
      </c>
      <c r="E135" s="879">
        <f t="shared" ca="1" si="45"/>
        <v>0</v>
      </c>
      <c r="F135" s="879">
        <f t="shared" ca="1" si="45"/>
        <v>0</v>
      </c>
      <c r="G135" s="879">
        <f t="shared" ca="1" si="45"/>
        <v>0</v>
      </c>
      <c r="H135" s="879">
        <f t="shared" ca="1" si="45"/>
        <v>0</v>
      </c>
      <c r="I135" s="879">
        <f t="shared" ca="1" si="45"/>
        <v>0</v>
      </c>
      <c r="J135" s="879">
        <f t="shared" ca="1" si="45"/>
        <v>0</v>
      </c>
      <c r="K135" s="879">
        <f t="shared" ca="1" si="47"/>
        <v>0</v>
      </c>
      <c r="L135" s="879">
        <f t="shared" ca="1" si="45"/>
        <v>0</v>
      </c>
      <c r="M135" s="879">
        <f t="shared" ca="1" si="45"/>
        <v>0</v>
      </c>
      <c r="N135" s="879">
        <f t="shared" ca="1" si="45"/>
        <v>0</v>
      </c>
      <c r="O135" s="893">
        <f t="shared" ca="1" si="48"/>
        <v>0</v>
      </c>
      <c r="P135" s="893">
        <f t="shared" ca="1" si="49"/>
        <v>0</v>
      </c>
      <c r="Q135" s="893">
        <f t="shared" ca="1" si="50"/>
        <v>0</v>
      </c>
      <c r="R135" s="893">
        <f t="shared" ca="1" si="51"/>
        <v>0</v>
      </c>
      <c r="S135" s="1133">
        <f t="shared" ca="1" si="52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5"/>
        <v>0</v>
      </c>
      <c r="D136" s="879">
        <f t="shared" ca="1" si="46"/>
        <v>0</v>
      </c>
      <c r="E136" s="879">
        <f t="shared" ca="1" si="45"/>
        <v>0</v>
      </c>
      <c r="F136" s="879">
        <f t="shared" ca="1" si="45"/>
        <v>0</v>
      </c>
      <c r="G136" s="879">
        <f t="shared" ca="1" si="45"/>
        <v>0</v>
      </c>
      <c r="H136" s="879">
        <f t="shared" ca="1" si="45"/>
        <v>0</v>
      </c>
      <c r="I136" s="879">
        <f t="shared" ca="1" si="45"/>
        <v>0</v>
      </c>
      <c r="J136" s="879">
        <f t="shared" ca="1" si="45"/>
        <v>0</v>
      </c>
      <c r="K136" s="879">
        <f t="shared" ca="1" si="47"/>
        <v>0</v>
      </c>
      <c r="L136" s="879">
        <f t="shared" ca="1" si="45"/>
        <v>0</v>
      </c>
      <c r="M136" s="879">
        <f t="shared" ca="1" si="45"/>
        <v>0</v>
      </c>
      <c r="N136" s="879">
        <f t="shared" ca="1" si="45"/>
        <v>0</v>
      </c>
      <c r="O136" s="893">
        <f t="shared" ca="1" si="48"/>
        <v>0</v>
      </c>
      <c r="P136" s="893">
        <f t="shared" ca="1" si="49"/>
        <v>0</v>
      </c>
      <c r="Q136" s="893">
        <f t="shared" ca="1" si="50"/>
        <v>0</v>
      </c>
      <c r="R136" s="893">
        <f t="shared" ca="1" si="51"/>
        <v>0</v>
      </c>
      <c r="S136" s="1133">
        <f t="shared" ca="1" si="52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5"/>
        <v>0</v>
      </c>
      <c r="D137" s="879">
        <f t="shared" ca="1" si="46"/>
        <v>0</v>
      </c>
      <c r="E137" s="879">
        <f t="shared" ca="1" si="45"/>
        <v>0</v>
      </c>
      <c r="F137" s="879">
        <f t="shared" ca="1" si="45"/>
        <v>0</v>
      </c>
      <c r="G137" s="879">
        <f t="shared" ca="1" si="45"/>
        <v>0</v>
      </c>
      <c r="H137" s="879">
        <f t="shared" ca="1" si="45"/>
        <v>0</v>
      </c>
      <c r="I137" s="879">
        <f t="shared" ca="1" si="45"/>
        <v>0</v>
      </c>
      <c r="J137" s="879">
        <f t="shared" ca="1" si="45"/>
        <v>0</v>
      </c>
      <c r="K137" s="879">
        <f t="shared" ca="1" si="47"/>
        <v>0</v>
      </c>
      <c r="L137" s="879">
        <f t="shared" ca="1" si="45"/>
        <v>0</v>
      </c>
      <c r="M137" s="879">
        <f t="shared" ca="1" si="45"/>
        <v>0</v>
      </c>
      <c r="N137" s="879">
        <f t="shared" ca="1" si="45"/>
        <v>0</v>
      </c>
      <c r="O137" s="893">
        <f t="shared" ca="1" si="48"/>
        <v>0</v>
      </c>
      <c r="P137" s="893">
        <f t="shared" ca="1" si="49"/>
        <v>0</v>
      </c>
      <c r="Q137" s="893">
        <f t="shared" ca="1" si="50"/>
        <v>0</v>
      </c>
      <c r="R137" s="893">
        <f t="shared" ca="1" si="51"/>
        <v>0</v>
      </c>
      <c r="S137" s="1133">
        <f t="shared" ca="1" si="52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5"/>
        <v>0</v>
      </c>
      <c r="D138" s="879">
        <f t="shared" ca="1" si="46"/>
        <v>0</v>
      </c>
      <c r="E138" s="879">
        <f t="shared" ca="1" si="45"/>
        <v>0</v>
      </c>
      <c r="F138" s="879">
        <f t="shared" ca="1" si="45"/>
        <v>0</v>
      </c>
      <c r="G138" s="879">
        <f t="shared" ca="1" si="45"/>
        <v>0</v>
      </c>
      <c r="H138" s="879">
        <f t="shared" ca="1" si="45"/>
        <v>0</v>
      </c>
      <c r="I138" s="879">
        <f t="shared" ca="1" si="45"/>
        <v>0</v>
      </c>
      <c r="J138" s="879">
        <f t="shared" ca="1" si="45"/>
        <v>0</v>
      </c>
      <c r="K138" s="879">
        <f t="shared" ca="1" si="47"/>
        <v>0</v>
      </c>
      <c r="L138" s="879">
        <f t="shared" ca="1" si="45"/>
        <v>0</v>
      </c>
      <c r="M138" s="879">
        <f t="shared" ca="1" si="45"/>
        <v>0</v>
      </c>
      <c r="N138" s="879">
        <f t="shared" ca="1" si="45"/>
        <v>0</v>
      </c>
      <c r="O138" s="893">
        <f t="shared" ca="1" si="48"/>
        <v>0</v>
      </c>
      <c r="P138" s="893">
        <f t="shared" ca="1" si="49"/>
        <v>0</v>
      </c>
      <c r="Q138" s="893">
        <f t="shared" ca="1" si="50"/>
        <v>0</v>
      </c>
      <c r="R138" s="893">
        <f t="shared" ca="1" si="51"/>
        <v>0</v>
      </c>
      <c r="S138" s="1133">
        <f t="shared" ca="1" si="52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5"/>
        <v>0</v>
      </c>
      <c r="D139" s="879">
        <f t="shared" si="45"/>
        <v>0</v>
      </c>
      <c r="E139" s="879">
        <f t="shared" si="45"/>
        <v>0</v>
      </c>
      <c r="F139" s="879">
        <f t="shared" si="45"/>
        <v>0</v>
      </c>
      <c r="G139" s="879">
        <f t="shared" si="45"/>
        <v>0</v>
      </c>
      <c r="H139" s="879">
        <f t="shared" si="45"/>
        <v>0</v>
      </c>
      <c r="I139" s="879">
        <f t="shared" si="45"/>
        <v>0</v>
      </c>
      <c r="J139" s="879">
        <f t="shared" si="45"/>
        <v>0</v>
      </c>
      <c r="K139" s="879">
        <f t="shared" si="45"/>
        <v>0</v>
      </c>
      <c r="L139" s="879">
        <f t="shared" si="45"/>
        <v>0</v>
      </c>
      <c r="M139" s="879">
        <f t="shared" si="45"/>
        <v>0</v>
      </c>
      <c r="N139" s="879">
        <f t="shared" si="45"/>
        <v>0</v>
      </c>
      <c r="O139" s="893">
        <f t="shared" si="48"/>
        <v>0</v>
      </c>
      <c r="P139" s="893">
        <f t="shared" si="49"/>
        <v>0</v>
      </c>
      <c r="Q139" s="893">
        <f t="shared" si="50"/>
        <v>0</v>
      </c>
      <c r="R139" s="893">
        <f t="shared" si="51"/>
        <v>0</v>
      </c>
      <c r="S139" s="1133">
        <f t="shared" si="52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5"/>
        <v>0</v>
      </c>
      <c r="E140" s="879">
        <f t="shared" si="45"/>
        <v>0</v>
      </c>
      <c r="F140" s="879">
        <f t="shared" si="45"/>
        <v>0</v>
      </c>
      <c r="G140" s="879">
        <f t="shared" si="45"/>
        <v>0</v>
      </c>
      <c r="H140" s="879">
        <f t="shared" si="45"/>
        <v>0</v>
      </c>
      <c r="I140" s="879">
        <f t="shared" si="45"/>
        <v>0</v>
      </c>
      <c r="J140" s="879">
        <f t="shared" si="45"/>
        <v>0</v>
      </c>
      <c r="K140" s="879">
        <f t="shared" si="45"/>
        <v>0</v>
      </c>
      <c r="L140" s="879">
        <f t="shared" si="45"/>
        <v>0</v>
      </c>
      <c r="M140" s="879">
        <f t="shared" si="45"/>
        <v>0</v>
      </c>
      <c r="N140" s="879">
        <f t="shared" si="45"/>
        <v>0</v>
      </c>
      <c r="O140" s="893">
        <f t="shared" si="48"/>
        <v>0</v>
      </c>
      <c r="P140" s="893">
        <f t="shared" si="49"/>
        <v>0</v>
      </c>
      <c r="Q140" s="893">
        <f t="shared" si="50"/>
        <v>0</v>
      </c>
      <c r="R140" s="893">
        <f t="shared" si="51"/>
        <v>0</v>
      </c>
      <c r="S140" s="1133">
        <f t="shared" si="52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1144977.4577377841</v>
      </c>
      <c r="D141" s="884">
        <f t="shared" ref="D141:S141" ca="1" si="53">SUM(D127:D140)</f>
        <v>-98674.885439999969</v>
      </c>
      <c r="E141" s="884">
        <f t="shared" ca="1" si="53"/>
        <v>-254198.82575999998</v>
      </c>
      <c r="F141" s="884">
        <f t="shared" ca="1" si="53"/>
        <v>-96465.8511</v>
      </c>
      <c r="G141" s="884">
        <f t="shared" ca="1" si="53"/>
        <v>-77318.960159999988</v>
      </c>
      <c r="H141" s="884">
        <f t="shared" ca="1" si="53"/>
        <v>-108465.10235999999</v>
      </c>
      <c r="I141" s="884">
        <f t="shared" ca="1" si="53"/>
        <v>-74397.058680000002</v>
      </c>
      <c r="J141" s="884">
        <f t="shared" ca="1" si="53"/>
        <v>-61872.2091</v>
      </c>
      <c r="K141" s="884">
        <f t="shared" ca="1" si="53"/>
        <v>-106609.10664000001</v>
      </c>
      <c r="L141" s="884">
        <f t="shared" ca="1" si="53"/>
        <v>-29887.292519999999</v>
      </c>
      <c r="M141" s="884">
        <f t="shared" ca="1" si="53"/>
        <v>-72665.076000000001</v>
      </c>
      <c r="N141" s="884">
        <f t="shared" ca="1" si="53"/>
        <v>-104872.02024000001</v>
      </c>
      <c r="O141" s="884">
        <f t="shared" ca="1" si="53"/>
        <v>792103.74653778423</v>
      </c>
      <c r="P141" s="884">
        <f t="shared" ca="1" si="53"/>
        <v>-282249.91361999995</v>
      </c>
      <c r="Q141" s="884">
        <f t="shared" ca="1" si="53"/>
        <v>-242878.37442000001</v>
      </c>
      <c r="R141" s="884">
        <f t="shared" ca="1" si="53"/>
        <v>-207424.38876</v>
      </c>
      <c r="S141" s="1134">
        <f t="shared" ca="1" si="53"/>
        <v>59551.069737784332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4">C14</f>
        <v>90.680360000000007</v>
      </c>
      <c r="D151" s="928">
        <f t="shared" si="54"/>
        <v>0</v>
      </c>
      <c r="E151" s="928">
        <f>E14</f>
        <v>0</v>
      </c>
      <c r="F151" s="928">
        <f>F14</f>
        <v>0</v>
      </c>
      <c r="G151" s="928">
        <f t="shared" si="54"/>
        <v>0</v>
      </c>
      <c r="H151" s="928">
        <f t="shared" si="54"/>
        <v>0</v>
      </c>
      <c r="I151" s="928">
        <f t="shared" si="54"/>
        <v>0</v>
      </c>
      <c r="J151" s="928">
        <f t="shared" si="54"/>
        <v>0</v>
      </c>
      <c r="K151" s="928">
        <f t="shared" si="54"/>
        <v>0</v>
      </c>
      <c r="L151" s="928">
        <f t="shared" si="54"/>
        <v>0</v>
      </c>
      <c r="M151" s="928">
        <f t="shared" si="54"/>
        <v>0</v>
      </c>
      <c r="N151" s="928">
        <f t="shared" si="54"/>
        <v>0</v>
      </c>
      <c r="O151" s="928">
        <f t="shared" si="54"/>
        <v>0</v>
      </c>
      <c r="P151" s="928">
        <f t="shared" si="54"/>
        <v>0</v>
      </c>
      <c r="Q151" s="928">
        <f t="shared" si="54"/>
        <v>0</v>
      </c>
      <c r="R151" s="928">
        <f t="shared" si="54"/>
        <v>0</v>
      </c>
      <c r="S151" s="1136">
        <f t="shared" si="54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5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5"/>
        <v>77.899186363636375</v>
      </c>
      <c r="G152" s="929">
        <f t="shared" si="55"/>
        <v>63.312741176470595</v>
      </c>
      <c r="H152" s="929">
        <f t="shared" si="55"/>
        <v>57.178557142857144</v>
      </c>
      <c r="I152" s="929">
        <f t="shared" si="55"/>
        <v>58.221399999999996</v>
      </c>
      <c r="J152" s="929">
        <f t="shared" si="55"/>
        <v>60.391918181818184</v>
      </c>
      <c r="K152" s="929">
        <f t="shared" si="55"/>
        <v>59.821500000000007</v>
      </c>
      <c r="L152" s="929">
        <f t="shared" si="55"/>
        <v>61.115842857142852</v>
      </c>
      <c r="M152" s="929">
        <f t="shared" si="55"/>
        <v>60.852995238095239</v>
      </c>
      <c r="N152" s="929">
        <f t="shared" si="55"/>
        <v>65.81498695652175</v>
      </c>
      <c r="O152" s="929">
        <f t="shared" si="55"/>
        <v>0</v>
      </c>
      <c r="P152" s="929">
        <f t="shared" si="55"/>
        <v>0</v>
      </c>
      <c r="Q152" s="929">
        <f t="shared" si="55"/>
        <v>0</v>
      </c>
      <c r="R152" s="929">
        <f t="shared" si="55"/>
        <v>0</v>
      </c>
      <c r="S152" s="1137">
        <f t="shared" si="55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/>
      <c r="H154" s="933"/>
      <c r="I154" s="933"/>
      <c r="J154" s="933"/>
      <c r="K154" s="933"/>
      <c r="L154" s="933"/>
      <c r="M154" s="933"/>
      <c r="N154" s="933"/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/>
      <c r="H155" s="933"/>
      <c r="I155" s="933"/>
      <c r="J155" s="933"/>
      <c r="K155" s="933"/>
      <c r="L155" s="933"/>
      <c r="M155" s="933"/>
      <c r="N155" s="933"/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6">((C159-C160-C169)*C152+C154)*(1+C168)</f>
        <v>90168.961898195979</v>
      </c>
      <c r="D158" s="938">
        <f t="shared" si="56"/>
        <v>83862.169489473701</v>
      </c>
      <c r="E158" s="938">
        <f t="shared" si="56"/>
        <v>123321.79659090906</v>
      </c>
      <c r="F158" s="938">
        <f t="shared" si="56"/>
        <v>96176.875786363642</v>
      </c>
      <c r="G158" s="938">
        <f t="shared" si="56"/>
        <v>76291.853117647071</v>
      </c>
      <c r="H158" s="938">
        <f t="shared" si="56"/>
        <v>74961.08841428571</v>
      </c>
      <c r="I158" s="938">
        <f t="shared" si="56"/>
        <v>61248.912799999998</v>
      </c>
      <c r="J158" s="938">
        <f t="shared" si="56"/>
        <v>53205.279918181819</v>
      </c>
      <c r="K158" s="938">
        <f>((K159-K205-K160-K169)*K152+K154)*(1+K168)</f>
        <v>46900.056000000004</v>
      </c>
      <c r="L158" s="938">
        <f t="shared" ref="L158:N158" si="57">((L159-L205-L160-L169)*L152+L154)*(1+L168)</f>
        <v>54087.520928571423</v>
      </c>
      <c r="M158" s="938">
        <f t="shared" si="57"/>
        <v>48864.95517619048</v>
      </c>
      <c r="N158" s="938">
        <f t="shared" si="57"/>
        <v>41660.886743478266</v>
      </c>
      <c r="O158" s="938">
        <f t="shared" ref="O158:S158" si="58">((O159-O160-O169)*O152+O154)*(1+O168)</f>
        <v>0</v>
      </c>
      <c r="P158" s="938">
        <f t="shared" si="58"/>
        <v>0</v>
      </c>
      <c r="Q158" s="938">
        <f t="shared" si="58"/>
        <v>0</v>
      </c>
      <c r="R158" s="938">
        <f t="shared" si="58"/>
        <v>0</v>
      </c>
      <c r="S158" s="1141">
        <f t="shared" si="58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 t="str">
        <f>'Table 3'!B6</f>
        <v>790</v>
      </c>
      <c r="D159" s="940" t="str">
        <f>'Table 3'!C6</f>
        <v>888</v>
      </c>
      <c r="E159" s="940" t="str">
        <f>'Table 3'!D6</f>
        <v>1 061</v>
      </c>
      <c r="F159" s="940" t="str">
        <f>'Table 3'!E6</f>
        <v>1 047</v>
      </c>
      <c r="G159" s="940" t="str">
        <f>'Table 3'!F6</f>
        <v>1 246</v>
      </c>
      <c r="H159" s="940" t="str">
        <f>'Table 3'!G6</f>
        <v>1 356</v>
      </c>
      <c r="I159" s="940" t="str">
        <f>'Table 3'!H6</f>
        <v>1 101</v>
      </c>
      <c r="J159" s="940" t="str">
        <f>'Table 3'!I6</f>
        <v>929</v>
      </c>
      <c r="K159" s="940" t="str">
        <f>'Table 3'!J6</f>
        <v>822</v>
      </c>
      <c r="L159" s="940" t="str">
        <f>'Table 3'!K6</f>
        <v>925</v>
      </c>
      <c r="M159" s="940" t="str">
        <f>'Table 3'!L6</f>
        <v>852</v>
      </c>
      <c r="N159" s="940" t="str">
        <f>'Table 3'!M6</f>
        <v>706</v>
      </c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 t="str">
        <f>'Table 3'!B7</f>
        <v>23</v>
      </c>
      <c r="D160" s="940" t="str">
        <f>'Table 3'!C7</f>
        <v>25</v>
      </c>
      <c r="E160" s="940" t="str">
        <f>'Table 3'!D7</f>
        <v>36</v>
      </c>
      <c r="F160" s="940" t="str">
        <f>'Table 3'!E7</f>
        <v>34</v>
      </c>
      <c r="G160" s="940" t="str">
        <f>'Table 3'!F7</f>
        <v>41</v>
      </c>
      <c r="H160" s="940" t="str">
        <f>'Table 3'!G7</f>
        <v>45</v>
      </c>
      <c r="I160" s="940" t="str">
        <f>'Table 3'!H7</f>
        <v>49</v>
      </c>
      <c r="J160" s="940" t="str">
        <f>'Table 3'!I7</f>
        <v>48</v>
      </c>
      <c r="K160" s="940" t="str">
        <f>'Table 3'!J7</f>
        <v>38</v>
      </c>
      <c r="L160" s="940" t="str">
        <f>'Table 3'!K7</f>
        <v>40</v>
      </c>
      <c r="M160" s="940" t="str">
        <f>'Table 3'!L7</f>
        <v>49</v>
      </c>
      <c r="N160" s="940" t="str">
        <f>'Table 3'!M7</f>
        <v>73</v>
      </c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9">((C164-C165-C170)*C152+C155)*(1+C168)</f>
        <v>77190.209930195968</v>
      </c>
      <c r="D163" s="938">
        <f t="shared" si="59"/>
        <v>71870.039552631584</v>
      </c>
      <c r="E163" s="938">
        <f t="shared" si="59"/>
        <v>126001.62140909088</v>
      </c>
      <c r="F163" s="938">
        <f t="shared" si="59"/>
        <v>93497.617204545473</v>
      </c>
      <c r="G163" s="938">
        <f t="shared" si="59"/>
        <v>68757.636917647062</v>
      </c>
      <c r="H163" s="938">
        <f t="shared" si="59"/>
        <v>73588.803042857151</v>
      </c>
      <c r="I163" s="938">
        <f t="shared" si="59"/>
        <v>60841.362999999998</v>
      </c>
      <c r="J163" s="938">
        <f t="shared" si="59"/>
        <v>58882.120227272731</v>
      </c>
      <c r="K163" s="938">
        <f t="shared" si="59"/>
        <v>57847.390500000009</v>
      </c>
      <c r="L163" s="938">
        <f t="shared" si="59"/>
        <v>67899.701414285708</v>
      </c>
      <c r="M163" s="938">
        <f t="shared" si="59"/>
        <v>58175.463447619048</v>
      </c>
      <c r="N163" s="938">
        <f t="shared" si="59"/>
        <v>53573.399382608703</v>
      </c>
      <c r="O163" s="938">
        <f t="shared" si="59"/>
        <v>0</v>
      </c>
      <c r="P163" s="938">
        <f t="shared" si="59"/>
        <v>0</v>
      </c>
      <c r="Q163" s="938">
        <f t="shared" si="59"/>
        <v>0</v>
      </c>
      <c r="R163" s="938">
        <f t="shared" si="59"/>
        <v>0</v>
      </c>
      <c r="S163" s="1141">
        <f t="shared" si="59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 t="str">
        <f>'Table 3'!B12</f>
        <v>756</v>
      </c>
      <c r="D164" s="1195" t="str">
        <f>'Table 3'!C12</f>
        <v>839</v>
      </c>
      <c r="E164" s="1195" t="str">
        <f>'Table 3'!D12</f>
        <v>1 166</v>
      </c>
      <c r="F164" s="1195" t="str">
        <f>'Table 3'!E12</f>
        <v>1 119</v>
      </c>
      <c r="G164" s="1195" t="str">
        <f>'Table 3'!F12</f>
        <v>1 127</v>
      </c>
      <c r="H164" s="1195" t="str">
        <f>'Table 3'!G12</f>
        <v>1 333</v>
      </c>
      <c r="I164" s="1195" t="str">
        <f>'Table 3'!H12</f>
        <v>1 095</v>
      </c>
      <c r="J164" s="1195" t="str">
        <f>'Table 3'!I12</f>
        <v>1 023</v>
      </c>
      <c r="K164" s="1195" t="str">
        <f>'Table 3'!J12</f>
        <v>1 005</v>
      </c>
      <c r="L164" s="1195" t="str">
        <f>'Table 3'!K12</f>
        <v>1 151</v>
      </c>
      <c r="M164" s="1195" t="str">
        <f>'Table 3'!L12</f>
        <v>1 006</v>
      </c>
      <c r="N164" s="1195" t="str">
        <f>'Table 3'!M12</f>
        <v>888</v>
      </c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>'Table 3'!B13</f>
        <v>22</v>
      </c>
      <c r="D165" s="1195" t="str">
        <f>'Table 3'!C13</f>
        <v>24</v>
      </c>
      <c r="E165" s="1195" t="str">
        <f>'Table 3'!D13</f>
        <v>35</v>
      </c>
      <c r="F165" s="1195" t="str">
        <f>'Table 3'!E13</f>
        <v>34</v>
      </c>
      <c r="G165" s="1195" t="str">
        <f>'Table 3'!F13</f>
        <v>41</v>
      </c>
      <c r="H165" s="1195" t="str">
        <f>'Table 3'!G13</f>
        <v>46</v>
      </c>
      <c r="I165" s="1195" t="str">
        <f>'Table 3'!H13</f>
        <v>50</v>
      </c>
      <c r="J165" s="1195" t="str">
        <f>'Table 3'!I13</f>
        <v>48</v>
      </c>
      <c r="K165" s="1195" t="str">
        <f>'Table 3'!J13</f>
        <v>38</v>
      </c>
      <c r="L165" s="1195" t="str">
        <f>'Table 3'!K13</f>
        <v>40</v>
      </c>
      <c r="M165" s="1195" t="str">
        <f>'Table 3'!L13</f>
        <v>50</v>
      </c>
      <c r="N165" s="1195" t="str">
        <f>'Table 3'!M13</f>
        <v>74</v>
      </c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ref="C165:C166" si="60">B166*1.025 + 0.1783</f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61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61"/>
        <v>0</v>
      </c>
      <c r="F169" s="946">
        <f t="shared" si="61"/>
        <v>0</v>
      </c>
      <c r="G169" s="946">
        <f t="shared" si="61"/>
        <v>0</v>
      </c>
      <c r="H169" s="946">
        <f t="shared" si="61"/>
        <v>0</v>
      </c>
      <c r="I169" s="946">
        <f t="shared" si="61"/>
        <v>0</v>
      </c>
      <c r="J169" s="946">
        <f t="shared" si="61"/>
        <v>0</v>
      </c>
      <c r="K169" s="946">
        <f t="shared" si="61"/>
        <v>0</v>
      </c>
      <c r="L169" s="946">
        <f t="shared" si="61"/>
        <v>0</v>
      </c>
      <c r="M169" s="946">
        <f t="shared" si="61"/>
        <v>0</v>
      </c>
      <c r="N169" s="946">
        <f t="shared" si="61"/>
        <v>0</v>
      </c>
      <c r="O169" s="946">
        <f t="shared" si="61"/>
        <v>0</v>
      </c>
      <c r="P169" s="946">
        <f t="shared" si="61"/>
        <v>0</v>
      </c>
      <c r="Q169" s="946">
        <f t="shared" si="61"/>
        <v>0</v>
      </c>
      <c r="R169" s="946">
        <f t="shared" si="61"/>
        <v>0</v>
      </c>
      <c r="S169" s="1144">
        <f t="shared" si="61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62">C169</f>
        <v>11.389411799999998</v>
      </c>
      <c r="D170" s="948">
        <f t="shared" si="62"/>
        <v>0</v>
      </c>
      <c r="E170" s="948">
        <f>E169</f>
        <v>0</v>
      </c>
      <c r="F170" s="948">
        <f t="shared" si="62"/>
        <v>0</v>
      </c>
      <c r="G170" s="948">
        <f t="shared" si="62"/>
        <v>0</v>
      </c>
      <c r="H170" s="948">
        <f t="shared" si="62"/>
        <v>0</v>
      </c>
      <c r="I170" s="948">
        <f t="shared" si="62"/>
        <v>0</v>
      </c>
      <c r="J170" s="948">
        <f t="shared" si="62"/>
        <v>0</v>
      </c>
      <c r="K170" s="948">
        <f t="shared" si="62"/>
        <v>0</v>
      </c>
      <c r="L170" s="948">
        <f t="shared" si="62"/>
        <v>0</v>
      </c>
      <c r="M170" s="948">
        <f t="shared" si="62"/>
        <v>0</v>
      </c>
      <c r="N170" s="948">
        <f t="shared" si="62"/>
        <v>0</v>
      </c>
      <c r="O170" s="948">
        <f t="shared" si="62"/>
        <v>0</v>
      </c>
      <c r="P170" s="948">
        <f t="shared" si="62"/>
        <v>0</v>
      </c>
      <c r="Q170" s="948">
        <f t="shared" si="62"/>
        <v>0</v>
      </c>
      <c r="R170" s="948">
        <f t="shared" si="62"/>
        <v>0</v>
      </c>
      <c r="S170" s="1145">
        <f t="shared" si="62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63">D173</f>
        <v>44562</v>
      </c>
      <c r="F173" s="955">
        <f t="shared" si="63"/>
        <v>44562</v>
      </c>
      <c r="G173" s="955">
        <f t="shared" si="63"/>
        <v>44562</v>
      </c>
      <c r="H173" s="955">
        <f t="shared" si="63"/>
        <v>44562</v>
      </c>
      <c r="I173" s="955">
        <f t="shared" si="63"/>
        <v>44562</v>
      </c>
      <c r="J173" s="955">
        <f t="shared" si="63"/>
        <v>44562</v>
      </c>
      <c r="K173" s="955">
        <f t="shared" si="63"/>
        <v>44562</v>
      </c>
      <c r="L173" s="955">
        <f t="shared" si="63"/>
        <v>44562</v>
      </c>
      <c r="M173" s="955">
        <f t="shared" si="63"/>
        <v>44562</v>
      </c>
      <c r="N173" s="955">
        <f t="shared" si="63"/>
        <v>44562</v>
      </c>
      <c r="O173" s="955">
        <f t="shared" si="63"/>
        <v>44562</v>
      </c>
      <c r="P173" s="955">
        <f t="shared" si="63"/>
        <v>44562</v>
      </c>
      <c r="Q173" s="955">
        <f t="shared" si="63"/>
        <v>44562</v>
      </c>
      <c r="R173" s="955">
        <f t="shared" si="63"/>
        <v>44562</v>
      </c>
      <c r="S173" s="955">
        <f t="shared" si="63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4">C179-C181</f>
        <v>11741.961898195979</v>
      </c>
      <c r="D175" s="960">
        <f t="shared" si="64"/>
        <v>83862.169489473701</v>
      </c>
      <c r="E175" s="960">
        <f t="shared" si="64"/>
        <v>123321.79659090906</v>
      </c>
      <c r="F175" s="960">
        <f t="shared" si="64"/>
        <v>96176.875786363642</v>
      </c>
      <c r="G175" s="960">
        <f t="shared" si="64"/>
        <v>76291.853117647071</v>
      </c>
      <c r="H175" s="960">
        <f t="shared" si="64"/>
        <v>74961.08841428571</v>
      </c>
      <c r="I175" s="960">
        <f t="shared" si="64"/>
        <v>61248.912799999998</v>
      </c>
      <c r="J175" s="960">
        <f t="shared" si="64"/>
        <v>53205.279918181819</v>
      </c>
      <c r="K175" s="960">
        <f t="shared" si="64"/>
        <v>46900.056000000004</v>
      </c>
      <c r="L175" s="960">
        <f t="shared" si="64"/>
        <v>54087.520928571423</v>
      </c>
      <c r="M175" s="960">
        <f t="shared" si="64"/>
        <v>48864.95517619048</v>
      </c>
      <c r="N175" s="960">
        <f t="shared" si="64"/>
        <v>41660.886743478266</v>
      </c>
      <c r="O175" s="960">
        <f t="shared" si="64"/>
        <v>0</v>
      </c>
      <c r="P175" s="960">
        <f t="shared" si="64"/>
        <v>0</v>
      </c>
      <c r="Q175" s="960">
        <f t="shared" si="64"/>
        <v>0</v>
      </c>
      <c r="R175" s="960">
        <f t="shared" si="64"/>
        <v>0</v>
      </c>
      <c r="S175" s="1147">
        <f t="shared" si="64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4"/>
        <v>966.2099301959679</v>
      </c>
      <c r="D176" s="960">
        <f t="shared" si="64"/>
        <v>71870.039552631584</v>
      </c>
      <c r="E176" s="960">
        <f t="shared" si="64"/>
        <v>126001.62140909088</v>
      </c>
      <c r="F176" s="960">
        <f t="shared" si="64"/>
        <v>93497.617204545473</v>
      </c>
      <c r="G176" s="960">
        <f t="shared" si="64"/>
        <v>68757.636917647062</v>
      </c>
      <c r="H176" s="960">
        <f t="shared" si="64"/>
        <v>73588.803042857151</v>
      </c>
      <c r="I176" s="960">
        <f t="shared" si="64"/>
        <v>60841.362999999998</v>
      </c>
      <c r="J176" s="960">
        <f t="shared" si="64"/>
        <v>58882.120227272731</v>
      </c>
      <c r="K176" s="960">
        <f t="shared" si="64"/>
        <v>57847.390500000009</v>
      </c>
      <c r="L176" s="960">
        <f t="shared" si="64"/>
        <v>67899.701414285708</v>
      </c>
      <c r="M176" s="960">
        <f t="shared" si="64"/>
        <v>58175.463447619048</v>
      </c>
      <c r="N176" s="960">
        <f t="shared" si="64"/>
        <v>53573.399382608703</v>
      </c>
      <c r="O176" s="960">
        <f t="shared" si="64"/>
        <v>0</v>
      </c>
      <c r="P176" s="960">
        <f t="shared" si="64"/>
        <v>0</v>
      </c>
      <c r="Q176" s="960">
        <f t="shared" si="64"/>
        <v>0</v>
      </c>
      <c r="R176" s="960">
        <f t="shared" si="64"/>
        <v>0</v>
      </c>
      <c r="S176" s="1147">
        <f t="shared" si="64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>
        <v>0.52</v>
      </c>
      <c r="E177" s="962">
        <v>0.52</v>
      </c>
      <c r="F177" s="962">
        <v>0.52</v>
      </c>
      <c r="G177" s="962">
        <v>0.52</v>
      </c>
      <c r="H177" s="962">
        <v>0.52</v>
      </c>
      <c r="I177" s="962">
        <v>0.52</v>
      </c>
      <c r="J177" s="962">
        <v>0.52</v>
      </c>
      <c r="K177" s="962">
        <v>0.52</v>
      </c>
      <c r="L177" s="962">
        <v>0.52</v>
      </c>
      <c r="M177" s="962">
        <v>0.52</v>
      </c>
      <c r="N177" s="962">
        <v>0.52</v>
      </c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>
        <v>0.57999999999999996</v>
      </c>
      <c r="E178" s="962">
        <v>0.57999999999999996</v>
      </c>
      <c r="F178" s="962">
        <v>0.57999999999999996</v>
      </c>
      <c r="G178" s="962">
        <v>0.57999999999999996</v>
      </c>
      <c r="H178" s="962">
        <v>0.57999999999999996</v>
      </c>
      <c r="I178" s="962">
        <v>0.57999999999999996</v>
      </c>
      <c r="J178" s="962">
        <v>0.57999999999999996</v>
      </c>
      <c r="K178" s="962">
        <v>0.57999999999999996</v>
      </c>
      <c r="L178" s="962">
        <v>0.57999999999999996</v>
      </c>
      <c r="M178" s="962">
        <v>0.57999999999999996</v>
      </c>
      <c r="N178" s="962">
        <v>0.57999999999999996</v>
      </c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5">C158</f>
        <v>90168.961898195979</v>
      </c>
      <c r="D179" s="963">
        <f t="shared" si="65"/>
        <v>83862.169489473701</v>
      </c>
      <c r="E179" s="963">
        <f t="shared" si="65"/>
        <v>123321.79659090906</v>
      </c>
      <c r="F179" s="963">
        <f t="shared" si="65"/>
        <v>96176.875786363642</v>
      </c>
      <c r="G179" s="963">
        <f t="shared" si="65"/>
        <v>76291.853117647071</v>
      </c>
      <c r="H179" s="963">
        <f t="shared" si="65"/>
        <v>74961.08841428571</v>
      </c>
      <c r="I179" s="963">
        <f t="shared" si="65"/>
        <v>61248.912799999998</v>
      </c>
      <c r="J179" s="963">
        <f t="shared" si="65"/>
        <v>53205.279918181819</v>
      </c>
      <c r="K179" s="963">
        <f t="shared" si="65"/>
        <v>46900.056000000004</v>
      </c>
      <c r="L179" s="963">
        <f t="shared" si="65"/>
        <v>54087.520928571423</v>
      </c>
      <c r="M179" s="963">
        <f t="shared" si="65"/>
        <v>48864.95517619048</v>
      </c>
      <c r="N179" s="963">
        <f t="shared" si="65"/>
        <v>41660.886743478266</v>
      </c>
      <c r="O179" s="963">
        <f t="shared" si="65"/>
        <v>0</v>
      </c>
      <c r="P179" s="963">
        <f t="shared" si="65"/>
        <v>0</v>
      </c>
      <c r="Q179" s="963">
        <f t="shared" si="65"/>
        <v>0</v>
      </c>
      <c r="R179" s="963">
        <f t="shared" si="65"/>
        <v>0</v>
      </c>
      <c r="S179" s="1149">
        <f t="shared" si="65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6">C163</f>
        <v>77190.209930195968</v>
      </c>
      <c r="D180" s="963">
        <f t="shared" si="66"/>
        <v>71870.039552631584</v>
      </c>
      <c r="E180" s="963">
        <f t="shared" si="66"/>
        <v>126001.62140909088</v>
      </c>
      <c r="F180" s="963">
        <f t="shared" si="66"/>
        <v>93497.617204545473</v>
      </c>
      <c r="G180" s="963">
        <f t="shared" si="66"/>
        <v>68757.636917647062</v>
      </c>
      <c r="H180" s="963">
        <f t="shared" si="66"/>
        <v>73588.803042857151</v>
      </c>
      <c r="I180" s="963">
        <f t="shared" si="66"/>
        <v>60841.362999999998</v>
      </c>
      <c r="J180" s="963">
        <f t="shared" si="66"/>
        <v>58882.120227272731</v>
      </c>
      <c r="K180" s="963">
        <f t="shared" si="66"/>
        <v>57847.390500000009</v>
      </c>
      <c r="L180" s="963">
        <f t="shared" si="66"/>
        <v>67899.701414285708</v>
      </c>
      <c r="M180" s="963">
        <f t="shared" si="66"/>
        <v>58175.463447619048</v>
      </c>
      <c r="N180" s="963">
        <f t="shared" si="66"/>
        <v>53573.399382608703</v>
      </c>
      <c r="O180" s="963">
        <f t="shared" si="66"/>
        <v>0</v>
      </c>
      <c r="P180" s="963">
        <f t="shared" si="66"/>
        <v>0</v>
      </c>
      <c r="Q180" s="963">
        <f t="shared" si="66"/>
        <v>0</v>
      </c>
      <c r="R180" s="963">
        <f t="shared" si="66"/>
        <v>0</v>
      </c>
      <c r="S180" s="1149">
        <f t="shared" si="66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7">IF(2000+C175&gt;2000,2000,IF(2000+C175&lt;0,0,(2000+C175)))</f>
        <v>2000</v>
      </c>
      <c r="D183" s="960">
        <f t="shared" si="67"/>
        <v>2000</v>
      </c>
      <c r="E183" s="960">
        <f t="shared" si="67"/>
        <v>2000</v>
      </c>
      <c r="F183" s="960">
        <f t="shared" si="67"/>
        <v>2000</v>
      </c>
      <c r="G183" s="960">
        <f t="shared" si="67"/>
        <v>2000</v>
      </c>
      <c r="H183" s="960">
        <f t="shared" si="67"/>
        <v>2000</v>
      </c>
      <c r="I183" s="960">
        <f t="shared" si="67"/>
        <v>2000</v>
      </c>
      <c r="J183" s="960">
        <f t="shared" si="67"/>
        <v>2000</v>
      </c>
      <c r="K183" s="960">
        <f t="shared" si="67"/>
        <v>2000</v>
      </c>
      <c r="L183" s="960">
        <f t="shared" si="67"/>
        <v>2000</v>
      </c>
      <c r="M183" s="960">
        <f t="shared" si="67"/>
        <v>2000</v>
      </c>
      <c r="N183" s="960">
        <f t="shared" si="67"/>
        <v>2000</v>
      </c>
      <c r="O183" s="960">
        <f t="shared" si="67"/>
        <v>2000</v>
      </c>
      <c r="P183" s="960">
        <f t="shared" si="67"/>
        <v>2000</v>
      </c>
      <c r="Q183" s="960">
        <f t="shared" si="67"/>
        <v>2000</v>
      </c>
      <c r="R183" s="960">
        <f t="shared" si="67"/>
        <v>2000</v>
      </c>
      <c r="S183" s="1147">
        <f t="shared" si="67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7"/>
        <v>2000</v>
      </c>
      <c r="D184" s="960">
        <f t="shared" si="67"/>
        <v>2000</v>
      </c>
      <c r="E184" s="960">
        <f t="shared" si="67"/>
        <v>2000</v>
      </c>
      <c r="F184" s="960">
        <f t="shared" si="67"/>
        <v>2000</v>
      </c>
      <c r="G184" s="960">
        <f t="shared" si="67"/>
        <v>2000</v>
      </c>
      <c r="H184" s="960">
        <f t="shared" si="67"/>
        <v>2000</v>
      </c>
      <c r="I184" s="960">
        <f t="shared" si="67"/>
        <v>2000</v>
      </c>
      <c r="J184" s="960">
        <f t="shared" si="67"/>
        <v>2000</v>
      </c>
      <c r="K184" s="960">
        <f t="shared" si="67"/>
        <v>2000</v>
      </c>
      <c r="L184" s="960">
        <f t="shared" si="67"/>
        <v>2000</v>
      </c>
      <c r="M184" s="960">
        <f t="shared" si="67"/>
        <v>2000</v>
      </c>
      <c r="N184" s="960">
        <f t="shared" si="67"/>
        <v>2000</v>
      </c>
      <c r="O184" s="960">
        <f t="shared" si="67"/>
        <v>2000</v>
      </c>
      <c r="P184" s="960">
        <f t="shared" si="67"/>
        <v>2000</v>
      </c>
      <c r="Q184" s="960">
        <f t="shared" si="67"/>
        <v>2000</v>
      </c>
      <c r="R184" s="960">
        <f t="shared" si="67"/>
        <v>2000</v>
      </c>
      <c r="S184" s="1147">
        <f t="shared" si="67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/>
      <c r="E186" s="960"/>
      <c r="F186" s="960"/>
      <c r="G186" s="960"/>
      <c r="H186" s="960"/>
      <c r="I186" s="960"/>
      <c r="J186" s="960"/>
      <c r="K186" s="960"/>
      <c r="L186" s="960"/>
      <c r="M186" s="960"/>
      <c r="N186" s="960"/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8">C179-C185</f>
        <v>17303.41389819597</v>
      </c>
      <c r="D187" s="960">
        <f t="shared" si="68"/>
        <v>83862.169489473701</v>
      </c>
      <c r="E187" s="960">
        <f t="shared" si="68"/>
        <v>123321.79659090906</v>
      </c>
      <c r="F187" s="960">
        <f t="shared" si="68"/>
        <v>96176.875786363642</v>
      </c>
      <c r="G187" s="960">
        <f t="shared" si="68"/>
        <v>76291.853117647071</v>
      </c>
      <c r="H187" s="960">
        <f t="shared" si="68"/>
        <v>74961.08841428571</v>
      </c>
      <c r="I187" s="960">
        <f t="shared" si="68"/>
        <v>61248.912799999998</v>
      </c>
      <c r="J187" s="960">
        <f t="shared" si="68"/>
        <v>53205.279918181819</v>
      </c>
      <c r="K187" s="960">
        <f t="shared" si="68"/>
        <v>46900.056000000004</v>
      </c>
      <c r="L187" s="960">
        <f t="shared" si="68"/>
        <v>54087.520928571423</v>
      </c>
      <c r="M187" s="960">
        <f t="shared" si="68"/>
        <v>48864.95517619048</v>
      </c>
      <c r="N187" s="960">
        <f t="shared" si="68"/>
        <v>41660.886743478266</v>
      </c>
      <c r="O187" s="960">
        <f t="shared" si="68"/>
        <v>0</v>
      </c>
      <c r="P187" s="960">
        <f t="shared" si="68"/>
        <v>0</v>
      </c>
      <c r="Q187" s="960">
        <f t="shared" si="68"/>
        <v>0</v>
      </c>
      <c r="R187" s="960">
        <f t="shared" si="68"/>
        <v>0</v>
      </c>
      <c r="S187" s="1147">
        <f t="shared" si="68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8"/>
        <v>12131.965930195962</v>
      </c>
      <c r="D188" s="960">
        <f t="shared" si="68"/>
        <v>71870.039552631584</v>
      </c>
      <c r="E188" s="960">
        <f t="shared" si="68"/>
        <v>126001.62140909088</v>
      </c>
      <c r="F188" s="960">
        <f t="shared" si="68"/>
        <v>93497.617204545473</v>
      </c>
      <c r="G188" s="960">
        <f t="shared" si="68"/>
        <v>68757.636917647062</v>
      </c>
      <c r="H188" s="960">
        <f t="shared" si="68"/>
        <v>73588.803042857151</v>
      </c>
      <c r="I188" s="960">
        <f t="shared" si="68"/>
        <v>60841.362999999998</v>
      </c>
      <c r="J188" s="960">
        <f t="shared" si="68"/>
        <v>58882.120227272731</v>
      </c>
      <c r="K188" s="960">
        <f t="shared" si="68"/>
        <v>57847.390500000009</v>
      </c>
      <c r="L188" s="960">
        <f t="shared" si="68"/>
        <v>67899.701414285708</v>
      </c>
      <c r="M188" s="960">
        <f t="shared" si="68"/>
        <v>58175.463447619048</v>
      </c>
      <c r="N188" s="960">
        <f t="shared" si="68"/>
        <v>53573.399382608703</v>
      </c>
      <c r="O188" s="960">
        <f t="shared" si="68"/>
        <v>0</v>
      </c>
      <c r="P188" s="960">
        <f t="shared" si="68"/>
        <v>0</v>
      </c>
      <c r="Q188" s="960">
        <f t="shared" si="68"/>
        <v>0</v>
      </c>
      <c r="R188" s="960">
        <f t="shared" si="68"/>
        <v>0</v>
      </c>
      <c r="S188" s="1147">
        <f t="shared" si="68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9">IF(C187&gt;0,5600,0)</f>
        <v>5600</v>
      </c>
      <c r="D189" s="964">
        <f t="shared" si="69"/>
        <v>5600</v>
      </c>
      <c r="E189" s="964">
        <f t="shared" si="69"/>
        <v>5600</v>
      </c>
      <c r="F189" s="964">
        <f t="shared" si="69"/>
        <v>5600</v>
      </c>
      <c r="G189" s="964">
        <f t="shared" si="69"/>
        <v>5600</v>
      </c>
      <c r="H189" s="964">
        <f t="shared" si="69"/>
        <v>5600</v>
      </c>
      <c r="I189" s="964">
        <f t="shared" si="69"/>
        <v>5600</v>
      </c>
      <c r="J189" s="964">
        <f t="shared" si="69"/>
        <v>5600</v>
      </c>
      <c r="K189" s="964">
        <f t="shared" si="69"/>
        <v>5600</v>
      </c>
      <c r="L189" s="964">
        <f t="shared" si="69"/>
        <v>5600</v>
      </c>
      <c r="M189" s="964">
        <f t="shared" si="69"/>
        <v>5600</v>
      </c>
      <c r="N189" s="964">
        <f t="shared" si="69"/>
        <v>5600</v>
      </c>
      <c r="O189" s="964">
        <f t="shared" si="69"/>
        <v>0</v>
      </c>
      <c r="P189" s="964">
        <f t="shared" si="69"/>
        <v>0</v>
      </c>
      <c r="Q189" s="964">
        <f t="shared" si="69"/>
        <v>0</v>
      </c>
      <c r="R189" s="964">
        <f t="shared" si="69"/>
        <v>0</v>
      </c>
      <c r="S189" s="1150">
        <f t="shared" si="69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70">IF(C188&gt;0,5000,0)</f>
        <v>5000</v>
      </c>
      <c r="D190" s="964">
        <f t="shared" si="70"/>
        <v>5000</v>
      </c>
      <c r="E190" s="964">
        <f t="shared" si="70"/>
        <v>5000</v>
      </c>
      <c r="F190" s="964">
        <f t="shared" si="70"/>
        <v>5000</v>
      </c>
      <c r="G190" s="964">
        <f t="shared" si="70"/>
        <v>5000</v>
      </c>
      <c r="H190" s="964">
        <f t="shared" si="70"/>
        <v>5000</v>
      </c>
      <c r="I190" s="964">
        <f t="shared" si="70"/>
        <v>5000</v>
      </c>
      <c r="J190" s="964">
        <f t="shared" si="70"/>
        <v>5000</v>
      </c>
      <c r="K190" s="964">
        <f t="shared" si="70"/>
        <v>5000</v>
      </c>
      <c r="L190" s="964">
        <f t="shared" si="70"/>
        <v>5000</v>
      </c>
      <c r="M190" s="964">
        <f t="shared" si="70"/>
        <v>5000</v>
      </c>
      <c r="N190" s="964">
        <f t="shared" si="70"/>
        <v>5000</v>
      </c>
      <c r="O190" s="964">
        <f t="shared" si="70"/>
        <v>0</v>
      </c>
      <c r="P190" s="964">
        <f t="shared" si="70"/>
        <v>0</v>
      </c>
      <c r="Q190" s="964">
        <f t="shared" si="70"/>
        <v>0</v>
      </c>
      <c r="R190" s="964">
        <f t="shared" si="70"/>
        <v>0</v>
      </c>
      <c r="S190" s="1150">
        <f t="shared" si="70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71">C175*C177+C176*C178</f>
        <v>6666.2219465755707</v>
      </c>
      <c r="D191" s="960">
        <f t="shared" si="71"/>
        <v>85292.951075052639</v>
      </c>
      <c r="E191" s="960">
        <f t="shared" si="71"/>
        <v>137208.27464454542</v>
      </c>
      <c r="F191" s="960">
        <f t="shared" si="71"/>
        <v>104240.59338754546</v>
      </c>
      <c r="G191" s="960">
        <f t="shared" si="71"/>
        <v>79551.193033411779</v>
      </c>
      <c r="H191" s="960">
        <f t="shared" si="71"/>
        <v>81661.271740285709</v>
      </c>
      <c r="I191" s="960">
        <f t="shared" si="71"/>
        <v>67137.425195999997</v>
      </c>
      <c r="J191" s="960">
        <f t="shared" si="71"/>
        <v>61818.375289272728</v>
      </c>
      <c r="K191" s="960">
        <f t="shared" si="71"/>
        <v>57939.515610000002</v>
      </c>
      <c r="L191" s="960">
        <f t="shared" si="71"/>
        <v>67507.337703142839</v>
      </c>
      <c r="M191" s="960">
        <f t="shared" si="71"/>
        <v>59151.545491238096</v>
      </c>
      <c r="N191" s="960">
        <f t="shared" si="71"/>
        <v>52736.232748521739</v>
      </c>
      <c r="O191" s="960">
        <f t="shared" si="71"/>
        <v>0</v>
      </c>
      <c r="P191" s="960">
        <f t="shared" si="71"/>
        <v>0</v>
      </c>
      <c r="Q191" s="960">
        <f t="shared" si="71"/>
        <v>0</v>
      </c>
      <c r="R191" s="960">
        <f t="shared" si="71"/>
        <v>0</v>
      </c>
      <c r="S191" s="1147">
        <f t="shared" si="71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72">(C187+C189+C188+C190)*0.5</f>
        <v>20017.689914195966</v>
      </c>
      <c r="D192" s="960">
        <f t="shared" si="72"/>
        <v>83166.10452105265</v>
      </c>
      <c r="E192" s="960">
        <f t="shared" si="72"/>
        <v>129961.70899999997</v>
      </c>
      <c r="F192" s="960">
        <f t="shared" si="72"/>
        <v>100137.24649545456</v>
      </c>
      <c r="G192" s="960">
        <f t="shared" si="72"/>
        <v>77824.745017647074</v>
      </c>
      <c r="H192" s="960">
        <f t="shared" si="72"/>
        <v>79574.945728571431</v>
      </c>
      <c r="I192" s="960">
        <f t="shared" si="72"/>
        <v>66345.137900000002</v>
      </c>
      <c r="J192" s="960">
        <f t="shared" si="72"/>
        <v>61343.700072727275</v>
      </c>
      <c r="K192" s="960">
        <f t="shared" si="72"/>
        <v>57673.72325000001</v>
      </c>
      <c r="L192" s="960">
        <f t="shared" si="72"/>
        <v>66293.611171428565</v>
      </c>
      <c r="M192" s="960">
        <f t="shared" si="72"/>
        <v>58820.209311904764</v>
      </c>
      <c r="N192" s="960">
        <f t="shared" si="72"/>
        <v>52917.143063043484</v>
      </c>
      <c r="O192" s="960">
        <f t="shared" si="72"/>
        <v>0</v>
      </c>
      <c r="P192" s="960">
        <f t="shared" si="72"/>
        <v>0</v>
      </c>
      <c r="Q192" s="960">
        <f t="shared" si="72"/>
        <v>0</v>
      </c>
      <c r="R192" s="960">
        <f t="shared" si="72"/>
        <v>0</v>
      </c>
      <c r="S192" s="1147">
        <f t="shared" si="72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73">IF((D175+2000)&gt;2000,2000,IF((D175+2000)&lt;0,0,D175+2000))</f>
        <v>2000</v>
      </c>
      <c r="E193" s="960">
        <f t="shared" si="73"/>
        <v>2000</v>
      </c>
      <c r="F193" s="960">
        <f t="shared" si="73"/>
        <v>2000</v>
      </c>
      <c r="G193" s="960">
        <f t="shared" si="73"/>
        <v>2000</v>
      </c>
      <c r="H193" s="960">
        <f t="shared" si="73"/>
        <v>2000</v>
      </c>
      <c r="I193" s="960">
        <f t="shared" si="73"/>
        <v>2000</v>
      </c>
      <c r="J193" s="960">
        <f t="shared" si="73"/>
        <v>2000</v>
      </c>
      <c r="K193" s="960">
        <f t="shared" si="73"/>
        <v>2000</v>
      </c>
      <c r="L193" s="960">
        <f t="shared" si="73"/>
        <v>2000</v>
      </c>
      <c r="M193" s="960">
        <f t="shared" si="73"/>
        <v>2000</v>
      </c>
      <c r="N193" s="960">
        <f t="shared" si="73"/>
        <v>2000</v>
      </c>
      <c r="O193" s="960">
        <f t="shared" si="73"/>
        <v>2000</v>
      </c>
      <c r="P193" s="960">
        <f t="shared" si="73"/>
        <v>2000</v>
      </c>
      <c r="Q193" s="960">
        <f t="shared" si="73"/>
        <v>2000</v>
      </c>
      <c r="R193" s="960">
        <f t="shared" si="73"/>
        <v>2000</v>
      </c>
      <c r="S193" s="1147">
        <f t="shared" si="73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4">IF((C176+2000)&gt;2000,2000,IF((C176+2000)&lt;0,0,C176+2000))</f>
        <v>2000</v>
      </c>
      <c r="D194" s="960">
        <f t="shared" si="74"/>
        <v>2000</v>
      </c>
      <c r="E194" s="960">
        <f t="shared" si="74"/>
        <v>2000</v>
      </c>
      <c r="F194" s="960">
        <f t="shared" si="74"/>
        <v>2000</v>
      </c>
      <c r="G194" s="960">
        <f t="shared" si="74"/>
        <v>2000</v>
      </c>
      <c r="H194" s="960">
        <f t="shared" si="74"/>
        <v>2000</v>
      </c>
      <c r="I194" s="960">
        <f t="shared" si="74"/>
        <v>2000</v>
      </c>
      <c r="J194" s="960">
        <f t="shared" si="74"/>
        <v>2000</v>
      </c>
      <c r="K194" s="960">
        <f t="shared" si="74"/>
        <v>2000</v>
      </c>
      <c r="L194" s="960">
        <f t="shared" si="74"/>
        <v>2000</v>
      </c>
      <c r="M194" s="960">
        <f t="shared" si="74"/>
        <v>2000</v>
      </c>
      <c r="N194" s="960">
        <f t="shared" si="74"/>
        <v>2000</v>
      </c>
      <c r="O194" s="960">
        <f t="shared" si="73"/>
        <v>2000</v>
      </c>
      <c r="P194" s="960">
        <f t="shared" si="73"/>
        <v>2000</v>
      </c>
      <c r="Q194" s="960">
        <f t="shared" si="73"/>
        <v>2000</v>
      </c>
      <c r="R194" s="960">
        <f t="shared" si="73"/>
        <v>2000</v>
      </c>
      <c r="S194" s="1147">
        <f t="shared" si="73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5">ROUND(C193*2/484+C194*3.7/484,4)</f>
        <v>23.553699999999999</v>
      </c>
      <c r="D195" s="967">
        <f t="shared" si="75"/>
        <v>23.553699999999999</v>
      </c>
      <c r="E195" s="967">
        <f t="shared" si="75"/>
        <v>23.553699999999999</v>
      </c>
      <c r="F195" s="967">
        <f t="shared" si="75"/>
        <v>23.553699999999999</v>
      </c>
      <c r="G195" s="967">
        <f t="shared" si="75"/>
        <v>23.553699999999999</v>
      </c>
      <c r="H195" s="967">
        <f t="shared" si="75"/>
        <v>23.553699999999999</v>
      </c>
      <c r="I195" s="967">
        <f t="shared" si="75"/>
        <v>23.553699999999999</v>
      </c>
      <c r="J195" s="967">
        <f t="shared" si="75"/>
        <v>23.553699999999999</v>
      </c>
      <c r="K195" s="967">
        <f t="shared" si="75"/>
        <v>23.553699999999999</v>
      </c>
      <c r="L195" s="967">
        <f t="shared" si="75"/>
        <v>23.553699999999999</v>
      </c>
      <c r="M195" s="967">
        <f t="shared" si="75"/>
        <v>23.553699999999999</v>
      </c>
      <c r="N195" s="967">
        <f t="shared" si="75"/>
        <v>23.553699999999999</v>
      </c>
      <c r="O195" s="967">
        <f t="shared" si="75"/>
        <v>23.553699999999999</v>
      </c>
      <c r="P195" s="967">
        <f t="shared" si="75"/>
        <v>23.553699999999999</v>
      </c>
      <c r="Q195" s="967">
        <f t="shared" si="75"/>
        <v>23.553699999999999</v>
      </c>
      <c r="R195" s="967">
        <f t="shared" si="75"/>
        <v>23.553699999999999</v>
      </c>
      <c r="S195" s="1151">
        <f t="shared" si="75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6">ROUND(IF(((C191-C192-0.5*C197)*(37.5/484)-124)&lt;0,0,(C191-C192-0.5*C197)*(37.5/484)-124),4)</f>
        <v>0</v>
      </c>
      <c r="D196" s="967">
        <f t="shared" si="76"/>
        <v>0</v>
      </c>
      <c r="E196" s="967">
        <f t="shared" si="76"/>
        <v>0</v>
      </c>
      <c r="F196" s="967">
        <f t="shared" si="76"/>
        <v>0</v>
      </c>
      <c r="G196" s="967">
        <f t="shared" si="76"/>
        <v>0</v>
      </c>
      <c r="H196" s="967">
        <f t="shared" si="76"/>
        <v>0</v>
      </c>
      <c r="I196" s="967">
        <f t="shared" si="76"/>
        <v>0</v>
      </c>
      <c r="J196" s="967">
        <f t="shared" si="76"/>
        <v>0</v>
      </c>
      <c r="K196" s="967">
        <f t="shared" si="76"/>
        <v>0</v>
      </c>
      <c r="L196" s="967">
        <f t="shared" si="76"/>
        <v>0</v>
      </c>
      <c r="M196" s="967">
        <f t="shared" si="76"/>
        <v>0</v>
      </c>
      <c r="N196" s="967">
        <f t="shared" si="76"/>
        <v>0</v>
      </c>
      <c r="O196" s="967">
        <f t="shared" si="76"/>
        <v>0</v>
      </c>
      <c r="P196" s="967">
        <f t="shared" si="76"/>
        <v>0</v>
      </c>
      <c r="Q196" s="967">
        <f t="shared" si="76"/>
        <v>0</v>
      </c>
      <c r="R196" s="967">
        <f t="shared" si="76"/>
        <v>0</v>
      </c>
      <c r="S196" s="1151">
        <f t="shared" si="76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61565</v>
      </c>
      <c r="E197" s="960">
        <f t="shared" ref="E197:S197" si="77">(59000-E181)*E177+(53250-E182)*E178</f>
        <v>61565</v>
      </c>
      <c r="F197" s="960">
        <f t="shared" si="77"/>
        <v>61565</v>
      </c>
      <c r="G197" s="960">
        <f t="shared" si="77"/>
        <v>61565</v>
      </c>
      <c r="H197" s="960">
        <f t="shared" si="77"/>
        <v>61565</v>
      </c>
      <c r="I197" s="960">
        <f t="shared" si="77"/>
        <v>61565</v>
      </c>
      <c r="J197" s="960">
        <f t="shared" si="77"/>
        <v>61565</v>
      </c>
      <c r="K197" s="960">
        <f t="shared" si="77"/>
        <v>61565</v>
      </c>
      <c r="L197" s="960">
        <f t="shared" si="77"/>
        <v>61565</v>
      </c>
      <c r="M197" s="960">
        <f t="shared" si="77"/>
        <v>61565</v>
      </c>
      <c r="N197" s="960">
        <f t="shared" si="77"/>
        <v>61565</v>
      </c>
      <c r="O197" s="960">
        <f t="shared" si="77"/>
        <v>0</v>
      </c>
      <c r="P197" s="960">
        <f t="shared" si="77"/>
        <v>0</v>
      </c>
      <c r="Q197" s="960">
        <f t="shared" si="77"/>
        <v>0</v>
      </c>
      <c r="R197" s="960">
        <f t="shared" si="77"/>
        <v>0</v>
      </c>
      <c r="S197" s="1147">
        <f t="shared" si="77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8">C199*C200+C201*C202</f>
        <v>197</v>
      </c>
      <c r="D198" s="967">
        <f t="shared" si="78"/>
        <v>197</v>
      </c>
      <c r="E198" s="967">
        <f t="shared" si="78"/>
        <v>197</v>
      </c>
      <c r="F198" s="967">
        <f t="shared" si="78"/>
        <v>87</v>
      </c>
      <c r="G198" s="967">
        <f t="shared" si="78"/>
        <v>87</v>
      </c>
      <c r="H198" s="967">
        <f t="shared" si="78"/>
        <v>87</v>
      </c>
      <c r="I198" s="967">
        <f t="shared" si="78"/>
        <v>87</v>
      </c>
      <c r="J198" s="967">
        <f t="shared" si="78"/>
        <v>87</v>
      </c>
      <c r="K198" s="967">
        <f t="shared" si="78"/>
        <v>87</v>
      </c>
      <c r="L198" s="967">
        <f t="shared" si="78"/>
        <v>0</v>
      </c>
      <c r="M198" s="967">
        <f t="shared" si="78"/>
        <v>0</v>
      </c>
      <c r="N198" s="967">
        <f t="shared" si="78"/>
        <v>0</v>
      </c>
      <c r="O198" s="967">
        <f t="shared" si="78"/>
        <v>0</v>
      </c>
      <c r="P198" s="967">
        <f t="shared" si="78"/>
        <v>0</v>
      </c>
      <c r="Q198" s="967">
        <f t="shared" si="78"/>
        <v>0</v>
      </c>
      <c r="R198" s="967">
        <f t="shared" si="78"/>
        <v>0</v>
      </c>
      <c r="S198" s="1151">
        <f t="shared" si="78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9">IF(C187&gt;0,1,0)</f>
        <v>1</v>
      </c>
      <c r="D200" s="968">
        <f t="shared" si="79"/>
        <v>1</v>
      </c>
      <c r="E200" s="968">
        <f t="shared" si="79"/>
        <v>1</v>
      </c>
      <c r="F200" s="968">
        <f t="shared" si="79"/>
        <v>1</v>
      </c>
      <c r="G200" s="968">
        <f t="shared" si="79"/>
        <v>1</v>
      </c>
      <c r="H200" s="968">
        <f t="shared" si="79"/>
        <v>1</v>
      </c>
      <c r="I200" s="968">
        <f t="shared" si="79"/>
        <v>1</v>
      </c>
      <c r="J200" s="968">
        <f t="shared" si="79"/>
        <v>1</v>
      </c>
      <c r="K200" s="968">
        <f t="shared" si="79"/>
        <v>1</v>
      </c>
      <c r="L200" s="968">
        <f t="shared" si="79"/>
        <v>1</v>
      </c>
      <c r="M200" s="968">
        <f t="shared" si="79"/>
        <v>1</v>
      </c>
      <c r="N200" s="968">
        <f t="shared" si="79"/>
        <v>1</v>
      </c>
      <c r="O200" s="968">
        <f t="shared" si="79"/>
        <v>0</v>
      </c>
      <c r="P200" s="968">
        <f t="shared" si="79"/>
        <v>0</v>
      </c>
      <c r="Q200" s="968">
        <f t="shared" si="79"/>
        <v>0</v>
      </c>
      <c r="R200" s="968">
        <f t="shared" si="79"/>
        <v>0</v>
      </c>
      <c r="S200" s="1152">
        <f t="shared" si="79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1</v>
      </c>
      <c r="D202" s="968">
        <f t="shared" ref="D202:S202" si="80">IF(D188&gt;0,1,0)</f>
        <v>1</v>
      </c>
      <c r="E202" s="968">
        <f t="shared" si="80"/>
        <v>1</v>
      </c>
      <c r="F202" s="968">
        <f t="shared" si="80"/>
        <v>1</v>
      </c>
      <c r="G202" s="968">
        <f t="shared" si="80"/>
        <v>1</v>
      </c>
      <c r="H202" s="968">
        <f t="shared" si="80"/>
        <v>1</v>
      </c>
      <c r="I202" s="968">
        <f t="shared" si="80"/>
        <v>1</v>
      </c>
      <c r="J202" s="968">
        <f t="shared" si="80"/>
        <v>1</v>
      </c>
      <c r="K202" s="968">
        <f t="shared" si="80"/>
        <v>1</v>
      </c>
      <c r="L202" s="968">
        <f t="shared" si="80"/>
        <v>1</v>
      </c>
      <c r="M202" s="968">
        <f t="shared" si="80"/>
        <v>1</v>
      </c>
      <c r="N202" s="968">
        <f t="shared" si="80"/>
        <v>1</v>
      </c>
      <c r="O202" s="968">
        <f t="shared" si="80"/>
        <v>0</v>
      </c>
      <c r="P202" s="968">
        <f t="shared" si="80"/>
        <v>0</v>
      </c>
      <c r="Q202" s="968">
        <f t="shared" si="80"/>
        <v>0</v>
      </c>
      <c r="R202" s="968">
        <f t="shared" si="80"/>
        <v>0</v>
      </c>
      <c r="S202" s="1152">
        <f t="shared" si="80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220.55369999999999</v>
      </c>
      <c r="D203" s="971">
        <f t="shared" ref="D203:S203" si="81">D196+D198+D195</f>
        <v>220.55369999999999</v>
      </c>
      <c r="E203" s="971">
        <f>E196+E198+E195</f>
        <v>220.55369999999999</v>
      </c>
      <c r="F203" s="971">
        <f t="shared" si="81"/>
        <v>110.55369999999999</v>
      </c>
      <c r="G203" s="971">
        <f t="shared" si="81"/>
        <v>110.55369999999999</v>
      </c>
      <c r="H203" s="971">
        <f t="shared" si="81"/>
        <v>110.55369999999999</v>
      </c>
      <c r="I203" s="971">
        <f t="shared" si="81"/>
        <v>110.55369999999999</v>
      </c>
      <c r="J203" s="971">
        <f t="shared" si="81"/>
        <v>110.55369999999999</v>
      </c>
      <c r="K203" s="971">
        <f t="shared" si="81"/>
        <v>110.55369999999999</v>
      </c>
      <c r="L203" s="971">
        <f t="shared" si="81"/>
        <v>23.553699999999999</v>
      </c>
      <c r="M203" s="971">
        <f t="shared" si="81"/>
        <v>23.553699999999999</v>
      </c>
      <c r="N203" s="971">
        <f t="shared" si="81"/>
        <v>23.553699999999999</v>
      </c>
      <c r="O203" s="971">
        <f t="shared" si="81"/>
        <v>23.553699999999999</v>
      </c>
      <c r="P203" s="971">
        <f t="shared" si="81"/>
        <v>23.553699999999999</v>
      </c>
      <c r="Q203" s="971">
        <f t="shared" si="81"/>
        <v>23.553699999999999</v>
      </c>
      <c r="R203" s="971">
        <f t="shared" si="81"/>
        <v>23.553699999999999</v>
      </c>
      <c r="S203" s="1154">
        <f t="shared" si="81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82">+IF((L206-L151)*7.3&lt;0,,(L206-L151)*7.3)</f>
        <v>0</v>
      </c>
      <c r="M205" s="960">
        <f t="shared" si="82"/>
        <v>0</v>
      </c>
      <c r="N205" s="960">
        <f t="shared" si="82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4 C87:S87 D85:S86">
    <cfRule type="cellIs" dxfId="14" priority="2" operator="equal">
      <formula>0</formula>
    </cfRule>
  </conditionalFormatting>
  <conditionalFormatting sqref="C85:C86">
    <cfRule type="cellIs" dxfId="13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topLeftCell="A22"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topLeftCell="A2" zoomScale="85" zoomScaleNormal="85" zoomScaleSheetLayoutView="85" workbookViewId="0">
      <selection activeCell="C9" sqref="C9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>
        <v>67.821415943746501</v>
      </c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7">
        <v>63.653119587394691</v>
      </c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190">
        <v>29.423874654761708</v>
      </c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188">
        <v>10.760548261445091</v>
      </c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7">
        <v>10.760548261445091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7">
        <v>10.760548261445091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7">
        <v>10.760548261445091</v>
      </c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7">
        <v>158.15495924931969</v>
      </c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7">
        <v>76.567167504361663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v>710.18889503476248</v>
      </c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190">
        <v>189.71246342361709</v>
      </c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10.180462623951216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373.82449275774059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-70587830.149790719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70594381.431885868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26389908830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4439.2417294735151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-70587830.149790719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70594381.431885868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313385523919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49.938312363431059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-230308.19187993454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236859.47397508717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11828362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339787261111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4863.5854250956127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26356264088.521263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313347442421.31207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3638597.8978819177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339707345107.7312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28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29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 t="shared" ref="C74:M74" si="30">C56/C57</f>
        <v>69863533.054797769</v>
      </c>
      <c r="D74" s="1003" t="e">
        <f t="shared" si="30"/>
        <v>#DIV/0!</v>
      </c>
      <c r="E74" s="1003" t="e">
        <f t="shared" si="30"/>
        <v>#DIV/0!</v>
      </c>
      <c r="F74" s="1003" t="e">
        <f t="shared" si="30"/>
        <v>#DIV/0!</v>
      </c>
      <c r="G74" s="1003" t="e">
        <f t="shared" si="30"/>
        <v>#DIV/0!</v>
      </c>
      <c r="H74" s="1003" t="e">
        <f t="shared" si="30"/>
        <v>#DIV/0!</v>
      </c>
      <c r="I74" s="1003" t="e">
        <f t="shared" si="30"/>
        <v>#DIV/0!</v>
      </c>
      <c r="J74" s="1003" t="e">
        <f t="shared" si="30"/>
        <v>#DIV/0!</v>
      </c>
      <c r="K74" s="1003" t="e">
        <f t="shared" si="30"/>
        <v>#DIV/0!</v>
      </c>
      <c r="L74" s="1003" t="e">
        <f t="shared" si="30"/>
        <v>#DIV/0!</v>
      </c>
      <c r="M74" s="1003" t="e">
        <f t="shared" si="30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A78" s="1061"/>
      <c r="E78" s="104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C6" activePane="bottomRight" state="frozen"/>
      <selection activeCell="C12" sqref="C12"/>
      <selection pane="topRight" activeCell="C12" sqref="C12"/>
      <selection pane="bottomLeft" activeCell="C12" sqref="C12"/>
      <selection pane="bottomRight" activeCell="A7" sqref="A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AS445"/>
  <sheetViews>
    <sheetView topLeftCell="U1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76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77"/>
      <c r="D6" s="1477"/>
      <c r="E6" s="1477"/>
      <c r="F6" s="1477"/>
      <c r="G6" s="1477"/>
      <c r="H6" s="1477"/>
      <c r="I6" s="1477"/>
      <c r="J6" s="1477"/>
      <c r="K6" s="1478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225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225">
        <v>1</v>
      </c>
      <c r="AF7" s="1202">
        <v>2</v>
      </c>
    </row>
    <row r="8" spans="1:45" ht="15.95" customHeight="1" x14ac:dyDescent="0.25">
      <c r="A8" s="1209" t="s">
        <v>415</v>
      </c>
      <c r="B8" s="1467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68"/>
      <c r="D8" s="1468"/>
      <c r="E8" s="1468"/>
      <c r="F8" s="1468"/>
      <c r="G8" s="1468"/>
      <c r="H8" s="1468"/>
      <c r="I8" s="1468"/>
      <c r="J8" s="1468"/>
      <c r="K8" s="1469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225">
        <v>1</v>
      </c>
      <c r="AF8" s="1202">
        <v>3</v>
      </c>
    </row>
    <row r="9" spans="1:45" x14ac:dyDescent="0.25">
      <c r="B9" s="1470"/>
      <c r="C9" s="1471"/>
      <c r="D9" s="1471"/>
      <c r="E9" s="1471"/>
      <c r="F9" s="1471"/>
      <c r="G9" s="1471"/>
      <c r="H9" s="1471"/>
      <c r="I9" s="1471"/>
      <c r="J9" s="1471"/>
      <c r="K9" s="1472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225">
        <v>1</v>
      </c>
      <c r="AF9" s="1202">
        <v>4</v>
      </c>
    </row>
    <row r="10" spans="1:45" x14ac:dyDescent="0.25">
      <c r="B10" s="1470"/>
      <c r="C10" s="1471"/>
      <c r="D10" s="1471"/>
      <c r="E10" s="1471"/>
      <c r="F10" s="1471"/>
      <c r="G10" s="1471"/>
      <c r="H10" s="1471"/>
      <c r="I10" s="1471"/>
      <c r="J10" s="1471"/>
      <c r="K10" s="1472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225">
        <v>1</v>
      </c>
      <c r="AF10" s="1202">
        <v>5</v>
      </c>
    </row>
    <row r="11" spans="1:45" x14ac:dyDescent="0.25">
      <c r="B11" s="1470"/>
      <c r="C11" s="1471"/>
      <c r="D11" s="1471"/>
      <c r="E11" s="1471"/>
      <c r="F11" s="1471"/>
      <c r="G11" s="1471"/>
      <c r="H11" s="1471"/>
      <c r="I11" s="1471"/>
      <c r="J11" s="1471"/>
      <c r="K11" s="1472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225">
        <v>1</v>
      </c>
      <c r="AF11" s="1202">
        <v>6</v>
      </c>
    </row>
    <row r="12" spans="1:45" x14ac:dyDescent="0.25">
      <c r="B12" s="1470"/>
      <c r="C12" s="1471"/>
      <c r="D12" s="1471"/>
      <c r="E12" s="1471"/>
      <c r="F12" s="1471"/>
      <c r="G12" s="1471"/>
      <c r="H12" s="1471"/>
      <c r="I12" s="1471"/>
      <c r="J12" s="1471"/>
      <c r="K12" s="1472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225">
        <v>1</v>
      </c>
      <c r="AF12" s="1202">
        <v>7</v>
      </c>
    </row>
    <row r="13" spans="1:45" x14ac:dyDescent="0.25">
      <c r="B13" s="1470"/>
      <c r="C13" s="1471"/>
      <c r="D13" s="1471"/>
      <c r="E13" s="1471"/>
      <c r="F13" s="1471"/>
      <c r="G13" s="1471"/>
      <c r="H13" s="1471"/>
      <c r="I13" s="1471"/>
      <c r="J13" s="1471"/>
      <c r="K13" s="1472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225">
        <v>1</v>
      </c>
      <c r="AF13" s="1202">
        <v>8</v>
      </c>
    </row>
    <row r="14" spans="1:45" x14ac:dyDescent="0.25">
      <c r="B14" s="1470"/>
      <c r="C14" s="1471"/>
      <c r="D14" s="1471"/>
      <c r="E14" s="1471"/>
      <c r="F14" s="1471"/>
      <c r="G14" s="1471"/>
      <c r="H14" s="1471"/>
      <c r="I14" s="1471"/>
      <c r="J14" s="1471"/>
      <c r="K14" s="1472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225">
        <v>1</v>
      </c>
      <c r="AF14" s="1202">
        <v>9</v>
      </c>
    </row>
    <row r="15" spans="1:45" x14ac:dyDescent="0.25">
      <c r="B15" s="1470"/>
      <c r="C15" s="1471"/>
      <c r="D15" s="1471"/>
      <c r="E15" s="1471"/>
      <c r="F15" s="1471"/>
      <c r="G15" s="1471"/>
      <c r="H15" s="1471"/>
      <c r="I15" s="1471"/>
      <c r="J15" s="1471"/>
      <c r="K15" s="1472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225">
        <v>1</v>
      </c>
      <c r="AF15" s="1202">
        <v>10</v>
      </c>
    </row>
    <row r="16" spans="1:45" x14ac:dyDescent="0.25">
      <c r="B16" s="1470"/>
      <c r="C16" s="1471"/>
      <c r="D16" s="1471"/>
      <c r="E16" s="1471"/>
      <c r="F16" s="1471"/>
      <c r="G16" s="1471"/>
      <c r="H16" s="1471"/>
      <c r="I16" s="1471"/>
      <c r="J16" s="1471"/>
      <c r="K16" s="1472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225">
        <v>1</v>
      </c>
      <c r="AF16" s="1202">
        <v>11</v>
      </c>
    </row>
    <row r="17" spans="1:32" x14ac:dyDescent="0.25">
      <c r="B17" s="1470"/>
      <c r="C17" s="1471"/>
      <c r="D17" s="1471"/>
      <c r="E17" s="1471"/>
      <c r="F17" s="1471"/>
      <c r="G17" s="1471"/>
      <c r="H17" s="1471"/>
      <c r="I17" s="1471"/>
      <c r="J17" s="1471"/>
      <c r="K17" s="1472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225">
        <v>1</v>
      </c>
      <c r="AF17" s="1202">
        <v>12</v>
      </c>
    </row>
    <row r="18" spans="1:32" x14ac:dyDescent="0.25">
      <c r="B18" s="1473"/>
      <c r="C18" s="1474"/>
      <c r="D18" s="1474"/>
      <c r="E18" s="1474"/>
      <c r="F18" s="1474"/>
      <c r="G18" s="1474"/>
      <c r="H18" s="1474"/>
      <c r="I18" s="1474"/>
      <c r="J18" s="1474"/>
      <c r="K18" s="1475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225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225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225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225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225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225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225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225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225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225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225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225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225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225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225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225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225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225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225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225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225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225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225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225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225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225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225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225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225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225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225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225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225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225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225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225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225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225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225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225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225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225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225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225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225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225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225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225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225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225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224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225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224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225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224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225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224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225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224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225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224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225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224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225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224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225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224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225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224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225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224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225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224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225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225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225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225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225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225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225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225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225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225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225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225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225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225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225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225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225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225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225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225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225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225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225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225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225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225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225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225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225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225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225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225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225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225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225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225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225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225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225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225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225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225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225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225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225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225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225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225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225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225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225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225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225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225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225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225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225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225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225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225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225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225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225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225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225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225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225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225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225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225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225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225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225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225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225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225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225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225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225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225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225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225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225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225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225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225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225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225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225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225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225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225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225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225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225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225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225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225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225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225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225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225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225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225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225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225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225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225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225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225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225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225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225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225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225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225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225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225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225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225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225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225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225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225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225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225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225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225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225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225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225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225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225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225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225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225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225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225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225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225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225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225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225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225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225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225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225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225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225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225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225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225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225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225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225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225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225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225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225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225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225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225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225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225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225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225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225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225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225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225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225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225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225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225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29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BEA8-A280-4E67-BCB4-82A6E67FA516}">
  <dimension ref="A1:N193"/>
  <sheetViews>
    <sheetView workbookViewId="0">
      <selection activeCell="B13" sqref="B13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4" x14ac:dyDescent="0.25">
      <c r="A1" t="s">
        <v>520</v>
      </c>
      <c r="B1" t="s">
        <v>521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4" x14ac:dyDescent="0.25">
      <c r="A2" s="1479" t="s">
        <v>533</v>
      </c>
      <c r="B2" s="1479" t="s">
        <v>534</v>
      </c>
      <c r="C2" s="1479" t="s">
        <v>534</v>
      </c>
      <c r="D2" s="1479" t="s">
        <v>534</v>
      </c>
      <c r="E2" s="1479" t="s">
        <v>534</v>
      </c>
      <c r="F2" s="1479" t="s">
        <v>534</v>
      </c>
      <c r="G2" s="1479" t="s">
        <v>534</v>
      </c>
      <c r="H2" s="1479" t="s">
        <v>534</v>
      </c>
      <c r="I2" s="1479" t="s">
        <v>534</v>
      </c>
      <c r="J2" s="1479" t="s">
        <v>534</v>
      </c>
      <c r="K2" s="1479" t="s">
        <v>534</v>
      </c>
      <c r="L2" s="1479" t="s">
        <v>534</v>
      </c>
      <c r="M2" s="1479" t="s">
        <v>534</v>
      </c>
      <c r="N2" s="1479"/>
    </row>
    <row r="3" spans="1:14" x14ac:dyDescent="0.25">
      <c r="A3" s="1479" t="s">
        <v>533</v>
      </c>
      <c r="B3" s="1479" t="s">
        <v>266</v>
      </c>
      <c r="C3" s="1479" t="s">
        <v>83</v>
      </c>
      <c r="D3" s="1479" t="s">
        <v>267</v>
      </c>
      <c r="E3" s="1479" t="s">
        <v>84</v>
      </c>
      <c r="F3" s="1479" t="s">
        <v>268</v>
      </c>
      <c r="G3" s="1479" t="s">
        <v>269</v>
      </c>
      <c r="H3" s="1479" t="s">
        <v>270</v>
      </c>
      <c r="I3" s="1479" t="s">
        <v>85</v>
      </c>
      <c r="J3" s="1479" t="s">
        <v>271</v>
      </c>
      <c r="K3" s="1479" t="s">
        <v>27</v>
      </c>
      <c r="L3" s="1479" t="s">
        <v>26</v>
      </c>
      <c r="M3" s="1479" t="s">
        <v>28</v>
      </c>
      <c r="N3" s="1479"/>
    </row>
    <row r="4" spans="1:14" x14ac:dyDescent="0.25">
      <c r="A4" s="1479" t="s">
        <v>535</v>
      </c>
      <c r="B4" s="1479" t="s">
        <v>536</v>
      </c>
      <c r="C4" s="1479" t="s">
        <v>536</v>
      </c>
      <c r="D4" s="1479" t="s">
        <v>536</v>
      </c>
      <c r="E4" s="1479" t="s">
        <v>536</v>
      </c>
      <c r="F4" s="1479" t="s">
        <v>536</v>
      </c>
      <c r="G4" s="1479" t="s">
        <v>536</v>
      </c>
      <c r="H4" s="1479" t="s">
        <v>536</v>
      </c>
      <c r="I4" s="1479" t="s">
        <v>536</v>
      </c>
      <c r="J4" s="1479" t="s">
        <v>536</v>
      </c>
      <c r="K4" s="1479" t="s">
        <v>536</v>
      </c>
      <c r="L4" s="1479" t="s">
        <v>536</v>
      </c>
      <c r="M4" s="1479" t="s">
        <v>536</v>
      </c>
      <c r="N4" s="1479"/>
    </row>
    <row r="5" spans="1:14" x14ac:dyDescent="0.25">
      <c r="A5" s="1479" t="s">
        <v>537</v>
      </c>
      <c r="B5" s="1479" t="s">
        <v>538</v>
      </c>
      <c r="C5" s="1479" t="s">
        <v>539</v>
      </c>
      <c r="D5" s="1479" t="s">
        <v>540</v>
      </c>
      <c r="E5" s="1479" t="s">
        <v>541</v>
      </c>
      <c r="F5" s="1479" t="s">
        <v>542</v>
      </c>
      <c r="G5" s="1479" t="s">
        <v>543</v>
      </c>
      <c r="H5" s="1479" t="s">
        <v>544</v>
      </c>
      <c r="I5" s="1479" t="s">
        <v>545</v>
      </c>
      <c r="J5" s="1479" t="s">
        <v>546</v>
      </c>
      <c r="K5" s="1479" t="s">
        <v>547</v>
      </c>
      <c r="L5" s="1479" t="s">
        <v>548</v>
      </c>
      <c r="M5" s="1479" t="s">
        <v>549</v>
      </c>
      <c r="N5" s="1479"/>
    </row>
    <row r="6" spans="1:14" x14ac:dyDescent="0.25">
      <c r="A6" s="1479" t="s">
        <v>550</v>
      </c>
      <c r="B6" s="1479" t="s">
        <v>551</v>
      </c>
      <c r="C6" s="1479" t="s">
        <v>552</v>
      </c>
      <c r="D6" s="1479" t="s">
        <v>553</v>
      </c>
      <c r="E6" s="1479" t="s">
        <v>554</v>
      </c>
      <c r="F6" s="1479" t="s">
        <v>555</v>
      </c>
      <c r="G6" s="1479" t="s">
        <v>556</v>
      </c>
      <c r="H6" s="1479" t="s">
        <v>557</v>
      </c>
      <c r="I6" s="1479" t="s">
        <v>558</v>
      </c>
      <c r="J6" s="1479" t="s">
        <v>559</v>
      </c>
      <c r="K6" s="1479" t="s">
        <v>560</v>
      </c>
      <c r="L6" s="1479" t="s">
        <v>561</v>
      </c>
      <c r="M6" s="1479" t="s">
        <v>562</v>
      </c>
      <c r="N6" s="1479"/>
    </row>
    <row r="7" spans="1:14" x14ac:dyDescent="0.25">
      <c r="A7" s="1479" t="s">
        <v>563</v>
      </c>
      <c r="B7" s="1479" t="s">
        <v>564</v>
      </c>
      <c r="C7" s="1479" t="s">
        <v>565</v>
      </c>
      <c r="D7" s="1479" t="s">
        <v>566</v>
      </c>
      <c r="E7" s="1479" t="s">
        <v>567</v>
      </c>
      <c r="F7" s="1479" t="s">
        <v>568</v>
      </c>
      <c r="G7" s="1479" t="s">
        <v>569</v>
      </c>
      <c r="H7" s="1479" t="s">
        <v>570</v>
      </c>
      <c r="I7" s="1479" t="s">
        <v>571</v>
      </c>
      <c r="J7" s="1479" t="s">
        <v>572</v>
      </c>
      <c r="K7" s="1479" t="s">
        <v>573</v>
      </c>
      <c r="L7" s="1479" t="s">
        <v>570</v>
      </c>
      <c r="M7" s="1479" t="s">
        <v>574</v>
      </c>
      <c r="N7" s="1479"/>
    </row>
    <row r="8" spans="1:14" x14ac:dyDescent="0.25">
      <c r="A8" s="1479" t="s">
        <v>575</v>
      </c>
      <c r="B8" s="1479" t="s">
        <v>576</v>
      </c>
      <c r="C8" s="1479" t="s">
        <v>576</v>
      </c>
      <c r="D8" s="1479" t="s">
        <v>576</v>
      </c>
      <c r="E8" s="1479" t="s">
        <v>576</v>
      </c>
      <c r="F8" s="1479" t="s">
        <v>576</v>
      </c>
      <c r="G8" s="1479" t="s">
        <v>576</v>
      </c>
      <c r="H8" s="1479" t="s">
        <v>576</v>
      </c>
      <c r="I8" s="1479" t="s">
        <v>576</v>
      </c>
      <c r="J8" s="1479" t="s">
        <v>577</v>
      </c>
      <c r="K8" s="1479" t="s">
        <v>578</v>
      </c>
      <c r="L8" s="1479" t="s">
        <v>579</v>
      </c>
      <c r="M8" s="1479" t="s">
        <v>580</v>
      </c>
      <c r="N8" s="1479"/>
    </row>
    <row r="9" spans="1:14" x14ac:dyDescent="0.25">
      <c r="A9" s="1479" t="s">
        <v>581</v>
      </c>
      <c r="B9" s="1479" t="s">
        <v>582</v>
      </c>
      <c r="C9" s="1479" t="s">
        <v>583</v>
      </c>
      <c r="D9" s="1479" t="s">
        <v>584</v>
      </c>
      <c r="E9" s="1479" t="s">
        <v>585</v>
      </c>
      <c r="F9" s="1479" t="s">
        <v>586</v>
      </c>
      <c r="G9" s="1479" t="s">
        <v>587</v>
      </c>
      <c r="H9" s="1479" t="s">
        <v>588</v>
      </c>
      <c r="I9" s="1479" t="s">
        <v>589</v>
      </c>
      <c r="J9" s="1479" t="s">
        <v>590</v>
      </c>
      <c r="K9" s="1479" t="s">
        <v>591</v>
      </c>
      <c r="L9" s="1479" t="s">
        <v>592</v>
      </c>
      <c r="M9" s="1479" t="s">
        <v>593</v>
      </c>
      <c r="N9" s="1479"/>
    </row>
    <row r="10" spans="1:14" x14ac:dyDescent="0.25">
      <c r="A10" s="1479" t="s">
        <v>594</v>
      </c>
      <c r="B10" s="1479" t="s">
        <v>536</v>
      </c>
      <c r="C10" s="1479" t="s">
        <v>536</v>
      </c>
      <c r="D10" s="1479" t="s">
        <v>536</v>
      </c>
      <c r="E10" s="1479" t="s">
        <v>536</v>
      </c>
      <c r="F10" s="1479" t="s">
        <v>536</v>
      </c>
      <c r="G10" s="1479" t="s">
        <v>536</v>
      </c>
      <c r="H10" s="1479" t="s">
        <v>536</v>
      </c>
      <c r="I10" s="1479" t="s">
        <v>536</v>
      </c>
      <c r="J10" s="1479" t="s">
        <v>536</v>
      </c>
      <c r="K10" s="1479" t="s">
        <v>536</v>
      </c>
      <c r="L10" s="1479" t="s">
        <v>536</v>
      </c>
      <c r="M10" s="1479" t="s">
        <v>536</v>
      </c>
      <c r="N10" s="1479"/>
    </row>
    <row r="11" spans="1:14" x14ac:dyDescent="0.25">
      <c r="A11" s="1479" t="s">
        <v>595</v>
      </c>
      <c r="B11" s="1479" t="s">
        <v>596</v>
      </c>
      <c r="C11" s="1479" t="s">
        <v>597</v>
      </c>
      <c r="D11" s="1479" t="s">
        <v>598</v>
      </c>
      <c r="E11" s="1479" t="s">
        <v>599</v>
      </c>
      <c r="F11" s="1479" t="s">
        <v>600</v>
      </c>
      <c r="G11" s="1479" t="s">
        <v>601</v>
      </c>
      <c r="H11" s="1479" t="s">
        <v>602</v>
      </c>
      <c r="I11" s="1479" t="s">
        <v>603</v>
      </c>
      <c r="J11" s="1479" t="s">
        <v>604</v>
      </c>
      <c r="K11" s="1479" t="s">
        <v>605</v>
      </c>
      <c r="L11" s="1479" t="s">
        <v>606</v>
      </c>
      <c r="M11" s="1479" t="s">
        <v>607</v>
      </c>
      <c r="N11" s="1479"/>
    </row>
    <row r="12" spans="1:14" x14ac:dyDescent="0.25">
      <c r="A12" s="1479" t="s">
        <v>608</v>
      </c>
      <c r="B12" s="1479" t="s">
        <v>609</v>
      </c>
      <c r="C12" s="1479" t="s">
        <v>610</v>
      </c>
      <c r="D12" s="1479" t="s">
        <v>611</v>
      </c>
      <c r="E12" s="1479" t="s">
        <v>612</v>
      </c>
      <c r="F12" s="1479" t="s">
        <v>613</v>
      </c>
      <c r="G12" s="1479" t="s">
        <v>614</v>
      </c>
      <c r="H12" s="1479" t="s">
        <v>615</v>
      </c>
      <c r="I12" s="1479" t="s">
        <v>616</v>
      </c>
      <c r="J12" s="1479" t="s">
        <v>617</v>
      </c>
      <c r="K12" s="1479" t="s">
        <v>618</v>
      </c>
      <c r="L12" s="1479" t="s">
        <v>619</v>
      </c>
      <c r="M12" s="1479" t="s">
        <v>552</v>
      </c>
      <c r="N12" s="1479"/>
    </row>
    <row r="13" spans="1:14" x14ac:dyDescent="0.25">
      <c r="A13" s="1479" t="s">
        <v>620</v>
      </c>
      <c r="B13" s="1479">
        <v>22</v>
      </c>
      <c r="C13" s="1479" t="s">
        <v>621</v>
      </c>
      <c r="D13" s="1479" t="s">
        <v>622</v>
      </c>
      <c r="E13" s="1479" t="s">
        <v>567</v>
      </c>
      <c r="F13" s="1479" t="s">
        <v>568</v>
      </c>
      <c r="G13" s="1479" t="s">
        <v>623</v>
      </c>
      <c r="H13" s="1479" t="s">
        <v>624</v>
      </c>
      <c r="I13" s="1479" t="s">
        <v>571</v>
      </c>
      <c r="J13" s="1479" t="s">
        <v>572</v>
      </c>
      <c r="K13" s="1479" t="s">
        <v>573</v>
      </c>
      <c r="L13" s="1479" t="s">
        <v>624</v>
      </c>
      <c r="M13" s="1479" t="s">
        <v>625</v>
      </c>
      <c r="N13" s="1479"/>
    </row>
    <row r="14" spans="1:14" x14ac:dyDescent="0.25">
      <c r="A14" s="1479" t="s">
        <v>626</v>
      </c>
      <c r="B14" s="1479" t="s">
        <v>627</v>
      </c>
      <c r="C14" s="1479" t="s">
        <v>628</v>
      </c>
      <c r="D14" s="1479" t="s">
        <v>629</v>
      </c>
      <c r="E14" s="1479" t="s">
        <v>630</v>
      </c>
      <c r="F14" s="1479" t="s">
        <v>631</v>
      </c>
      <c r="G14" s="1479" t="s">
        <v>632</v>
      </c>
      <c r="H14" s="1479" t="s">
        <v>633</v>
      </c>
      <c r="I14" s="1479" t="s">
        <v>634</v>
      </c>
      <c r="J14" s="1479" t="s">
        <v>635</v>
      </c>
      <c r="K14" s="1479" t="s">
        <v>636</v>
      </c>
      <c r="L14" s="1479" t="s">
        <v>637</v>
      </c>
      <c r="M14" s="1479" t="s">
        <v>638</v>
      </c>
      <c r="N14" s="1479"/>
    </row>
    <row r="15" spans="1:14" x14ac:dyDescent="0.25">
      <c r="A15" s="1479"/>
      <c r="B15" s="1479"/>
      <c r="C15" s="1479"/>
      <c r="D15" s="1479"/>
      <c r="E15" s="1479"/>
      <c r="F15" s="1479"/>
      <c r="G15" s="1479"/>
      <c r="H15" s="1479"/>
      <c r="I15" s="1479"/>
      <c r="J15" s="1479"/>
      <c r="K15" s="1479"/>
      <c r="L15" s="1479"/>
      <c r="M15" s="1479"/>
      <c r="N15" s="1479"/>
    </row>
    <row r="16" spans="1:14" x14ac:dyDescent="0.25">
      <c r="A16" s="1479" t="s">
        <v>639</v>
      </c>
      <c r="B16" s="1479" t="s">
        <v>640</v>
      </c>
      <c r="C16" s="1479" t="s">
        <v>641</v>
      </c>
      <c r="D16" s="1479" t="s">
        <v>642</v>
      </c>
      <c r="E16" s="1479" t="s">
        <v>643</v>
      </c>
      <c r="F16" s="1479" t="s">
        <v>644</v>
      </c>
      <c r="G16" s="1479" t="s">
        <v>645</v>
      </c>
      <c r="H16" s="1479" t="s">
        <v>646</v>
      </c>
      <c r="I16" s="1479" t="s">
        <v>647</v>
      </c>
      <c r="J16" s="1479" t="s">
        <v>648</v>
      </c>
      <c r="K16" s="1479" t="s">
        <v>649</v>
      </c>
      <c r="L16" s="1479" t="s">
        <v>650</v>
      </c>
      <c r="M16" s="1479" t="s">
        <v>651</v>
      </c>
      <c r="N16" s="1479"/>
    </row>
    <row r="17" spans="1:14" x14ac:dyDescent="0.25">
      <c r="A17" s="1479" t="s">
        <v>652</v>
      </c>
      <c r="B17" s="1479" t="s">
        <v>653</v>
      </c>
      <c r="C17" s="1479" t="s">
        <v>654</v>
      </c>
      <c r="D17" s="1479" t="s">
        <v>655</v>
      </c>
      <c r="E17" s="1479" t="s">
        <v>656</v>
      </c>
      <c r="F17" s="1479" t="s">
        <v>657</v>
      </c>
      <c r="G17" s="1479" t="s">
        <v>658</v>
      </c>
      <c r="H17" s="1479" t="s">
        <v>659</v>
      </c>
      <c r="I17" s="1479" t="s">
        <v>660</v>
      </c>
      <c r="J17" s="1479" t="s">
        <v>661</v>
      </c>
      <c r="K17" s="1479" t="s">
        <v>615</v>
      </c>
      <c r="L17" s="1479" t="s">
        <v>662</v>
      </c>
      <c r="M17" s="1479" t="s">
        <v>663</v>
      </c>
      <c r="N17" s="1479"/>
    </row>
    <row r="18" spans="1:14" x14ac:dyDescent="0.25">
      <c r="N18" s="1479"/>
    </row>
    <row r="19" spans="1:14" x14ac:dyDescent="0.25">
      <c r="N19" s="1479"/>
    </row>
    <row r="20" spans="1:14" x14ac:dyDescent="0.25">
      <c r="N20" s="1479"/>
    </row>
    <row r="21" spans="1:14" x14ac:dyDescent="0.25">
      <c r="N21" s="1479"/>
    </row>
    <row r="22" spans="1:14" x14ac:dyDescent="0.25">
      <c r="N22" s="1479"/>
    </row>
    <row r="23" spans="1:14" x14ac:dyDescent="0.25">
      <c r="N23" s="1479"/>
    </row>
    <row r="24" spans="1:14" x14ac:dyDescent="0.25">
      <c r="N24" s="1479"/>
    </row>
    <row r="25" spans="1:14" x14ac:dyDescent="0.25">
      <c r="N25" s="1479"/>
    </row>
    <row r="26" spans="1:14" x14ac:dyDescent="0.25">
      <c r="N26" s="1479"/>
    </row>
    <row r="27" spans="1:14" x14ac:dyDescent="0.25">
      <c r="N27" s="1479"/>
    </row>
    <row r="28" spans="1:14" x14ac:dyDescent="0.25">
      <c r="N28" s="1479"/>
    </row>
    <row r="29" spans="1:14" x14ac:dyDescent="0.25">
      <c r="N29" s="1479"/>
    </row>
    <row r="30" spans="1:14" x14ac:dyDescent="0.25">
      <c r="N30" s="1479"/>
    </row>
    <row r="31" spans="1:14" x14ac:dyDescent="0.25">
      <c r="N31" s="1479"/>
    </row>
    <row r="32" spans="1:14" x14ac:dyDescent="0.25">
      <c r="N32" s="1479"/>
    </row>
    <row r="33" spans="14:14" x14ac:dyDescent="0.25">
      <c r="N33" s="1479"/>
    </row>
    <row r="34" spans="14:14" x14ac:dyDescent="0.25">
      <c r="N34" s="1479"/>
    </row>
    <row r="35" spans="14:14" x14ac:dyDescent="0.25">
      <c r="N35" s="1479"/>
    </row>
    <row r="36" spans="14:14" x14ac:dyDescent="0.25">
      <c r="N36" s="1479"/>
    </row>
    <row r="37" spans="14:14" x14ac:dyDescent="0.25">
      <c r="N37" s="1479"/>
    </row>
    <row r="38" spans="14:14" x14ac:dyDescent="0.25">
      <c r="N38" s="1479"/>
    </row>
    <row r="39" spans="14:14" x14ac:dyDescent="0.25">
      <c r="N39" s="1479"/>
    </row>
    <row r="40" spans="14:14" x14ac:dyDescent="0.25">
      <c r="N40" s="1479"/>
    </row>
    <row r="41" spans="14:14" x14ac:dyDescent="0.25">
      <c r="N41" s="1479"/>
    </row>
    <row r="42" spans="14:14" x14ac:dyDescent="0.25">
      <c r="N42" s="1479"/>
    </row>
    <row r="43" spans="14:14" x14ac:dyDescent="0.25">
      <c r="N43" s="1479"/>
    </row>
    <row r="44" spans="14:14" x14ac:dyDescent="0.25">
      <c r="N44" s="1479"/>
    </row>
    <row r="45" spans="14:14" x14ac:dyDescent="0.25">
      <c r="N45" s="1479"/>
    </row>
    <row r="46" spans="14:14" x14ac:dyDescent="0.25">
      <c r="N46" s="1479"/>
    </row>
    <row r="47" spans="14:14" x14ac:dyDescent="0.25">
      <c r="N47" s="1479"/>
    </row>
    <row r="48" spans="14:14" x14ac:dyDescent="0.25">
      <c r="N48" s="1479"/>
    </row>
    <row r="49" spans="14:14" x14ac:dyDescent="0.25">
      <c r="N49" s="1479"/>
    </row>
    <row r="50" spans="14:14" x14ac:dyDescent="0.25">
      <c r="N50" s="1479"/>
    </row>
    <row r="51" spans="14:14" x14ac:dyDescent="0.25">
      <c r="N51" s="1479"/>
    </row>
    <row r="52" spans="14:14" x14ac:dyDescent="0.25">
      <c r="N52" s="1479"/>
    </row>
    <row r="53" spans="14:14" x14ac:dyDescent="0.25">
      <c r="N53" s="1479"/>
    </row>
    <row r="54" spans="14:14" x14ac:dyDescent="0.25">
      <c r="N54" s="1479"/>
    </row>
    <row r="55" spans="14:14" x14ac:dyDescent="0.25">
      <c r="N55" s="1479"/>
    </row>
    <row r="56" spans="14:14" x14ac:dyDescent="0.25">
      <c r="N56" s="1479"/>
    </row>
    <row r="57" spans="14:14" x14ac:dyDescent="0.25">
      <c r="N57" s="1479"/>
    </row>
    <row r="58" spans="14:14" x14ac:dyDescent="0.25">
      <c r="N58" s="1479"/>
    </row>
    <row r="59" spans="14:14" x14ac:dyDescent="0.25">
      <c r="N59" s="1479"/>
    </row>
    <row r="60" spans="14:14" x14ac:dyDescent="0.25">
      <c r="N60" s="1479"/>
    </row>
    <row r="61" spans="14:14" x14ac:dyDescent="0.25">
      <c r="N61" s="1479"/>
    </row>
    <row r="62" spans="14:14" x14ac:dyDescent="0.25">
      <c r="N62" s="1479"/>
    </row>
    <row r="63" spans="14:14" x14ac:dyDescent="0.25">
      <c r="N63" s="1479"/>
    </row>
    <row r="64" spans="14:14" x14ac:dyDescent="0.25">
      <c r="N64" s="1479"/>
    </row>
    <row r="65" spans="14:14" x14ac:dyDescent="0.25">
      <c r="N65" s="1479"/>
    </row>
    <row r="66" spans="14:14" x14ac:dyDescent="0.25">
      <c r="N66" s="1479"/>
    </row>
    <row r="67" spans="14:14" x14ac:dyDescent="0.25">
      <c r="N67" s="1479"/>
    </row>
    <row r="68" spans="14:14" x14ac:dyDescent="0.25">
      <c r="N68" s="1479"/>
    </row>
    <row r="69" spans="14:14" x14ac:dyDescent="0.25">
      <c r="N69" s="1479"/>
    </row>
    <row r="70" spans="14:14" x14ac:dyDescent="0.25">
      <c r="N70" s="1479"/>
    </row>
    <row r="71" spans="14:14" x14ac:dyDescent="0.25">
      <c r="N71" s="1479"/>
    </row>
    <row r="72" spans="14:14" x14ac:dyDescent="0.25">
      <c r="N72" s="1479"/>
    </row>
    <row r="73" spans="14:14" x14ac:dyDescent="0.25">
      <c r="N73" s="1479"/>
    </row>
    <row r="74" spans="14:14" x14ac:dyDescent="0.25">
      <c r="N74" s="1479"/>
    </row>
    <row r="75" spans="14:14" x14ac:dyDescent="0.25">
      <c r="N75" s="1479"/>
    </row>
    <row r="76" spans="14:14" x14ac:dyDescent="0.25">
      <c r="N76" s="1479"/>
    </row>
    <row r="77" spans="14:14" x14ac:dyDescent="0.25">
      <c r="N77" s="1479"/>
    </row>
    <row r="78" spans="14:14" x14ac:dyDescent="0.25">
      <c r="N78" s="1479"/>
    </row>
    <row r="79" spans="14:14" x14ac:dyDescent="0.25">
      <c r="N79" s="1479"/>
    </row>
    <row r="80" spans="14:14" x14ac:dyDescent="0.25">
      <c r="N80" s="1479"/>
    </row>
    <row r="81" spans="14:14" x14ac:dyDescent="0.25">
      <c r="N81" s="1479"/>
    </row>
    <row r="82" spans="14:14" x14ac:dyDescent="0.25">
      <c r="N82" s="1479"/>
    </row>
    <row r="83" spans="14:14" x14ac:dyDescent="0.25">
      <c r="N83" s="1479"/>
    </row>
    <row r="84" spans="14:14" x14ac:dyDescent="0.25">
      <c r="N84" s="1479"/>
    </row>
    <row r="85" spans="14:14" x14ac:dyDescent="0.25">
      <c r="N85" s="1479"/>
    </row>
    <row r="86" spans="14:14" x14ac:dyDescent="0.25">
      <c r="N86" s="1479"/>
    </row>
    <row r="87" spans="14:14" x14ac:dyDescent="0.25">
      <c r="N87" s="1479"/>
    </row>
    <row r="88" spans="14:14" x14ac:dyDescent="0.25">
      <c r="N88" s="1479"/>
    </row>
    <row r="89" spans="14:14" x14ac:dyDescent="0.25">
      <c r="N89" s="1479"/>
    </row>
    <row r="90" spans="14:14" x14ac:dyDescent="0.25">
      <c r="N90" s="1479"/>
    </row>
    <row r="91" spans="14:14" x14ac:dyDescent="0.25">
      <c r="N91" s="1479"/>
    </row>
    <row r="92" spans="14:14" x14ac:dyDescent="0.25">
      <c r="N92" s="1479"/>
    </row>
    <row r="93" spans="14:14" x14ac:dyDescent="0.25">
      <c r="N93" s="1479"/>
    </row>
    <row r="94" spans="14:14" x14ac:dyDescent="0.25">
      <c r="N94" s="1479"/>
    </row>
    <row r="95" spans="14:14" x14ac:dyDescent="0.25">
      <c r="N95" s="1479"/>
    </row>
    <row r="96" spans="14:14" x14ac:dyDescent="0.25">
      <c r="N96" s="1479"/>
    </row>
    <row r="97" spans="14:14" x14ac:dyDescent="0.25">
      <c r="N97" s="1479"/>
    </row>
    <row r="98" spans="14:14" x14ac:dyDescent="0.25">
      <c r="N98" s="1479"/>
    </row>
    <row r="99" spans="14:14" x14ac:dyDescent="0.25">
      <c r="N99" s="1479"/>
    </row>
    <row r="100" spans="14:14" x14ac:dyDescent="0.25">
      <c r="N100" s="1479"/>
    </row>
    <row r="101" spans="14:14" x14ac:dyDescent="0.25">
      <c r="N101" s="1479"/>
    </row>
    <row r="102" spans="14:14" x14ac:dyDescent="0.25">
      <c r="N102" s="1479"/>
    </row>
    <row r="103" spans="14:14" x14ac:dyDescent="0.25">
      <c r="N103" s="1479"/>
    </row>
    <row r="104" spans="14:14" x14ac:dyDescent="0.25">
      <c r="N104" s="1479"/>
    </row>
    <row r="105" spans="14:14" x14ac:dyDescent="0.25">
      <c r="N105" s="1479"/>
    </row>
    <row r="106" spans="14:14" x14ac:dyDescent="0.25">
      <c r="N106" s="1479"/>
    </row>
    <row r="107" spans="14:14" x14ac:dyDescent="0.25">
      <c r="N107" s="1479"/>
    </row>
    <row r="108" spans="14:14" x14ac:dyDescent="0.25">
      <c r="N108" s="1479"/>
    </row>
    <row r="109" spans="14:14" x14ac:dyDescent="0.25">
      <c r="N109" s="1479"/>
    </row>
    <row r="110" spans="14:14" x14ac:dyDescent="0.25">
      <c r="N110" s="1479"/>
    </row>
    <row r="111" spans="14:14" x14ac:dyDescent="0.25">
      <c r="N111" s="1479"/>
    </row>
    <row r="112" spans="14:14" x14ac:dyDescent="0.25">
      <c r="N112" s="1479"/>
    </row>
    <row r="113" spans="14:14" x14ac:dyDescent="0.25">
      <c r="N113" s="1479"/>
    </row>
    <row r="114" spans="14:14" x14ac:dyDescent="0.25">
      <c r="N114" s="1479"/>
    </row>
    <row r="115" spans="14:14" x14ac:dyDescent="0.25">
      <c r="N115" s="1479"/>
    </row>
    <row r="116" spans="14:14" x14ac:dyDescent="0.25">
      <c r="N116" s="1479"/>
    </row>
    <row r="117" spans="14:14" x14ac:dyDescent="0.25">
      <c r="N117" s="1479"/>
    </row>
    <row r="118" spans="14:14" x14ac:dyDescent="0.25">
      <c r="N118" s="1479"/>
    </row>
    <row r="119" spans="14:14" x14ac:dyDescent="0.25">
      <c r="N119" s="1479"/>
    </row>
    <row r="120" spans="14:14" x14ac:dyDescent="0.25">
      <c r="N120" s="1479"/>
    </row>
    <row r="121" spans="14:14" x14ac:dyDescent="0.25">
      <c r="N121" s="1479"/>
    </row>
    <row r="122" spans="14:14" x14ac:dyDescent="0.25">
      <c r="N122" s="1479"/>
    </row>
    <row r="123" spans="14:14" x14ac:dyDescent="0.25">
      <c r="N123" s="1479"/>
    </row>
    <row r="124" spans="14:14" x14ac:dyDescent="0.25">
      <c r="N124" s="1479"/>
    </row>
    <row r="125" spans="14:14" x14ac:dyDescent="0.25">
      <c r="N125" s="1479"/>
    </row>
    <row r="126" spans="14:14" x14ac:dyDescent="0.25">
      <c r="N126" s="1479"/>
    </row>
    <row r="127" spans="14:14" x14ac:dyDescent="0.25">
      <c r="N127" s="1479"/>
    </row>
    <row r="128" spans="14:14" x14ac:dyDescent="0.25">
      <c r="N128" s="1479"/>
    </row>
    <row r="129" spans="14:14" x14ac:dyDescent="0.25">
      <c r="N129" s="1479"/>
    </row>
    <row r="130" spans="14:14" x14ac:dyDescent="0.25">
      <c r="N130" s="1479"/>
    </row>
    <row r="131" spans="14:14" x14ac:dyDescent="0.25">
      <c r="N131" s="1479"/>
    </row>
    <row r="132" spans="14:14" x14ac:dyDescent="0.25">
      <c r="N132" s="1479"/>
    </row>
    <row r="133" spans="14:14" x14ac:dyDescent="0.25">
      <c r="N133" s="1479"/>
    </row>
    <row r="134" spans="14:14" x14ac:dyDescent="0.25">
      <c r="N134" s="1479"/>
    </row>
    <row r="135" spans="14:14" x14ac:dyDescent="0.25">
      <c r="N135" s="1479"/>
    </row>
    <row r="136" spans="14:14" x14ac:dyDescent="0.25">
      <c r="N136" s="1479"/>
    </row>
    <row r="137" spans="14:14" x14ac:dyDescent="0.25">
      <c r="N137" s="1479"/>
    </row>
    <row r="138" spans="14:14" x14ac:dyDescent="0.25">
      <c r="N138" s="1479"/>
    </row>
    <row r="139" spans="14:14" x14ac:dyDescent="0.25">
      <c r="N139" s="1479"/>
    </row>
    <row r="140" spans="14:14" x14ac:dyDescent="0.25">
      <c r="N140" s="1479"/>
    </row>
    <row r="141" spans="14:14" x14ac:dyDescent="0.25">
      <c r="N141" s="1479"/>
    </row>
    <row r="142" spans="14:14" x14ac:dyDescent="0.25">
      <c r="N142" s="1479"/>
    </row>
    <row r="143" spans="14:14" x14ac:dyDescent="0.25">
      <c r="N143" s="1479"/>
    </row>
    <row r="144" spans="14:14" x14ac:dyDescent="0.25">
      <c r="N144" s="1479"/>
    </row>
    <row r="145" spans="14:14" x14ac:dyDescent="0.25">
      <c r="N145" s="1479"/>
    </row>
    <row r="146" spans="14:14" x14ac:dyDescent="0.25">
      <c r="N146" s="1479"/>
    </row>
    <row r="147" spans="14:14" x14ac:dyDescent="0.25">
      <c r="N147" s="1479"/>
    </row>
    <row r="148" spans="14:14" x14ac:dyDescent="0.25">
      <c r="N148" s="1479"/>
    </row>
    <row r="149" spans="14:14" x14ac:dyDescent="0.25">
      <c r="N149" s="1479"/>
    </row>
    <row r="150" spans="14:14" x14ac:dyDescent="0.25">
      <c r="N150" s="1479"/>
    </row>
    <row r="151" spans="14:14" x14ac:dyDescent="0.25">
      <c r="N151" s="1479"/>
    </row>
    <row r="152" spans="14:14" x14ac:dyDescent="0.25">
      <c r="N152" s="1479"/>
    </row>
    <row r="153" spans="14:14" x14ac:dyDescent="0.25">
      <c r="N153" s="1479"/>
    </row>
    <row r="154" spans="14:14" x14ac:dyDescent="0.25">
      <c r="N154" s="1479"/>
    </row>
    <row r="155" spans="14:14" x14ac:dyDescent="0.25">
      <c r="N155" s="1479"/>
    </row>
    <row r="156" spans="14:14" x14ac:dyDescent="0.25">
      <c r="N156" s="1479"/>
    </row>
    <row r="157" spans="14:14" x14ac:dyDescent="0.25">
      <c r="N157" s="1479"/>
    </row>
    <row r="158" spans="14:14" x14ac:dyDescent="0.25">
      <c r="N158" s="1479"/>
    </row>
    <row r="159" spans="14:14" x14ac:dyDescent="0.25">
      <c r="N159" s="1479"/>
    </row>
    <row r="160" spans="14:14" x14ac:dyDescent="0.25">
      <c r="N160" s="1479"/>
    </row>
    <row r="161" spans="14:14" x14ac:dyDescent="0.25">
      <c r="N161" s="1479"/>
    </row>
    <row r="162" spans="14:14" x14ac:dyDescent="0.25">
      <c r="N162" s="1479"/>
    </row>
    <row r="163" spans="14:14" x14ac:dyDescent="0.25">
      <c r="N163" s="1479"/>
    </row>
    <row r="164" spans="14:14" x14ac:dyDescent="0.25">
      <c r="N164" s="1479"/>
    </row>
    <row r="165" spans="14:14" x14ac:dyDescent="0.25">
      <c r="N165" s="1479"/>
    </row>
    <row r="166" spans="14:14" x14ac:dyDescent="0.25">
      <c r="N166" s="1479"/>
    </row>
    <row r="167" spans="14:14" x14ac:dyDescent="0.25">
      <c r="N167" s="1479"/>
    </row>
    <row r="168" spans="14:14" x14ac:dyDescent="0.25">
      <c r="N168" s="1479"/>
    </row>
    <row r="169" spans="14:14" x14ac:dyDescent="0.25">
      <c r="N169" s="1479"/>
    </row>
    <row r="170" spans="14:14" x14ac:dyDescent="0.25">
      <c r="N170" s="1479"/>
    </row>
    <row r="171" spans="14:14" x14ac:dyDescent="0.25">
      <c r="N171" s="1479"/>
    </row>
    <row r="172" spans="14:14" x14ac:dyDescent="0.25">
      <c r="N172" s="1479"/>
    </row>
    <row r="173" spans="14:14" x14ac:dyDescent="0.25">
      <c r="N173" s="1479"/>
    </row>
    <row r="174" spans="14:14" x14ac:dyDescent="0.25">
      <c r="N174" s="1479"/>
    </row>
    <row r="175" spans="14:14" x14ac:dyDescent="0.25">
      <c r="N175" s="1479"/>
    </row>
    <row r="176" spans="14:14" x14ac:dyDescent="0.25">
      <c r="N176" s="1479"/>
    </row>
    <row r="177" spans="14:14" x14ac:dyDescent="0.25">
      <c r="N177" s="1479"/>
    </row>
    <row r="178" spans="14:14" x14ac:dyDescent="0.25">
      <c r="N178" s="1479"/>
    </row>
    <row r="179" spans="14:14" x14ac:dyDescent="0.25">
      <c r="N179" s="1479"/>
    </row>
    <row r="180" spans="14:14" x14ac:dyDescent="0.25">
      <c r="N180" s="1479"/>
    </row>
    <row r="181" spans="14:14" x14ac:dyDescent="0.25">
      <c r="N181" s="1479"/>
    </row>
    <row r="182" spans="14:14" x14ac:dyDescent="0.25">
      <c r="N182" s="1479"/>
    </row>
    <row r="183" spans="14:14" x14ac:dyDescent="0.25">
      <c r="N183" s="1479"/>
    </row>
    <row r="184" spans="14:14" x14ac:dyDescent="0.25">
      <c r="N184" s="1479"/>
    </row>
    <row r="185" spans="14:14" x14ac:dyDescent="0.25">
      <c r="N185" s="1479"/>
    </row>
    <row r="186" spans="14:14" x14ac:dyDescent="0.25">
      <c r="N186" s="1479"/>
    </row>
    <row r="187" spans="14:14" x14ac:dyDescent="0.25">
      <c r="N187" s="1479"/>
    </row>
    <row r="188" spans="14:14" x14ac:dyDescent="0.25">
      <c r="N188" s="1479"/>
    </row>
    <row r="189" spans="14:14" x14ac:dyDescent="0.25">
      <c r="N189" s="1479"/>
    </row>
    <row r="190" spans="14:14" x14ac:dyDescent="0.25">
      <c r="N190" s="1479"/>
    </row>
    <row r="191" spans="14:14" x14ac:dyDescent="0.25">
      <c r="N191" s="1479"/>
    </row>
    <row r="192" spans="14:14" x14ac:dyDescent="0.25">
      <c r="N192" s="1479"/>
    </row>
    <row r="193" spans="14:14" x14ac:dyDescent="0.25">
      <c r="N193" s="1479"/>
    </row>
  </sheetData>
  <phoneticPr fontId="6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E25D-60CE-4BB0-AE50-8C1A3BB8A07D}">
  <dimension ref="A1"/>
  <sheetViews>
    <sheetView workbookViewId="0"/>
  </sheetViews>
  <sheetFormatPr defaultRowHeight="15" x14ac:dyDescent="0.25"/>
  <sheetData>
    <row r="1" spans="1:1" x14ac:dyDescent="0.25">
      <c r="A1" t="s">
        <v>664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705F-A9EC-4AC6-B2B6-A545156906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Table 4</vt:lpstr>
      <vt:lpstr>Лист2</vt:lpstr>
      <vt:lpstr>'Table 4'!ExternalData_1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2023-09-23T23:00:31Z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