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 Geo\Downloads\"/>
    </mc:Choice>
  </mc:AlternateContent>
  <xr:revisionPtr revIDLastSave="0" documentId="13_ncr:1_{4D14B509-3BCD-4A38-B553-889A6FCA16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4" i="1"/>
  <c r="H14" i="1" s="1"/>
  <c r="G19" i="1"/>
  <c r="H19" i="1" s="1"/>
  <c r="G22" i="1"/>
  <c r="H22" i="1" s="1"/>
  <c r="G25" i="1"/>
  <c r="H25" i="1" s="1"/>
  <c r="G30" i="1"/>
  <c r="H30" i="1" s="1"/>
  <c r="G35" i="1"/>
  <c r="H35" i="1" s="1"/>
  <c r="G39" i="1"/>
  <c r="H39" i="1" s="1"/>
  <c r="H38" i="1"/>
  <c r="G41" i="1"/>
  <c r="H41" i="1" s="1"/>
  <c r="G40" i="1"/>
  <c r="H40" i="1" s="1"/>
  <c r="G37" i="1"/>
  <c r="H37" i="1" s="1"/>
  <c r="G36" i="1"/>
  <c r="H36" i="1" s="1"/>
  <c r="G32" i="1"/>
  <c r="G33" i="1"/>
  <c r="H33" i="1" s="1"/>
  <c r="G34" i="1"/>
  <c r="H34" i="1" s="1"/>
  <c r="G31" i="1"/>
  <c r="H31" i="1" s="1"/>
  <c r="G27" i="1"/>
  <c r="H27" i="1" s="1"/>
  <c r="G28" i="1"/>
  <c r="H28" i="1" s="1"/>
  <c r="G29" i="1"/>
  <c r="H29" i="1" s="1"/>
  <c r="G26" i="1"/>
  <c r="H26" i="1" s="1"/>
  <c r="G24" i="1"/>
  <c r="H24" i="1" s="1"/>
  <c r="G23" i="1"/>
  <c r="H23" i="1" s="1"/>
  <c r="G21" i="1"/>
  <c r="H21" i="1" s="1"/>
  <c r="G20" i="1"/>
  <c r="H20" i="1" s="1"/>
  <c r="G18" i="1"/>
  <c r="H18" i="1" s="1"/>
  <c r="G16" i="1"/>
  <c r="H16" i="1" s="1"/>
  <c r="G17" i="1"/>
  <c r="H17" i="1" s="1"/>
  <c r="G15" i="1"/>
  <c r="H15" i="1" s="1"/>
  <c r="F43" i="1"/>
  <c r="E43" i="1" s="1"/>
  <c r="F44" i="1"/>
  <c r="E44" i="1" s="1"/>
  <c r="D42" i="1"/>
  <c r="F42" i="1" s="1"/>
  <c r="E42" i="1" s="1"/>
  <c r="D34" i="1"/>
  <c r="F34" i="1" s="1"/>
  <c r="E34" i="1" s="1"/>
  <c r="D20" i="1"/>
  <c r="F38" i="1"/>
  <c r="E38" i="1" s="1"/>
  <c r="F8" i="1"/>
  <c r="D37" i="1" s="1"/>
  <c r="F37" i="1" s="1"/>
  <c r="E37" i="1" s="1"/>
  <c r="F10" i="1"/>
  <c r="G10" i="1" s="1"/>
  <c r="F9" i="1"/>
  <c r="D26" i="1" s="1"/>
  <c r="F26" i="1" s="1"/>
  <c r="E26" i="1" s="1"/>
  <c r="G42" i="1" l="1"/>
  <c r="H42" i="1"/>
  <c r="H32" i="1"/>
  <c r="D33" i="1"/>
  <c r="F33" i="1" s="1"/>
  <c r="E33" i="1" s="1"/>
  <c r="D18" i="1"/>
  <c r="F18" i="1" s="1"/>
  <c r="E18" i="1" s="1"/>
  <c r="D23" i="1"/>
  <c r="D28" i="1"/>
  <c r="F28" i="1" s="1"/>
  <c r="E28" i="1" s="1"/>
  <c r="D21" i="1"/>
  <c r="F21" i="1" s="1"/>
  <c r="E21" i="1" s="1"/>
  <c r="D36" i="1"/>
  <c r="F36" i="1" s="1"/>
  <c r="E36" i="1" s="1"/>
  <c r="D17" i="1"/>
  <c r="F17" i="1" s="1"/>
  <c r="E17" i="1" s="1"/>
  <c r="D24" i="1"/>
  <c r="F24" i="1" s="1"/>
  <c r="E24" i="1" s="1"/>
  <c r="D29" i="1"/>
  <c r="F29" i="1" s="1"/>
  <c r="E29" i="1" s="1"/>
  <c r="G9" i="1"/>
  <c r="D31" i="1"/>
  <c r="F31" i="1" s="1"/>
  <c r="E31" i="1" s="1"/>
  <c r="D40" i="1"/>
  <c r="F40" i="1" s="1"/>
  <c r="E40" i="1" s="1"/>
  <c r="D27" i="1"/>
  <c r="F27" i="1" s="1"/>
  <c r="E27" i="1" s="1"/>
  <c r="D32" i="1"/>
  <c r="F32" i="1" s="1"/>
  <c r="E32" i="1" s="1"/>
  <c r="D41" i="1"/>
  <c r="F41" i="1" s="1"/>
  <c r="E41" i="1" s="1"/>
  <c r="D16" i="1"/>
  <c r="F16" i="1" s="1"/>
  <c r="E16" i="1" s="1"/>
  <c r="F20" i="1"/>
  <c r="E20" i="1" s="1"/>
  <c r="F23" i="1"/>
  <c r="E23" i="1" s="1"/>
  <c r="G8" i="1"/>
  <c r="D35" i="1" l="1"/>
  <c r="F35" i="1" s="1"/>
  <c r="E35" i="1" s="1"/>
  <c r="D39" i="1"/>
  <c r="F39" i="1" s="1"/>
  <c r="E39" i="1" s="1"/>
  <c r="D25" i="1"/>
  <c r="F25" i="1" s="1"/>
  <c r="E25" i="1" s="1"/>
  <c r="D30" i="1"/>
  <c r="F30" i="1" s="1"/>
  <c r="E30" i="1" s="1"/>
  <c r="D22" i="1"/>
  <c r="D14" i="1"/>
  <c r="D19" i="1"/>
  <c r="F19" i="1" s="1"/>
  <c r="E19" i="1" s="1"/>
  <c r="F15" i="1"/>
  <c r="E15" i="1" s="1"/>
  <c r="F14" i="1" l="1"/>
  <c r="D45" i="1"/>
  <c r="F22" i="1"/>
  <c r="E22" i="1" s="1"/>
  <c r="E14" i="1" l="1"/>
  <c r="E45" i="1" s="1"/>
  <c r="F45" i="1"/>
</calcChain>
</file>

<file path=xl/sharedStrings.xml><?xml version="1.0" encoding="utf-8"?>
<sst xmlns="http://schemas.openxmlformats.org/spreadsheetml/2006/main" count="76" uniqueCount="75">
  <si>
    <t>EURO</t>
  </si>
  <si>
    <t>IST Analyse</t>
  </si>
  <si>
    <t>Senior Consultant</t>
  </si>
  <si>
    <t>Junior Consultant</t>
  </si>
  <si>
    <t>Projektleiter</t>
  </si>
  <si>
    <t>Mehrwertssteuer + Preis</t>
  </si>
  <si>
    <t>Mehrwertssteuer ohne Preis</t>
  </si>
  <si>
    <t>AP110</t>
  </si>
  <si>
    <t>AP120</t>
  </si>
  <si>
    <t>AP130</t>
  </si>
  <si>
    <t>AP140</t>
  </si>
  <si>
    <t>PA100</t>
  </si>
  <si>
    <t>PA200</t>
  </si>
  <si>
    <t>PA300</t>
  </si>
  <si>
    <t>AP220</t>
  </si>
  <si>
    <t>AP210</t>
  </si>
  <si>
    <t>AP310</t>
  </si>
  <si>
    <t>AP320</t>
  </si>
  <si>
    <t>PA400</t>
  </si>
  <si>
    <t>AP410</t>
  </si>
  <si>
    <t>AP440</t>
  </si>
  <si>
    <t>AP430</t>
  </si>
  <si>
    <t>AP420</t>
  </si>
  <si>
    <t>PA500</t>
  </si>
  <si>
    <t>AP510</t>
  </si>
  <si>
    <t>AP520</t>
  </si>
  <si>
    <t>AP530</t>
  </si>
  <si>
    <t>AP540</t>
  </si>
  <si>
    <t>PA600</t>
  </si>
  <si>
    <t>AP610</t>
  </si>
  <si>
    <t>AP620</t>
  </si>
  <si>
    <t>AP710</t>
  </si>
  <si>
    <t>AP720</t>
  </si>
  <si>
    <t>PA700</t>
  </si>
  <si>
    <t>Analyse der technischen Infrastruktur</t>
  </si>
  <si>
    <t>Analyse der Nutzer</t>
  </si>
  <si>
    <t>Analyse der Geschäftsprozesse</t>
  </si>
  <si>
    <t xml:space="preserve">Erarbeitung Gesamtbericht Ist-Analyse </t>
  </si>
  <si>
    <t>Erstellung einer Gefährdungsübersicht sowie Risikoeinstufung(optional)</t>
  </si>
  <si>
    <t>Erstellung Risikoanalyse  (optional)</t>
  </si>
  <si>
    <t>Behandlung von Risiken (optional)</t>
  </si>
  <si>
    <t>Marktsichtung und Gegenüberstellung</t>
  </si>
  <si>
    <t>Erstellung Marktübersicht über Servicepartner</t>
  </si>
  <si>
    <t>Gegenüberstellung</t>
  </si>
  <si>
    <t>Erstellung Sollkonzept</t>
  </si>
  <si>
    <t>Integration der IT-Experten des AG in den Prozess</t>
  </si>
  <si>
    <t>Erstellung von Bewertungsmatrix und Sollkonzept</t>
  </si>
  <si>
    <t>Vorstellung der agilen Tools/Abstimmung für Tools (Prince2 agile Kanban und MVP, Scrum, FDD, XP, RAD)</t>
  </si>
  <si>
    <t>Rücksprache und Feedback zu den gewollten Tools</t>
  </si>
  <si>
    <t xml:space="preserve">Erstellung Entwicklung und Einführungsstrategie </t>
  </si>
  <si>
    <t xml:space="preserve">Entwicklung der Einführungsstrategie bezüglich Prince2 agile  </t>
  </si>
  <si>
    <t>Einführungsstrategie der agilen Methoden</t>
  </si>
  <si>
    <t>Analyse der vorhandenen Teams aufgrund von Methoden</t>
  </si>
  <si>
    <t>Einführung der Methoden</t>
  </si>
  <si>
    <t xml:space="preserve">Schulungskonzept </t>
  </si>
  <si>
    <t>Ergebnisbericht</t>
  </si>
  <si>
    <t>Ergebnisbericht Abschlusspräsentation</t>
  </si>
  <si>
    <t>Abschlusspräsentation</t>
  </si>
  <si>
    <t>Akteure</t>
  </si>
  <si>
    <t>Mitarbeiterschulung</t>
  </si>
  <si>
    <t>Wartungsvertrag</t>
  </si>
  <si>
    <t>Stunden</t>
  </si>
  <si>
    <t>LÖHNE pro Tage</t>
  </si>
  <si>
    <t>LÖHNE pro Stunde</t>
  </si>
  <si>
    <t>Review und Erprobung der Schulung mittels Tests</t>
  </si>
  <si>
    <t>Projektleiter Tage</t>
  </si>
  <si>
    <t>Seniorconsultant Tage</t>
  </si>
  <si>
    <t>Juniorconsultant Tage</t>
  </si>
  <si>
    <t>Optional</t>
  </si>
  <si>
    <t>AP130.1</t>
  </si>
  <si>
    <t>Barrierefreie Anfertigung aller Dokumente (Pauschal)</t>
  </si>
  <si>
    <t>Gemäß AP130 Gruppeninterviews je OE (0,5PT Senior und Junior Consultant)</t>
  </si>
  <si>
    <t>AP800</t>
  </si>
  <si>
    <t>Sonstige Leistungen</t>
  </si>
  <si>
    <t>Gesamt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</si>
</sst>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[$€-1];[Red]\-#,##0\ [$€-1]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4" xfId="0" applyNumberFormat="1" applyFont="1" applyBorder="1"/>
    <xf numFmtId="164" fontId="1" fillId="0" borderId="7" xfId="0" applyNumberFormat="1" applyFont="1" applyBorder="1"/>
  </cellXfs>
  <cellStyles count="1">
    <cellStyle name="Standard" xfId="0" builtinId="0"/>
  </cellStyles>
  <dxfs count="1">
    <dxf>
      <numFmt numFmtId="165" formatCode="#,##0\ [$€-1];[Red]\-#,##0\ [$€-1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33EC0-D8AB-4598-AD8E-073B12807245}" name="Table1" displayName="Table1" ref="E7:G11" totalsRowShown="0">
  <autoFilter ref="E7:G11" xr:uid="{DF133EC0-D8AB-4598-AD8E-073B12807245}"/>
  <tableColumns count="3">
    <tableColumn id="1" xr3:uid="{1A79D0F8-F2E0-4F57-8805-2E974AF8AC0B}" name="Akteure"/>
    <tableColumn id="2" xr3:uid="{57DE102E-3511-4D36-8C2E-3E3773CA52FA}" name="LÖHNE pro Tage"/>
    <tableColumn id="3" xr3:uid="{013A05FB-D82E-487A-ADDE-B83DF29B2841}" name="LÖHNE pro Stun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45"/>
  <sheetViews>
    <sheetView tabSelected="1" topLeftCell="A6" zoomScale="69" workbookViewId="0">
      <selection activeCell="K9" sqref="K9"/>
    </sheetView>
  </sheetViews>
  <sheetFormatPr baseColWidth="10" defaultColWidth="11.44140625" defaultRowHeight="14.4" x14ac:dyDescent="0.3"/>
  <cols>
    <col min="1" max="1" width="2.88671875" customWidth="1"/>
    <col min="3" max="3" width="108" customWidth="1"/>
    <col min="4" max="4" width="16.5546875" bestFit="1" customWidth="1"/>
    <col min="5" max="5" width="34.109375" bestFit="1" customWidth="1"/>
    <col min="6" max="6" width="29.44140625" bestFit="1" customWidth="1"/>
    <col min="7" max="7" width="20.77734375" bestFit="1" customWidth="1"/>
    <col min="8" max="8" width="10.5546875" bestFit="1" customWidth="1"/>
    <col min="9" max="9" width="26.6640625" customWidth="1"/>
    <col min="10" max="10" width="26.88671875" bestFit="1" customWidth="1"/>
    <col min="11" max="11" width="21.33203125" bestFit="1" customWidth="1"/>
    <col min="12" max="12" width="19.33203125" bestFit="1" customWidth="1"/>
  </cols>
  <sheetData>
    <row r="7" spans="2:11" x14ac:dyDescent="0.3">
      <c r="E7" t="s">
        <v>58</v>
      </c>
      <c r="F7" t="s">
        <v>62</v>
      </c>
      <c r="G7" t="s">
        <v>63</v>
      </c>
    </row>
    <row r="8" spans="2:11" x14ac:dyDescent="0.3">
      <c r="E8" t="s">
        <v>3</v>
      </c>
      <c r="F8" s="2">
        <f>PRODUCT(125 * 8)</f>
        <v>1000</v>
      </c>
      <c r="G8" s="2">
        <f>Table1[[#This Row],[LÖHNE pro Tage]]/8</f>
        <v>125</v>
      </c>
    </row>
    <row r="9" spans="2:11" x14ac:dyDescent="0.3">
      <c r="E9" t="s">
        <v>2</v>
      </c>
      <c r="F9" s="2">
        <f>PRODUCT(250*8)</f>
        <v>2000</v>
      </c>
      <c r="G9" s="2">
        <f>Table1[[#This Row],[LÖHNE pro Tage]]/8</f>
        <v>250</v>
      </c>
    </row>
    <row r="10" spans="2:11" x14ac:dyDescent="0.3">
      <c r="E10" t="s">
        <v>4</v>
      </c>
      <c r="F10" s="2">
        <f>PRODUCT(300*8)</f>
        <v>2400</v>
      </c>
      <c r="G10" s="2">
        <f>Table1[[#This Row],[LÖHNE pro Tage]]/8</f>
        <v>300</v>
      </c>
    </row>
    <row r="11" spans="2:11" x14ac:dyDescent="0.3">
      <c r="F11" s="2"/>
      <c r="G11" s="2"/>
    </row>
    <row r="13" spans="2:11" ht="15.6" x14ac:dyDescent="0.3">
      <c r="B13" s="19"/>
      <c r="C13" s="21"/>
      <c r="D13" s="6" t="s">
        <v>0</v>
      </c>
      <c r="E13" s="6" t="s">
        <v>6</v>
      </c>
      <c r="F13" s="6" t="s">
        <v>5</v>
      </c>
      <c r="G13" s="6" t="s">
        <v>74</v>
      </c>
      <c r="H13" s="22" t="s">
        <v>61</v>
      </c>
      <c r="I13" s="6" t="s">
        <v>67</v>
      </c>
      <c r="J13" s="6" t="s">
        <v>66</v>
      </c>
      <c r="K13" s="23" t="s">
        <v>65</v>
      </c>
    </row>
    <row r="14" spans="2:11" ht="15.6" x14ac:dyDescent="0.3">
      <c r="B14" s="7" t="s">
        <v>11</v>
      </c>
      <c r="C14" s="8" t="s">
        <v>1</v>
      </c>
      <c r="D14" s="9">
        <f>SUM(D15:D18)</f>
        <v>722600</v>
      </c>
      <c r="E14" s="9">
        <f>F14-D14</f>
        <v>137294</v>
      </c>
      <c r="F14" s="9">
        <f>D14*1.19</f>
        <v>859894</v>
      </c>
      <c r="G14" s="11">
        <f>SUM(I15:K18)</f>
        <v>462</v>
      </c>
      <c r="H14" s="13">
        <f>PRODUCT(G14,8)</f>
        <v>3696</v>
      </c>
      <c r="I14" s="10"/>
      <c r="J14" s="10"/>
      <c r="K14" s="24"/>
    </row>
    <row r="15" spans="2:11" ht="15.6" x14ac:dyDescent="0.3">
      <c r="B15" s="7" t="s">
        <v>7</v>
      </c>
      <c r="C15" s="13" t="s">
        <v>34</v>
      </c>
      <c r="D15" s="14">
        <f>(I15*F8)+(J15*F9)</f>
        <v>30000</v>
      </c>
      <c r="E15" s="14">
        <f t="shared" ref="E15:E18" si="0">F15-D15</f>
        <v>5700</v>
      </c>
      <c r="F15" s="14">
        <f t="shared" ref="F15:F36" si="1">D15*1.19</f>
        <v>35700</v>
      </c>
      <c r="G15" s="15">
        <f>SUM(I15:K15)</f>
        <v>20</v>
      </c>
      <c r="H15" s="13">
        <f>PRODUCT(G15,8)</f>
        <v>160</v>
      </c>
      <c r="I15" s="13">
        <v>10</v>
      </c>
      <c r="J15" s="13">
        <v>10</v>
      </c>
      <c r="K15" s="12">
        <v>0</v>
      </c>
    </row>
    <row r="16" spans="2:11" ht="15.6" x14ac:dyDescent="0.3">
      <c r="B16" s="7" t="s">
        <v>8</v>
      </c>
      <c r="C16" s="13" t="s">
        <v>35</v>
      </c>
      <c r="D16" s="14">
        <f>(J16*F9)+(I16*F8)</f>
        <v>430000</v>
      </c>
      <c r="E16" s="14">
        <f t="shared" si="0"/>
        <v>81700</v>
      </c>
      <c r="F16" s="14">
        <f t="shared" si="1"/>
        <v>511700</v>
      </c>
      <c r="G16" s="15">
        <f>SUM(I16:K16)</f>
        <v>280</v>
      </c>
      <c r="H16" s="13">
        <f>PRODUCT(G16,8)</f>
        <v>2240</v>
      </c>
      <c r="I16" s="13">
        <v>130</v>
      </c>
      <c r="J16" s="13">
        <v>150</v>
      </c>
      <c r="K16" s="12">
        <v>0</v>
      </c>
    </row>
    <row r="17" spans="2:11" ht="15.6" x14ac:dyDescent="0.3">
      <c r="B17" s="7" t="s">
        <v>9</v>
      </c>
      <c r="C17" s="13" t="s">
        <v>36</v>
      </c>
      <c r="D17" s="14">
        <f>(I17*F8)+(J17*F9)+(K17*F10)</f>
        <v>237000</v>
      </c>
      <c r="E17" s="14">
        <f t="shared" si="0"/>
        <v>45030</v>
      </c>
      <c r="F17" s="14">
        <f t="shared" si="1"/>
        <v>282030</v>
      </c>
      <c r="G17" s="15">
        <f>SUM(I17:K17)</f>
        <v>150</v>
      </c>
      <c r="H17" s="13">
        <f>PRODUCT(G17,8)</f>
        <v>1200</v>
      </c>
      <c r="I17" s="13">
        <v>65</v>
      </c>
      <c r="J17" s="13">
        <v>80</v>
      </c>
      <c r="K17" s="12">
        <v>5</v>
      </c>
    </row>
    <row r="18" spans="2:11" ht="15.6" x14ac:dyDescent="0.3">
      <c r="B18" s="7" t="s">
        <v>10</v>
      </c>
      <c r="C18" s="13" t="s">
        <v>37</v>
      </c>
      <c r="D18" s="14">
        <f>(J18*F9)+(K18*F10)</f>
        <v>25600</v>
      </c>
      <c r="E18" s="14">
        <f t="shared" si="0"/>
        <v>4864</v>
      </c>
      <c r="F18" s="14">
        <f t="shared" si="1"/>
        <v>30464</v>
      </c>
      <c r="G18" s="15">
        <f>SUM(I18:K18)</f>
        <v>12</v>
      </c>
      <c r="H18" s="13">
        <f>PRODUCT(G18,8)</f>
        <v>96</v>
      </c>
      <c r="I18" s="13">
        <v>0</v>
      </c>
      <c r="J18" s="13">
        <v>8</v>
      </c>
      <c r="K18" s="12">
        <v>4</v>
      </c>
    </row>
    <row r="19" spans="2:11" ht="15.6" x14ac:dyDescent="0.3">
      <c r="B19" s="7" t="s">
        <v>12</v>
      </c>
      <c r="C19" s="8" t="s">
        <v>39</v>
      </c>
      <c r="D19" s="9">
        <f>SUM(D20:D21)</f>
        <v>22000</v>
      </c>
      <c r="E19" s="9">
        <f>F19-D19</f>
        <v>4180</v>
      </c>
      <c r="F19" s="9">
        <f t="shared" si="1"/>
        <v>26180</v>
      </c>
      <c r="G19" s="11">
        <f>SUM(I20:K21)</f>
        <v>11</v>
      </c>
      <c r="H19" s="13">
        <f>PRODUCT(G19,8)</f>
        <v>88</v>
      </c>
      <c r="I19" s="10"/>
      <c r="J19" s="10"/>
      <c r="K19" s="24"/>
    </row>
    <row r="20" spans="2:11" ht="15.6" x14ac:dyDescent="0.3">
      <c r="B20" s="7" t="s">
        <v>15</v>
      </c>
      <c r="C20" s="13" t="s">
        <v>38</v>
      </c>
      <c r="D20" s="14">
        <f>(J20*F9)</f>
        <v>16000</v>
      </c>
      <c r="E20" s="14">
        <f t="shared" ref="E20:E21" si="2">F20-D20</f>
        <v>3040</v>
      </c>
      <c r="F20" s="14">
        <f t="shared" si="1"/>
        <v>19040</v>
      </c>
      <c r="G20" s="15">
        <f>SUM(I20:K20)</f>
        <v>8</v>
      </c>
      <c r="H20" s="13">
        <f>PRODUCT(G20,8)</f>
        <v>64</v>
      </c>
      <c r="I20" s="13">
        <v>0</v>
      </c>
      <c r="J20" s="13">
        <v>8</v>
      </c>
      <c r="K20" s="12">
        <v>0</v>
      </c>
    </row>
    <row r="21" spans="2:11" ht="15.6" x14ac:dyDescent="0.3">
      <c r="B21" s="7" t="s">
        <v>14</v>
      </c>
      <c r="C21" s="13" t="s">
        <v>40</v>
      </c>
      <c r="D21" s="14">
        <f>(J21*F9)</f>
        <v>6000</v>
      </c>
      <c r="E21" s="14">
        <f t="shared" si="2"/>
        <v>1140</v>
      </c>
      <c r="F21" s="14">
        <f t="shared" si="1"/>
        <v>7140</v>
      </c>
      <c r="G21" s="15">
        <f>SUM(I21:K21)</f>
        <v>3</v>
      </c>
      <c r="H21" s="13">
        <f>PRODUCT(G21,8)</f>
        <v>24</v>
      </c>
      <c r="I21" s="13">
        <v>0</v>
      </c>
      <c r="J21" s="13">
        <v>3</v>
      </c>
      <c r="K21" s="12">
        <v>0</v>
      </c>
    </row>
    <row r="22" spans="2:11" ht="15.6" x14ac:dyDescent="0.3">
      <c r="B22" s="7" t="s">
        <v>13</v>
      </c>
      <c r="C22" s="8" t="s">
        <v>41</v>
      </c>
      <c r="D22" s="9">
        <f>SUM(D23:D24)</f>
        <v>25000</v>
      </c>
      <c r="E22" s="9">
        <f>F22-D22</f>
        <v>4750</v>
      </c>
      <c r="F22" s="9">
        <f t="shared" si="1"/>
        <v>29750</v>
      </c>
      <c r="G22" s="11">
        <f>SUM(I23:K24)</f>
        <v>20</v>
      </c>
      <c r="H22" s="13">
        <f>PRODUCT(G22,8)</f>
        <v>160</v>
      </c>
      <c r="I22" s="10"/>
      <c r="J22" s="10"/>
      <c r="K22" s="24"/>
    </row>
    <row r="23" spans="2:11" ht="15.6" x14ac:dyDescent="0.3">
      <c r="B23" s="7" t="s">
        <v>16</v>
      </c>
      <c r="C23" s="13" t="s">
        <v>42</v>
      </c>
      <c r="D23" s="14">
        <f>(I23*F8)</f>
        <v>5000</v>
      </c>
      <c r="E23" s="14">
        <f t="shared" ref="E23:E36" si="3">F23-D23</f>
        <v>950</v>
      </c>
      <c r="F23" s="14">
        <f t="shared" si="1"/>
        <v>5950</v>
      </c>
      <c r="G23" s="15">
        <f>SUM(I23:K23)</f>
        <v>5</v>
      </c>
      <c r="H23" s="13">
        <f>PRODUCT(G23,8)</f>
        <v>40</v>
      </c>
      <c r="I23" s="13">
        <v>5</v>
      </c>
      <c r="J23" s="13">
        <v>0</v>
      </c>
      <c r="K23" s="12">
        <v>0</v>
      </c>
    </row>
    <row r="24" spans="2:11" ht="15.6" x14ac:dyDescent="0.3">
      <c r="B24" s="7" t="s">
        <v>17</v>
      </c>
      <c r="C24" s="13" t="s">
        <v>43</v>
      </c>
      <c r="D24" s="14">
        <f>(I24*F8)+(J24*F9)</f>
        <v>20000</v>
      </c>
      <c r="E24" s="14">
        <f t="shared" si="3"/>
        <v>3800</v>
      </c>
      <c r="F24" s="14">
        <f t="shared" si="1"/>
        <v>23800</v>
      </c>
      <c r="G24" s="15">
        <f>SUM(I24:K24)</f>
        <v>15</v>
      </c>
      <c r="H24" s="13">
        <f>PRODUCT(G24,8)</f>
        <v>120</v>
      </c>
      <c r="I24" s="13">
        <v>10</v>
      </c>
      <c r="J24" s="13">
        <v>5</v>
      </c>
      <c r="K24" s="12">
        <v>0</v>
      </c>
    </row>
    <row r="25" spans="2:11" ht="15.6" x14ac:dyDescent="0.3">
      <c r="B25" s="7" t="s">
        <v>18</v>
      </c>
      <c r="C25" s="8" t="s">
        <v>44</v>
      </c>
      <c r="D25" s="9">
        <f>SUM(D26:D29)</f>
        <v>53000</v>
      </c>
      <c r="E25" s="9">
        <f t="shared" si="3"/>
        <v>10070</v>
      </c>
      <c r="F25" s="9">
        <f t="shared" si="1"/>
        <v>63070</v>
      </c>
      <c r="G25" s="11">
        <f>SUM(I26:K29)</f>
        <v>30</v>
      </c>
      <c r="H25" s="13">
        <f>PRODUCT(G25,8)</f>
        <v>240</v>
      </c>
      <c r="I25" s="10"/>
      <c r="J25" s="10"/>
      <c r="K25" s="24"/>
    </row>
    <row r="26" spans="2:11" ht="15.6" x14ac:dyDescent="0.3">
      <c r="B26" s="7" t="s">
        <v>19</v>
      </c>
      <c r="C26" s="13" t="s">
        <v>45</v>
      </c>
      <c r="D26" s="14">
        <f>(J26*F9)</f>
        <v>24000</v>
      </c>
      <c r="E26" s="14">
        <f t="shared" si="3"/>
        <v>4560</v>
      </c>
      <c r="F26" s="14">
        <f t="shared" si="1"/>
        <v>28560</v>
      </c>
      <c r="G26" s="15">
        <f>SUM(I26:K26)</f>
        <v>12</v>
      </c>
      <c r="H26" s="13">
        <f>PRODUCT(G26,8)</f>
        <v>96</v>
      </c>
      <c r="I26" s="13">
        <v>0</v>
      </c>
      <c r="J26" s="13">
        <v>12</v>
      </c>
      <c r="K26" s="12">
        <v>0</v>
      </c>
    </row>
    <row r="27" spans="2:11" ht="15.6" x14ac:dyDescent="0.3">
      <c r="B27" s="7" t="s">
        <v>22</v>
      </c>
      <c r="C27" s="13" t="s">
        <v>46</v>
      </c>
      <c r="D27" s="14">
        <f>(I27*F8)+(J27*F9)</f>
        <v>11000</v>
      </c>
      <c r="E27" s="14">
        <f t="shared" si="3"/>
        <v>2090</v>
      </c>
      <c r="F27" s="14">
        <f t="shared" si="1"/>
        <v>13090</v>
      </c>
      <c r="G27" s="15">
        <f>SUM(I27:K27)</f>
        <v>7</v>
      </c>
      <c r="H27" s="13">
        <f>PRODUCT(G27,8)</f>
        <v>56</v>
      </c>
      <c r="I27" s="13">
        <v>3</v>
      </c>
      <c r="J27" s="13">
        <v>4</v>
      </c>
      <c r="K27" s="12">
        <v>0</v>
      </c>
    </row>
    <row r="28" spans="2:11" ht="15.6" x14ac:dyDescent="0.3">
      <c r="B28" s="7" t="s">
        <v>21</v>
      </c>
      <c r="C28" s="13" t="s">
        <v>47</v>
      </c>
      <c r="D28" s="14">
        <f>(I28*F8)+(J28*F9)</f>
        <v>12000</v>
      </c>
      <c r="E28" s="14">
        <f t="shared" si="3"/>
        <v>2280</v>
      </c>
      <c r="F28" s="14">
        <f t="shared" si="1"/>
        <v>14280</v>
      </c>
      <c r="G28" s="15">
        <f>SUM(I28:K28)</f>
        <v>8</v>
      </c>
      <c r="H28" s="13">
        <f>PRODUCT(G28,8)</f>
        <v>64</v>
      </c>
      <c r="I28" s="13">
        <v>4</v>
      </c>
      <c r="J28" s="13">
        <v>4</v>
      </c>
      <c r="K28" s="12">
        <v>0</v>
      </c>
    </row>
    <row r="29" spans="2:11" ht="15.6" x14ac:dyDescent="0.3">
      <c r="B29" s="7" t="s">
        <v>20</v>
      </c>
      <c r="C29" s="13" t="s">
        <v>48</v>
      </c>
      <c r="D29" s="14">
        <f>(J29*F9)</f>
        <v>6000</v>
      </c>
      <c r="E29" s="14">
        <f t="shared" si="3"/>
        <v>1140</v>
      </c>
      <c r="F29" s="14">
        <f t="shared" si="1"/>
        <v>7140</v>
      </c>
      <c r="G29" s="15">
        <f>SUM(I29:K29)</f>
        <v>3</v>
      </c>
      <c r="H29" s="13">
        <f>PRODUCT(G29,8)</f>
        <v>24</v>
      </c>
      <c r="I29" s="13">
        <v>0</v>
      </c>
      <c r="J29" s="13">
        <v>3</v>
      </c>
      <c r="K29" s="12">
        <v>0</v>
      </c>
    </row>
    <row r="30" spans="2:11" ht="15.6" x14ac:dyDescent="0.3">
      <c r="B30" s="7" t="s">
        <v>23</v>
      </c>
      <c r="C30" s="8" t="s">
        <v>49</v>
      </c>
      <c r="D30" s="9">
        <f>SUM(D31:D34)</f>
        <v>62000</v>
      </c>
      <c r="E30" s="9">
        <f t="shared" si="3"/>
        <v>11780</v>
      </c>
      <c r="F30" s="9">
        <f t="shared" si="1"/>
        <v>73780</v>
      </c>
      <c r="G30" s="11">
        <f>SUM(I31:K34)</f>
        <v>39</v>
      </c>
      <c r="H30" s="13">
        <f>PRODUCT(G30,8)</f>
        <v>312</v>
      </c>
      <c r="I30" s="10"/>
      <c r="J30" s="10"/>
      <c r="K30" s="24"/>
    </row>
    <row r="31" spans="2:11" ht="15.6" x14ac:dyDescent="0.3">
      <c r="B31" s="7" t="s">
        <v>24</v>
      </c>
      <c r="C31" s="13" t="s">
        <v>50</v>
      </c>
      <c r="D31" s="14">
        <f>(J31*F9)</f>
        <v>4000</v>
      </c>
      <c r="E31" s="14">
        <f t="shared" si="3"/>
        <v>760</v>
      </c>
      <c r="F31" s="14">
        <f t="shared" si="1"/>
        <v>4760</v>
      </c>
      <c r="G31" s="15">
        <f>SUM(I31:K31)</f>
        <v>2</v>
      </c>
      <c r="H31" s="13">
        <f>PRODUCT(G31,8)</f>
        <v>16</v>
      </c>
      <c r="I31" s="13">
        <v>0</v>
      </c>
      <c r="J31" s="13">
        <v>2</v>
      </c>
      <c r="K31" s="12">
        <v>0</v>
      </c>
    </row>
    <row r="32" spans="2:11" ht="15.6" x14ac:dyDescent="0.3">
      <c r="B32" s="7" t="s">
        <v>25</v>
      </c>
      <c r="C32" s="13" t="s">
        <v>51</v>
      </c>
      <c r="D32" s="14">
        <f>(I32*F8)+(J32*F9)</f>
        <v>16000</v>
      </c>
      <c r="E32" s="14">
        <f t="shared" si="3"/>
        <v>3040</v>
      </c>
      <c r="F32" s="14">
        <f t="shared" si="1"/>
        <v>19040</v>
      </c>
      <c r="G32" s="15">
        <f>SUM(I32:K32)</f>
        <v>10</v>
      </c>
      <c r="H32" s="13">
        <f>PRODUCT(G31,8)</f>
        <v>16</v>
      </c>
      <c r="I32" s="13">
        <v>4</v>
      </c>
      <c r="J32" s="13">
        <v>6</v>
      </c>
      <c r="K32" s="12">
        <v>0</v>
      </c>
    </row>
    <row r="33" spans="2:11" ht="15.6" x14ac:dyDescent="0.3">
      <c r="B33" s="7" t="s">
        <v>26</v>
      </c>
      <c r="C33" s="13" t="s">
        <v>52</v>
      </c>
      <c r="D33" s="14">
        <f>(I33*F8)+(J33*F9)</f>
        <v>22000</v>
      </c>
      <c r="E33" s="14">
        <f t="shared" si="3"/>
        <v>4180</v>
      </c>
      <c r="F33" s="14">
        <f t="shared" si="1"/>
        <v>26180</v>
      </c>
      <c r="G33" s="15">
        <f>SUM(I33:K33)</f>
        <v>12</v>
      </c>
      <c r="H33" s="13">
        <f>PRODUCT(G33,8)</f>
        <v>96</v>
      </c>
      <c r="I33" s="13">
        <v>2</v>
      </c>
      <c r="J33" s="13">
        <v>10</v>
      </c>
      <c r="K33" s="12">
        <v>0</v>
      </c>
    </row>
    <row r="34" spans="2:11" ht="15.6" x14ac:dyDescent="0.3">
      <c r="B34" s="7" t="s">
        <v>27</v>
      </c>
      <c r="C34" s="13" t="s">
        <v>53</v>
      </c>
      <c r="D34" s="14">
        <f>(I34*F8)+(J34*F9)</f>
        <v>20000</v>
      </c>
      <c r="E34" s="14">
        <f t="shared" si="3"/>
        <v>3800</v>
      </c>
      <c r="F34" s="14">
        <f t="shared" si="1"/>
        <v>23800</v>
      </c>
      <c r="G34" s="15">
        <f>SUM(I34:K34)</f>
        <v>15</v>
      </c>
      <c r="H34" s="13">
        <f>PRODUCT(G34,8)</f>
        <v>120</v>
      </c>
      <c r="I34" s="13">
        <v>10</v>
      </c>
      <c r="J34" s="13">
        <v>5</v>
      </c>
      <c r="K34" s="12">
        <v>0</v>
      </c>
    </row>
    <row r="35" spans="2:11" ht="15.6" x14ac:dyDescent="0.3">
      <c r="B35" s="7" t="s">
        <v>28</v>
      </c>
      <c r="C35" s="8" t="s">
        <v>54</v>
      </c>
      <c r="D35" s="9">
        <f>SUM(D36:D37)</f>
        <v>385000</v>
      </c>
      <c r="E35" s="9">
        <f t="shared" si="3"/>
        <v>73150</v>
      </c>
      <c r="F35" s="9">
        <f t="shared" si="1"/>
        <v>458150</v>
      </c>
      <c r="G35" s="11">
        <f>SUM(I36:K38)</f>
        <v>190</v>
      </c>
      <c r="H35" s="13">
        <f>PRODUCT(G35,8)</f>
        <v>1520</v>
      </c>
      <c r="I35" s="10"/>
      <c r="J35" s="10"/>
      <c r="K35" s="24"/>
    </row>
    <row r="36" spans="2:11" ht="15.6" x14ac:dyDescent="0.3">
      <c r="B36" s="7" t="s">
        <v>29</v>
      </c>
      <c r="C36" s="13" t="s">
        <v>59</v>
      </c>
      <c r="D36" s="14">
        <f>(I36*F8)+(J36*F9)+(500*200)</f>
        <v>265000</v>
      </c>
      <c r="E36" s="14">
        <f t="shared" si="3"/>
        <v>50350</v>
      </c>
      <c r="F36" s="14">
        <f t="shared" si="1"/>
        <v>315350</v>
      </c>
      <c r="G36" s="15">
        <f>SUM(I36:K36)</f>
        <v>110</v>
      </c>
      <c r="H36" s="13">
        <f>PRODUCT(G36,8)</f>
        <v>880</v>
      </c>
      <c r="I36" s="13">
        <v>55</v>
      </c>
      <c r="J36" s="13">
        <v>55</v>
      </c>
      <c r="K36" s="12">
        <v>0</v>
      </c>
    </row>
    <row r="37" spans="2:11" ht="15.6" x14ac:dyDescent="0.3">
      <c r="B37" s="7" t="s">
        <v>30</v>
      </c>
      <c r="C37" s="13" t="s">
        <v>64</v>
      </c>
      <c r="D37" s="14">
        <f>(I37*F8)+(J37*F9)</f>
        <v>120000</v>
      </c>
      <c r="E37" s="14">
        <f t="shared" ref="E37:E44" si="4">F37-D37</f>
        <v>22800</v>
      </c>
      <c r="F37" s="14">
        <f t="shared" ref="F37:F44" si="5">D37*1.19</f>
        <v>142800</v>
      </c>
      <c r="G37" s="15">
        <f>SUM(I37:K37)</f>
        <v>80</v>
      </c>
      <c r="H37" s="13">
        <f>PRODUCT(G37,8)</f>
        <v>640</v>
      </c>
      <c r="I37" s="13">
        <v>40</v>
      </c>
      <c r="J37" s="13">
        <v>40</v>
      </c>
      <c r="K37" s="12">
        <v>0</v>
      </c>
    </row>
    <row r="38" spans="2:11" ht="15.6" x14ac:dyDescent="0.3">
      <c r="B38" s="7" t="s">
        <v>30</v>
      </c>
      <c r="C38" s="13" t="s">
        <v>60</v>
      </c>
      <c r="D38" s="14"/>
      <c r="E38" s="14">
        <f t="shared" si="4"/>
        <v>0</v>
      </c>
      <c r="F38" s="14">
        <f t="shared" si="5"/>
        <v>0</v>
      </c>
      <c r="G38" s="15"/>
      <c r="H38" s="13">
        <f>PRODUCT(G38,8)</f>
        <v>8</v>
      </c>
      <c r="I38" s="13"/>
      <c r="J38" s="13"/>
      <c r="K38" s="12"/>
    </row>
    <row r="39" spans="2:11" ht="15.6" x14ac:dyDescent="0.3">
      <c r="B39" s="7" t="s">
        <v>33</v>
      </c>
      <c r="C39" s="8" t="s">
        <v>56</v>
      </c>
      <c r="D39" s="9">
        <f>SUM(D40:D41)</f>
        <v>21000</v>
      </c>
      <c r="E39" s="9">
        <f t="shared" si="4"/>
        <v>3990</v>
      </c>
      <c r="F39" s="9">
        <f t="shared" si="5"/>
        <v>24990</v>
      </c>
      <c r="G39" s="11">
        <f>SUM(I40:K41)</f>
        <v>12</v>
      </c>
      <c r="H39" s="13">
        <f>PRODUCT(G39,8)</f>
        <v>96</v>
      </c>
      <c r="I39" s="10"/>
      <c r="J39" s="10"/>
      <c r="K39" s="24"/>
    </row>
    <row r="40" spans="2:11" ht="15.6" x14ac:dyDescent="0.3">
      <c r="B40" s="7" t="s">
        <v>31</v>
      </c>
      <c r="C40" s="13" t="s">
        <v>55</v>
      </c>
      <c r="D40" s="14">
        <f>(I40*F8)+(J40*F9)</f>
        <v>12000</v>
      </c>
      <c r="E40" s="14">
        <f t="shared" si="4"/>
        <v>2280</v>
      </c>
      <c r="F40" s="14">
        <f t="shared" si="5"/>
        <v>14280</v>
      </c>
      <c r="G40" s="15">
        <f>SUM(I40:K40)</f>
        <v>6</v>
      </c>
      <c r="H40" s="13">
        <f>PRODUCT(G40,8)</f>
        <v>48</v>
      </c>
      <c r="I40" s="13">
        <v>0</v>
      </c>
      <c r="J40" s="13">
        <v>6</v>
      </c>
      <c r="K40" s="12">
        <v>0</v>
      </c>
    </row>
    <row r="41" spans="2:11" ht="15.6" x14ac:dyDescent="0.3">
      <c r="B41" s="7" t="s">
        <v>32</v>
      </c>
      <c r="C41" s="13" t="s">
        <v>57</v>
      </c>
      <c r="D41" s="14">
        <f>(I41*F8)+(J41*F9)</f>
        <v>9000</v>
      </c>
      <c r="E41" s="14">
        <f t="shared" si="4"/>
        <v>1710</v>
      </c>
      <c r="F41" s="14">
        <f t="shared" si="5"/>
        <v>10710</v>
      </c>
      <c r="G41" s="25">
        <f>SUM(I41:K41)</f>
        <v>6</v>
      </c>
      <c r="H41" s="19">
        <f>PRODUCT(G41,8)</f>
        <v>48</v>
      </c>
      <c r="I41" s="19">
        <v>3</v>
      </c>
      <c r="J41" s="19">
        <v>3</v>
      </c>
      <c r="K41" s="21">
        <v>0</v>
      </c>
    </row>
    <row r="42" spans="2:11" ht="15.6" x14ac:dyDescent="0.3">
      <c r="B42" s="7" t="s">
        <v>72</v>
      </c>
      <c r="C42" s="8" t="s">
        <v>73</v>
      </c>
      <c r="D42" s="14">
        <f>SUM(D43:D44)</f>
        <v>31500</v>
      </c>
      <c r="E42" s="14">
        <f t="shared" si="4"/>
        <v>5985</v>
      </c>
      <c r="F42" s="26">
        <f t="shared" si="5"/>
        <v>37485</v>
      </c>
      <c r="G42" s="8">
        <f>SUM(G39,G35,G30,G25,G22,G19,G14)</f>
        <v>764</v>
      </c>
      <c r="H42" s="8">
        <f>SUM(H14:H41)</f>
        <v>12168</v>
      </c>
      <c r="I42" s="13"/>
      <c r="J42" s="13"/>
    </row>
    <row r="43" spans="2:11" ht="15.6" x14ac:dyDescent="0.3">
      <c r="B43" s="7" t="s">
        <v>68</v>
      </c>
      <c r="C43" s="13" t="s">
        <v>70</v>
      </c>
      <c r="D43" s="14">
        <v>30000</v>
      </c>
      <c r="E43" s="14">
        <f t="shared" si="4"/>
        <v>5700</v>
      </c>
      <c r="F43" s="26">
        <f t="shared" si="5"/>
        <v>35700</v>
      </c>
      <c r="G43" s="17"/>
      <c r="H43" s="13"/>
      <c r="I43" s="13"/>
      <c r="J43" s="13"/>
      <c r="K43" s="16"/>
    </row>
    <row r="44" spans="2:11" ht="15.6" x14ac:dyDescent="0.3">
      <c r="B44" s="18" t="s">
        <v>69</v>
      </c>
      <c r="C44" s="19" t="s">
        <v>71</v>
      </c>
      <c r="D44" s="20">
        <v>1500</v>
      </c>
      <c r="E44" s="20">
        <f t="shared" si="4"/>
        <v>285</v>
      </c>
      <c r="F44" s="27">
        <f t="shared" si="5"/>
        <v>1785</v>
      </c>
      <c r="G44" s="16"/>
      <c r="H44" s="13"/>
      <c r="I44" s="13"/>
      <c r="J44" s="13"/>
      <c r="K44" s="16"/>
    </row>
    <row r="45" spans="2:11" ht="15.6" x14ac:dyDescent="0.3">
      <c r="B45" s="1"/>
      <c r="C45" s="1"/>
      <c r="D45" s="3">
        <f>D14+D19+D22+D25+D30+D35+D39+D42</f>
        <v>1322100</v>
      </c>
      <c r="E45" s="3">
        <f>E14+E19+E22+E25+E30+E35+E38+E43</f>
        <v>246924</v>
      </c>
      <c r="F45" s="3">
        <f>F14+F19+F22+F25+F30+F35+F39+F42</f>
        <v>1573299</v>
      </c>
      <c r="G45" s="4"/>
      <c r="H45" s="4"/>
      <c r="I45" s="4"/>
      <c r="J45" s="5"/>
      <c r="K45" s="5"/>
    </row>
  </sheetData>
  <mergeCells count="8">
    <mergeCell ref="I39:K39"/>
    <mergeCell ref="G45:I45"/>
    <mergeCell ref="I14:K14"/>
    <mergeCell ref="I19:K19"/>
    <mergeCell ref="I22:K22"/>
    <mergeCell ref="I25:K25"/>
    <mergeCell ref="I30:K30"/>
    <mergeCell ref="I35:K35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BB080C3E1E5B49B8E8D514D23E67B7" ma:contentTypeVersion="6" ma:contentTypeDescription="Ein neues Dokument erstellen." ma:contentTypeScope="" ma:versionID="1d908c9d467607fd30121375eed9d493">
  <xsd:schema xmlns:xsd="http://www.w3.org/2001/XMLSchema" xmlns:xs="http://www.w3.org/2001/XMLSchema" xmlns:p="http://schemas.microsoft.com/office/2006/metadata/properties" xmlns:ns2="f5d0c554-a2ad-40e2-bf76-6eadde83b53a" targetNamespace="http://schemas.microsoft.com/office/2006/metadata/properties" ma:root="true" ma:fieldsID="9f6ec5742c104e45e47d4885de4c237b" ns2:_="">
    <xsd:import namespace="f5d0c554-a2ad-40e2-bf76-6eadde83b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0c554-a2ad-40e2-bf76-6eadde83b5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31FB3A-45F5-448D-8E07-06815405F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0c554-a2ad-40e2-bf76-6eadde83b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9E4762-AC98-4105-AE8F-B6FDF05B68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ECEDC3-D12D-434B-BAC8-B421E6AE45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Familie Wagner</dc:creator>
  <cp:keywords/>
  <dc:description/>
  <cp:lastModifiedBy>Kyloudis, Georgios</cp:lastModifiedBy>
  <cp:revision/>
  <dcterms:created xsi:type="dcterms:W3CDTF">2021-11-30T19:28:56Z</dcterms:created>
  <dcterms:modified xsi:type="dcterms:W3CDTF">2025-03-03T13:57:49Z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0x01010057BB080C3E1E5B49B8E8D514D23E67B7</vt:lpwstr>
  </property>
</Properties>
</file>