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65" windowWidth="24840" windowHeight="16935" activeTab="3"/>
  </bookViews>
  <sheets>
    <sheet name="Позиция 3" sheetId="1" r:id="rId1"/>
    <sheet name="Позиция 4" sheetId="2" r:id="rId2"/>
    <sheet name="Позиция 5" sheetId="3" r:id="rId3"/>
    <sheet name="Позиция 6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B32" i="4"/>
  <c r="C32" i="4"/>
  <c r="C22" i="4"/>
  <c r="D22" i="4" s="1"/>
  <c r="B22" i="4"/>
  <c r="E24" i="3"/>
  <c r="D25" i="3"/>
  <c r="F16" i="3"/>
  <c r="F15" i="3"/>
  <c r="G7" i="3"/>
  <c r="F8" i="3"/>
  <c r="F7" i="3"/>
  <c r="G15" i="3" l="1"/>
  <c r="F58" i="2"/>
  <c r="D63" i="2"/>
  <c r="D62" i="2"/>
  <c r="B62" i="2"/>
  <c r="F62" i="2" s="1"/>
  <c r="F49" i="2"/>
  <c r="D50" i="2"/>
  <c r="D49" i="2"/>
  <c r="B49" i="2"/>
  <c r="F45" i="2"/>
  <c r="F31" i="2"/>
  <c r="D36" i="2"/>
  <c r="B36" i="2"/>
  <c r="D35" i="2"/>
  <c r="B35" i="2"/>
  <c r="F35" i="2" s="1"/>
  <c r="D23" i="2"/>
  <c r="B23" i="2" s="1"/>
  <c r="D22" i="2"/>
  <c r="B22" i="2"/>
  <c r="F19" i="2"/>
  <c r="F18" i="2"/>
  <c r="D10" i="2"/>
  <c r="B10" i="2" s="1"/>
  <c r="F9" i="2" s="1"/>
  <c r="D9" i="2"/>
  <c r="B9" i="2"/>
  <c r="F10" i="2" s="1"/>
  <c r="F6" i="2"/>
  <c r="G5" i="2" s="1"/>
  <c r="F5" i="2"/>
  <c r="C44" i="1"/>
  <c r="A44" i="1"/>
  <c r="A29" i="1"/>
  <c r="B29" i="1" s="1"/>
  <c r="A13" i="1"/>
  <c r="C13" i="1"/>
  <c r="G9" i="2" l="1"/>
  <c r="C29" i="1"/>
  <c r="G18" i="2"/>
  <c r="F22" i="2"/>
  <c r="F23" i="2"/>
  <c r="G22" i="2" l="1"/>
</calcChain>
</file>

<file path=xl/sharedStrings.xml><?xml version="1.0" encoding="utf-8"?>
<sst xmlns="http://schemas.openxmlformats.org/spreadsheetml/2006/main" count="206" uniqueCount="105">
  <si>
    <t>f(x)=Cx^k</t>
  </si>
  <si>
    <t>k=</t>
  </si>
  <si>
    <t>a=</t>
  </si>
  <si>
    <t>b=</t>
  </si>
  <si>
    <t>n=</t>
  </si>
  <si>
    <t>B=</t>
  </si>
  <si>
    <t>Промежуток [a,b] локализации</t>
  </si>
  <si>
    <t>Y=X^n+B</t>
  </si>
  <si>
    <t>C=</t>
  </si>
  <si>
    <t>E(Y)=</t>
  </si>
  <si>
    <t>С=</t>
  </si>
  <si>
    <t>E(x)=</t>
  </si>
  <si>
    <t>Var(x)=</t>
  </si>
  <si>
    <t>Промежуток:</t>
  </si>
  <si>
    <t>x1=</t>
  </si>
  <si>
    <t>x2=</t>
  </si>
  <si>
    <t>P(x1&lt;=X&lt;=x2)=</t>
  </si>
  <si>
    <t xml:space="preserve">Найдите вероятность P того, что из 600 пришедших покупателей число купивших гаджет будет заключено на отрезке [120, 200]. </t>
  </si>
  <si>
    <t>Биноминальное распределение</t>
  </si>
  <si>
    <t>p=</t>
  </si>
  <si>
    <t>Параметры</t>
  </si>
  <si>
    <t>Промежуток</t>
  </si>
  <si>
    <t>k1=</t>
  </si>
  <si>
    <t>k2=</t>
  </si>
  <si>
    <t>Значение функций распределния</t>
  </si>
  <si>
    <t>X Bin(n; p)</t>
  </si>
  <si>
    <t>P(k1 &lt;=X &lt;= k2)</t>
  </si>
  <si>
    <t>БИНОМ.РАСП(k1-1;n;p;1)</t>
  </si>
  <si>
    <t>БИНОМ.РАСП(k2;n;p;1)</t>
  </si>
  <si>
    <t>m=n*p=</t>
  </si>
  <si>
    <t>σ = sqrt(n*p*q)</t>
  </si>
  <si>
    <t>Применимость формул</t>
  </si>
  <si>
    <t>Пуассон n*p^2</t>
  </si>
  <si>
    <t>м-л n*p*q=</t>
  </si>
  <si>
    <t>X N(n*p; sqrt(n*p*q))</t>
  </si>
  <si>
    <t xml:space="preserve">НОРМ.РАСП(k1; m; σ; 1) = </t>
  </si>
  <si>
    <t xml:space="preserve">НОРМ.РАСП(k2; m; σ; 1) = </t>
  </si>
  <si>
    <t>С помощью приближенных формул</t>
  </si>
  <si>
    <t>Известно, что новый гаджет приобретает 25% покупателей магазина.</t>
  </si>
  <si>
    <t>Вероятность выпуска бракованного изделия равна 0.24.</t>
  </si>
  <si>
    <t xml:space="preserve">Найдите вероятность P того, что среди 200 выпущенных изделий более 160 изделий окажется без брака. </t>
  </si>
  <si>
    <t xml:space="preserve">Найдите вероятность 𝑃 того, что после проверки из 400 бракованных изделий будет выявлено 310 дефектов. </t>
  </si>
  <si>
    <t>Значение СВ Х</t>
  </si>
  <si>
    <t xml:space="preserve">k0 = </t>
  </si>
  <si>
    <t>БИНОМ.РАСП(k0;n;p;0)</t>
  </si>
  <si>
    <t>Значение искомой вероятности P(X=k0)</t>
  </si>
  <si>
    <t xml:space="preserve">НОРМ.РАСП(k0; m; σ; 0) = </t>
  </si>
  <si>
    <t>Вероятность P того, что в пути изделие повредится, равна 0.0015.</t>
  </si>
  <si>
    <t xml:space="preserve"> Найдите вероятность того, что на базу поступят 4 некачественных изделия. </t>
  </si>
  <si>
    <t>Оценка искомой вероятности P(X=k0)</t>
  </si>
  <si>
    <t xml:space="preserve">Найдите вероятность того, что банк совершит не более 3 ошибочных транзакций. </t>
  </si>
  <si>
    <t>Вероятность P того, что транзакция будет ошибочной, равна 0.001.</t>
  </si>
  <si>
    <t>Банк совершил 3000 транзакций по кредитным картам.</t>
  </si>
  <si>
    <t xml:space="preserve">ПУАССОН.РАСП(k0; m; σ; 0) = </t>
  </si>
  <si>
    <t>Значения искомой вероятности P(X=k0)</t>
  </si>
  <si>
    <t xml:space="preserve"> хорошо описывается нормальным законом распределения 𝑁(𝑚, 𝜎) с параметрами 𝑚 = 9.6 и 𝜎 = 2.06. </t>
  </si>
  <si>
    <t xml:space="preserve"> В поле ответа введите значение полученной вероятности 𝑃. </t>
  </si>
  <si>
    <t xml:space="preserve">ПУАССОН.РАСП(k2; m; σ; 1) = </t>
  </si>
  <si>
    <t>Параметры нормального распределения</t>
  </si>
  <si>
    <t>t1=</t>
  </si>
  <si>
    <t>t2=</t>
  </si>
  <si>
    <t>Значение функции распределния</t>
  </si>
  <si>
    <t>F(t1)</t>
  </si>
  <si>
    <t>F(t2)</t>
  </si>
  <si>
    <t>Вероятность</t>
  </si>
  <si>
    <t>Установлено, что в октябре средняя дневная температура 𝑇 (в градусах Цельсия) в определенной местности</t>
  </si>
  <si>
    <t>Найдите вероятность 𝑃 того, что средняя дневная температура 𝑇 окажется в промежутке от 9 до 10.1 градусов Цельсия</t>
  </si>
  <si>
    <t>Найдите вероятность 𝑃 того, что случайно выбранный типовой контракт будет реализован за время от 2 до 8 дней включительно.</t>
  </si>
  <si>
    <t xml:space="preserve">В поле ответа введите значение полученной вероятности 𝑃. </t>
  </si>
  <si>
    <t>Параметры показательного распределения</t>
  </si>
  <si>
    <t>λ=</t>
  </si>
  <si>
    <t>F(x1)</t>
  </si>
  <si>
    <t>F(x2)</t>
  </si>
  <si>
    <t>Найдите вероятность 𝑃 того, что текущий курс данной валюты превысит 14.6 евро.</t>
  </si>
  <si>
    <t xml:space="preserve">В поле ответа введите значение полученной вероятности 𝑃 </t>
  </si>
  <si>
    <r>
      <t xml:space="preserve">Время </t>
    </r>
    <r>
      <rPr>
        <sz val="12"/>
        <color theme="1"/>
        <rFont val="Cambria Math"/>
        <family val="1"/>
      </rPr>
      <t xml:space="preserve">𝑋 </t>
    </r>
    <r>
      <rPr>
        <sz val="12"/>
        <color theme="1"/>
        <rFont val="Times New Roman"/>
        <family val="1"/>
      </rPr>
      <t xml:space="preserve">(в днях) реализации некоторого типового контракта распределено по показательному закону с параметром </t>
    </r>
    <r>
      <rPr>
        <sz val="12"/>
        <color theme="1"/>
        <rFont val="Cambria Math"/>
        <family val="1"/>
      </rPr>
      <t>𝜆 = 0.22</t>
    </r>
    <r>
      <rPr>
        <sz val="12"/>
        <color theme="1"/>
        <rFont val="Times New Roman"/>
        <family val="1"/>
      </rPr>
      <t>.</t>
    </r>
  </si>
  <si>
    <r>
      <t xml:space="preserve">При государственном регулировании курс некоторой национальной валюты </t>
    </r>
    <r>
      <rPr>
        <sz val="12"/>
        <color theme="1"/>
        <rFont val="Cambria Math"/>
        <family val="1"/>
      </rPr>
      <t xml:space="preserve">𝑋 </t>
    </r>
    <r>
      <rPr>
        <sz val="12"/>
        <color theme="1"/>
        <rFont val="Times New Roman"/>
        <family val="1"/>
      </rPr>
      <t xml:space="preserve">оказался равномерно распределен в коридоре </t>
    </r>
    <r>
      <rPr>
        <sz val="12"/>
        <color theme="1"/>
        <rFont val="Cambria Math"/>
        <family val="1"/>
      </rPr>
      <t xml:space="preserve">[11.5; 38.6] </t>
    </r>
    <r>
      <rPr>
        <sz val="12"/>
        <color theme="1"/>
        <rFont val="Times New Roman"/>
        <family val="1"/>
      </rPr>
      <t>(в евро).</t>
    </r>
  </si>
  <si>
    <t>Параметры равномерного распределения</t>
  </si>
  <si>
    <t xml:space="preserve"> При этом коэффициент корреляции между выручкой и страховыми выплатами составляет 𝜌(𝑋,𝑌)=0.45. Найдите математическое ожидание и дисперсию годовой прибыли страхового агентства. </t>
  </si>
  <si>
    <t xml:space="preserve"> а суммарные страховые выплаты за год описываются величиной 𝑌, где 𝑌 – случайная величина, распределенная нормальному закону с параметрами 𝑚𝑌=22 и 𝜎𝑌=5.5.</t>
  </si>
  <si>
    <t>СВ</t>
  </si>
  <si>
    <t>X</t>
  </si>
  <si>
    <t>Y</t>
  </si>
  <si>
    <t>m=</t>
  </si>
  <si>
    <t>𝜎^2=</t>
  </si>
  <si>
    <t>p(X,Y)=</t>
  </si>
  <si>
    <t>X-Y</t>
  </si>
  <si>
    <t>E(X-Y)=</t>
  </si>
  <si>
    <t>Cov(X, Y)=</t>
  </si>
  <si>
    <t>VAR(X-Y)=</t>
  </si>
  <si>
    <t>При этом коэффициент корреляции между ценами 𝜌(𝑋,𝑌)=−0.27.</t>
  </si>
  <si>
    <t>Найдите математическое ожидание и дисперсию цены портфеля, состоящего из 2 акций компании 𝐴 и 8 акций компании B. </t>
  </si>
  <si>
    <t xml:space="preserve">Акции двух компаний 𝐴 и 𝐵 имеют цены 𝑋 и 𝑌, распределенные по нормальному закону с параметрами соответственно 𝑚𝐴=4, 𝑉𝑎𝑟(𝑋)=0.7 и 𝑚𝐵=13, 𝑉𝑎𝑟(𝑌)=0.55. </t>
  </si>
  <si>
    <t>В некотором агентстве общая выручка 𝑋 (в млн. руб.) от продаж годовых контрактов страхования имеет нормальное распределение с параметрами 𝑚𝑋=98.6 и 𝜎=8,</t>
  </si>
  <si>
    <t>Вероятность обнаружения дефекта при каждой проверке бракованного изделия равна 0.8.</t>
  </si>
  <si>
    <t>Завод отправил на базу 1000 доброкачественных изделий.</t>
  </si>
  <si>
    <t>Функция плотности 𝑓(𝑥) непрерывной случайной величины 𝑋 имеет  вид</t>
  </si>
  <si>
    <t xml:space="preserve">Функция плотности 𝑓(𝑥) непрерывной случайной величины 𝑋 имеет вид </t>
  </si>
  <si>
    <t xml:space="preserve">Найти константу 𝐶 и дисперсию 𝑉𝑎𝑟(𝑋). </t>
  </si>
  <si>
    <t xml:space="preserve">Найти константу 𝐶 и вероятность P события 𝑋 &gt; −0.5. </t>
  </si>
  <si>
    <t xml:space="preserve">Найти константу 𝐶 и математическое ожидание 𝐸(𝑋2 − 6). </t>
  </si>
  <si>
    <t>2X+8Y</t>
  </si>
  <si>
    <t>E(2X+8Y)=</t>
  </si>
  <si>
    <t>Cov(X,Y)</t>
  </si>
  <si>
    <t>VAR(2X+8Y)=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</si>
</sst>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Cambria Math"/>
      <family val="1"/>
    </font>
    <font>
      <sz val="12"/>
      <color theme="1"/>
      <name val="Calibri"/>
      <family val="2"/>
    </font>
    <font>
      <sz val="12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4" fillId="4" borderId="0" xfId="0" applyFont="1" applyFill="1"/>
    <xf numFmtId="0" fontId="5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3" fillId="0" borderId="2" xfId="0" applyFont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</xdr:row>
      <xdr:rowOff>46877</xdr:rowOff>
    </xdr:from>
    <xdr:to>
      <xdr:col>4</xdr:col>
      <xdr:colOff>160867</xdr:colOff>
      <xdr:row>5</xdr:row>
      <xdr:rowOff>88899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C007B3C9-F8BC-DE4A-996B-8F183B714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250077"/>
          <a:ext cx="3869267" cy="8548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38100</xdr:rowOff>
    </xdr:from>
    <xdr:to>
      <xdr:col>4</xdr:col>
      <xdr:colOff>38100</xdr:colOff>
      <xdr:row>22</xdr:row>
      <xdr:rowOff>186267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384792BF-B897-EC47-899C-B4770CFAF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22700"/>
          <a:ext cx="37846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215900</xdr:rowOff>
    </xdr:from>
    <xdr:to>
      <xdr:col>3</xdr:col>
      <xdr:colOff>215900</xdr:colOff>
      <xdr:row>35</xdr:row>
      <xdr:rowOff>148166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CEC93A48-D704-834E-A94B-F0312BB39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92900"/>
          <a:ext cx="3136900" cy="74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25400</xdr:rowOff>
    </xdr:from>
    <xdr:to>
      <xdr:col>7</xdr:col>
      <xdr:colOff>342900</xdr:colOff>
      <xdr:row>15</xdr:row>
      <xdr:rowOff>190500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DCD39DC0-F688-F74B-8360-EA80D744A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00"/>
          <a:ext cx="6273800" cy="260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125" workbookViewId="0">
      <selection activeCell="G43" sqref="G43"/>
    </sheetView>
  </sheetViews>
  <sheetFormatPr defaultColWidth="10.875" defaultRowHeight="15.75" x14ac:dyDescent="0.25"/>
  <cols>
    <col min="1" max="2" width="10.875" style="1"/>
    <col min="3" max="3" width="16.625" style="1" customWidth="1"/>
    <col min="4" max="16384" width="10.875" style="1"/>
  </cols>
  <sheetData>
    <row r="1" spans="1:5" x14ac:dyDescent="0.25">
      <c r="A1" s="1" t="s">
        <v>96</v>
      </c>
    </row>
    <row r="7" spans="1:5" x14ac:dyDescent="0.25">
      <c r="A7" s="1" t="s">
        <v>100</v>
      </c>
    </row>
    <row r="8" spans="1:5" x14ac:dyDescent="0.25">
      <c r="A8" s="7" t="s">
        <v>0</v>
      </c>
      <c r="B8" s="17" t="s">
        <v>6</v>
      </c>
      <c r="C8" s="17"/>
      <c r="D8" s="17" t="s">
        <v>7</v>
      </c>
      <c r="E8" s="17"/>
    </row>
    <row r="9" spans="1:5" x14ac:dyDescent="0.25">
      <c r="A9" s="7" t="s">
        <v>1</v>
      </c>
      <c r="B9" s="7" t="s">
        <v>2</v>
      </c>
      <c r="C9" s="7" t="s">
        <v>3</v>
      </c>
      <c r="D9" s="7" t="s">
        <v>4</v>
      </c>
      <c r="E9" s="7" t="s">
        <v>5</v>
      </c>
    </row>
    <row r="10" spans="1:5" x14ac:dyDescent="0.25">
      <c r="A10" s="7">
        <v>2</v>
      </c>
      <c r="B10" s="7">
        <v>-9</v>
      </c>
      <c r="C10" s="7">
        <v>9</v>
      </c>
      <c r="D10" s="15">
        <v>2</v>
      </c>
      <c r="E10" s="7">
        <v>-6</v>
      </c>
    </row>
    <row r="11" spans="1:5" x14ac:dyDescent="0.25">
      <c r="A11" s="18" t="s">
        <v>8</v>
      </c>
      <c r="B11" s="18"/>
      <c r="C11" s="18" t="s">
        <v>9</v>
      </c>
    </row>
    <row r="12" spans="1:5" x14ac:dyDescent="0.25">
      <c r="A12" s="18"/>
      <c r="B12" s="18"/>
      <c r="C12" s="18"/>
    </row>
    <row r="13" spans="1:5" x14ac:dyDescent="0.25">
      <c r="A13" s="16">
        <f>(A10+1)/(C10^(A10+1)- B10^(A10+1))</f>
        <v>2.05761316872428E-3</v>
      </c>
      <c r="B13" s="16"/>
      <c r="C13" s="16">
        <f>A13*(C10^(A10+D10+1) -B10^(A10+D10+1))/(A10+D10+1) + E10</f>
        <v>42.600000000000009</v>
      </c>
    </row>
    <row r="14" spans="1:5" x14ac:dyDescent="0.25">
      <c r="A14" s="16"/>
      <c r="B14" s="16"/>
      <c r="C14" s="16"/>
    </row>
    <row r="17" spans="1:3" x14ac:dyDescent="0.25">
      <c r="A17" s="1" t="s">
        <v>97</v>
      </c>
    </row>
    <row r="24" spans="1:3" x14ac:dyDescent="0.25">
      <c r="A24" s="1" t="s">
        <v>98</v>
      </c>
    </row>
    <row r="25" spans="1:3" x14ac:dyDescent="0.25">
      <c r="A25" s="7" t="s">
        <v>0</v>
      </c>
      <c r="B25" s="17" t="s">
        <v>6</v>
      </c>
      <c r="C25" s="17"/>
    </row>
    <row r="26" spans="1:3" x14ac:dyDescent="0.25">
      <c r="A26" s="7" t="s">
        <v>1</v>
      </c>
      <c r="B26" s="7" t="s">
        <v>2</v>
      </c>
      <c r="C26" s="7" t="s">
        <v>3</v>
      </c>
    </row>
    <row r="27" spans="1:3" x14ac:dyDescent="0.25">
      <c r="A27" s="7">
        <v>8</v>
      </c>
      <c r="B27" s="7">
        <v>-2</v>
      </c>
      <c r="C27" s="7">
        <v>2</v>
      </c>
    </row>
    <row r="28" spans="1:3" x14ac:dyDescent="0.25">
      <c r="A28" s="14" t="s">
        <v>10</v>
      </c>
      <c r="B28" s="14" t="s">
        <v>11</v>
      </c>
      <c r="C28" s="14" t="s">
        <v>12</v>
      </c>
    </row>
    <row r="29" spans="1:3" x14ac:dyDescent="0.25">
      <c r="A29" s="7">
        <f>(A27+1)/(C27^(A27+1) - B27^(A27+1))</f>
        <v>8.7890625E-3</v>
      </c>
      <c r="B29" s="7">
        <f>A29*(C27^(A27+2) - B27^(A27+2))/(A27+2)</f>
        <v>0</v>
      </c>
      <c r="C29" s="7">
        <f>A29*(C27^(A27+3) - B27^(A27+3))/(A27+3) - B29^2</f>
        <v>3.2727272727272729</v>
      </c>
    </row>
    <row r="32" spans="1:3" x14ac:dyDescent="0.25">
      <c r="A32" s="1" t="s">
        <v>97</v>
      </c>
    </row>
    <row r="38" spans="1:5" x14ac:dyDescent="0.25">
      <c r="A38" s="1" t="s">
        <v>99</v>
      </c>
    </row>
    <row r="39" spans="1:5" x14ac:dyDescent="0.25">
      <c r="A39" s="7" t="s">
        <v>0</v>
      </c>
      <c r="B39" s="17" t="s">
        <v>6</v>
      </c>
      <c r="C39" s="17"/>
      <c r="D39" s="17" t="s">
        <v>13</v>
      </c>
      <c r="E39" s="17"/>
    </row>
    <row r="40" spans="1:5" x14ac:dyDescent="0.25">
      <c r="A40" s="7" t="s">
        <v>1</v>
      </c>
      <c r="B40" s="7" t="s">
        <v>2</v>
      </c>
      <c r="C40" s="7" t="s">
        <v>3</v>
      </c>
      <c r="D40" s="15" t="s">
        <v>14</v>
      </c>
      <c r="E40" s="7" t="s">
        <v>15</v>
      </c>
    </row>
    <row r="41" spans="1:5" x14ac:dyDescent="0.25">
      <c r="A41" s="7">
        <v>4</v>
      </c>
      <c r="B41" s="7">
        <v>-2</v>
      </c>
      <c r="C41" s="7">
        <v>1</v>
      </c>
      <c r="D41" s="15">
        <v>-0.5</v>
      </c>
      <c r="E41" s="7">
        <v>1</v>
      </c>
    </row>
    <row r="42" spans="1:5" x14ac:dyDescent="0.25">
      <c r="A42" s="18" t="s">
        <v>8</v>
      </c>
      <c r="B42" s="18"/>
      <c r="C42" s="18" t="s">
        <v>16</v>
      </c>
    </row>
    <row r="43" spans="1:5" x14ac:dyDescent="0.25">
      <c r="A43" s="18"/>
      <c r="B43" s="18"/>
      <c r="C43" s="18"/>
    </row>
    <row r="44" spans="1:5" x14ac:dyDescent="0.25">
      <c r="A44" s="16">
        <f>(A41+1)/(C41^(A41+1)- B41^(A41+1))</f>
        <v>0.15151515151515152</v>
      </c>
      <c r="B44" s="16"/>
      <c r="C44" s="16">
        <f>A44*(E41^(A41+1) -D41^(A41+1))/(A41+1)</f>
        <v>3.125E-2</v>
      </c>
    </row>
    <row r="45" spans="1:5" x14ac:dyDescent="0.25">
      <c r="A45" s="16"/>
      <c r="B45" s="16"/>
      <c r="C45" s="16"/>
    </row>
  </sheetData>
  <mergeCells count="13">
    <mergeCell ref="A44:B45"/>
    <mergeCell ref="C44:C45"/>
    <mergeCell ref="B8:C8"/>
    <mergeCell ref="D8:E8"/>
    <mergeCell ref="A11:B12"/>
    <mergeCell ref="A13:B14"/>
    <mergeCell ref="C11:C12"/>
    <mergeCell ref="C13:C14"/>
    <mergeCell ref="B25:C25"/>
    <mergeCell ref="B39:C39"/>
    <mergeCell ref="D39:E39"/>
    <mergeCell ref="A42:B43"/>
    <mergeCell ref="C42:C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58" zoomScale="118" workbookViewId="0">
      <selection activeCell="D65" sqref="D65"/>
    </sheetView>
  </sheetViews>
  <sheetFormatPr defaultColWidth="10.875" defaultRowHeight="15.75" x14ac:dyDescent="0.25"/>
  <cols>
    <col min="1" max="2" width="10.875" style="1"/>
    <col min="3" max="3" width="15" style="1" customWidth="1"/>
    <col min="4" max="4" width="10.875" style="1"/>
    <col min="5" max="5" width="28.5" style="1" customWidth="1"/>
    <col min="6" max="6" width="11.125" style="1" bestFit="1" customWidth="1"/>
    <col min="7" max="16384" width="10.875" style="1"/>
  </cols>
  <sheetData>
    <row r="1" spans="1:8" x14ac:dyDescent="0.25">
      <c r="A1" s="1" t="s">
        <v>38</v>
      </c>
    </row>
    <row r="2" spans="1:8" x14ac:dyDescent="0.25">
      <c r="A2" s="1" t="s">
        <v>17</v>
      </c>
    </row>
    <row r="3" spans="1:8" x14ac:dyDescent="0.25">
      <c r="A3" s="19" t="s">
        <v>18</v>
      </c>
      <c r="B3" s="19"/>
      <c r="C3" s="19"/>
      <c r="D3" s="19"/>
      <c r="E3" s="19"/>
      <c r="F3" s="19"/>
      <c r="G3" s="19"/>
      <c r="H3" s="19"/>
    </row>
    <row r="4" spans="1:8" x14ac:dyDescent="0.25">
      <c r="A4" s="17" t="s">
        <v>20</v>
      </c>
      <c r="B4" s="17"/>
      <c r="C4" s="17" t="s">
        <v>21</v>
      </c>
      <c r="D4" s="17"/>
      <c r="E4" s="7" t="s">
        <v>24</v>
      </c>
      <c r="F4" s="7" t="s">
        <v>25</v>
      </c>
      <c r="G4" s="7" t="s">
        <v>26</v>
      </c>
    </row>
    <row r="5" spans="1:8" x14ac:dyDescent="0.25">
      <c r="A5" s="7" t="s">
        <v>4</v>
      </c>
      <c r="B5" s="7">
        <v>600</v>
      </c>
      <c r="C5" s="7" t="s">
        <v>22</v>
      </c>
      <c r="D5" s="7">
        <v>120</v>
      </c>
      <c r="E5" s="7" t="s">
        <v>27</v>
      </c>
      <c r="F5" s="11">
        <f>_xlfn.BINOM.DIST(D5-1, B5, B6, 1)</f>
        <v>1.6417591968495824E-3</v>
      </c>
      <c r="G5" s="20">
        <f>F6-F5</f>
        <v>0.9983562957939025</v>
      </c>
    </row>
    <row r="6" spans="1:8" x14ac:dyDescent="0.25">
      <c r="A6" s="7" t="s">
        <v>19</v>
      </c>
      <c r="B6" s="7">
        <v>0.25</v>
      </c>
      <c r="C6" s="7" t="s">
        <v>23</v>
      </c>
      <c r="D6" s="7">
        <v>200</v>
      </c>
      <c r="E6" s="7" t="s">
        <v>28</v>
      </c>
      <c r="F6" s="11">
        <f>_xlfn.BINOM.DIST(D6, B5, B6, 1)</f>
        <v>0.99999805499075212</v>
      </c>
      <c r="G6" s="20"/>
    </row>
    <row r="7" spans="1:8" x14ac:dyDescent="0.25">
      <c r="A7" s="19" t="s">
        <v>37</v>
      </c>
      <c r="B7" s="19"/>
      <c r="C7" s="19"/>
      <c r="D7" s="19"/>
      <c r="E7" s="19"/>
      <c r="F7" s="19"/>
      <c r="G7" s="19"/>
      <c r="H7" s="19"/>
    </row>
    <row r="8" spans="1:8" x14ac:dyDescent="0.25">
      <c r="A8" s="17" t="s">
        <v>20</v>
      </c>
      <c r="B8" s="17"/>
      <c r="C8" s="17" t="s">
        <v>31</v>
      </c>
      <c r="D8" s="17"/>
      <c r="E8" s="7" t="s">
        <v>24</v>
      </c>
      <c r="F8" s="7" t="s">
        <v>34</v>
      </c>
      <c r="G8" s="7" t="s">
        <v>26</v>
      </c>
    </row>
    <row r="9" spans="1:8" x14ac:dyDescent="0.25">
      <c r="A9" s="7" t="s">
        <v>29</v>
      </c>
      <c r="B9" s="7">
        <f>B5*B6</f>
        <v>150</v>
      </c>
      <c r="C9" s="7" t="s">
        <v>32</v>
      </c>
      <c r="D9" s="12">
        <f>B5*B6^2</f>
        <v>37.5</v>
      </c>
      <c r="E9" s="7" t="s">
        <v>35</v>
      </c>
      <c r="F9" s="11">
        <f>_xlfn.NORM.DIST(D5,B9, B10, 1)</f>
        <v>2.3388674905236322E-3</v>
      </c>
      <c r="G9" s="20">
        <f>F10-F9</f>
        <v>0.99765991827573997</v>
      </c>
    </row>
    <row r="10" spans="1:8" x14ac:dyDescent="0.25">
      <c r="A10" s="7" t="s">
        <v>30</v>
      </c>
      <c r="B10" s="7">
        <f>SQRT(D10)</f>
        <v>10.606601717798213</v>
      </c>
      <c r="C10" s="7" t="s">
        <v>33</v>
      </c>
      <c r="D10" s="13">
        <f>B5*B6*(1-B6)</f>
        <v>112.5</v>
      </c>
      <c r="E10" s="7" t="s">
        <v>36</v>
      </c>
      <c r="F10" s="11">
        <f>_xlfn.NORM.DIST(D6, B9, B10, 1)</f>
        <v>0.99999878576626355</v>
      </c>
      <c r="G10" s="20"/>
    </row>
    <row r="14" spans="1:8" x14ac:dyDescent="0.25">
      <c r="A14" s="1" t="s">
        <v>39</v>
      </c>
    </row>
    <row r="15" spans="1:8" x14ac:dyDescent="0.25">
      <c r="A15" s="1" t="s">
        <v>40</v>
      </c>
    </row>
    <row r="16" spans="1:8" x14ac:dyDescent="0.25">
      <c r="A16" s="19" t="s">
        <v>18</v>
      </c>
      <c r="B16" s="19"/>
      <c r="C16" s="19"/>
      <c r="D16" s="19"/>
      <c r="E16" s="19"/>
      <c r="F16" s="19"/>
      <c r="G16" s="19"/>
      <c r="H16" s="19"/>
    </row>
    <row r="17" spans="1:8" x14ac:dyDescent="0.25">
      <c r="A17" s="17" t="s">
        <v>20</v>
      </c>
      <c r="B17" s="17"/>
      <c r="C17" s="17" t="s">
        <v>21</v>
      </c>
      <c r="D17" s="17"/>
      <c r="E17" s="7" t="s">
        <v>24</v>
      </c>
      <c r="F17" s="7" t="s">
        <v>25</v>
      </c>
      <c r="G17" s="7" t="s">
        <v>26</v>
      </c>
    </row>
    <row r="18" spans="1:8" x14ac:dyDescent="0.25">
      <c r="A18" s="7" t="s">
        <v>4</v>
      </c>
      <c r="B18" s="7">
        <v>200</v>
      </c>
      <c r="C18" s="7" t="s">
        <v>22</v>
      </c>
      <c r="D18" s="7">
        <v>161</v>
      </c>
      <c r="E18" s="7" t="s">
        <v>27</v>
      </c>
      <c r="F18" s="11">
        <f>_xlfn.BINOM.DIST(D18-1, B18, B19, 1)</f>
        <v>0.92266940268745978</v>
      </c>
      <c r="G18" s="20">
        <f>F19-F18</f>
        <v>7.7330597312540217E-2</v>
      </c>
    </row>
    <row r="19" spans="1:8" x14ac:dyDescent="0.25">
      <c r="A19" s="7" t="s">
        <v>19</v>
      </c>
      <c r="B19" s="7">
        <v>0.76</v>
      </c>
      <c r="C19" s="7" t="s">
        <v>23</v>
      </c>
      <c r="D19" s="7">
        <v>200</v>
      </c>
      <c r="E19" s="7" t="s">
        <v>28</v>
      </c>
      <c r="F19" s="11">
        <f>_xlfn.BINOM.DIST(D19, B18, B19, 1)</f>
        <v>1</v>
      </c>
      <c r="G19" s="20"/>
    </row>
    <row r="20" spans="1:8" x14ac:dyDescent="0.25">
      <c r="A20" s="19" t="s">
        <v>37</v>
      </c>
      <c r="B20" s="19"/>
      <c r="C20" s="19"/>
      <c r="D20" s="19"/>
      <c r="E20" s="19"/>
      <c r="F20" s="19"/>
      <c r="G20" s="19"/>
      <c r="H20" s="19"/>
    </row>
    <row r="21" spans="1:8" x14ac:dyDescent="0.25">
      <c r="A21" s="17" t="s">
        <v>20</v>
      </c>
      <c r="B21" s="17"/>
      <c r="C21" s="17" t="s">
        <v>31</v>
      </c>
      <c r="D21" s="17"/>
      <c r="E21" s="7" t="s">
        <v>24</v>
      </c>
      <c r="F21" s="7" t="s">
        <v>34</v>
      </c>
      <c r="G21" s="7" t="s">
        <v>26</v>
      </c>
    </row>
    <row r="22" spans="1:8" x14ac:dyDescent="0.25">
      <c r="A22" s="7" t="s">
        <v>29</v>
      </c>
      <c r="B22" s="7">
        <f>B18*B19</f>
        <v>152</v>
      </c>
      <c r="C22" s="7" t="s">
        <v>32</v>
      </c>
      <c r="D22" s="12">
        <f>B18*B19^2</f>
        <v>115.52</v>
      </c>
      <c r="E22" s="7" t="s">
        <v>35</v>
      </c>
      <c r="F22" s="11">
        <f>_xlfn.NORM.DIST(D18,B22, B23, 1)</f>
        <v>0.93190088352622757</v>
      </c>
      <c r="G22" s="20">
        <f>F23-F22</f>
        <v>6.8099116473771426E-2</v>
      </c>
    </row>
    <row r="23" spans="1:8" x14ac:dyDescent="0.25">
      <c r="A23" s="7" t="s">
        <v>30</v>
      </c>
      <c r="B23" s="7">
        <f>SQRT(D23)</f>
        <v>6.0398675482165993</v>
      </c>
      <c r="C23" s="7" t="s">
        <v>33</v>
      </c>
      <c r="D23" s="13">
        <f>B18*B19*(1-B19)</f>
        <v>36.479999999999997</v>
      </c>
      <c r="E23" s="7" t="s">
        <v>36</v>
      </c>
      <c r="F23" s="11">
        <f>_xlfn.NORM.DIST(D19, B22, B23, 1)</f>
        <v>0.999999999999999</v>
      </c>
      <c r="G23" s="20"/>
    </row>
    <row r="27" spans="1:8" x14ac:dyDescent="0.25">
      <c r="A27" s="1" t="s">
        <v>94</v>
      </c>
    </row>
    <row r="28" spans="1:8" x14ac:dyDescent="0.25">
      <c r="A28" s="1" t="s">
        <v>41</v>
      </c>
    </row>
    <row r="29" spans="1:8" x14ac:dyDescent="0.25">
      <c r="A29" s="19" t="s">
        <v>18</v>
      </c>
      <c r="B29" s="19"/>
      <c r="C29" s="19"/>
      <c r="D29" s="19"/>
      <c r="E29" s="19"/>
      <c r="F29" s="19"/>
      <c r="G29" s="19"/>
      <c r="H29" s="19"/>
    </row>
    <row r="30" spans="1:8" x14ac:dyDescent="0.25">
      <c r="A30" s="17" t="s">
        <v>20</v>
      </c>
      <c r="B30" s="17"/>
      <c r="C30" s="17" t="s">
        <v>42</v>
      </c>
      <c r="D30" s="17"/>
      <c r="E30" s="7" t="s">
        <v>49</v>
      </c>
      <c r="F30" s="7"/>
      <c r="G30" s="7"/>
    </row>
    <row r="31" spans="1:8" ht="18" customHeight="1" x14ac:dyDescent="0.25">
      <c r="A31" s="7" t="s">
        <v>4</v>
      </c>
      <c r="B31" s="7">
        <v>400</v>
      </c>
      <c r="C31" s="17" t="s">
        <v>43</v>
      </c>
      <c r="D31" s="17">
        <v>310</v>
      </c>
      <c r="E31" s="17" t="s">
        <v>44</v>
      </c>
      <c r="F31" s="20">
        <f>_xlfn.BINOM.DIST(D31,B31,B32,0)</f>
        <v>2.2353768010763515E-2</v>
      </c>
      <c r="G31" s="20"/>
    </row>
    <row r="32" spans="1:8" ht="18" customHeight="1" x14ac:dyDescent="0.25">
      <c r="A32" s="7" t="s">
        <v>19</v>
      </c>
      <c r="B32" s="7">
        <v>0.8</v>
      </c>
      <c r="C32" s="17"/>
      <c r="D32" s="17"/>
      <c r="E32" s="17"/>
      <c r="F32" s="20"/>
      <c r="G32" s="20"/>
    </row>
    <row r="33" spans="1:8" x14ac:dyDescent="0.25">
      <c r="A33" s="19" t="s">
        <v>37</v>
      </c>
      <c r="B33" s="19"/>
      <c r="C33" s="19"/>
      <c r="D33" s="19"/>
      <c r="E33" s="19"/>
      <c r="F33" s="19"/>
      <c r="G33" s="19"/>
      <c r="H33" s="19"/>
    </row>
    <row r="34" spans="1:8" x14ac:dyDescent="0.25">
      <c r="A34" s="17" t="s">
        <v>20</v>
      </c>
      <c r="B34" s="17"/>
      <c r="C34" s="17" t="s">
        <v>31</v>
      </c>
      <c r="D34" s="17"/>
      <c r="E34" s="7" t="s">
        <v>45</v>
      </c>
      <c r="F34" s="7"/>
      <c r="G34" s="7"/>
    </row>
    <row r="35" spans="1:8" ht="18" customHeight="1" x14ac:dyDescent="0.25">
      <c r="A35" s="7" t="s">
        <v>29</v>
      </c>
      <c r="B35" s="7">
        <f>B31*B32</f>
        <v>320</v>
      </c>
      <c r="C35" s="7" t="s">
        <v>32</v>
      </c>
      <c r="D35" s="12">
        <f>B31*B32^2</f>
        <v>256.00000000000006</v>
      </c>
      <c r="E35" s="17" t="s">
        <v>46</v>
      </c>
      <c r="F35" s="20">
        <f>_xlfn.NORM.DIST(D31,B35,B36,0)</f>
        <v>2.2831135673627736E-2</v>
      </c>
      <c r="G35" s="20"/>
    </row>
    <row r="36" spans="1:8" ht="18" customHeight="1" x14ac:dyDescent="0.25">
      <c r="A36" s="7" t="s">
        <v>30</v>
      </c>
      <c r="B36" s="7">
        <f>SQRT(D36)</f>
        <v>7.9999999999999991</v>
      </c>
      <c r="C36" s="7" t="s">
        <v>33</v>
      </c>
      <c r="D36" s="13">
        <f>B31*B32*(1-B32)</f>
        <v>63.999999999999986</v>
      </c>
      <c r="E36" s="17"/>
      <c r="F36" s="20"/>
      <c r="G36" s="20"/>
    </row>
    <row r="40" spans="1:8" x14ac:dyDescent="0.25">
      <c r="A40" s="1" t="s">
        <v>95</v>
      </c>
    </row>
    <row r="41" spans="1:8" x14ac:dyDescent="0.25">
      <c r="A41" s="1" t="s">
        <v>47</v>
      </c>
    </row>
    <row r="42" spans="1:8" x14ac:dyDescent="0.25">
      <c r="A42" s="1" t="s">
        <v>48</v>
      </c>
    </row>
    <row r="43" spans="1:8" x14ac:dyDescent="0.25">
      <c r="A43" s="19" t="s">
        <v>18</v>
      </c>
      <c r="B43" s="19"/>
      <c r="C43" s="19"/>
      <c r="D43" s="19"/>
      <c r="E43" s="19"/>
      <c r="F43" s="19"/>
      <c r="G43" s="19"/>
      <c r="H43" s="19"/>
    </row>
    <row r="44" spans="1:8" x14ac:dyDescent="0.25">
      <c r="A44" s="17" t="s">
        <v>20</v>
      </c>
      <c r="B44" s="17"/>
      <c r="C44" s="17" t="s">
        <v>42</v>
      </c>
      <c r="D44" s="17"/>
      <c r="E44" s="7" t="s">
        <v>54</v>
      </c>
      <c r="F44" s="7"/>
      <c r="G44" s="7"/>
    </row>
    <row r="45" spans="1:8" x14ac:dyDescent="0.25">
      <c r="A45" s="7" t="s">
        <v>4</v>
      </c>
      <c r="B45" s="7">
        <v>1000</v>
      </c>
      <c r="C45" s="17" t="s">
        <v>43</v>
      </c>
      <c r="D45" s="17">
        <v>4</v>
      </c>
      <c r="E45" s="17" t="s">
        <v>44</v>
      </c>
      <c r="F45" s="20">
        <f>_xlfn.BINOM.DIST(D45,B45,B46,0)</f>
        <v>4.7013427259424728E-2</v>
      </c>
      <c r="G45" s="20"/>
    </row>
    <row r="46" spans="1:8" x14ac:dyDescent="0.25">
      <c r="A46" s="7" t="s">
        <v>19</v>
      </c>
      <c r="B46" s="7">
        <v>1.5E-3</v>
      </c>
      <c r="C46" s="17"/>
      <c r="D46" s="17"/>
      <c r="E46" s="17"/>
      <c r="F46" s="20"/>
      <c r="G46" s="20"/>
    </row>
    <row r="47" spans="1:8" x14ac:dyDescent="0.25">
      <c r="A47" s="19" t="s">
        <v>37</v>
      </c>
      <c r="B47" s="19"/>
      <c r="C47" s="19"/>
      <c r="D47" s="19"/>
      <c r="E47" s="19"/>
      <c r="F47" s="19"/>
      <c r="G47" s="19"/>
      <c r="H47" s="19"/>
    </row>
    <row r="48" spans="1:8" x14ac:dyDescent="0.25">
      <c r="A48" s="17" t="s">
        <v>20</v>
      </c>
      <c r="B48" s="17"/>
      <c r="C48" s="17" t="s">
        <v>31</v>
      </c>
      <c r="D48" s="17"/>
      <c r="E48" s="7" t="s">
        <v>49</v>
      </c>
      <c r="F48" s="7"/>
      <c r="G48" s="7"/>
    </row>
    <row r="49" spans="1:8" x14ac:dyDescent="0.25">
      <c r="A49" s="17" t="s">
        <v>29</v>
      </c>
      <c r="B49" s="17">
        <f>B45*B46</f>
        <v>1.5</v>
      </c>
      <c r="C49" s="7" t="s">
        <v>32</v>
      </c>
      <c r="D49" s="13">
        <f>B45*B46^2</f>
        <v>2.2500000000000003E-3</v>
      </c>
      <c r="E49" s="17" t="s">
        <v>53</v>
      </c>
      <c r="F49" s="20">
        <f>_xlfn.POISSON.DIST(D45,B49,0)</f>
        <v>4.7066518156309439E-2</v>
      </c>
      <c r="G49" s="20"/>
    </row>
    <row r="50" spans="1:8" x14ac:dyDescent="0.25">
      <c r="A50" s="17"/>
      <c r="B50" s="17"/>
      <c r="C50" s="7" t="s">
        <v>33</v>
      </c>
      <c r="D50" s="12">
        <f>B45*B46*(1-B46)</f>
        <v>1.4977500000000001</v>
      </c>
      <c r="E50" s="17"/>
      <c r="F50" s="20"/>
      <c r="G50" s="20"/>
    </row>
    <row r="53" spans="1:8" x14ac:dyDescent="0.25">
      <c r="A53" s="1" t="s">
        <v>52</v>
      </c>
    </row>
    <row r="54" spans="1:8" x14ac:dyDescent="0.25">
      <c r="A54" s="1" t="s">
        <v>51</v>
      </c>
    </row>
    <row r="55" spans="1:8" x14ac:dyDescent="0.25">
      <c r="A55" s="1" t="s">
        <v>50</v>
      </c>
    </row>
    <row r="56" spans="1:8" x14ac:dyDescent="0.25">
      <c r="A56" s="19" t="s">
        <v>18</v>
      </c>
      <c r="B56" s="19"/>
      <c r="C56" s="19"/>
      <c r="D56" s="19"/>
      <c r="E56" s="19"/>
      <c r="F56" s="19"/>
      <c r="G56" s="19"/>
      <c r="H56" s="19"/>
    </row>
    <row r="57" spans="1:8" x14ac:dyDescent="0.25">
      <c r="A57" s="17" t="s">
        <v>20</v>
      </c>
      <c r="B57" s="17"/>
      <c r="C57" s="17" t="s">
        <v>42</v>
      </c>
      <c r="D57" s="17"/>
      <c r="E57" s="7" t="s">
        <v>54</v>
      </c>
      <c r="F57" s="7"/>
      <c r="G57" s="7"/>
    </row>
    <row r="58" spans="1:8" ht="15.95" customHeight="1" x14ac:dyDescent="0.25">
      <c r="A58" s="7" t="s">
        <v>4</v>
      </c>
      <c r="B58" s="7">
        <v>3000</v>
      </c>
      <c r="C58" s="7" t="s">
        <v>22</v>
      </c>
      <c r="D58" s="7">
        <v>0</v>
      </c>
      <c r="E58" s="17" t="s">
        <v>28</v>
      </c>
      <c r="F58" s="20">
        <f>_xlfn.BINOM.DIST(D59,B58,B59,1)</f>
        <v>0.64723190747106973</v>
      </c>
      <c r="G58" s="20"/>
    </row>
    <row r="59" spans="1:8" ht="15.95" customHeight="1" x14ac:dyDescent="0.25">
      <c r="A59" s="7" t="s">
        <v>19</v>
      </c>
      <c r="B59" s="7">
        <v>1E-3</v>
      </c>
      <c r="C59" s="7" t="s">
        <v>23</v>
      </c>
      <c r="D59" s="7">
        <v>3</v>
      </c>
      <c r="E59" s="17"/>
      <c r="F59" s="20"/>
      <c r="G59" s="20"/>
    </row>
    <row r="60" spans="1:8" x14ac:dyDescent="0.25">
      <c r="A60" s="19" t="s">
        <v>37</v>
      </c>
      <c r="B60" s="19"/>
      <c r="C60" s="19"/>
      <c r="D60" s="19"/>
      <c r="E60" s="19"/>
      <c r="F60" s="19"/>
      <c r="G60" s="19"/>
      <c r="H60" s="19"/>
    </row>
    <row r="61" spans="1:8" x14ac:dyDescent="0.25">
      <c r="A61" s="17" t="s">
        <v>20</v>
      </c>
      <c r="B61" s="17"/>
      <c r="C61" s="17" t="s">
        <v>31</v>
      </c>
      <c r="D61" s="17"/>
      <c r="E61" s="7" t="s">
        <v>49</v>
      </c>
      <c r="F61" s="7"/>
      <c r="G61" s="7"/>
    </row>
    <row r="62" spans="1:8" x14ac:dyDescent="0.25">
      <c r="A62" s="17" t="s">
        <v>29</v>
      </c>
      <c r="B62" s="17">
        <f>B58*B59</f>
        <v>3</v>
      </c>
      <c r="C62" s="7" t="s">
        <v>32</v>
      </c>
      <c r="D62" s="13">
        <f>B58*B59^2</f>
        <v>3.0000000000000001E-3</v>
      </c>
      <c r="E62" s="17" t="s">
        <v>57</v>
      </c>
      <c r="F62" s="20">
        <f>_xlfn.POISSON.DIST(D59,B62,1)</f>
        <v>0.64723188878223126</v>
      </c>
      <c r="G62" s="20"/>
    </row>
    <row r="63" spans="1:8" x14ac:dyDescent="0.25">
      <c r="A63" s="17"/>
      <c r="B63" s="17"/>
      <c r="C63" s="7" t="s">
        <v>33</v>
      </c>
      <c r="D63" s="12">
        <f>B58*B59*(1-B59)</f>
        <v>2.9969999999999999</v>
      </c>
      <c r="E63" s="17"/>
      <c r="F63" s="20"/>
      <c r="G63" s="20"/>
    </row>
  </sheetData>
  <mergeCells count="54">
    <mergeCell ref="A20:H20"/>
    <mergeCell ref="A3:H3"/>
    <mergeCell ref="A4:B4"/>
    <mergeCell ref="C4:D4"/>
    <mergeCell ref="G5:G6"/>
    <mergeCell ref="A7:H7"/>
    <mergeCell ref="A8:B8"/>
    <mergeCell ref="C8:D8"/>
    <mergeCell ref="G9:G10"/>
    <mergeCell ref="A16:H16"/>
    <mergeCell ref="A17:B17"/>
    <mergeCell ref="C17:D17"/>
    <mergeCell ref="G18:G19"/>
    <mergeCell ref="A21:B21"/>
    <mergeCell ref="C21:D21"/>
    <mergeCell ref="G22:G23"/>
    <mergeCell ref="A29:H29"/>
    <mergeCell ref="A30:B30"/>
    <mergeCell ref="C30:D30"/>
    <mergeCell ref="A33:H33"/>
    <mergeCell ref="A34:B34"/>
    <mergeCell ref="C34:D34"/>
    <mergeCell ref="C31:C32"/>
    <mergeCell ref="D31:D32"/>
    <mergeCell ref="E31:E32"/>
    <mergeCell ref="F31:G32"/>
    <mergeCell ref="F35:G36"/>
    <mergeCell ref="A43:H43"/>
    <mergeCell ref="A44:B44"/>
    <mergeCell ref="C44:D44"/>
    <mergeCell ref="C45:C46"/>
    <mergeCell ref="D45:D46"/>
    <mergeCell ref="E45:E46"/>
    <mergeCell ref="F45:G46"/>
    <mergeCell ref="E35:E36"/>
    <mergeCell ref="A47:H47"/>
    <mergeCell ref="A48:B48"/>
    <mergeCell ref="C48:D48"/>
    <mergeCell ref="E49:E50"/>
    <mergeCell ref="F49:G50"/>
    <mergeCell ref="A49:A50"/>
    <mergeCell ref="B49:B50"/>
    <mergeCell ref="A56:H56"/>
    <mergeCell ref="A57:B57"/>
    <mergeCell ref="C57:D57"/>
    <mergeCell ref="E58:E59"/>
    <mergeCell ref="F58:G59"/>
    <mergeCell ref="A60:H60"/>
    <mergeCell ref="A61:B61"/>
    <mergeCell ref="C61:D61"/>
    <mergeCell ref="A62:A63"/>
    <mergeCell ref="B62:B63"/>
    <mergeCell ref="E62:E63"/>
    <mergeCell ref="F62:G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30" sqref="H30"/>
    </sheetView>
  </sheetViews>
  <sheetFormatPr defaultColWidth="10.875" defaultRowHeight="15.75" x14ac:dyDescent="0.25"/>
  <cols>
    <col min="1" max="1" width="21" style="2" customWidth="1"/>
    <col min="2" max="2" width="16.125" style="2" customWidth="1"/>
    <col min="3" max="4" width="10.875" style="2"/>
    <col min="5" max="5" width="20.875" style="2" customWidth="1"/>
    <col min="6" max="6" width="23.375" style="2" customWidth="1"/>
    <col min="7" max="16384" width="10.875" style="2"/>
  </cols>
  <sheetData>
    <row r="1" spans="1:7" x14ac:dyDescent="0.25">
      <c r="A1" s="2" t="s">
        <v>65</v>
      </c>
    </row>
    <row r="2" spans="1:7" x14ac:dyDescent="0.25">
      <c r="A2" s="2" t="s">
        <v>55</v>
      </c>
    </row>
    <row r="3" spans="1:7" x14ac:dyDescent="0.25">
      <c r="A3" s="2" t="s">
        <v>66</v>
      </c>
    </row>
    <row r="4" spans="1:7" x14ac:dyDescent="0.25">
      <c r="A4" s="2" t="s">
        <v>56</v>
      </c>
    </row>
    <row r="5" spans="1:7" x14ac:dyDescent="0.25">
      <c r="A5" s="4"/>
      <c r="B5" s="4"/>
      <c r="C5" s="4"/>
      <c r="D5" s="4"/>
      <c r="E5" s="4"/>
      <c r="F5" s="4"/>
      <c r="G5" s="4"/>
    </row>
    <row r="6" spans="1:7" x14ac:dyDescent="0.25">
      <c r="A6" s="22" t="s">
        <v>58</v>
      </c>
      <c r="B6" s="22"/>
      <c r="C6" s="22" t="s">
        <v>21</v>
      </c>
      <c r="D6" s="22"/>
      <c r="E6" s="8" t="s">
        <v>61</v>
      </c>
      <c r="F6" s="8"/>
      <c r="G6" s="8" t="s">
        <v>64</v>
      </c>
    </row>
    <row r="7" spans="1:7" x14ac:dyDescent="0.25">
      <c r="A7" s="8" t="s">
        <v>29</v>
      </c>
      <c r="B7" s="8">
        <v>9.6</v>
      </c>
      <c r="C7" s="9" t="s">
        <v>59</v>
      </c>
      <c r="D7" s="9">
        <v>9</v>
      </c>
      <c r="E7" s="8" t="s">
        <v>62</v>
      </c>
      <c r="F7" s="10">
        <f>_xlfn.NORM.DIST(D7,B7,B8,1)</f>
        <v>0.38542542189245066</v>
      </c>
      <c r="G7" s="21">
        <f>F8-F7</f>
        <v>0.2104628199169708</v>
      </c>
    </row>
    <row r="8" spans="1:7" x14ac:dyDescent="0.25">
      <c r="A8" s="8" t="s">
        <v>30</v>
      </c>
      <c r="B8" s="8">
        <v>2.06</v>
      </c>
      <c r="C8" s="9" t="s">
        <v>60</v>
      </c>
      <c r="D8" s="9">
        <v>10.1</v>
      </c>
      <c r="E8" s="8" t="s">
        <v>63</v>
      </c>
      <c r="F8" s="10">
        <f>_xlfn.NORM.DIST(D8,B7,B8,1)</f>
        <v>0.59588824180942146</v>
      </c>
      <c r="G8" s="21"/>
    </row>
    <row r="9" spans="1:7" x14ac:dyDescent="0.25">
      <c r="C9" s="3"/>
      <c r="D9" s="3"/>
    </row>
    <row r="10" spans="1:7" ht="93" x14ac:dyDescent="3.7">
      <c r="A10" s="5" t="s">
        <v>75</v>
      </c>
      <c r="C10" s="3"/>
      <c r="D10" s="3"/>
    </row>
    <row r="11" spans="1:7" x14ac:dyDescent="0.25">
      <c r="A11" s="2" t="s">
        <v>67</v>
      </c>
      <c r="C11" s="3"/>
      <c r="D11" s="3"/>
    </row>
    <row r="12" spans="1:7" x14ac:dyDescent="0.25">
      <c r="A12" s="2" t="s">
        <v>68</v>
      </c>
      <c r="C12" s="3"/>
      <c r="D12" s="3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22" t="s">
        <v>69</v>
      </c>
      <c r="B14" s="22"/>
      <c r="C14" s="22" t="s">
        <v>21</v>
      </c>
      <c r="D14" s="22"/>
      <c r="E14" s="8" t="s">
        <v>61</v>
      </c>
      <c r="F14" s="8"/>
      <c r="G14" s="8" t="s">
        <v>64</v>
      </c>
    </row>
    <row r="15" spans="1:7" x14ac:dyDescent="0.25">
      <c r="A15" s="22" t="s">
        <v>70</v>
      </c>
      <c r="B15" s="22">
        <v>0.22</v>
      </c>
      <c r="C15" s="9" t="s">
        <v>14</v>
      </c>
      <c r="D15" s="9">
        <v>2</v>
      </c>
      <c r="E15" s="8" t="s">
        <v>71</v>
      </c>
      <c r="F15" s="10">
        <f>_xlfn.EXPON.DIST(D15,B15,1)</f>
        <v>0.35596357891685859</v>
      </c>
      <c r="G15" s="21">
        <f>F16-F15</f>
        <v>0.4719915572600909</v>
      </c>
    </row>
    <row r="16" spans="1:7" x14ac:dyDescent="0.25">
      <c r="A16" s="22"/>
      <c r="B16" s="22"/>
      <c r="C16" s="9" t="s">
        <v>15</v>
      </c>
      <c r="D16" s="9">
        <v>8</v>
      </c>
      <c r="E16" s="8" t="s">
        <v>72</v>
      </c>
      <c r="F16" s="10">
        <f>_xlfn.EXPON.DIST(D16,B15,1)</f>
        <v>0.82795513617694949</v>
      </c>
      <c r="G16" s="21"/>
    </row>
    <row r="19" spans="1:5" ht="93" x14ac:dyDescent="3.7">
      <c r="A19" s="5" t="s">
        <v>76</v>
      </c>
    </row>
    <row r="20" spans="1:5" x14ac:dyDescent="0.25">
      <c r="A20" s="2" t="s">
        <v>73</v>
      </c>
    </row>
    <row r="21" spans="1:5" x14ac:dyDescent="0.25">
      <c r="A21" s="2" t="s">
        <v>74</v>
      </c>
    </row>
    <row r="22" spans="1:5" x14ac:dyDescent="0.25">
      <c r="A22" s="4"/>
      <c r="B22" s="4"/>
      <c r="C22" s="4"/>
      <c r="D22" s="4"/>
      <c r="E22" s="4"/>
    </row>
    <row r="23" spans="1:5" x14ac:dyDescent="0.25">
      <c r="A23" s="22" t="s">
        <v>77</v>
      </c>
      <c r="B23" s="22"/>
      <c r="C23" s="22" t="s">
        <v>21</v>
      </c>
      <c r="D23" s="22"/>
      <c r="E23" s="8" t="s">
        <v>64</v>
      </c>
    </row>
    <row r="24" spans="1:5" x14ac:dyDescent="0.25">
      <c r="A24" s="8" t="s">
        <v>2</v>
      </c>
      <c r="B24" s="8">
        <v>11.5</v>
      </c>
      <c r="C24" s="9" t="s">
        <v>59</v>
      </c>
      <c r="D24" s="9">
        <v>14.6</v>
      </c>
      <c r="E24" s="21">
        <f>(D25-D24)/(B25-B24)</f>
        <v>0.88560885608856088</v>
      </c>
    </row>
    <row r="25" spans="1:5" x14ac:dyDescent="0.25">
      <c r="A25" s="8" t="s">
        <v>3</v>
      </c>
      <c r="B25" s="8">
        <v>38.6</v>
      </c>
      <c r="C25" s="9" t="s">
        <v>60</v>
      </c>
      <c r="D25" s="9">
        <f>B25</f>
        <v>38.6</v>
      </c>
      <c r="E25" s="21"/>
    </row>
  </sheetData>
  <mergeCells count="11">
    <mergeCell ref="A6:B6"/>
    <mergeCell ref="C6:D6"/>
    <mergeCell ref="G7:G8"/>
    <mergeCell ref="A14:B14"/>
    <mergeCell ref="C14:D14"/>
    <mergeCell ref="E24:E25"/>
    <mergeCell ref="G15:G16"/>
    <mergeCell ref="A15:A16"/>
    <mergeCell ref="B15:B16"/>
    <mergeCell ref="A23:B23"/>
    <mergeCell ref="C23:D2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O9" sqref="O9"/>
    </sheetView>
  </sheetViews>
  <sheetFormatPr defaultColWidth="10.875" defaultRowHeight="15.75" x14ac:dyDescent="0.25"/>
  <cols>
    <col min="1" max="3" width="10.875" style="1"/>
    <col min="4" max="4" width="12.875" style="1" customWidth="1"/>
    <col min="5" max="16384" width="10.875" style="1"/>
  </cols>
  <sheetData>
    <row r="1" spans="1:1" x14ac:dyDescent="0.25">
      <c r="A1" s="1" t="s">
        <v>93</v>
      </c>
    </row>
    <row r="2" spans="1:1" x14ac:dyDescent="0.25">
      <c r="A2" s="1" t="s">
        <v>79</v>
      </c>
    </row>
    <row r="3" spans="1:1" x14ac:dyDescent="0.25">
      <c r="A3" s="1" t="s">
        <v>78</v>
      </c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7" t="s">
        <v>80</v>
      </c>
      <c r="B18" s="7" t="s">
        <v>83</v>
      </c>
      <c r="C18" s="7" t="s">
        <v>84</v>
      </c>
      <c r="D18" s="7" t="s">
        <v>85</v>
      </c>
    </row>
    <row r="19" spans="1:8" x14ac:dyDescent="0.25">
      <c r="A19" s="7" t="s">
        <v>81</v>
      </c>
      <c r="B19" s="7">
        <v>98.6</v>
      </c>
      <c r="C19" s="7">
        <v>8</v>
      </c>
      <c r="D19" s="7">
        <v>0.45</v>
      </c>
    </row>
    <row r="20" spans="1:8" x14ac:dyDescent="0.25">
      <c r="A20" s="7" t="s">
        <v>82</v>
      </c>
      <c r="B20" s="7">
        <v>22</v>
      </c>
      <c r="C20" s="7">
        <v>5.5</v>
      </c>
      <c r="D20" s="7"/>
    </row>
    <row r="21" spans="1:8" x14ac:dyDescent="0.25">
      <c r="A21" s="17" t="s">
        <v>86</v>
      </c>
      <c r="B21" s="7" t="s">
        <v>87</v>
      </c>
      <c r="C21" s="7" t="s">
        <v>88</v>
      </c>
      <c r="D21" s="7" t="s">
        <v>89</v>
      </c>
    </row>
    <row r="22" spans="1:8" x14ac:dyDescent="0.25">
      <c r="A22" s="17"/>
      <c r="B22" s="7">
        <f>B19-B20</f>
        <v>76.599999999999994</v>
      </c>
      <c r="C22" s="7">
        <f>D19*SQRT(C19*C20)</f>
        <v>2.98496231131986</v>
      </c>
      <c r="D22" s="7">
        <f>C19+C20+2*(-1)*C22</f>
        <v>7.53007537736028</v>
      </c>
    </row>
    <row r="24" spans="1:8" x14ac:dyDescent="0.25">
      <c r="A24" s="1" t="s">
        <v>92</v>
      </c>
    </row>
    <row r="25" spans="1:8" x14ac:dyDescent="0.25">
      <c r="A25" s="1" t="s">
        <v>90</v>
      </c>
    </row>
    <row r="26" spans="1:8" x14ac:dyDescent="0.25">
      <c r="A26" s="1" t="s">
        <v>91</v>
      </c>
    </row>
    <row r="27" spans="1:8" x14ac:dyDescent="0.25">
      <c r="A27" s="6"/>
      <c r="B27" s="6"/>
      <c r="C27" s="6"/>
      <c r="D27" s="6"/>
      <c r="E27" s="6"/>
      <c r="F27" s="6"/>
      <c r="G27" s="6"/>
      <c r="H27" s="6"/>
    </row>
    <row r="28" spans="1:8" x14ac:dyDescent="0.25">
      <c r="A28" s="7" t="s">
        <v>80</v>
      </c>
      <c r="B28" s="7" t="s">
        <v>83</v>
      </c>
      <c r="C28" s="7" t="s">
        <v>84</v>
      </c>
      <c r="D28" s="7" t="s">
        <v>85</v>
      </c>
    </row>
    <row r="29" spans="1:8" x14ac:dyDescent="0.25">
      <c r="A29" s="7" t="s">
        <v>81</v>
      </c>
      <c r="B29" s="7">
        <v>4</v>
      </c>
      <c r="C29" s="7">
        <v>0.7</v>
      </c>
      <c r="D29" s="7">
        <v>-0.27</v>
      </c>
    </row>
    <row r="30" spans="1:8" x14ac:dyDescent="0.25">
      <c r="A30" s="7" t="s">
        <v>82</v>
      </c>
      <c r="B30" s="7">
        <v>13</v>
      </c>
      <c r="C30" s="7">
        <v>0.55000000000000004</v>
      </c>
      <c r="D30" s="7"/>
    </row>
    <row r="31" spans="1:8" x14ac:dyDescent="0.25">
      <c r="A31" s="17" t="s">
        <v>101</v>
      </c>
      <c r="B31" s="7" t="s">
        <v>102</v>
      </c>
      <c r="C31" s="7" t="s">
        <v>103</v>
      </c>
      <c r="D31" s="7" t="s">
        <v>104</v>
      </c>
    </row>
    <row r="32" spans="1:8" x14ac:dyDescent="0.25">
      <c r="A32" s="17"/>
      <c r="B32" s="7">
        <f>2*B29+8*B30</f>
        <v>112</v>
      </c>
      <c r="C32" s="7">
        <f>D29*SQRT(C29*C30)</f>
        <v>-0.1675305942208766</v>
      </c>
      <c r="D32" s="7">
        <f>2^2*C29+8^2*C30+2*2*8*C32</f>
        <v>32.639020984931946</v>
      </c>
    </row>
  </sheetData>
  <mergeCells count="2">
    <mergeCell ref="A21:A22"/>
    <mergeCell ref="A31:A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Позиция 3</vt:lpstr>
      <vt:lpstr>Позиция 4</vt:lpstr>
      <vt:lpstr>Позиция 5</vt:lpstr>
      <vt:lpstr>Позиция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2020-12-26T12:51:21Z</dcterms:created>
  <dcterms:modified xsi:type="dcterms:W3CDTF">2020-12-26T12:51:27Z</dcterms:modified>
</cp:coreProperties>
</file>