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Факультет ИТиАБД\ПИ19-4\Деменчук Георгий Максимович - 191770\БИС\Занятие 2\"/>
    </mc:Choice>
  </mc:AlternateContent>
  <bookViews>
    <workbookView xWindow="4755" yWindow="465" windowWidth="24045" windowHeight="15405" firstSheet="5" activeTab="8"/>
  </bookViews>
  <sheets>
    <sheet name="Пример 1" sheetId="1" r:id="rId1"/>
    <sheet name="Пример 2" sheetId="2" r:id="rId2"/>
    <sheet name="Пример 3" sheetId="3" r:id="rId3"/>
    <sheet name="Пример 4" sheetId="4" r:id="rId4"/>
    <sheet name="Пример 5" sheetId="5" r:id="rId5"/>
    <sheet name="Задание 1" sheetId="6" r:id="rId6"/>
    <sheet name="Задание 2" sheetId="7" r:id="rId7"/>
    <sheet name="Задание 3" sheetId="8" r:id="rId8"/>
    <sheet name="Задание 4" sheetId="9" r:id="rId9"/>
    <sheet name="Задание 5" sheetId="10" r:id="rId10"/>
    <sheet name="Задание 6" sheetId="11" r:id="rId11"/>
    <sheet name="Задание 7" sheetId="12" r:id="rId12"/>
  </sheets>
  <calcPr calcId="162913" iterateDelta="9.9999999999999994E-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B4" i="10"/>
  <c r="C18" i="8" l="1"/>
  <c r="B15" i="8"/>
  <c r="C9" i="8"/>
  <c r="C7" i="8"/>
  <c r="B4" i="8"/>
  <c r="A14" i="12" l="1"/>
  <c r="B10" i="12"/>
  <c r="B9" i="12"/>
  <c r="B6" i="12"/>
  <c r="A22" i="12"/>
  <c r="B7" i="11"/>
  <c r="A10" i="11" s="1"/>
  <c r="C7" i="11"/>
  <c r="C10" i="7" l="1"/>
  <c r="B10" i="7"/>
  <c r="C8" i="6"/>
  <c r="B8" i="6"/>
  <c r="B12" i="4"/>
  <c r="A17" i="5"/>
  <c r="B11" i="5"/>
  <c r="C10" i="5"/>
  <c r="C12" i="4"/>
  <c r="B12" i="3"/>
  <c r="B5" i="2"/>
  <c r="B6" i="1"/>
  <c r="T20" i="1"/>
</calcChain>
</file>

<file path=xl/sharedStrings.xml><?xml version="1.0" encoding="utf-8"?>
<sst xmlns="http://schemas.openxmlformats.org/spreadsheetml/2006/main" count="96" uniqueCount="61">
  <si>
    <t>Задача 1</t>
  </si>
  <si>
    <t>Будущая стоимость</t>
  </si>
  <si>
    <t>Ставка, годовая</t>
  </si>
  <si>
    <t>Срок, лет</t>
  </si>
  <si>
    <t>Текущая стоимость</t>
  </si>
  <si>
    <t>Срок</t>
  </si>
  <si>
    <t>Ставка</t>
  </si>
  <si>
    <t>Плт</t>
  </si>
  <si>
    <t>ПС</t>
  </si>
  <si>
    <t>БС</t>
  </si>
  <si>
    <t>Задачи 3. Текущая стоимость проекта</t>
  </si>
  <si>
    <t>Ставка, год</t>
  </si>
  <si>
    <t>Годы</t>
  </si>
  <si>
    <t>Инвестиции/Доходы</t>
  </si>
  <si>
    <t>Чистая текущая стоимость проекта:</t>
  </si>
  <si>
    <t>Задача 4.</t>
  </si>
  <si>
    <t>Показатель</t>
  </si>
  <si>
    <t>1-й проект (тыс. Руб.)</t>
  </si>
  <si>
    <t>2-й проект (тыс. Руб.)</t>
  </si>
  <si>
    <t>Инвестиция</t>
  </si>
  <si>
    <t>Доходы:</t>
  </si>
  <si>
    <t>1 год</t>
  </si>
  <si>
    <t>2 год</t>
  </si>
  <si>
    <t>3 год</t>
  </si>
  <si>
    <t>4 год</t>
  </si>
  <si>
    <t>5 год</t>
  </si>
  <si>
    <t>Чистая текущая стоимость</t>
  </si>
  <si>
    <t>Задача 5. Вычисление чистой приведенной стоимости для нерегулярых денежных потоков</t>
  </si>
  <si>
    <t>Даты</t>
  </si>
  <si>
    <t>Денежные потоки</t>
  </si>
  <si>
    <t>Число дней от начальной даты</t>
  </si>
  <si>
    <t>Показатели</t>
  </si>
  <si>
    <t>Проект 1</t>
  </si>
  <si>
    <t>Проект 2</t>
  </si>
  <si>
    <t>Инвестиции</t>
  </si>
  <si>
    <t>Убыток 1</t>
  </si>
  <si>
    <t>Убыток 2</t>
  </si>
  <si>
    <t>Результат</t>
  </si>
  <si>
    <t xml:space="preserve">Ставка </t>
  </si>
  <si>
    <t>Сумма</t>
  </si>
  <si>
    <t>накопления</t>
  </si>
  <si>
    <t>Итог:</t>
  </si>
  <si>
    <t>Условие А</t>
  </si>
  <si>
    <t>Условие Б</t>
  </si>
  <si>
    <t>Ежемесячные платежи</t>
  </si>
  <si>
    <t>Ежемес.</t>
  </si>
  <si>
    <t>Доход</t>
  </si>
  <si>
    <t>Кол-во периодов</t>
  </si>
  <si>
    <t>Ежекварт. Платеж</t>
  </si>
  <si>
    <t>Ответ</t>
  </si>
  <si>
    <t>Ставка, процент</t>
  </si>
  <si>
    <t>Вариант 1</t>
  </si>
  <si>
    <t>Вариант 2</t>
  </si>
  <si>
    <t>Предпочт. сумма</t>
  </si>
  <si>
    <t>Новый взнос</t>
  </si>
  <si>
    <t>Вариант А</t>
  </si>
  <si>
    <t>Вариант Б</t>
  </si>
  <si>
    <t>4. Определить текущую стоимость обязательных ежеквартальных платежей размером 80 тыс. руб. в течение 7 лет, если процентная ставка составляет 15% годовых.</t>
  </si>
  <si>
    <t>3.  Рассматриваются два варианта покупки недвижимости. Первый вариант предполагает единовременную оплату в размере 700 000 €. Второй вариант рассчитан на ежемесячную оплату по 9 000 € в течение 13 лет.</t>
  </si>
  <si>
    <t>Определить, какой вариант является более выгодным, если ставка процента:  а) по обоим вариантам равна 10% годовых; б) по обоим вариантам равна 13% годовых.</t>
  </si>
  <si>
    <t>Рассчитать сумму ежемесячных взносов при ставке 10% годовых, чтобы второй вариант являлся более предпочтительным.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</si>
</sst>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#,##0.00\ &quot;₽&quot;;[Red]\-#,##0.00\ &quot;₽&quot;"/>
    <numFmt numFmtId="44" formatCode="_-* #,##0.00\ &quot;₽&quot;_-;\-* #,##0.00\ &quot;₽&quot;_-;_-* &quot;-&quot;??\ &quot;₽&quot;_-;_-@_-"/>
    <numFmt numFmtId="164" formatCode="#,##0.00\ &quot;₽&quot;"/>
    <numFmt numFmtId="165" formatCode="_-* #,##0.00\ [$₽-419]_-;\-* #,##0.00\ [$₽-419]_-;_-* &quot;-&quot;??\ [$₽-419]_-;_-@_-"/>
    <numFmt numFmtId="166" formatCode="_-[$$-409]* #,##0.00_ ;_-[$$-409]* \-#,##0.00\ ;_-[$$-409]* &quot;-&quot;??_ ;_-@_ "/>
    <numFmt numFmtId="167" formatCode="[$$-409]#,##0.00"/>
    <numFmt numFmtId="168" formatCode="_-[$€-2]\ * #,##0.00_-;\-[$€-2]\ * #,##0.00_-;_-[$€-2]\ 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mbria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9" fontId="0" fillId="0" borderId="0" xfId="0" applyNumberFormat="1"/>
    <xf numFmtId="8" fontId="0" fillId="0" borderId="0" xfId="0" applyNumberForma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justify" vertical="center"/>
    </xf>
    <xf numFmtId="0" fontId="0" fillId="2" borderId="0" xfId="0" applyFill="1"/>
    <xf numFmtId="8" fontId="0" fillId="2" borderId="0" xfId="0" applyNumberFormat="1" applyFill="1"/>
    <xf numFmtId="8" fontId="0" fillId="3" borderId="0" xfId="0" applyNumberFormat="1" applyFill="1"/>
    <xf numFmtId="164" fontId="0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9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8" fontId="0" fillId="2" borderId="2" xfId="0" applyNumberFormat="1" applyFill="1" applyBorder="1"/>
    <xf numFmtId="0" fontId="0" fillId="0" borderId="0" xfId="0" applyBorder="1"/>
    <xf numFmtId="8" fontId="0" fillId="0" borderId="0" xfId="0" applyNumberFormat="1" applyBorder="1"/>
    <xf numFmtId="8" fontId="0" fillId="3" borderId="1" xfId="0" applyNumberFormat="1" applyFill="1" applyBorder="1"/>
    <xf numFmtId="165" fontId="0" fillId="0" borderId="1" xfId="0" applyNumberFormat="1" applyBorder="1"/>
    <xf numFmtId="10" fontId="0" fillId="0" borderId="1" xfId="0" applyNumberFormat="1" applyBorder="1"/>
    <xf numFmtId="0" fontId="1" fillId="0" borderId="1" xfId="0" applyFont="1" applyBorder="1"/>
    <xf numFmtId="166" fontId="0" fillId="0" borderId="1" xfId="0" applyNumberFormat="1" applyBorder="1" applyAlignment="1">
      <alignment vertical="center"/>
    </xf>
    <xf numFmtId="166" fontId="0" fillId="3" borderId="1" xfId="0" applyNumberFormat="1" applyFill="1" applyBorder="1"/>
    <xf numFmtId="166" fontId="0" fillId="0" borderId="1" xfId="1" applyNumberFormat="1" applyFont="1" applyBorder="1"/>
    <xf numFmtId="167" fontId="0" fillId="0" borderId="1" xfId="0" applyNumberFormat="1" applyBorder="1"/>
    <xf numFmtId="166" fontId="0" fillId="2" borderId="1" xfId="0" applyNumberFormat="1" applyFill="1" applyBorder="1"/>
    <xf numFmtId="8" fontId="0" fillId="4" borderId="1" xfId="0" applyNumberFormat="1" applyFill="1" applyBorder="1"/>
    <xf numFmtId="0" fontId="0" fillId="6" borderId="0" xfId="0" applyFill="1"/>
    <xf numFmtId="0" fontId="0" fillId="6" borderId="1" xfId="0" applyFill="1" applyBorder="1"/>
    <xf numFmtId="10" fontId="0" fillId="6" borderId="1" xfId="0" applyNumberFormat="1" applyFill="1" applyBorder="1"/>
    <xf numFmtId="168" fontId="0" fillId="6" borderId="1" xfId="0" applyNumberFormat="1" applyFill="1" applyBorder="1"/>
    <xf numFmtId="168" fontId="0" fillId="6" borderId="3" xfId="0" applyNumberFormat="1" applyFill="1" applyBorder="1"/>
    <xf numFmtId="168" fontId="0" fillId="7" borderId="1" xfId="0" applyNumberFormat="1" applyFill="1" applyBorder="1"/>
    <xf numFmtId="8" fontId="0" fillId="5" borderId="1" xfId="0" applyNumberFormat="1" applyFill="1" applyBorder="1"/>
    <xf numFmtId="0" fontId="0" fillId="6" borderId="1" xfId="0" applyFill="1" applyBorder="1"/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E23" sqref="E23"/>
    </sheetView>
  </sheetViews>
  <sheetFormatPr defaultColWidth="8.85546875" defaultRowHeight="15" x14ac:dyDescent="0.25"/>
  <cols>
    <col min="1" max="1" width="18.42578125" customWidth="1"/>
    <col min="2" max="2" width="12.28515625" bestFit="1" customWidth="1"/>
  </cols>
  <sheetData>
    <row r="1" spans="1:2" x14ac:dyDescent="0.25">
      <c r="A1" t="s">
        <v>0</v>
      </c>
    </row>
    <row r="3" spans="1:2" x14ac:dyDescent="0.25">
      <c r="A3" t="s">
        <v>1</v>
      </c>
      <c r="B3">
        <v>500000</v>
      </c>
    </row>
    <row r="4" spans="1:2" x14ac:dyDescent="0.25">
      <c r="A4" t="s">
        <v>2</v>
      </c>
      <c r="B4" s="1">
        <v>0.12</v>
      </c>
    </row>
    <row r="5" spans="1:2" x14ac:dyDescent="0.25">
      <c r="A5" t="s">
        <v>3</v>
      </c>
      <c r="B5">
        <v>3</v>
      </c>
    </row>
    <row r="6" spans="1:2" x14ac:dyDescent="0.25">
      <c r="A6" t="s">
        <v>4</v>
      </c>
      <c r="B6" s="2">
        <f>PV(B4,B5,,B3)</f>
        <v>-355890.12390670541</v>
      </c>
    </row>
    <row r="20" spans="20:20" x14ac:dyDescent="0.25">
      <c r="T20" t="e">
        <f>ОБ</f>
        <v>#NAME?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ColWidth="8.85546875" defaultRowHeight="15" x14ac:dyDescent="0.25"/>
  <cols>
    <col min="1" max="1" width="19.42578125" customWidth="1"/>
    <col min="2" max="2" width="24.42578125" customWidth="1"/>
  </cols>
  <sheetData>
    <row r="1" spans="1:2" x14ac:dyDescent="0.25">
      <c r="A1" s="18" t="s">
        <v>38</v>
      </c>
      <c r="B1" s="17">
        <v>0.12</v>
      </c>
    </row>
    <row r="2" spans="1:2" x14ac:dyDescent="0.25">
      <c r="A2" s="16" t="s">
        <v>5</v>
      </c>
      <c r="B2" s="16">
        <v>7</v>
      </c>
    </row>
    <row r="3" spans="1:2" x14ac:dyDescent="0.25">
      <c r="A3" s="18" t="s">
        <v>39</v>
      </c>
      <c r="B3" s="16">
        <v>-253000</v>
      </c>
    </row>
    <row r="4" spans="1:2" x14ac:dyDescent="0.25">
      <c r="A4" s="19" t="s">
        <v>37</v>
      </c>
      <c r="B4" s="20">
        <f>PV(B1,B2,B3)</f>
        <v>1154630.4043313828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6" sqref="A6"/>
    </sheetView>
  </sheetViews>
  <sheetFormatPr defaultColWidth="8.85546875" defaultRowHeight="15" x14ac:dyDescent="0.25"/>
  <cols>
    <col min="1" max="1" width="14" customWidth="1"/>
    <col min="2" max="2" width="16" customWidth="1"/>
    <col min="3" max="3" width="15.42578125" customWidth="1"/>
    <col min="4" max="4" width="14" customWidth="1"/>
    <col min="5" max="5" width="13.42578125" customWidth="1"/>
    <col min="6" max="6" width="13.85546875" customWidth="1"/>
  </cols>
  <sheetData>
    <row r="1" spans="1:7" x14ac:dyDescent="0.25">
      <c r="A1" s="16" t="s">
        <v>6</v>
      </c>
      <c r="B1" s="17">
        <v>0.12</v>
      </c>
      <c r="C1" s="16"/>
      <c r="D1" s="21"/>
      <c r="E1" s="21"/>
      <c r="F1" s="21"/>
      <c r="G1" s="21"/>
    </row>
    <row r="2" spans="1:7" x14ac:dyDescent="0.25">
      <c r="A2" s="16" t="s">
        <v>34</v>
      </c>
      <c r="B2" s="16">
        <v>34000</v>
      </c>
      <c r="C2" s="16">
        <v>10000</v>
      </c>
      <c r="D2" s="21"/>
      <c r="E2" s="21"/>
      <c r="F2" s="21"/>
      <c r="G2" s="21"/>
    </row>
    <row r="3" spans="1:7" x14ac:dyDescent="0.25">
      <c r="A3" s="16" t="s">
        <v>46</v>
      </c>
      <c r="B3" s="16">
        <v>5000</v>
      </c>
      <c r="C3" s="16"/>
      <c r="D3" s="21"/>
      <c r="E3" s="21"/>
      <c r="F3" s="21"/>
      <c r="G3" s="21"/>
    </row>
    <row r="4" spans="1:7" x14ac:dyDescent="0.25">
      <c r="A4" s="16" t="s">
        <v>46</v>
      </c>
      <c r="B4" s="16">
        <v>17000</v>
      </c>
      <c r="C4" s="16"/>
      <c r="D4" s="21"/>
      <c r="E4" s="21"/>
      <c r="F4" s="21"/>
      <c r="G4" s="21"/>
    </row>
    <row r="5" spans="1:7" x14ac:dyDescent="0.25">
      <c r="A5" s="16" t="s">
        <v>46</v>
      </c>
      <c r="B5" s="16">
        <v>25000</v>
      </c>
      <c r="C5" s="16"/>
      <c r="D5" s="21"/>
      <c r="E5" s="21"/>
      <c r="F5" s="21"/>
      <c r="G5" s="21"/>
    </row>
    <row r="6" spans="1:7" x14ac:dyDescent="0.25">
      <c r="A6" s="21"/>
      <c r="B6" s="21"/>
      <c r="C6" s="21"/>
      <c r="D6" s="22"/>
      <c r="E6" s="21"/>
      <c r="F6" s="21"/>
      <c r="G6" s="21"/>
    </row>
    <row r="7" spans="1:7" x14ac:dyDescent="0.25">
      <c r="A7" s="21"/>
      <c r="B7" s="22">
        <f>NPV(B1,-B2,B3:B5)</f>
        <v>1617.042703561008</v>
      </c>
      <c r="C7" s="22">
        <f>NPV(B1,-B2,B3,B4,B5) - C2</f>
        <v>-8382.9572964389918</v>
      </c>
      <c r="D7" s="21"/>
      <c r="E7" s="21"/>
      <c r="F7" s="21"/>
      <c r="G7" s="21"/>
    </row>
    <row r="8" spans="1:7" x14ac:dyDescent="0.25">
      <c r="A8" s="21"/>
      <c r="B8" s="21"/>
      <c r="C8" s="21"/>
      <c r="D8" s="21"/>
      <c r="E8" s="21"/>
      <c r="F8" s="21"/>
      <c r="G8" s="21"/>
    </row>
    <row r="9" spans="1:7" x14ac:dyDescent="0.25">
      <c r="A9" s="21"/>
      <c r="B9" s="21"/>
      <c r="C9" s="21"/>
      <c r="D9" s="21"/>
      <c r="E9" s="21"/>
      <c r="F9" s="21"/>
      <c r="G9" s="21"/>
    </row>
    <row r="10" spans="1:7" x14ac:dyDescent="0.25">
      <c r="A10" s="23">
        <f>B7</f>
        <v>1617.042703561008</v>
      </c>
      <c r="B10" s="24">
        <v>34000</v>
      </c>
      <c r="C10" s="24">
        <v>30000</v>
      </c>
      <c r="D10" s="24">
        <v>25000</v>
      </c>
      <c r="E10" s="24">
        <v>20000</v>
      </c>
      <c r="F10" s="24">
        <v>15000</v>
      </c>
    </row>
    <row r="11" spans="1:7" x14ac:dyDescent="0.25">
      <c r="A11" s="17">
        <v>0.12</v>
      </c>
      <c r="B11" s="24">
        <v>1617.042703561008</v>
      </c>
      <c r="C11" s="24">
        <v>5188.4712749895789</v>
      </c>
      <c r="D11" s="24">
        <v>9652.7569892752927</v>
      </c>
      <c r="E11" s="24">
        <v>14117.042703561006</v>
      </c>
      <c r="F11" s="24">
        <v>18581.328417846722</v>
      </c>
    </row>
    <row r="12" spans="1:7" x14ac:dyDescent="0.25">
      <c r="A12" s="17">
        <v>0.13</v>
      </c>
      <c r="B12" s="24">
        <v>942.0587923529888</v>
      </c>
      <c r="C12" s="24">
        <v>4481.8818012025467</v>
      </c>
      <c r="D12" s="24">
        <v>8906.6605622644947</v>
      </c>
      <c r="E12" s="24">
        <v>13331.43932332644</v>
      </c>
      <c r="F12" s="24">
        <v>17756.218084388387</v>
      </c>
    </row>
    <row r="13" spans="1:7" x14ac:dyDescent="0.25">
      <c r="A13" s="17">
        <v>0.14000000000000001</v>
      </c>
      <c r="B13" s="24">
        <v>299.2989485317338</v>
      </c>
      <c r="C13" s="24">
        <v>3808.070878356295</v>
      </c>
      <c r="D13" s="24">
        <v>8194.0357906369954</v>
      </c>
      <c r="E13" s="24">
        <v>12580.000702917698</v>
      </c>
      <c r="F13" s="24">
        <v>16965.965615198398</v>
      </c>
    </row>
    <row r="14" spans="1:7" x14ac:dyDescent="0.25">
      <c r="A14" s="17">
        <v>0.15</v>
      </c>
      <c r="B14" s="24">
        <v>-312.89196365078567</v>
      </c>
      <c r="C14" s="24">
        <v>3165.3689059144335</v>
      </c>
      <c r="D14" s="24">
        <v>7513.1949928709555</v>
      </c>
      <c r="E14" s="24">
        <v>11861.02107982748</v>
      </c>
      <c r="F14" s="24">
        <v>16208.847166784002</v>
      </c>
    </row>
    <row r="15" spans="1:7" x14ac:dyDescent="0.25">
      <c r="A15" s="17">
        <v>0.16</v>
      </c>
      <c r="B15" s="24">
        <v>-896.07242383154426</v>
      </c>
      <c r="C15" s="24">
        <v>2552.2034382374213</v>
      </c>
      <c r="D15" s="24">
        <v>6862.5482658236288</v>
      </c>
      <c r="E15" s="24">
        <v>11172.893093409835</v>
      </c>
      <c r="F15" s="24">
        <v>15483.237920996044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G14" sqref="G14"/>
    </sheetView>
  </sheetViews>
  <sheetFormatPr defaultColWidth="8.85546875" defaultRowHeight="15" x14ac:dyDescent="0.25"/>
  <cols>
    <col min="1" max="1" width="20.42578125" customWidth="1"/>
    <col min="2" max="2" width="16.42578125" customWidth="1"/>
    <col min="3" max="3" width="19" customWidth="1"/>
    <col min="4" max="4" width="16" customWidth="1"/>
    <col min="5" max="5" width="15.7109375" customWidth="1"/>
    <col min="6" max="6" width="15.140625" customWidth="1"/>
  </cols>
  <sheetData>
    <row r="1" spans="1:5" x14ac:dyDescent="0.25">
      <c r="A1" s="16" t="s">
        <v>6</v>
      </c>
      <c r="B1" s="25">
        <v>0.115</v>
      </c>
      <c r="C1" s="21"/>
      <c r="D1" s="21"/>
      <c r="E1" s="21"/>
    </row>
    <row r="2" spans="1:5" x14ac:dyDescent="0.25">
      <c r="A2" s="16" t="s">
        <v>5</v>
      </c>
      <c r="B2" s="16">
        <v>20</v>
      </c>
      <c r="C2" s="21"/>
      <c r="D2" s="21"/>
      <c r="E2" s="21"/>
    </row>
    <row r="3" spans="1:5" x14ac:dyDescent="0.25">
      <c r="A3" s="16" t="s">
        <v>45</v>
      </c>
      <c r="B3" s="16">
        <v>700</v>
      </c>
      <c r="C3" s="21"/>
      <c r="D3" s="21"/>
      <c r="E3" s="21"/>
    </row>
    <row r="4" spans="1:5" x14ac:dyDescent="0.25">
      <c r="A4" s="26" t="s">
        <v>40</v>
      </c>
      <c r="B4" s="18">
        <v>12000</v>
      </c>
      <c r="C4" s="21"/>
      <c r="D4" s="21"/>
      <c r="E4" s="21"/>
    </row>
    <row r="5" spans="1:5" x14ac:dyDescent="0.25">
      <c r="A5" s="16"/>
      <c r="B5" s="16"/>
      <c r="C5" s="21"/>
      <c r="D5" s="21"/>
      <c r="E5" s="21"/>
    </row>
    <row r="6" spans="1:5" x14ac:dyDescent="0.25">
      <c r="A6" s="16" t="s">
        <v>41</v>
      </c>
      <c r="B6" s="27">
        <f>PV(B1/12,B2*12,-B3)+B4</f>
        <v>77639.58645888012</v>
      </c>
      <c r="C6" s="21"/>
      <c r="D6" s="21"/>
      <c r="E6" s="21"/>
    </row>
    <row r="7" spans="1:5" x14ac:dyDescent="0.25">
      <c r="C7" s="21"/>
      <c r="D7" s="21"/>
      <c r="E7" s="21"/>
    </row>
    <row r="8" spans="1:5" x14ac:dyDescent="0.25">
      <c r="A8" s="21"/>
      <c r="B8" s="21"/>
      <c r="C8" s="21"/>
      <c r="D8" s="21"/>
      <c r="E8" s="21"/>
    </row>
    <row r="9" spans="1:5" x14ac:dyDescent="0.25">
      <c r="A9" s="19" t="s">
        <v>42</v>
      </c>
      <c r="B9" s="31">
        <f>PV(10.5%/12,10*12,-B3) + B4</f>
        <v>63876.830824281627</v>
      </c>
      <c r="C9" s="21"/>
      <c r="D9" s="21"/>
      <c r="E9" s="21"/>
    </row>
    <row r="10" spans="1:5" x14ac:dyDescent="0.25">
      <c r="A10" s="19" t="s">
        <v>43</v>
      </c>
      <c r="B10" s="31">
        <f>PV(11%/12,15*12,-B3) + B4</f>
        <v>73587.355967434138</v>
      </c>
      <c r="C10" s="21"/>
      <c r="D10" s="21"/>
      <c r="E10" s="21"/>
    </row>
    <row r="11" spans="1:5" x14ac:dyDescent="0.25">
      <c r="C11" s="21"/>
      <c r="D11" s="21"/>
      <c r="E11" s="21"/>
    </row>
    <row r="12" spans="1:5" x14ac:dyDescent="0.25">
      <c r="A12" s="21"/>
      <c r="B12" s="21"/>
      <c r="C12" s="21"/>
      <c r="D12" s="21"/>
    </row>
    <row r="13" spans="1:5" x14ac:dyDescent="0.25">
      <c r="A13" s="21"/>
      <c r="B13" s="43" t="s">
        <v>44</v>
      </c>
      <c r="C13" s="43"/>
      <c r="D13" s="43"/>
      <c r="E13" s="43"/>
    </row>
    <row r="14" spans="1:5" x14ac:dyDescent="0.25">
      <c r="A14" s="28">
        <f>PV(B1/12,B2*12,-B3)+B4</f>
        <v>77639.58645888012</v>
      </c>
      <c r="B14" s="16">
        <v>6000</v>
      </c>
      <c r="C14" s="16">
        <v>9000</v>
      </c>
      <c r="D14" s="16">
        <v>11000</v>
      </c>
      <c r="E14" s="16">
        <v>15000</v>
      </c>
    </row>
    <row r="15" spans="1:5" ht="15" customHeight="1" x14ac:dyDescent="0.25">
      <c r="A15" s="16">
        <v>6</v>
      </c>
      <c r="B15" s="29">
        <v>42286.057384857944</v>
      </c>
      <c r="C15" s="29">
        <v>45286.057384857944</v>
      </c>
      <c r="D15" s="29">
        <v>47286.057384857944</v>
      </c>
      <c r="E15" s="29">
        <v>51286.057384857944</v>
      </c>
    </row>
    <row r="16" spans="1:5" ht="15" customHeight="1" x14ac:dyDescent="0.25">
      <c r="A16" s="16">
        <v>10</v>
      </c>
      <c r="B16" s="29">
        <v>55788.24207878692</v>
      </c>
      <c r="C16" s="29">
        <v>58788.24207878692</v>
      </c>
      <c r="D16" s="29">
        <v>60788.24207878692</v>
      </c>
      <c r="E16" s="29">
        <v>64788.24207878692</v>
      </c>
    </row>
    <row r="17" spans="1:5" ht="15" customHeight="1" x14ac:dyDescent="0.25">
      <c r="A17" s="16">
        <v>17</v>
      </c>
      <c r="B17" s="29">
        <v>68606.416081103162</v>
      </c>
      <c r="C17" s="29">
        <v>71606.416081103162</v>
      </c>
      <c r="D17" s="29">
        <v>73606.416081103162</v>
      </c>
      <c r="E17" s="29">
        <v>77606.416081103162</v>
      </c>
    </row>
    <row r="18" spans="1:5" ht="15" customHeight="1" x14ac:dyDescent="0.25">
      <c r="A18" s="16">
        <v>22</v>
      </c>
      <c r="B18" s="29">
        <v>73154.391870627631</v>
      </c>
      <c r="C18" s="29">
        <v>76154.391870627631</v>
      </c>
      <c r="D18" s="29">
        <v>78154.391870627631</v>
      </c>
      <c r="E18" s="29">
        <v>82154.391870627631</v>
      </c>
    </row>
    <row r="19" spans="1:5" ht="15" customHeight="1" x14ac:dyDescent="0.25">
      <c r="A19" s="16">
        <v>25</v>
      </c>
      <c r="B19" s="29">
        <v>74865.850716363013</v>
      </c>
      <c r="C19" s="29">
        <v>77865.850716363013</v>
      </c>
      <c r="D19" s="29">
        <v>79865.850716363013</v>
      </c>
      <c r="E19" s="29">
        <v>83865.850716363013</v>
      </c>
    </row>
    <row r="20" spans="1:5" x14ac:dyDescent="0.25">
      <c r="A20" s="21"/>
      <c r="B20" s="21"/>
      <c r="C20" s="21"/>
      <c r="D20" s="21"/>
    </row>
    <row r="21" spans="1:5" x14ac:dyDescent="0.25">
      <c r="B21" s="43" t="s">
        <v>44</v>
      </c>
      <c r="C21" s="43"/>
      <c r="D21" s="43"/>
      <c r="E21" s="43"/>
    </row>
    <row r="22" spans="1:5" x14ac:dyDescent="0.25">
      <c r="A22" s="28">
        <f>A14</f>
        <v>77639.58645888012</v>
      </c>
      <c r="B22" s="16">
        <v>400</v>
      </c>
      <c r="C22" s="16">
        <v>500</v>
      </c>
      <c r="D22" s="16">
        <v>600</v>
      </c>
      <c r="E22" s="16">
        <v>1000</v>
      </c>
    </row>
    <row r="23" spans="1:5" ht="15" customHeight="1" x14ac:dyDescent="0.25">
      <c r="A23" s="16">
        <v>6</v>
      </c>
      <c r="B23" s="30">
        <v>32734.889934204541</v>
      </c>
      <c r="C23" s="30">
        <v>37918.612417755678</v>
      </c>
      <c r="D23" s="30">
        <v>43102.334901306807</v>
      </c>
      <c r="E23" s="30">
        <v>63837.224835511348</v>
      </c>
    </row>
    <row r="24" spans="1:5" ht="15" customHeight="1" x14ac:dyDescent="0.25">
      <c r="A24" s="16">
        <v>10</v>
      </c>
      <c r="B24" s="30">
        <v>40450.4240450211</v>
      </c>
      <c r="C24" s="30">
        <v>47563.030056276373</v>
      </c>
      <c r="D24" s="30">
        <v>54675.636067531646</v>
      </c>
      <c r="E24" s="30">
        <v>83126.060112552746</v>
      </c>
    </row>
    <row r="25" spans="1:5" ht="15" customHeight="1" x14ac:dyDescent="0.25">
      <c r="A25" s="16">
        <v>17</v>
      </c>
      <c r="B25" s="30">
        <v>47775.094903487516</v>
      </c>
      <c r="C25" s="30">
        <v>56718.868629359393</v>
      </c>
      <c r="D25" s="30">
        <v>65662.642355231277</v>
      </c>
      <c r="E25" s="30">
        <v>101437.73725871879</v>
      </c>
    </row>
    <row r="26" spans="1:5" ht="15" customHeight="1" x14ac:dyDescent="0.25">
      <c r="A26" s="16">
        <v>22</v>
      </c>
      <c r="B26" s="30">
        <v>50373.938211787216</v>
      </c>
      <c r="C26" s="30">
        <v>59967.422764734023</v>
      </c>
      <c r="D26" s="30">
        <v>69560.907317680831</v>
      </c>
      <c r="E26" s="30">
        <v>107934.84552946805</v>
      </c>
    </row>
    <row r="27" spans="1:5" ht="15" customHeight="1" x14ac:dyDescent="0.25">
      <c r="A27" s="16">
        <v>25</v>
      </c>
      <c r="B27" s="30">
        <v>51351.914695064574</v>
      </c>
      <c r="C27" s="30">
        <v>61189.893368830722</v>
      </c>
      <c r="D27" s="30">
        <v>71027.872042596864</v>
      </c>
      <c r="E27" s="30">
        <v>110379.78673766144</v>
      </c>
    </row>
  </sheetData>
  <mergeCells count="2">
    <mergeCell ref="B13:E13"/>
    <mergeCell ref="B21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8" sqref="E18"/>
    </sheetView>
  </sheetViews>
  <sheetFormatPr defaultColWidth="8.85546875" defaultRowHeight="15" x14ac:dyDescent="0.25"/>
  <cols>
    <col min="2" max="2" width="11.28515625" bestFit="1" customWidth="1"/>
  </cols>
  <sheetData>
    <row r="1" spans="1:2" x14ac:dyDescent="0.25">
      <c r="A1" t="s">
        <v>5</v>
      </c>
      <c r="B1">
        <v>5</v>
      </c>
    </row>
    <row r="2" spans="1:2" x14ac:dyDescent="0.25">
      <c r="A2" t="s">
        <v>6</v>
      </c>
      <c r="B2" s="1">
        <v>0.2</v>
      </c>
    </row>
    <row r="3" spans="1:2" x14ac:dyDescent="0.25">
      <c r="A3" t="s">
        <v>7</v>
      </c>
      <c r="B3">
        <v>5000</v>
      </c>
    </row>
    <row r="4" spans="1:2" x14ac:dyDescent="0.25">
      <c r="A4" t="s">
        <v>8</v>
      </c>
      <c r="B4" s="2">
        <v>-14953.060699588479</v>
      </c>
    </row>
    <row r="5" spans="1:2" x14ac:dyDescent="0.25">
      <c r="A5" t="s">
        <v>9</v>
      </c>
      <c r="B5" s="2">
        <f>FV(B2,B1,B3,B4)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18" sqref="I18"/>
    </sheetView>
  </sheetViews>
  <sheetFormatPr defaultColWidth="8.85546875" defaultRowHeight="15" x14ac:dyDescent="0.25"/>
  <cols>
    <col min="1" max="1" width="18.42578125" customWidth="1"/>
    <col min="2" max="2" width="10.42578125" bestFit="1" customWidth="1"/>
  </cols>
  <sheetData>
    <row r="1" spans="1:2" x14ac:dyDescent="0.25">
      <c r="A1" t="s">
        <v>10</v>
      </c>
    </row>
    <row r="3" spans="1:2" x14ac:dyDescent="0.25">
      <c r="A3" t="s">
        <v>11</v>
      </c>
      <c r="B3" s="1">
        <v>0.1</v>
      </c>
    </row>
    <row r="4" spans="1:2" x14ac:dyDescent="0.25">
      <c r="A4" t="s">
        <v>12</v>
      </c>
      <c r="B4" t="s">
        <v>13</v>
      </c>
    </row>
    <row r="5" spans="1:2" x14ac:dyDescent="0.25">
      <c r="A5">
        <v>1</v>
      </c>
      <c r="B5">
        <v>-20000</v>
      </c>
    </row>
    <row r="6" spans="1:2" x14ac:dyDescent="0.25">
      <c r="A6">
        <v>2</v>
      </c>
      <c r="B6">
        <v>6000</v>
      </c>
    </row>
    <row r="7" spans="1:2" x14ac:dyDescent="0.25">
      <c r="A7">
        <v>3</v>
      </c>
      <c r="B7">
        <v>8200</v>
      </c>
    </row>
    <row r="8" spans="1:2" x14ac:dyDescent="0.25">
      <c r="A8">
        <v>4</v>
      </c>
      <c r="B8">
        <v>12600</v>
      </c>
    </row>
    <row r="9" spans="1:2" x14ac:dyDescent="0.25">
      <c r="A9">
        <v>5</v>
      </c>
      <c r="B9">
        <v>18800</v>
      </c>
    </row>
    <row r="11" spans="1:2" x14ac:dyDescent="0.25">
      <c r="A11" t="s">
        <v>14</v>
      </c>
    </row>
    <row r="12" spans="1:2" x14ac:dyDescent="0.25">
      <c r="B12" s="2">
        <f>NPV(B3,B5,B6:B9)</f>
        <v>13216.931282637166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3" sqref="B13"/>
    </sheetView>
  </sheetViews>
  <sheetFormatPr defaultColWidth="8.85546875" defaultRowHeight="15" x14ac:dyDescent="0.25"/>
  <cols>
    <col min="1" max="1" width="19.42578125" customWidth="1"/>
    <col min="2" max="2" width="26.7109375" customWidth="1"/>
  </cols>
  <sheetData>
    <row r="1" spans="1:3" x14ac:dyDescent="0.25">
      <c r="A1" t="s">
        <v>15</v>
      </c>
    </row>
    <row r="3" spans="1:3" x14ac:dyDescent="0.25">
      <c r="A3" t="s">
        <v>16</v>
      </c>
      <c r="B3" t="s">
        <v>17</v>
      </c>
      <c r="C3" t="s">
        <v>18</v>
      </c>
    </row>
    <row r="4" spans="1:3" x14ac:dyDescent="0.25">
      <c r="A4" t="s">
        <v>19</v>
      </c>
      <c r="B4">
        <v>550</v>
      </c>
      <c r="C4">
        <v>650</v>
      </c>
    </row>
    <row r="5" spans="1:3" x14ac:dyDescent="0.25">
      <c r="A5" t="s">
        <v>20</v>
      </c>
    </row>
    <row r="6" spans="1:3" x14ac:dyDescent="0.25">
      <c r="A6" t="s">
        <v>21</v>
      </c>
      <c r="B6">
        <v>100</v>
      </c>
      <c r="C6">
        <v>150</v>
      </c>
    </row>
    <row r="7" spans="1:3" x14ac:dyDescent="0.25">
      <c r="A7" t="s">
        <v>22</v>
      </c>
      <c r="B7">
        <v>190</v>
      </c>
      <c r="C7">
        <v>230</v>
      </c>
    </row>
    <row r="8" spans="1:3" x14ac:dyDescent="0.25">
      <c r="A8" t="s">
        <v>23</v>
      </c>
      <c r="B8">
        <v>270</v>
      </c>
      <c r="C8">
        <v>470</v>
      </c>
    </row>
    <row r="9" spans="1:3" x14ac:dyDescent="0.25">
      <c r="A9" t="s">
        <v>24</v>
      </c>
      <c r="B9">
        <v>300</v>
      </c>
      <c r="C9">
        <v>180</v>
      </c>
    </row>
    <row r="10" spans="1:3" x14ac:dyDescent="0.25">
      <c r="A10" t="s">
        <v>25</v>
      </c>
      <c r="B10">
        <v>350</v>
      </c>
      <c r="C10">
        <v>320</v>
      </c>
    </row>
    <row r="11" spans="1:3" x14ac:dyDescent="0.25">
      <c r="A11" t="s">
        <v>6</v>
      </c>
      <c r="B11" s="1">
        <v>0.15</v>
      </c>
      <c r="C11" s="1">
        <v>0.15</v>
      </c>
    </row>
    <row r="12" spans="1:3" x14ac:dyDescent="0.25">
      <c r="A12" t="s">
        <v>26</v>
      </c>
      <c r="B12" s="1">
        <f>NPV(B11,B6:B10)-B4</f>
        <v>203.69103231446832</v>
      </c>
      <c r="C12" s="3">
        <f>NPV(C11,C6:C10)-C4</f>
        <v>225.39259483218984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1" sqref="B21"/>
    </sheetView>
  </sheetViews>
  <sheetFormatPr defaultColWidth="8.85546875" defaultRowHeight="15" x14ac:dyDescent="0.25"/>
  <cols>
    <col min="1" max="1" width="25.28515625" customWidth="1"/>
    <col min="2" max="2" width="27" customWidth="1"/>
  </cols>
  <sheetData>
    <row r="1" spans="1:3" x14ac:dyDescent="0.25">
      <c r="A1" t="s">
        <v>27</v>
      </c>
    </row>
    <row r="3" spans="1:3" x14ac:dyDescent="0.25">
      <c r="A3" t="s">
        <v>2</v>
      </c>
      <c r="B3" s="1">
        <v>0.08</v>
      </c>
    </row>
    <row r="4" spans="1:3" x14ac:dyDescent="0.25">
      <c r="A4" t="s">
        <v>28</v>
      </c>
      <c r="B4" t="s">
        <v>29</v>
      </c>
      <c r="C4" t="s">
        <v>30</v>
      </c>
    </row>
    <row r="5" spans="1:3" x14ac:dyDescent="0.25">
      <c r="A5" s="4">
        <v>38447</v>
      </c>
      <c r="B5" s="5">
        <v>0</v>
      </c>
    </row>
    <row r="6" spans="1:3" x14ac:dyDescent="0.25">
      <c r="A6" s="4">
        <v>38569</v>
      </c>
      <c r="B6" s="5">
        <v>-90000000</v>
      </c>
      <c r="C6">
        <v>122</v>
      </c>
    </row>
    <row r="7" spans="1:3" x14ac:dyDescent="0.25">
      <c r="A7" s="4">
        <v>38727</v>
      </c>
      <c r="B7" s="5">
        <v>10000000</v>
      </c>
      <c r="C7">
        <v>280</v>
      </c>
    </row>
    <row r="8" spans="1:3" x14ac:dyDescent="0.25">
      <c r="A8" s="4">
        <v>38777</v>
      </c>
      <c r="B8" s="5">
        <v>20000000</v>
      </c>
      <c r="C8">
        <v>330</v>
      </c>
    </row>
    <row r="9" spans="1:3" x14ac:dyDescent="0.25">
      <c r="A9" s="4">
        <v>38822</v>
      </c>
      <c r="B9" s="5">
        <v>30000000</v>
      </c>
      <c r="C9">
        <v>375</v>
      </c>
    </row>
    <row r="10" spans="1:3" x14ac:dyDescent="0.25">
      <c r="A10" s="4">
        <v>38923</v>
      </c>
      <c r="B10" s="5">
        <v>40000000</v>
      </c>
      <c r="C10">
        <f>A10-$A$5</f>
        <v>476</v>
      </c>
    </row>
    <row r="11" spans="1:3" x14ac:dyDescent="0.25">
      <c r="A11" s="4" t="s">
        <v>26</v>
      </c>
      <c r="B11">
        <f>XNPV(B3,B5:B10,A5:A10)</f>
        <v>4267559.3055400662</v>
      </c>
    </row>
    <row r="12" spans="1:3" x14ac:dyDescent="0.25">
      <c r="A12" s="4"/>
    </row>
    <row r="13" spans="1:3" x14ac:dyDescent="0.25">
      <c r="A13" s="4"/>
    </row>
    <row r="14" spans="1:3" x14ac:dyDescent="0.25">
      <c r="A14" s="4"/>
    </row>
    <row r="17" spans="1:1" x14ac:dyDescent="0.25">
      <c r="A17" s="6">
        <f>B6/(1+$B$3)^(A6-$A$5)/365+B7/(1+$B$3)^(A7-$A$5)/365+B8/(1+$B$3)^(A8-$A$5)/365+B9/(1+$B$3)^(A9-$A$5)/365+B10/(1+$B$3)^(A10-$A$5)/365</f>
        <v>-20.6182220078108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1" max="1" width="34.85546875" customWidth="1"/>
    <col min="2" max="2" width="32.42578125" customWidth="1"/>
    <col min="3" max="3" width="27" customWidth="1"/>
  </cols>
  <sheetData>
    <row r="1" spans="1:4" x14ac:dyDescent="0.25">
      <c r="A1" s="8" t="s">
        <v>31</v>
      </c>
      <c r="B1" s="8" t="s">
        <v>32</v>
      </c>
      <c r="C1" s="8" t="s">
        <v>33</v>
      </c>
      <c r="D1" s="7"/>
    </row>
    <row r="2" spans="1:4" x14ac:dyDescent="0.25">
      <c r="A2" s="9" t="s">
        <v>34</v>
      </c>
      <c r="B2" s="8">
        <v>740000</v>
      </c>
      <c r="C2" s="8">
        <v>800000</v>
      </c>
    </row>
    <row r="3" spans="1:4" x14ac:dyDescent="0.25">
      <c r="A3" s="9" t="s">
        <v>20</v>
      </c>
      <c r="B3" s="8"/>
      <c r="C3" s="8"/>
    </row>
    <row r="4" spans="1:4" x14ac:dyDescent="0.25">
      <c r="A4" s="10" t="s">
        <v>21</v>
      </c>
      <c r="B4" s="8">
        <v>280000</v>
      </c>
      <c r="C4" s="8">
        <v>320000</v>
      </c>
    </row>
    <row r="5" spans="1:4" x14ac:dyDescent="0.25">
      <c r="A5" s="10" t="s">
        <v>22</v>
      </c>
      <c r="B5" s="8">
        <v>340000</v>
      </c>
      <c r="C5" s="8">
        <v>340000</v>
      </c>
    </row>
    <row r="6" spans="1:4" x14ac:dyDescent="0.25">
      <c r="A6" s="10" t="s">
        <v>23</v>
      </c>
      <c r="B6" s="8">
        <v>350000</v>
      </c>
      <c r="C6" s="8">
        <v>380000</v>
      </c>
    </row>
    <row r="7" spans="1:4" x14ac:dyDescent="0.25">
      <c r="A7" t="s">
        <v>6</v>
      </c>
      <c r="B7" s="1">
        <v>0.13</v>
      </c>
      <c r="C7" s="1">
        <v>0.13</v>
      </c>
    </row>
    <row r="8" spans="1:4" x14ac:dyDescent="0.25">
      <c r="A8" s="12" t="s">
        <v>26</v>
      </c>
      <c r="B8" s="14">
        <f>NPV(B7,B4:B6)-B2</f>
        <v>16625.039763753302</v>
      </c>
      <c r="C8" s="13">
        <f>NPV(C7,C4:C6)-C2</f>
        <v>12814.774720579619</v>
      </c>
    </row>
    <row r="9" spans="1:4" x14ac:dyDescent="0.25">
      <c r="A9" s="7"/>
      <c r="B9" s="7"/>
      <c r="C9" s="7"/>
    </row>
    <row r="10" spans="1:4" x14ac:dyDescent="0.25">
      <c r="A10" s="7"/>
      <c r="B10" s="7"/>
      <c r="C10" s="7"/>
    </row>
    <row r="12" spans="1:4" ht="18.75" customHeight="1" x14ac:dyDescent="0.25"/>
    <row r="13" spans="1:4" x14ac:dyDescent="0.25">
      <c r="A13" s="7"/>
      <c r="B13" s="7"/>
      <c r="C13" s="7"/>
    </row>
    <row r="14" spans="1:4" x14ac:dyDescent="0.25">
      <c r="A14" s="7"/>
      <c r="B14" s="7"/>
      <c r="C14" s="7"/>
    </row>
    <row r="15" spans="1:4" x14ac:dyDescent="0.25">
      <c r="A15" s="7"/>
      <c r="B15" s="7"/>
      <c r="C15" s="7"/>
    </row>
    <row r="16" spans="1:4" x14ac:dyDescent="0.25">
      <c r="A16" s="7"/>
      <c r="B16" s="7"/>
      <c r="C16" s="7"/>
    </row>
    <row r="17" spans="1:3" x14ac:dyDescent="0.25">
      <c r="A17" s="7"/>
      <c r="B17" s="7"/>
      <c r="C17" s="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G25" sqref="G25"/>
    </sheetView>
  </sheetViews>
  <sheetFormatPr defaultColWidth="8.85546875" defaultRowHeight="15" x14ac:dyDescent="0.25"/>
  <cols>
    <col min="1" max="1" width="40" customWidth="1"/>
    <col min="2" max="2" width="25.7109375" customWidth="1"/>
    <col min="3" max="3" width="26.140625" customWidth="1"/>
  </cols>
  <sheetData>
    <row r="1" spans="1:3" x14ac:dyDescent="0.25">
      <c r="A1" s="8" t="s">
        <v>31</v>
      </c>
      <c r="B1" s="8" t="s">
        <v>35</v>
      </c>
      <c r="C1" s="8" t="s">
        <v>36</v>
      </c>
    </row>
    <row r="2" spans="1:3" x14ac:dyDescent="0.25">
      <c r="A2" s="9" t="s">
        <v>34</v>
      </c>
      <c r="B2" s="15">
        <v>5000000</v>
      </c>
      <c r="C2" s="15">
        <v>5000000</v>
      </c>
    </row>
    <row r="3" spans="1:3" x14ac:dyDescent="0.25">
      <c r="A3" s="9" t="s">
        <v>20</v>
      </c>
      <c r="B3" s="15"/>
      <c r="C3" s="15"/>
    </row>
    <row r="4" spans="1:3" x14ac:dyDescent="0.25">
      <c r="A4" s="10" t="s">
        <v>21</v>
      </c>
      <c r="B4" s="15">
        <v>-900000</v>
      </c>
      <c r="C4" s="15">
        <v>-1100000</v>
      </c>
    </row>
    <row r="5" spans="1:3" x14ac:dyDescent="0.25">
      <c r="A5" s="10" t="s">
        <v>22</v>
      </c>
      <c r="B5" s="15">
        <v>1500000</v>
      </c>
      <c r="C5" s="15">
        <v>1500000</v>
      </c>
    </row>
    <row r="6" spans="1:3" x14ac:dyDescent="0.25">
      <c r="A6" s="10" t="s">
        <v>23</v>
      </c>
      <c r="B6" s="15">
        <v>3200000</v>
      </c>
      <c r="C6" s="15">
        <v>3200000</v>
      </c>
    </row>
    <row r="7" spans="1:3" x14ac:dyDescent="0.25">
      <c r="A7" s="10" t="s">
        <v>24</v>
      </c>
      <c r="B7" s="15">
        <v>3800000</v>
      </c>
      <c r="C7" s="15">
        <v>3800000</v>
      </c>
    </row>
    <row r="8" spans="1:3" x14ac:dyDescent="0.25">
      <c r="A8" s="19"/>
      <c r="B8" s="23"/>
      <c r="C8" s="23"/>
    </row>
    <row r="9" spans="1:3" x14ac:dyDescent="0.25">
      <c r="A9" s="16" t="s">
        <v>6</v>
      </c>
      <c r="B9" s="17">
        <v>0.12</v>
      </c>
      <c r="C9" s="17">
        <v>0.12</v>
      </c>
    </row>
    <row r="10" spans="1:3" x14ac:dyDescent="0.25">
      <c r="A10" s="19" t="s">
        <v>26</v>
      </c>
      <c r="B10" s="32">
        <f>NPV(B9,B4:B7)-B2</f>
        <v>84884.878696374595</v>
      </c>
      <c r="C10" s="32">
        <f>NPV(C9,C4:C7)-C2</f>
        <v>-93686.549875054508</v>
      </c>
    </row>
    <row r="12" spans="1:3" x14ac:dyDescent="0.25">
      <c r="B12" s="2"/>
    </row>
    <row r="17" spans="1:1" ht="18" x14ac:dyDescent="0.25">
      <c r="A17" s="11"/>
    </row>
    <row r="18" spans="1:1" ht="18" x14ac:dyDescent="0.25">
      <c r="A18" s="11"/>
    </row>
    <row r="19" spans="1:1" ht="18" x14ac:dyDescent="0.25">
      <c r="A19" s="11"/>
    </row>
    <row r="43" spans="1:1" ht="18" x14ac:dyDescent="0.25">
      <c r="A43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7" workbookViewId="0">
      <selection activeCell="B22" sqref="B22"/>
    </sheetView>
  </sheetViews>
  <sheetFormatPr defaultColWidth="8.85546875" defaultRowHeight="15" x14ac:dyDescent="0.25"/>
  <cols>
    <col min="1" max="1" width="56" customWidth="1"/>
    <col min="2" max="2" width="26.28515625" customWidth="1"/>
    <col min="3" max="3" width="25.42578125" customWidth="1"/>
    <col min="4" max="4" width="22.140625" customWidth="1"/>
    <col min="5" max="5" width="20.28515625" customWidth="1"/>
    <col min="6" max="6" width="17" customWidth="1"/>
    <col min="7" max="7" width="24.140625" customWidth="1"/>
  </cols>
  <sheetData>
    <row r="1" spans="1:3" x14ac:dyDescent="0.25">
      <c r="A1" s="41" t="s">
        <v>55</v>
      </c>
      <c r="B1" s="41"/>
      <c r="C1" s="41"/>
    </row>
    <row r="2" spans="1:3" x14ac:dyDescent="0.25">
      <c r="A2" s="33"/>
      <c r="B2" s="34" t="s">
        <v>51</v>
      </c>
      <c r="C2" s="34" t="s">
        <v>52</v>
      </c>
    </row>
    <row r="3" spans="1:3" x14ac:dyDescent="0.25">
      <c r="A3" s="34" t="s">
        <v>6</v>
      </c>
      <c r="B3" s="35">
        <v>0.1</v>
      </c>
      <c r="C3" s="35">
        <v>0.1</v>
      </c>
    </row>
    <row r="4" spans="1:3" x14ac:dyDescent="0.25">
      <c r="A4" s="34" t="s">
        <v>5</v>
      </c>
      <c r="B4" s="34">
        <f>1</f>
        <v>1</v>
      </c>
      <c r="C4" s="34">
        <v>13</v>
      </c>
    </row>
    <row r="5" spans="1:3" x14ac:dyDescent="0.25">
      <c r="A5" s="34" t="s">
        <v>7</v>
      </c>
      <c r="B5" s="36">
        <v>700000</v>
      </c>
      <c r="C5" s="36">
        <v>9000</v>
      </c>
    </row>
    <row r="6" spans="1:3" x14ac:dyDescent="0.25">
      <c r="A6" s="33"/>
      <c r="B6" s="33"/>
      <c r="C6" s="33"/>
    </row>
    <row r="7" spans="1:3" x14ac:dyDescent="0.25">
      <c r="A7" s="33"/>
      <c r="B7" s="38">
        <v>700000</v>
      </c>
      <c r="C7" s="36">
        <f>PV(C3/12,C4*12,-C5)</f>
        <v>784075.87676946982</v>
      </c>
    </row>
    <row r="8" spans="1:3" x14ac:dyDescent="0.25">
      <c r="A8" s="33"/>
      <c r="B8" s="33"/>
      <c r="C8" s="33"/>
    </row>
    <row r="9" spans="1:3" x14ac:dyDescent="0.25">
      <c r="A9" s="40" t="s">
        <v>53</v>
      </c>
      <c r="B9" s="40"/>
      <c r="C9" s="37">
        <f>PV(C3/12,C4*12,-C10)</f>
        <v>699999.00000000012</v>
      </c>
    </row>
    <row r="10" spans="1:3" x14ac:dyDescent="0.25">
      <c r="A10" s="40" t="s">
        <v>54</v>
      </c>
      <c r="B10" s="40"/>
      <c r="C10" s="38">
        <v>8034.9251732588291</v>
      </c>
    </row>
    <row r="12" spans="1:3" x14ac:dyDescent="0.25">
      <c r="A12" s="42" t="s">
        <v>56</v>
      </c>
      <c r="B12" s="42"/>
      <c r="C12" s="42"/>
    </row>
    <row r="13" spans="1:3" x14ac:dyDescent="0.25">
      <c r="A13" s="34"/>
      <c r="B13" s="34" t="s">
        <v>51</v>
      </c>
      <c r="C13" s="34" t="s">
        <v>52</v>
      </c>
    </row>
    <row r="14" spans="1:3" x14ac:dyDescent="0.25">
      <c r="A14" s="34" t="s">
        <v>6</v>
      </c>
      <c r="B14" s="35">
        <v>0.13</v>
      </c>
      <c r="C14" s="35">
        <v>0.13</v>
      </c>
    </row>
    <row r="15" spans="1:3" x14ac:dyDescent="0.25">
      <c r="A15" s="34" t="s">
        <v>5</v>
      </c>
      <c r="B15" s="34">
        <f>1</f>
        <v>1</v>
      </c>
      <c r="C15" s="34">
        <v>13</v>
      </c>
    </row>
    <row r="16" spans="1:3" x14ac:dyDescent="0.25">
      <c r="A16" s="34" t="s">
        <v>7</v>
      </c>
      <c r="B16" s="36">
        <v>700000</v>
      </c>
      <c r="C16" s="36">
        <v>9000</v>
      </c>
    </row>
    <row r="17" spans="1:3" x14ac:dyDescent="0.25">
      <c r="A17" s="34"/>
      <c r="B17" s="34"/>
      <c r="C17" s="34"/>
    </row>
    <row r="18" spans="1:3" x14ac:dyDescent="0.25">
      <c r="A18" s="34"/>
      <c r="B18" s="36">
        <v>700000</v>
      </c>
      <c r="C18" s="38">
        <f>PV(C14/12,C15*12,-C16)</f>
        <v>676076.51946279523</v>
      </c>
    </row>
    <row r="20" spans="1:3" ht="108" x14ac:dyDescent="0.25">
      <c r="A20" s="11" t="s">
        <v>58</v>
      </c>
    </row>
    <row r="21" spans="1:3" ht="90" x14ac:dyDescent="0.25">
      <c r="A21" s="11" t="s">
        <v>59</v>
      </c>
    </row>
    <row r="22" spans="1:3" ht="72" x14ac:dyDescent="0.25">
      <c r="A22" s="11" t="s">
        <v>60</v>
      </c>
    </row>
  </sheetData>
  <mergeCells count="4">
    <mergeCell ref="A9:B9"/>
    <mergeCell ref="A10:B10"/>
    <mergeCell ref="A1:C1"/>
    <mergeCell ref="A12:C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3" sqref="D3"/>
    </sheetView>
  </sheetViews>
  <sheetFormatPr defaultColWidth="8.85546875" defaultRowHeight="15" x14ac:dyDescent="0.25"/>
  <cols>
    <col min="1" max="1" width="41" customWidth="1"/>
    <col min="2" max="2" width="18.7109375" customWidth="1"/>
    <col min="3" max="3" width="12.28515625" customWidth="1"/>
    <col min="4" max="4" width="21.7109375" customWidth="1"/>
    <col min="5" max="5" width="22.42578125" customWidth="1"/>
  </cols>
  <sheetData>
    <row r="1" spans="1:2" x14ac:dyDescent="0.25">
      <c r="A1" s="16" t="s">
        <v>48</v>
      </c>
      <c r="B1" s="16">
        <v>-80000</v>
      </c>
    </row>
    <row r="2" spans="1:2" x14ac:dyDescent="0.25">
      <c r="A2" s="16" t="s">
        <v>3</v>
      </c>
      <c r="B2" s="16">
        <v>7</v>
      </c>
    </row>
    <row r="3" spans="1:2" x14ac:dyDescent="0.25">
      <c r="A3" s="16" t="s">
        <v>50</v>
      </c>
      <c r="B3" s="17">
        <v>0.15</v>
      </c>
    </row>
    <row r="4" spans="1:2" x14ac:dyDescent="0.25">
      <c r="A4" s="16" t="s">
        <v>47</v>
      </c>
      <c r="B4" s="16">
        <v>4</v>
      </c>
    </row>
    <row r="5" spans="1:2" x14ac:dyDescent="0.25">
      <c r="A5" s="16" t="s">
        <v>49</v>
      </c>
      <c r="B5" s="39">
        <f>PV(B3/B4,B2*B4,B1,,1)</f>
        <v>1423782.9042493817</v>
      </c>
    </row>
    <row r="7" spans="1:2" ht="234" x14ac:dyDescent="0.25">
      <c r="A7" s="11" t="s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Пример 1</vt:lpstr>
      <vt:lpstr>Пример 2</vt:lpstr>
      <vt:lpstr>Пример 3</vt:lpstr>
      <vt:lpstr>Пример 4</vt:lpstr>
      <vt:lpstr>Пример 5</vt:lpstr>
      <vt:lpstr>Задание 1</vt:lpstr>
      <vt:lpstr>Задание 2</vt:lpstr>
      <vt:lpstr>Задание 3</vt:lpstr>
      <vt:lpstr>Задание 4</vt:lpstr>
      <vt:lpstr>Задание 5</vt:lpstr>
      <vt:lpstr>Задание 6</vt:lpstr>
      <vt:lpstr>Задание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Деменчук Георгий Максимович</dc:creator>
  <cp:lastModifiedBy>Деменчук Георгий Максимович</cp:lastModifiedBy>
  <dcterms:created xsi:type="dcterms:W3CDTF">2020-09-14T11:03:00Z</dcterms:created>
  <dcterms:modified xsi:type="dcterms:W3CDTF">2020-09-28T12:20:52Z</dcterms:modified>
</cp:coreProperties>
</file>