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46E3BB29-B193-42B3-BA1B-0708B4E3119C}" xr6:coauthVersionLast="47" xr6:coauthVersionMax="47" xr10:uidLastSave="{00000000-0000-0000-0000-000000000000}"/>
  <bookViews>
    <workbookView xWindow="-120" yWindow="-120" windowWidth="21840" windowHeight="13020" xr2:uid="{38E89222-C305-4862-BC70-DF854EF4FD54}"/>
  </bookViews>
  <sheets>
    <sheet name="92-93, Задание 8  R " sheetId="8" r:id="rId1"/>
    <sheet name="с 70-71, Задание 8" sheetId="2" r:id="rId2"/>
    <sheet name="с 70-71, Задание 11" sheetId="5" r:id="rId3"/>
    <sheet name="с 70-71, Задание 9" sheetId="3" r:id="rId4"/>
    <sheet name="с 70-71, Задание 1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0" i="2" l="1"/>
  <c r="G68" i="2"/>
  <c r="G69" i="2" s="1"/>
  <c r="B9" i="6" l="1"/>
  <c r="B4" i="6"/>
  <c r="B6" i="6" s="1"/>
  <c r="B9" i="5"/>
  <c r="C5" i="5"/>
  <c r="B8" i="5" s="1"/>
  <c r="C2" i="5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2" i="3"/>
  <c r="C27" i="2"/>
  <c r="C2" i="3"/>
  <c r="E3" i="3" s="1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B5" i="6" l="1"/>
  <c r="B8" i="6" s="1"/>
  <c r="E11" i="3"/>
  <c r="E10" i="3"/>
  <c r="E9" i="3"/>
  <c r="E12" i="3"/>
  <c r="D4" i="3"/>
  <c r="E8" i="3"/>
  <c r="D15" i="3"/>
  <c r="D3" i="3"/>
  <c r="E7" i="3"/>
  <c r="E14" i="3"/>
  <c r="D8" i="3"/>
  <c r="D6" i="3"/>
  <c r="D16" i="3"/>
  <c r="D14" i="3"/>
  <c r="E2" i="3"/>
  <c r="E6" i="3"/>
  <c r="D10" i="3"/>
  <c r="D5" i="3"/>
  <c r="D13" i="3"/>
  <c r="E17" i="3"/>
  <c r="E5" i="3"/>
  <c r="E13" i="3"/>
  <c r="D7" i="3"/>
  <c r="D17" i="3"/>
  <c r="D12" i="3"/>
  <c r="E16" i="3"/>
  <c r="E4" i="3"/>
  <c r="D9" i="3"/>
  <c r="D2" i="3"/>
  <c r="D11" i="3"/>
  <c r="E15" i="3"/>
  <c r="G2" i="2"/>
  <c r="I2" i="2" s="1"/>
  <c r="F3" i="2" l="1"/>
  <c r="F4" i="2"/>
  <c r="F2" i="2"/>
  <c r="F10" i="2"/>
  <c r="E6" i="2"/>
  <c r="E8" i="2"/>
  <c r="E9" i="2"/>
  <c r="E10" i="2"/>
  <c r="F11" i="2"/>
  <c r="E7" i="2"/>
  <c r="F12" i="2"/>
  <c r="F13" i="2"/>
  <c r="F14" i="2"/>
  <c r="F15" i="2"/>
  <c r="E11" i="2"/>
  <c r="F7" i="2"/>
  <c r="E4" i="2"/>
  <c r="F16" i="2"/>
  <c r="E12" i="2"/>
  <c r="E14" i="2"/>
  <c r="E15" i="2"/>
  <c r="E5" i="2"/>
  <c r="F5" i="2"/>
  <c r="F17" i="2"/>
  <c r="E13" i="2"/>
  <c r="F8" i="2"/>
  <c r="E16" i="2"/>
  <c r="E17" i="2"/>
  <c r="F6" i="2"/>
  <c r="E3" i="2"/>
  <c r="F9" i="2"/>
  <c r="E2" i="2"/>
</calcChain>
</file>

<file path=xl/sharedStrings.xml><?xml version="1.0" encoding="utf-8"?>
<sst xmlns="http://schemas.openxmlformats.org/spreadsheetml/2006/main" count="242" uniqueCount="111">
  <si>
    <t>Y</t>
  </si>
  <si>
    <t>X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</si>
  <si>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</si>
  <si>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</si>
  <si>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</si>
  <si>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</si>
  <si>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</si>
  <si>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</si>
  <si>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</si>
  <si>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</si>
  <si>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</si>
  <si>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</si>
  <si>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</si>
  <si>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</si>
  <si>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</si>
  <si>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</si>
  <si>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</si>
  <si>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</si>
  <si>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</si>
  <si>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</si>
  <si>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</si>
  <si>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</si>
  <si>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</si>
  <si>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</si>
  <si>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</si>
  <si>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</si>
  <si>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</si>
  <si>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</si>
  <si>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</si>
  <si>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</si>
  <si>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</si>
  <si>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e</t>
  </si>
  <si>
    <t>e2</t>
  </si>
  <si>
    <t>E(e2)</t>
  </si>
  <si>
    <t>n</t>
  </si>
  <si>
    <t>сигма</t>
  </si>
  <si>
    <t>сигма2</t>
  </si>
  <si>
    <t>e2/сигма2</t>
  </si>
  <si>
    <t>Z</t>
  </si>
  <si>
    <t>x2кр</t>
  </si>
  <si>
    <t>ПРЕДПОСЫЛКИ ГАУССА-МАРКОВА</t>
  </si>
  <si>
    <t>1) Мат ожидание остатков равно 0</t>
  </si>
  <si>
    <t>3) Нет автокорелляции (Остатки независимо распределены друг от друга)</t>
  </si>
  <si>
    <t>2) Гомоскедастичность (Дисперсия остатков одинакова для любых наблюдений)</t>
  </si>
  <si>
    <t>4) Эндогенность (X не зависит от остатков)</t>
  </si>
  <si>
    <t xml:space="preserve">от y/сигма и x/сигма </t>
  </si>
  <si>
    <t>Y= b0+b1*x + u</t>
  </si>
  <si>
    <t>y/сигма = b0/сигма + b1 * x/сигма + u/сигма</t>
  </si>
  <si>
    <t>Столбец1</t>
  </si>
  <si>
    <t>Среднее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</si>
  <si>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</si>
  <si>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</si>
  <si>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</si>
  <si>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</si>
  <si>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</si>
  <si>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</si>
  <si>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</si>
  <si>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</si>
  <si>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</si>
  <si>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</si>
  <si>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</si>
  <si>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Ст отклонение ошибки</t>
  </si>
  <si>
    <t>y/ст ошибка</t>
  </si>
  <si>
    <t>y/сигма</t>
  </si>
  <si>
    <t>по y/ст ошибку и x/ст ошибку</t>
  </si>
  <si>
    <t xml:space="preserve">Сигма2 </t>
  </si>
  <si>
    <t>СИГМАi=</t>
  </si>
  <si>
    <t>A*ki</t>
  </si>
  <si>
    <t>R2= 1 - ESS/TSS</t>
  </si>
  <si>
    <t>RSS=</t>
  </si>
  <si>
    <t>RSS/2=</t>
  </si>
  <si>
    <t>RSS/2 &gt; хи2кр</t>
  </si>
  <si>
    <t>ESS= (1-R2)*TSS</t>
  </si>
  <si>
    <t>ESS=(1-R2)*TSS</t>
  </si>
  <si>
    <t>F=ESS2/ESS1</t>
  </si>
  <si>
    <t>Fкр</t>
  </si>
  <si>
    <t>Соответственно</t>
  </si>
  <si>
    <t>F &gt; Fкр -&gt; h0 отвергаем, h1 гипотеза о гетероскедастичности принимается</t>
  </si>
  <si>
    <t>r2 = 1 - ESS/TSS</t>
  </si>
  <si>
    <t>r2 = RSS/TSS</t>
  </si>
  <si>
    <t xml:space="preserve">TSS = </t>
  </si>
  <si>
    <t>RSS + ESS</t>
  </si>
  <si>
    <t>TSS=</t>
  </si>
  <si>
    <t xml:space="preserve">R2 = </t>
  </si>
  <si>
    <t>n=</t>
  </si>
  <si>
    <t>Проверка гипотезы!</t>
  </si>
  <si>
    <t>F &gt; Fкр -&gt; h0 (о гомоскедастичности отвергается), принимаем h1 гипотезу о гетероскедастичности</t>
  </si>
  <si>
    <t>Вывод</t>
  </si>
  <si>
    <t>Коэф автокорреляции = 0,585876</t>
  </si>
  <si>
    <t>Количество итераций = 7</t>
  </si>
  <si>
    <t>Вывод: Возмущение гетероскедастично</t>
  </si>
  <si>
    <t>Вывод: возмущение модели гетероскедастично</t>
  </si>
  <si>
    <t xml:space="preserve"> ответы по 2 способам сошлись, что хорошо</t>
  </si>
  <si>
    <t xml:space="preserve">Cochrane-orcutt estimation for first order autocorrelation </t>
  </si>
  <si>
    <t xml:space="preserve"> </t>
  </si>
  <si>
    <t>Call:</t>
  </si>
  <si>
    <t>lm(formula = y ~ x1 + x2)</t>
  </si>
  <si>
    <t xml:space="preserve"> number of interaction: 7</t>
  </si>
  <si>
    <t xml:space="preserve"> rho 0.585876</t>
  </si>
  <si>
    <t xml:space="preserve">Durbin-Watson statistic </t>
  </si>
  <si>
    <t>(original):    0.90856 , p-value: 1.094e-03</t>
  </si>
  <si>
    <t>(transformed): 1.43083 , p-value: 7.159e-02</t>
  </si>
  <si>
    <t xml:space="preserve"> coefficients: </t>
  </si>
  <si>
    <t xml:space="preserve">(Intercept)          x1          x2 </t>
  </si>
  <si>
    <t xml:space="preserve">   1.539611    1.767764    0.767400 </t>
  </si>
  <si>
    <t xml:space="preserve">Ответы: </t>
  </si>
  <si>
    <t>См. полное решение в R: task8.r</t>
  </si>
  <si>
    <t>гетероскедостичность присутствует в нашей модели, h0 отвергается</t>
  </si>
  <si>
    <t>Вывод:</t>
  </si>
  <si>
    <t>ESS 1</t>
  </si>
  <si>
    <t>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</si>
</sst>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4B4B4B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0" fillId="3" borderId="0" xfId="0" applyFill="1" applyBorder="1" applyAlignment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5" borderId="0" xfId="0" applyFill="1" applyBorder="1" applyAlignment="1"/>
    <xf numFmtId="0" fontId="0" fillId="0" borderId="0" xfId="0" applyFill="1"/>
    <xf numFmtId="0" fontId="3" fillId="2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0" fillId="4" borderId="0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128577</xdr:colOff>
      <xdr:row>26</xdr:row>
      <xdr:rowOff>135466</xdr:rowOff>
    </xdr:from>
    <xdr:ext cx="5970810" cy="609671"/>
    <xdr:pic>
      <xdr:nvPicPr>
        <xdr:cNvPr id="3" name="Рисунок 1">
          <a:extLst>
            <a:ext uri="{FF2B5EF4-FFF2-40B4-BE49-F238E27FC236}">
              <a16:creationId xmlns:a16="http://schemas.microsoft.com/office/drawing/2014/main" id="{09CBAD12-B44C-7D4D-841D-FFE5F009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77" y="4978399"/>
          <a:ext cx="5970810" cy="6096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9497-3003-491A-863D-2426BDFC8C22}">
  <dimension ref="A1:L29"/>
  <sheetViews>
    <sheetView tabSelected="1" workbookViewId="0">
      <selection activeCell="G19" sqref="G19"/>
    </sheetView>
  </sheetViews>
  <sheetFormatPr defaultColWidth="8.85546875" defaultRowHeight="15" x14ac:dyDescent="0.25"/>
  <sheetData>
    <row r="1" spans="1:12" x14ac:dyDescent="0.25">
      <c r="A1" t="s">
        <v>93</v>
      </c>
    </row>
    <row r="2" spans="1:12" x14ac:dyDescent="0.25">
      <c r="A2" t="s">
        <v>94</v>
      </c>
    </row>
    <row r="3" spans="1:12" ht="28.5" x14ac:dyDescent="0.45">
      <c r="A3" t="s">
        <v>95</v>
      </c>
      <c r="F3" s="14" t="s">
        <v>106</v>
      </c>
      <c r="G3" s="14"/>
      <c r="H3" s="14"/>
      <c r="I3" s="7"/>
      <c r="J3" s="7"/>
      <c r="K3" s="7"/>
      <c r="L3" s="7"/>
    </row>
    <row r="4" spans="1:12" x14ac:dyDescent="0.25">
      <c r="A4" t="s">
        <v>96</v>
      </c>
    </row>
    <row r="6" spans="1:12" x14ac:dyDescent="0.25">
      <c r="A6" t="s">
        <v>97</v>
      </c>
    </row>
    <row r="7" spans="1:12" x14ac:dyDescent="0.25">
      <c r="A7" t="s">
        <v>98</v>
      </c>
    </row>
    <row r="9" spans="1:12" x14ac:dyDescent="0.25">
      <c r="A9" t="s">
        <v>99</v>
      </c>
    </row>
    <row r="10" spans="1:12" x14ac:dyDescent="0.25">
      <c r="A10" t="s">
        <v>100</v>
      </c>
    </row>
    <row r="11" spans="1:12" x14ac:dyDescent="0.25">
      <c r="A11" t="s">
        <v>101</v>
      </c>
      <c r="D11" t="s">
        <v>87</v>
      </c>
    </row>
    <row r="12" spans="1:12" x14ac:dyDescent="0.25">
      <c r="A12" t="s">
        <v>94</v>
      </c>
    </row>
    <row r="13" spans="1:12" x14ac:dyDescent="0.25">
      <c r="A13" t="s">
        <v>102</v>
      </c>
    </row>
    <row r="14" spans="1:12" x14ac:dyDescent="0.25">
      <c r="A14" t="s">
        <v>103</v>
      </c>
    </row>
    <row r="15" spans="1:12" x14ac:dyDescent="0.25">
      <c r="A15" t="s">
        <v>104</v>
      </c>
    </row>
    <row r="17" spans="1:1" x14ac:dyDescent="0.25">
      <c r="A17" s="10" t="s">
        <v>105</v>
      </c>
    </row>
    <row r="18" spans="1:1" x14ac:dyDescent="0.25">
      <c r="A18" t="s">
        <v>88</v>
      </c>
    </row>
    <row r="19" spans="1:1" x14ac:dyDescent="0.25">
      <c r="A19" t="s">
        <v>89</v>
      </c>
    </row>
    <row r="29" spans="1:1" x14ac:dyDescent="0.25">
      <c r="A2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2D80-E92A-4787-9B90-DC659DCED80A}">
  <dimension ref="A1:U111"/>
  <sheetViews>
    <sheetView topLeftCell="A42" zoomScale="75" zoomScaleNormal="85" workbookViewId="0">
      <selection activeCell="E59" sqref="E59"/>
    </sheetView>
  </sheetViews>
  <sheetFormatPr defaultColWidth="8.85546875" defaultRowHeight="15" x14ac:dyDescent="0.25"/>
  <cols>
    <col min="4" max="7" width="15.85546875" customWidth="1"/>
    <col min="8" max="8" width="24.85546875" bestFit="1" customWidth="1"/>
    <col min="9" max="9" width="16" bestFit="1" customWidth="1"/>
    <col min="10" max="10" width="21" bestFit="1" customWidth="1"/>
    <col min="11" max="11" width="14.140625" bestFit="1" customWidth="1"/>
    <col min="12" max="12" width="12" bestFit="1" customWidth="1"/>
    <col min="13" max="13" width="9.140625" customWidth="1"/>
    <col min="14" max="14" width="75.85546875" bestFit="1" customWidth="1"/>
    <col min="15" max="15" width="13.85546875" bestFit="1" customWidth="1"/>
    <col min="16" max="16" width="14.140625" bestFit="1" customWidth="1"/>
    <col min="21" max="21" width="26.85546875" bestFit="1" customWidth="1"/>
    <col min="22" max="22" width="16.85546875" bestFit="1" customWidth="1"/>
    <col min="23" max="23" width="22.42578125" bestFit="1" customWidth="1"/>
    <col min="24" max="24" width="14.85546875" bestFit="1" customWidth="1"/>
    <col min="25" max="25" width="13.28515625" bestFit="1" customWidth="1"/>
    <col min="26" max="26" width="14.140625" bestFit="1" customWidth="1"/>
    <col min="27" max="27" width="108.28515625" bestFit="1" customWidth="1"/>
    <col min="28" max="28" width="14.42578125" bestFit="1" customWidth="1"/>
    <col min="29" max="29" width="14.85546875" bestFit="1" customWidth="1"/>
  </cols>
  <sheetData>
    <row r="1" spans="1:14" x14ac:dyDescent="0.25">
      <c r="A1" s="1" t="s">
        <v>0</v>
      </c>
      <c r="B1" s="1" t="s">
        <v>1</v>
      </c>
      <c r="C1" t="s">
        <v>31</v>
      </c>
      <c r="D1" t="s">
        <v>32</v>
      </c>
      <c r="E1" t="s">
        <v>37</v>
      </c>
      <c r="F1" t="s">
        <v>38</v>
      </c>
      <c r="G1" t="s">
        <v>33</v>
      </c>
      <c r="H1" t="s">
        <v>34</v>
      </c>
      <c r="I1" s="9" t="s">
        <v>36</v>
      </c>
    </row>
    <row r="2" spans="1:14" x14ac:dyDescent="0.25">
      <c r="A2" s="2">
        <v>0.3</v>
      </c>
      <c r="B2" s="2">
        <v>3.9</v>
      </c>
      <c r="C2" s="3">
        <v>-0.141191680631645</v>
      </c>
      <c r="D2">
        <f>C2^2</f>
        <v>1.9935090679588437E-2</v>
      </c>
      <c r="E2">
        <f>D2/$I$2</f>
        <v>2.5133082746676114E-2</v>
      </c>
      <c r="F2">
        <f>B2/$I$2</f>
        <v>4.9169087960256253</v>
      </c>
      <c r="G2">
        <f>SUM(D2:D17)</f>
        <v>12.69090043940583</v>
      </c>
      <c r="H2">
        <f>COUNT(A2:A17)</f>
        <v>16</v>
      </c>
      <c r="I2" s="9">
        <f>G2/H2</f>
        <v>0.79318127746286438</v>
      </c>
    </row>
    <row r="3" spans="1:14" x14ac:dyDescent="0.25">
      <c r="A3" s="2">
        <v>0.1</v>
      </c>
      <c r="B3" s="2">
        <v>5</v>
      </c>
      <c r="C3" s="3">
        <v>-0.48954999090090001</v>
      </c>
      <c r="D3">
        <f t="shared" ref="D3:D17" si="0">C3^2</f>
        <v>0.2396591935910713</v>
      </c>
      <c r="E3">
        <f t="shared" ref="E3:E17" si="1">D3/$I$2</f>
        <v>0.30214933256829402</v>
      </c>
      <c r="F3">
        <f>B3/$I$2</f>
        <v>6.3037292256738784</v>
      </c>
    </row>
    <row r="4" spans="1:14" x14ac:dyDescent="0.25">
      <c r="A4" s="2">
        <v>1</v>
      </c>
      <c r="B4" s="2">
        <v>7.2</v>
      </c>
      <c r="C4" s="3">
        <v>0.11373338856058957</v>
      </c>
      <c r="D4">
        <f t="shared" si="0"/>
        <v>1.2935283673474046E-2</v>
      </c>
      <c r="E4">
        <f t="shared" si="1"/>
        <v>1.6308105146972104E-2</v>
      </c>
      <c r="F4">
        <f>B4/$I$2</f>
        <v>9.0773700849703864</v>
      </c>
    </row>
    <row r="5" spans="1:14" x14ac:dyDescent="0.25">
      <c r="A5" s="2">
        <v>0.8</v>
      </c>
      <c r="B5" s="2">
        <v>10</v>
      </c>
      <c r="C5" s="3">
        <v>-0.46390594667024176</v>
      </c>
      <c r="D5">
        <f t="shared" si="0"/>
        <v>0.21520872735601321</v>
      </c>
      <c r="E5">
        <f t="shared" si="1"/>
        <v>0.27132350885083639</v>
      </c>
      <c r="F5">
        <f t="shared" ref="F5:F17" si="2">B5/$I$2</f>
        <v>12.607458451347757</v>
      </c>
    </row>
    <row r="6" spans="1:14" x14ac:dyDescent="0.25">
      <c r="A6" s="2">
        <v>2.2000000000000002</v>
      </c>
      <c r="B6" s="2">
        <v>13.3</v>
      </c>
      <c r="C6" s="3">
        <v>0.49101912252199265</v>
      </c>
      <c r="D6">
        <f t="shared" si="0"/>
        <v>0.24109977868226762</v>
      </c>
      <c r="E6">
        <f t="shared" si="1"/>
        <v>0.3039655442365829</v>
      </c>
      <c r="F6">
        <f t="shared" si="2"/>
        <v>16.76791974029252</v>
      </c>
    </row>
    <row r="7" spans="1:14" x14ac:dyDescent="0.25">
      <c r="A7" s="2">
        <v>2.5</v>
      </c>
      <c r="B7" s="2">
        <v>18</v>
      </c>
      <c r="C7" s="3">
        <v>0.1571245240988115</v>
      </c>
      <c r="D7">
        <f t="shared" si="0"/>
        <v>2.4688116073277998E-2</v>
      </c>
      <c r="E7">
        <f t="shared" si="1"/>
        <v>3.112543976359031E-2</v>
      </c>
      <c r="F7">
        <f t="shared" si="2"/>
        <v>22.693425212425964</v>
      </c>
      <c r="N7" s="13"/>
    </row>
    <row r="8" spans="1:14" x14ac:dyDescent="0.25">
      <c r="A8" s="2">
        <v>2</v>
      </c>
      <c r="B8" s="2">
        <v>19.399999999999999</v>
      </c>
      <c r="C8" s="3">
        <v>-0.53169514351660441</v>
      </c>
      <c r="D8">
        <f t="shared" si="0"/>
        <v>0.28269972563914259</v>
      </c>
      <c r="E8">
        <f t="shared" si="1"/>
        <v>0.35641250452029005</v>
      </c>
      <c r="F8">
        <f t="shared" si="2"/>
        <v>24.458469395614646</v>
      </c>
      <c r="N8" s="13"/>
    </row>
    <row r="9" spans="1:14" x14ac:dyDescent="0.25">
      <c r="A9" s="2">
        <v>3.8</v>
      </c>
      <c r="B9" s="2">
        <v>22.3</v>
      </c>
      <c r="C9" s="3">
        <v>0.87717840213717713</v>
      </c>
      <c r="D9">
        <f t="shared" si="0"/>
        <v>0.76944194917593123</v>
      </c>
      <c r="E9">
        <f t="shared" si="1"/>
        <v>0.97007074049595854</v>
      </c>
      <c r="F9">
        <f t="shared" si="2"/>
        <v>28.114632346505498</v>
      </c>
      <c r="N9" s="13"/>
    </row>
    <row r="10" spans="1:14" x14ac:dyDescent="0.25">
      <c r="A10" s="2">
        <v>3.1</v>
      </c>
      <c r="B10" s="2">
        <v>29</v>
      </c>
      <c r="C10" s="3">
        <v>-0.72645857859374052</v>
      </c>
      <c r="D10">
        <f t="shared" si="0"/>
        <v>0.52774206641243793</v>
      </c>
      <c r="E10">
        <f t="shared" si="1"/>
        <v>0.665348617532322</v>
      </c>
      <c r="F10">
        <f t="shared" si="2"/>
        <v>36.561629508908496</v>
      </c>
      <c r="G10" s="11"/>
      <c r="H10" s="11"/>
      <c r="I10" s="11"/>
      <c r="J10" s="11"/>
      <c r="N10" s="13"/>
    </row>
    <row r="11" spans="1:14" x14ac:dyDescent="0.25">
      <c r="A11" s="2">
        <v>5</v>
      </c>
      <c r="B11" s="2">
        <v>30.8</v>
      </c>
      <c r="C11" s="3">
        <v>0.93077327732929582</v>
      </c>
      <c r="D11">
        <f t="shared" si="0"/>
        <v>0.86633889379031825</v>
      </c>
      <c r="E11">
        <f t="shared" si="1"/>
        <v>1.0922331608248015</v>
      </c>
      <c r="F11">
        <f t="shared" si="2"/>
        <v>38.830972030151095</v>
      </c>
      <c r="G11" s="11"/>
      <c r="H11" s="11"/>
      <c r="I11" s="11"/>
      <c r="J11" s="11"/>
      <c r="N11" s="13"/>
    </row>
    <row r="12" spans="1:14" x14ac:dyDescent="0.25">
      <c r="A12" s="2">
        <v>6.2</v>
      </c>
      <c r="B12" s="2">
        <v>39</v>
      </c>
      <c r="C12" s="3">
        <v>1.0248295098675753</v>
      </c>
      <c r="D12">
        <f t="shared" si="0"/>
        <v>1.0502755242954145</v>
      </c>
      <c r="E12">
        <f t="shared" si="1"/>
        <v>1.324130503502192</v>
      </c>
      <c r="F12">
        <f t="shared" si="2"/>
        <v>49.169087960256256</v>
      </c>
      <c r="G12" s="11"/>
      <c r="H12" s="11"/>
      <c r="I12" s="11"/>
      <c r="J12" s="11"/>
      <c r="N12" s="13"/>
    </row>
    <row r="13" spans="1:14" x14ac:dyDescent="0.25">
      <c r="A13" s="2">
        <v>5</v>
      </c>
      <c r="B13" s="2">
        <v>43.5</v>
      </c>
      <c r="C13" s="3">
        <v>-0.78209085032483117</v>
      </c>
      <c r="D13">
        <f t="shared" si="0"/>
        <v>0.6116660981618175</v>
      </c>
      <c r="E13">
        <f t="shared" si="1"/>
        <v>0.77115549186731125</v>
      </c>
      <c r="F13">
        <f t="shared" si="2"/>
        <v>54.842444263362744</v>
      </c>
      <c r="G13" s="11"/>
      <c r="H13" s="11"/>
      <c r="I13" s="11"/>
      <c r="J13" s="11"/>
      <c r="N13" s="13"/>
    </row>
    <row r="14" spans="1:14" x14ac:dyDescent="0.25">
      <c r="A14" s="2">
        <v>5.3</v>
      </c>
      <c r="B14" s="2">
        <v>50.2</v>
      </c>
      <c r="C14" s="3">
        <v>-1.3857278310557506</v>
      </c>
      <c r="D14">
        <f t="shared" si="0"/>
        <v>1.9202416217624749</v>
      </c>
      <c r="E14">
        <f t="shared" si="1"/>
        <v>2.4209366462919037</v>
      </c>
      <c r="F14">
        <f t="shared" si="2"/>
        <v>63.289441425765744</v>
      </c>
      <c r="G14" s="11"/>
      <c r="H14" s="16"/>
      <c r="I14" s="16"/>
      <c r="J14" s="11"/>
    </row>
    <row r="15" spans="1:14" x14ac:dyDescent="0.25">
      <c r="A15" s="2">
        <v>8.8000000000000007</v>
      </c>
      <c r="B15" s="2">
        <v>54.9</v>
      </c>
      <c r="C15" s="3">
        <v>1.4803775705210693</v>
      </c>
      <c r="D15">
        <f t="shared" si="0"/>
        <v>2.1915177513018635</v>
      </c>
      <c r="E15">
        <f t="shared" si="1"/>
        <v>2.7629468994929312</v>
      </c>
      <c r="F15">
        <f t="shared" si="2"/>
        <v>69.214946897899182</v>
      </c>
      <c r="G15" s="11"/>
      <c r="H15" s="3"/>
      <c r="I15" s="3"/>
      <c r="J15" s="11"/>
    </row>
    <row r="16" spans="1:14" x14ac:dyDescent="0.25">
      <c r="A16" s="2">
        <v>9.1999999999999993</v>
      </c>
      <c r="B16" s="2">
        <v>61</v>
      </c>
      <c r="C16" s="3">
        <v>1.057663304482471</v>
      </c>
      <c r="D16">
        <f t="shared" si="0"/>
        <v>1.1186516656487802</v>
      </c>
      <c r="E16">
        <f t="shared" si="1"/>
        <v>1.410335439619796</v>
      </c>
      <c r="F16">
        <f t="shared" si="2"/>
        <v>76.905496553221326</v>
      </c>
      <c r="G16" s="11"/>
      <c r="H16" s="3"/>
      <c r="I16" s="3"/>
      <c r="J16" s="11"/>
    </row>
    <row r="17" spans="1:21" ht="15.75" thickBot="1" x14ac:dyDescent="0.3">
      <c r="A17" s="2">
        <v>6.8</v>
      </c>
      <c r="B17" s="2">
        <v>63</v>
      </c>
      <c r="C17" s="4">
        <v>-1.6120790778252649</v>
      </c>
      <c r="D17">
        <f t="shared" si="0"/>
        <v>2.5987989531619564</v>
      </c>
      <c r="E17">
        <f t="shared" si="1"/>
        <v>3.2764249825395413</v>
      </c>
      <c r="F17">
        <f t="shared" si="2"/>
        <v>79.426988243490868</v>
      </c>
      <c r="G17" s="11"/>
      <c r="H17" s="3"/>
      <c r="I17" s="3"/>
      <c r="J17" s="11"/>
    </row>
    <row r="18" spans="1:21" x14ac:dyDescent="0.25">
      <c r="G18" s="11"/>
      <c r="H18" s="3"/>
      <c r="I18" s="3"/>
      <c r="J18" s="11"/>
    </row>
    <row r="19" spans="1:21" ht="15.75" thickBot="1" x14ac:dyDescent="0.3">
      <c r="G19" s="11"/>
      <c r="H19" s="3"/>
      <c r="I19" s="3"/>
      <c r="J19" s="11"/>
    </row>
    <row r="20" spans="1:21" x14ac:dyDescent="0.25">
      <c r="A20" s="6" t="s">
        <v>48</v>
      </c>
      <c r="B20" s="6"/>
      <c r="E20" t="s">
        <v>2</v>
      </c>
      <c r="G20" s="11"/>
      <c r="H20" s="11"/>
      <c r="I20" s="11"/>
      <c r="J20" s="11"/>
      <c r="K20" s="13"/>
    </row>
    <row r="21" spans="1:21" ht="15.75" thickBot="1" x14ac:dyDescent="0.3">
      <c r="A21" s="3"/>
      <c r="B21" s="3"/>
      <c r="G21" s="11"/>
      <c r="H21" s="11"/>
      <c r="I21" s="11"/>
      <c r="J21" s="11"/>
      <c r="K21" s="13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25">
      <c r="A22" s="3" t="s">
        <v>49</v>
      </c>
      <c r="B22" s="3">
        <v>2.4980018054066022E-16</v>
      </c>
      <c r="E22" s="6" t="s">
        <v>3</v>
      </c>
      <c r="F22" s="6"/>
      <c r="G22" s="11"/>
      <c r="H22" s="11"/>
      <c r="I22" s="11"/>
      <c r="J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x14ac:dyDescent="0.25">
      <c r="A23" s="3" t="s">
        <v>7</v>
      </c>
      <c r="B23" s="3">
        <v>0.2299538036886053</v>
      </c>
      <c r="E23" s="3" t="s">
        <v>4</v>
      </c>
      <c r="F23" s="3">
        <v>0.94775108305807998</v>
      </c>
      <c r="G23" s="11"/>
      <c r="H23" s="11"/>
      <c r="I23" s="11"/>
      <c r="J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x14ac:dyDescent="0.25">
      <c r="A24" s="3" t="s">
        <v>50</v>
      </c>
      <c r="B24" s="3">
        <v>-1.3729146035527634E-2</v>
      </c>
      <c r="E24" s="3" t="s">
        <v>5</v>
      </c>
      <c r="F24" s="3">
        <v>0.8982321154377636</v>
      </c>
      <c r="M24" s="11"/>
      <c r="N24" s="11"/>
      <c r="O24" s="11"/>
      <c r="P24" s="11"/>
      <c r="Q24" s="11"/>
      <c r="R24" s="11"/>
      <c r="S24" s="11"/>
      <c r="T24" s="11"/>
      <c r="U24" s="11"/>
    </row>
    <row r="25" spans="1:21" x14ac:dyDescent="0.25">
      <c r="A25" s="3" t="s">
        <v>51</v>
      </c>
      <c r="B25" s="3" t="e">
        <v>#N/A</v>
      </c>
      <c r="E25" s="3" t="s">
        <v>6</v>
      </c>
      <c r="F25" s="3">
        <v>0.8909629808261752</v>
      </c>
      <c r="M25" s="11"/>
      <c r="N25" s="11"/>
      <c r="O25" s="11"/>
      <c r="P25" s="11"/>
      <c r="Q25" s="11"/>
      <c r="R25" s="11"/>
      <c r="S25" s="11"/>
      <c r="T25" s="11"/>
      <c r="U25" s="11"/>
    </row>
    <row r="26" spans="1:21" x14ac:dyDescent="0.25">
      <c r="A26" s="3" t="s">
        <v>52</v>
      </c>
      <c r="B26" s="3">
        <v>0.91981521475442118</v>
      </c>
      <c r="E26" s="3" t="s">
        <v>7</v>
      </c>
      <c r="F26" s="3">
        <v>0.95209920099167611</v>
      </c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5.75" thickBot="1" x14ac:dyDescent="0.3">
      <c r="A27" s="3" t="s">
        <v>53</v>
      </c>
      <c r="B27" s="3">
        <v>0.84606002929372204</v>
      </c>
      <c r="C27">
        <f>SQRT(B27)</f>
        <v>0.91981521475442118</v>
      </c>
      <c r="E27" s="4" t="s">
        <v>8</v>
      </c>
      <c r="F27" s="4">
        <v>16</v>
      </c>
      <c r="M27" s="11"/>
      <c r="N27" s="15"/>
      <c r="O27" s="15"/>
      <c r="P27" s="15"/>
      <c r="Q27" s="11"/>
      <c r="R27" s="11"/>
      <c r="S27" s="11"/>
      <c r="T27" s="11"/>
      <c r="U27" s="11"/>
    </row>
    <row r="28" spans="1:21" x14ac:dyDescent="0.25">
      <c r="A28" s="3" t="s">
        <v>54</v>
      </c>
      <c r="B28" s="3">
        <v>-0.94777518604065625</v>
      </c>
      <c r="M28" s="11"/>
      <c r="N28" s="3"/>
      <c r="O28" s="3"/>
      <c r="P28" s="3"/>
      <c r="Q28" s="11"/>
      <c r="R28" s="11"/>
      <c r="S28" s="11"/>
      <c r="T28" s="11"/>
      <c r="U28" s="11"/>
    </row>
    <row r="29" spans="1:21" ht="15.75" thickBot="1" x14ac:dyDescent="0.3">
      <c r="A29" s="3" t="s">
        <v>55</v>
      </c>
      <c r="B29" s="3">
        <v>-9.5321710403630036E-2</v>
      </c>
      <c r="E29" t="s">
        <v>9</v>
      </c>
      <c r="M29" s="11"/>
      <c r="N29" s="3"/>
      <c r="O29" s="3"/>
      <c r="P29" s="3"/>
      <c r="Q29" s="11"/>
      <c r="R29" s="11"/>
      <c r="S29" s="11"/>
      <c r="T29" s="11"/>
      <c r="U29" s="11"/>
    </row>
    <row r="30" spans="1:21" x14ac:dyDescent="0.25">
      <c r="A30" s="3" t="s">
        <v>56</v>
      </c>
      <c r="B30" s="3">
        <v>3.0924566483463343</v>
      </c>
      <c r="E30" s="5"/>
      <c r="F30" s="5" t="s">
        <v>14</v>
      </c>
      <c r="G30" s="5" t="s">
        <v>15</v>
      </c>
      <c r="H30" s="5" t="s">
        <v>16</v>
      </c>
      <c r="I30" s="5" t="s">
        <v>17</v>
      </c>
      <c r="J30" s="5" t="s">
        <v>18</v>
      </c>
      <c r="M30" s="11"/>
      <c r="N30" s="11"/>
      <c r="O30" s="11"/>
      <c r="P30" s="11"/>
      <c r="Q30" s="11"/>
      <c r="R30" s="11"/>
      <c r="S30" s="11"/>
      <c r="T30" s="11"/>
      <c r="U30" s="11"/>
    </row>
    <row r="31" spans="1:21" x14ac:dyDescent="0.25">
      <c r="A31" s="3" t="s">
        <v>57</v>
      </c>
      <c r="B31" s="3">
        <v>-1.6120790778252649</v>
      </c>
      <c r="E31" s="3" t="s">
        <v>10</v>
      </c>
      <c r="F31" s="3">
        <v>1</v>
      </c>
      <c r="G31" s="3">
        <v>112.01347456059415</v>
      </c>
      <c r="H31" s="3">
        <v>112.01347456059415</v>
      </c>
      <c r="I31" s="3">
        <v>123.56795731995656</v>
      </c>
      <c r="J31" s="3">
        <v>2.4812980161968888E-8</v>
      </c>
    </row>
    <row r="32" spans="1:21" x14ac:dyDescent="0.25">
      <c r="A32" s="3" t="s">
        <v>58</v>
      </c>
      <c r="B32" s="3">
        <v>1.4803775705210693</v>
      </c>
      <c r="E32" s="3" t="s">
        <v>11</v>
      </c>
      <c r="F32" s="3">
        <v>14</v>
      </c>
      <c r="G32" s="3">
        <v>12.690900439405834</v>
      </c>
      <c r="H32" s="3">
        <v>0.90649288852898813</v>
      </c>
      <c r="I32" s="3"/>
      <c r="J32" s="3"/>
    </row>
    <row r="33" spans="1:13" ht="15.75" thickBot="1" x14ac:dyDescent="0.3">
      <c r="A33" s="3" t="s">
        <v>59</v>
      </c>
      <c r="B33" s="3">
        <v>3.9968028886505635E-15</v>
      </c>
      <c r="E33" s="4" t="s">
        <v>12</v>
      </c>
      <c r="F33" s="4">
        <v>15</v>
      </c>
      <c r="G33" s="4">
        <v>124.70437499999998</v>
      </c>
      <c r="H33" s="4"/>
      <c r="I33" s="4"/>
      <c r="J33" s="4"/>
    </row>
    <row r="34" spans="1:13" ht="15.75" thickBot="1" x14ac:dyDescent="0.3">
      <c r="A34" s="4" t="s">
        <v>60</v>
      </c>
      <c r="B34" s="4">
        <v>16</v>
      </c>
    </row>
    <row r="35" spans="1:13" x14ac:dyDescent="0.25">
      <c r="B35">
        <v>0</v>
      </c>
      <c r="E35" s="5"/>
      <c r="F35" s="5" t="s">
        <v>19</v>
      </c>
      <c r="G35" s="5" t="s">
        <v>7</v>
      </c>
      <c r="H35" s="5" t="s">
        <v>20</v>
      </c>
      <c r="I35" s="5" t="s">
        <v>21</v>
      </c>
      <c r="J35" s="5" t="s">
        <v>22</v>
      </c>
      <c r="K35" s="5" t="s">
        <v>23</v>
      </c>
      <c r="L35" s="5" t="s">
        <v>24</v>
      </c>
      <c r="M35" s="5" t="s">
        <v>25</v>
      </c>
    </row>
    <row r="36" spans="1:13" x14ac:dyDescent="0.25">
      <c r="E36" s="3" t="s">
        <v>13</v>
      </c>
      <c r="F36" s="3">
        <v>-8.480596486844183E-2</v>
      </c>
      <c r="G36" s="3">
        <v>0.42889502375879246</v>
      </c>
      <c r="H36" s="3">
        <v>-0.19773128660997499</v>
      </c>
      <c r="I36" s="3">
        <v>0.84609752696310747</v>
      </c>
      <c r="J36" s="3">
        <v>-1.0046943023404902</v>
      </c>
      <c r="K36" s="3">
        <v>0.83508237260360663</v>
      </c>
      <c r="L36" s="3">
        <v>-1.0046943023404902</v>
      </c>
      <c r="M36" s="3">
        <v>0.83508237260360663</v>
      </c>
    </row>
    <row r="37" spans="1:13" ht="15.75" thickBot="1" x14ac:dyDescent="0.3">
      <c r="E37" s="4" t="s">
        <v>26</v>
      </c>
      <c r="F37" s="4">
        <v>0.13487119115386836</v>
      </c>
      <c r="G37" s="4">
        <v>1.2132945851414955E-2</v>
      </c>
      <c r="H37" s="4">
        <v>11.116112509324317</v>
      </c>
      <c r="I37" s="4">
        <v>2.4812980161968888E-8</v>
      </c>
      <c r="J37" s="4">
        <v>0.10884861040652602</v>
      </c>
      <c r="K37" s="4">
        <v>0.16089377190121071</v>
      </c>
      <c r="L37" s="4">
        <v>0.10884861040652602</v>
      </c>
      <c r="M37" s="4">
        <v>0.16089377190121071</v>
      </c>
    </row>
    <row r="41" spans="1:13" x14ac:dyDescent="0.25">
      <c r="E41" t="s">
        <v>27</v>
      </c>
    </row>
    <row r="42" spans="1:13" ht="15.75" thickBot="1" x14ac:dyDescent="0.3"/>
    <row r="43" spans="1:13" x14ac:dyDescent="0.25">
      <c r="E43" s="5" t="s">
        <v>28</v>
      </c>
      <c r="F43" s="5" t="s">
        <v>29</v>
      </c>
      <c r="G43" s="5" t="s">
        <v>30</v>
      </c>
    </row>
    <row r="44" spans="1:13" x14ac:dyDescent="0.25">
      <c r="E44" s="3">
        <v>1</v>
      </c>
      <c r="F44" s="3">
        <v>0.44119168063164482</v>
      </c>
      <c r="G44" s="3">
        <v>-0.14119168063164483</v>
      </c>
    </row>
    <row r="45" spans="1:13" x14ac:dyDescent="0.25">
      <c r="E45" s="3">
        <v>2</v>
      </c>
      <c r="F45" s="3">
        <v>0.58954999090089999</v>
      </c>
      <c r="G45" s="3">
        <v>-0.48954999090090001</v>
      </c>
    </row>
    <row r="46" spans="1:13" x14ac:dyDescent="0.25">
      <c r="E46" s="3">
        <v>3</v>
      </c>
      <c r="F46" s="3">
        <v>0.88626661143941043</v>
      </c>
      <c r="G46" s="3">
        <v>0.11373338856058957</v>
      </c>
    </row>
    <row r="47" spans="1:13" x14ac:dyDescent="0.25">
      <c r="E47" s="3">
        <v>4</v>
      </c>
      <c r="F47" s="3">
        <v>1.2639059466702418</v>
      </c>
      <c r="G47" s="3">
        <v>-0.46390594667024176</v>
      </c>
    </row>
    <row r="48" spans="1:13" x14ac:dyDescent="0.25">
      <c r="E48" s="3">
        <v>5</v>
      </c>
      <c r="F48" s="3">
        <v>1.7089808774780075</v>
      </c>
      <c r="G48" s="3">
        <v>0.49101912252199265</v>
      </c>
    </row>
    <row r="49" spans="5:7" x14ac:dyDescent="0.25">
      <c r="E49" s="3">
        <v>6</v>
      </c>
      <c r="F49" s="3">
        <v>2.3428754759011885</v>
      </c>
      <c r="G49" s="3">
        <v>0.1571245240988115</v>
      </c>
    </row>
    <row r="50" spans="5:7" x14ac:dyDescent="0.25">
      <c r="E50" s="3">
        <v>7</v>
      </c>
      <c r="F50" s="3">
        <v>2.5316951435166044</v>
      </c>
      <c r="G50" s="3">
        <v>-0.53169514351660441</v>
      </c>
    </row>
    <row r="51" spans="5:7" x14ac:dyDescent="0.25">
      <c r="E51" s="3">
        <v>8</v>
      </c>
      <c r="F51" s="3">
        <v>2.9228215978628227</v>
      </c>
      <c r="G51" s="3">
        <v>0.87717840213717713</v>
      </c>
    </row>
    <row r="52" spans="5:7" x14ac:dyDescent="0.25">
      <c r="E52" s="3">
        <v>9</v>
      </c>
      <c r="F52" s="3">
        <v>3.8264585785937406</v>
      </c>
      <c r="G52" s="3">
        <v>-0.72645857859374052</v>
      </c>
    </row>
    <row r="53" spans="5:7" x14ac:dyDescent="0.25">
      <c r="E53" s="3">
        <v>10</v>
      </c>
      <c r="F53" s="3">
        <v>4.0692267226707042</v>
      </c>
      <c r="G53" s="3">
        <v>0.93077327732929582</v>
      </c>
    </row>
    <row r="54" spans="5:7" x14ac:dyDescent="0.25">
      <c r="E54" s="3">
        <v>11</v>
      </c>
      <c r="F54" s="3">
        <v>5.1751704901324249</v>
      </c>
      <c r="G54" s="3">
        <v>1.0248295098675753</v>
      </c>
    </row>
    <row r="55" spans="5:7" x14ac:dyDescent="0.25">
      <c r="E55" s="3">
        <v>12</v>
      </c>
      <c r="F55" s="3">
        <v>5.7820908503248312</v>
      </c>
      <c r="G55" s="3">
        <v>-0.78209085032483117</v>
      </c>
    </row>
    <row r="56" spans="5:7" x14ac:dyDescent="0.25">
      <c r="E56" s="3">
        <v>13</v>
      </c>
      <c r="F56" s="3">
        <v>6.6857278310557504</v>
      </c>
      <c r="G56" s="3">
        <v>-1.3857278310557506</v>
      </c>
    </row>
    <row r="57" spans="5:7" x14ac:dyDescent="0.25">
      <c r="E57" s="3">
        <v>14</v>
      </c>
      <c r="F57" s="3">
        <v>7.3196224294789314</v>
      </c>
      <c r="G57" s="3">
        <v>1.4803775705210693</v>
      </c>
    </row>
    <row r="58" spans="5:7" x14ac:dyDescent="0.25">
      <c r="E58" s="3">
        <v>15</v>
      </c>
      <c r="F58" s="3">
        <v>8.1423366955175283</v>
      </c>
      <c r="G58" s="3">
        <v>1.057663304482471</v>
      </c>
    </row>
    <row r="59" spans="5:7" ht="15.75" thickBot="1" x14ac:dyDescent="0.3">
      <c r="E59" s="4">
        <v>16</v>
      </c>
      <c r="F59" s="4">
        <v>8.4120790778252648</v>
      </c>
      <c r="G59" s="4">
        <v>-1.6120790778252649</v>
      </c>
    </row>
    <row r="68" spans="1:11" x14ac:dyDescent="0.25">
      <c r="E68" s="13"/>
      <c r="F68" s="13" t="s">
        <v>69</v>
      </c>
      <c r="G68" s="13">
        <f>C75</f>
        <v>11.915211222526633</v>
      </c>
      <c r="H68" s="13"/>
    </row>
    <row r="69" spans="1:11" x14ac:dyDescent="0.25">
      <c r="E69" s="13"/>
      <c r="F69" s="13" t="s">
        <v>70</v>
      </c>
      <c r="G69" s="13">
        <f>G68/2</f>
        <v>5.9576056112633164</v>
      </c>
      <c r="H69" s="13"/>
    </row>
    <row r="70" spans="1:11" x14ac:dyDescent="0.25">
      <c r="A70" s="3"/>
      <c r="B70" s="3"/>
      <c r="E70" s="13"/>
      <c r="F70" s="13" t="s">
        <v>39</v>
      </c>
      <c r="G70" s="13">
        <f>CHIINV(5%,1)</f>
        <v>3.8414588206941236</v>
      </c>
      <c r="H70" s="13"/>
    </row>
    <row r="71" spans="1:11" ht="15.75" thickBot="1" x14ac:dyDescent="0.3">
      <c r="A71" s="4"/>
      <c r="B71" s="4"/>
      <c r="E71" s="9" t="s">
        <v>108</v>
      </c>
      <c r="F71" s="9" t="s">
        <v>71</v>
      </c>
      <c r="G71" s="9" t="s">
        <v>107</v>
      </c>
      <c r="H71" s="9"/>
      <c r="I71" s="9"/>
    </row>
    <row r="72" spans="1:11" ht="15.75" thickBot="1" x14ac:dyDescent="0.3"/>
    <row r="73" spans="1:11" ht="15.75" thickBot="1" x14ac:dyDescent="0.3">
      <c r="A73" t="s">
        <v>9</v>
      </c>
      <c r="J73" s="6" t="s">
        <v>3</v>
      </c>
      <c r="K73" s="6"/>
    </row>
    <row r="74" spans="1:11" x14ac:dyDescent="0.25">
      <c r="A74" s="5"/>
      <c r="B74" s="5" t="s">
        <v>14</v>
      </c>
      <c r="C74" s="5" t="s">
        <v>15</v>
      </c>
      <c r="D74" s="5" t="s">
        <v>16</v>
      </c>
      <c r="E74" s="5" t="s">
        <v>17</v>
      </c>
      <c r="F74" s="5" t="s">
        <v>18</v>
      </c>
      <c r="J74" s="3" t="s">
        <v>4</v>
      </c>
      <c r="K74" s="3">
        <v>0.87592930608058428</v>
      </c>
    </row>
    <row r="75" spans="1:11" x14ac:dyDescent="0.25">
      <c r="A75" s="3" t="s">
        <v>10</v>
      </c>
      <c r="B75" s="3">
        <v>1</v>
      </c>
      <c r="C75" s="17">
        <v>11.915211222526633</v>
      </c>
      <c r="D75" s="3">
        <v>11.915211222526633</v>
      </c>
      <c r="E75" s="3">
        <v>46.150931383193267</v>
      </c>
      <c r="F75" s="3">
        <v>8.6883986555443622E-6</v>
      </c>
      <c r="J75" s="3" t="s">
        <v>5</v>
      </c>
      <c r="K75" s="3">
        <v>0.76725214925081398</v>
      </c>
    </row>
    <row r="76" spans="1:11" x14ac:dyDescent="0.25">
      <c r="A76" s="3" t="s">
        <v>11</v>
      </c>
      <c r="B76" s="3">
        <v>14</v>
      </c>
      <c r="C76" s="8">
        <v>3.6145090059032037</v>
      </c>
      <c r="D76" s="3">
        <v>0.25817921470737171</v>
      </c>
      <c r="E76" s="3"/>
      <c r="F76" s="3"/>
      <c r="J76" s="3" t="s">
        <v>6</v>
      </c>
      <c r="K76" s="3">
        <v>0.75062730276872924</v>
      </c>
    </row>
    <row r="77" spans="1:11" ht="15.75" thickBot="1" x14ac:dyDescent="0.3">
      <c r="A77" s="4" t="s">
        <v>12</v>
      </c>
      <c r="B77" s="4">
        <v>15</v>
      </c>
      <c r="C77" s="4">
        <v>15.529720228429836</v>
      </c>
      <c r="D77" s="4"/>
      <c r="E77" s="4"/>
      <c r="F77" s="4"/>
      <c r="J77" s="3" t="s">
        <v>7</v>
      </c>
      <c r="K77" s="3">
        <v>0.5081133876482411</v>
      </c>
    </row>
    <row r="78" spans="1:11" ht="15.75" thickBot="1" x14ac:dyDescent="0.3">
      <c r="J78" s="4" t="s">
        <v>8</v>
      </c>
      <c r="K78" s="4">
        <v>16</v>
      </c>
    </row>
    <row r="79" spans="1:11" x14ac:dyDescent="0.25">
      <c r="A79" s="5"/>
      <c r="B79" s="5" t="s">
        <v>19</v>
      </c>
      <c r="C79" s="5" t="s">
        <v>7</v>
      </c>
      <c r="D79" s="5" t="s">
        <v>20</v>
      </c>
      <c r="E79" s="5" t="s">
        <v>21</v>
      </c>
      <c r="F79" s="5" t="s">
        <v>22</v>
      </c>
      <c r="G79" s="5" t="s">
        <v>23</v>
      </c>
      <c r="H79" s="5" t="s">
        <v>24</v>
      </c>
      <c r="I79" s="5" t="s">
        <v>25</v>
      </c>
    </row>
    <row r="80" spans="1:11" x14ac:dyDescent="0.25">
      <c r="A80" s="3" t="s">
        <v>13</v>
      </c>
      <c r="B80" s="3">
        <v>-0.29352425479920985</v>
      </c>
      <c r="C80" s="3">
        <v>0.22889138362952799</v>
      </c>
      <c r="D80" s="3">
        <v>-1.2823735439263775</v>
      </c>
      <c r="E80" s="3">
        <v>0.2205390530176102</v>
      </c>
      <c r="F80" s="3">
        <v>-0.78444744738690875</v>
      </c>
      <c r="G80" s="3">
        <v>0.19739893778848905</v>
      </c>
      <c r="H80" s="3">
        <v>-0.78444744738690875</v>
      </c>
      <c r="I80" s="3">
        <v>0.19739893778848905</v>
      </c>
    </row>
    <row r="81" spans="1:9" ht="15.75" thickBot="1" x14ac:dyDescent="0.3">
      <c r="A81" s="4" t="s">
        <v>26</v>
      </c>
      <c r="B81" s="4">
        <v>3.4890515480581058E-2</v>
      </c>
      <c r="C81" s="4">
        <v>5.1359069979196792E-3</v>
      </c>
      <c r="D81" s="4">
        <v>6.7934476801689767</v>
      </c>
      <c r="E81" s="4">
        <v>8.6883986555443775E-6</v>
      </c>
      <c r="F81" s="4">
        <v>2.3875090521059038E-2</v>
      </c>
      <c r="G81" s="4">
        <v>4.5905940440103078E-2</v>
      </c>
      <c r="H81" s="4">
        <v>2.3875090521059038E-2</v>
      </c>
      <c r="I81" s="4">
        <v>4.5905940440103078E-2</v>
      </c>
    </row>
    <row r="85" spans="1:9" x14ac:dyDescent="0.25">
      <c r="A85" t="s">
        <v>27</v>
      </c>
    </row>
    <row r="86" spans="1:9" ht="15.75" thickBot="1" x14ac:dyDescent="0.3"/>
    <row r="87" spans="1:9" x14ac:dyDescent="0.25">
      <c r="A87" s="5" t="s">
        <v>28</v>
      </c>
      <c r="B87" s="5" t="s">
        <v>29</v>
      </c>
      <c r="C87" s="5" t="s">
        <v>30</v>
      </c>
    </row>
    <row r="88" spans="1:9" x14ac:dyDescent="0.25">
      <c r="A88" s="3">
        <v>1</v>
      </c>
      <c r="B88" s="3">
        <v>-0.12197077233487261</v>
      </c>
      <c r="C88" s="3">
        <v>0.14710385508154866</v>
      </c>
    </row>
    <row r="89" spans="1:9" x14ac:dyDescent="0.25">
      <c r="A89" s="3">
        <v>2</v>
      </c>
      <c r="B89" s="3">
        <v>-7.3583892665444156E-2</v>
      </c>
      <c r="C89" s="3">
        <v>0.3757332252337382</v>
      </c>
    </row>
    <row r="90" spans="1:9" x14ac:dyDescent="0.25">
      <c r="A90" s="3">
        <v>3</v>
      </c>
      <c r="B90" s="3">
        <v>2.3189866673412829E-2</v>
      </c>
      <c r="C90" s="3">
        <v>-6.8817615264407245E-3</v>
      </c>
    </row>
    <row r="91" spans="1:9" x14ac:dyDescent="0.25">
      <c r="A91" s="3">
        <v>4</v>
      </c>
      <c r="B91" s="3">
        <v>0.14635646946832154</v>
      </c>
      <c r="C91" s="3">
        <v>0.12496703938251486</v>
      </c>
    </row>
    <row r="92" spans="1:9" x14ac:dyDescent="0.25">
      <c r="A92" s="3">
        <v>5</v>
      </c>
      <c r="B92" s="3">
        <v>0.29151710847660706</v>
      </c>
      <c r="C92" s="3">
        <v>1.244843575997584E-2</v>
      </c>
    </row>
    <row r="93" spans="1:9" x14ac:dyDescent="0.25">
      <c r="A93" s="3">
        <v>6</v>
      </c>
      <c r="B93" s="3">
        <v>0.49826104888234679</v>
      </c>
      <c r="C93" s="3">
        <v>-0.46713560911875646</v>
      </c>
    </row>
    <row r="94" spans="1:9" x14ac:dyDescent="0.25">
      <c r="A94" s="3">
        <v>7</v>
      </c>
      <c r="B94" s="3">
        <v>0.55984435027980095</v>
      </c>
      <c r="C94" s="3">
        <v>-0.2034318457595109</v>
      </c>
    </row>
    <row r="95" spans="1:9" x14ac:dyDescent="0.25">
      <c r="A95" s="3">
        <v>8</v>
      </c>
      <c r="B95" s="3">
        <v>0.68740976031738521</v>
      </c>
      <c r="C95" s="3">
        <v>0.28266098017857333</v>
      </c>
    </row>
    <row r="96" spans="1:9" x14ac:dyDescent="0.25">
      <c r="A96" s="3">
        <v>9</v>
      </c>
      <c r="B96" s="3">
        <v>0.98212984557663119</v>
      </c>
      <c r="C96" s="3">
        <v>-0.31678122804430919</v>
      </c>
    </row>
    <row r="97" spans="1:3" x14ac:dyDescent="0.25">
      <c r="A97" s="3">
        <v>10</v>
      </c>
      <c r="B97" s="3">
        <v>1.061308375944787</v>
      </c>
      <c r="C97" s="3">
        <v>3.0924784880014489E-2</v>
      </c>
    </row>
    <row r="98" spans="1:3" x14ac:dyDescent="0.25">
      <c r="A98" s="3">
        <v>11</v>
      </c>
      <c r="B98" s="3">
        <v>1.4220105698441627</v>
      </c>
      <c r="C98" s="3">
        <v>-9.7880066341970773E-2</v>
      </c>
    </row>
    <row r="99" spans="1:3" x14ac:dyDescent="0.25">
      <c r="A99" s="3">
        <v>12</v>
      </c>
      <c r="B99" s="3">
        <v>1.6199568957645518</v>
      </c>
      <c r="C99" s="3">
        <v>-0.84880140389724057</v>
      </c>
    </row>
    <row r="100" spans="1:3" x14ac:dyDescent="0.25">
      <c r="A100" s="3">
        <v>13</v>
      </c>
      <c r="B100" s="3">
        <v>1.9146769810237978</v>
      </c>
      <c r="C100" s="3">
        <v>0.50625966526810595</v>
      </c>
    </row>
    <row r="101" spans="1:3" x14ac:dyDescent="0.25">
      <c r="A101" s="3">
        <v>14</v>
      </c>
      <c r="B101" s="3">
        <v>2.1214209214295376</v>
      </c>
      <c r="C101" s="3">
        <v>0.64152597806339351</v>
      </c>
    </row>
    <row r="102" spans="1:3" x14ac:dyDescent="0.25">
      <c r="A102" s="3">
        <v>15</v>
      </c>
      <c r="B102" s="3">
        <v>2.3897481632327322</v>
      </c>
      <c r="C102" s="3">
        <v>-0.97941272361293619</v>
      </c>
    </row>
    <row r="103" spans="1:3" ht="15.75" thickBot="1" x14ac:dyDescent="0.3">
      <c r="A103" s="4">
        <v>16</v>
      </c>
      <c r="B103" s="4">
        <v>2.4777243080862381</v>
      </c>
      <c r="C103" s="4">
        <v>0.79870067445330317</v>
      </c>
    </row>
    <row r="107" spans="1:3" x14ac:dyDescent="0.25">
      <c r="A107" s="13" t="s">
        <v>40</v>
      </c>
    </row>
    <row r="108" spans="1:3" x14ac:dyDescent="0.25">
      <c r="A108" s="13" t="s">
        <v>41</v>
      </c>
    </row>
    <row r="109" spans="1:3" x14ac:dyDescent="0.25">
      <c r="A109" s="13" t="s">
        <v>43</v>
      </c>
    </row>
    <row r="110" spans="1:3" x14ac:dyDescent="0.25">
      <c r="A110" s="13" t="s">
        <v>42</v>
      </c>
    </row>
    <row r="111" spans="1:3" x14ac:dyDescent="0.25">
      <c r="A111" s="1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A97-C053-4D2F-A1A5-923051FD06A0}">
  <dimension ref="A1:C14"/>
  <sheetViews>
    <sheetView zoomScale="89" zoomScaleNormal="85" workbookViewId="0">
      <selection activeCell="B21" sqref="B21"/>
    </sheetView>
  </sheetViews>
  <sheetFormatPr defaultColWidth="8.85546875" defaultRowHeight="15" x14ac:dyDescent="0.25"/>
  <cols>
    <col min="1" max="1" width="65.7109375" bestFit="1" customWidth="1"/>
    <col min="2" max="2" width="14.140625" bestFit="1" customWidth="1"/>
    <col min="3" max="3" width="18.85546875" bestFit="1" customWidth="1"/>
  </cols>
  <sheetData>
    <row r="1" spans="1:3" x14ac:dyDescent="0.25">
      <c r="A1" t="s">
        <v>68</v>
      </c>
      <c r="C1" s="9" t="s">
        <v>109</v>
      </c>
    </row>
    <row r="2" spans="1:3" x14ac:dyDescent="0.25">
      <c r="A2" t="s">
        <v>109</v>
      </c>
      <c r="B2" t="s">
        <v>72</v>
      </c>
      <c r="C2" s="9">
        <f>(1-0.531)*5.721</f>
        <v>2.6831489999999998</v>
      </c>
    </row>
    <row r="4" spans="1:3" x14ac:dyDescent="0.25">
      <c r="C4" s="9" t="s">
        <v>110</v>
      </c>
    </row>
    <row r="5" spans="1:3" x14ac:dyDescent="0.25">
      <c r="A5" t="s">
        <v>110</v>
      </c>
      <c r="B5" t="s">
        <v>73</v>
      </c>
      <c r="C5" s="9">
        <f>(1-0.985)*26572.9</f>
        <v>398.5935000000004</v>
      </c>
    </row>
    <row r="8" spans="1:3" x14ac:dyDescent="0.25">
      <c r="A8" t="s">
        <v>74</v>
      </c>
      <c r="B8">
        <f>C5/C2</f>
        <v>148.55436652977545</v>
      </c>
    </row>
    <row r="9" spans="1:3" x14ac:dyDescent="0.25">
      <c r="A9" t="s">
        <v>75</v>
      </c>
      <c r="B9">
        <f>FINV(5%,12-1,12-1-1)</f>
        <v>2.9429572680064897</v>
      </c>
    </row>
    <row r="11" spans="1:3" x14ac:dyDescent="0.25">
      <c r="A11" t="s">
        <v>76</v>
      </c>
    </row>
    <row r="12" spans="1:3" x14ac:dyDescent="0.25">
      <c r="A12" t="s">
        <v>77</v>
      </c>
    </row>
    <row r="14" spans="1:3" x14ac:dyDescent="0.25">
      <c r="A14" s="9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652C-BCA4-4E02-A274-D0957EB47DD7}">
  <dimension ref="A1:L180"/>
  <sheetViews>
    <sheetView zoomScale="16" zoomScaleNormal="85" workbookViewId="0">
      <selection activeCell="P75" sqref="P75"/>
    </sheetView>
  </sheetViews>
  <sheetFormatPr defaultColWidth="8.85546875" defaultRowHeight="15" x14ac:dyDescent="0.25"/>
  <cols>
    <col min="6" max="6" width="20.28515625" customWidth="1"/>
    <col min="7" max="7" width="16.28515625" customWidth="1"/>
    <col min="14" max="14" width="9" customWidth="1"/>
    <col min="15" max="15" width="24.85546875" bestFit="1" customWidth="1"/>
    <col min="16" max="16" width="16" bestFit="1" customWidth="1"/>
    <col min="17" max="17" width="21" bestFit="1" customWidth="1"/>
    <col min="18" max="18" width="14.140625" bestFit="1" customWidth="1"/>
    <col min="19" max="19" width="11.7109375" customWidth="1"/>
    <col min="20" max="20" width="17" customWidth="1"/>
    <col min="21" max="21" width="15.28515625" customWidth="1"/>
    <col min="22" max="22" width="13.85546875" bestFit="1" customWidth="1"/>
    <col min="23" max="23" width="14.140625" bestFit="1" customWidth="1"/>
    <col min="27" max="27" width="24.85546875" bestFit="1" customWidth="1"/>
    <col min="28" max="28" width="18.85546875" bestFit="1" customWidth="1"/>
    <col min="29" max="29" width="41.85546875" bestFit="1" customWidth="1"/>
    <col min="30" max="30" width="14.140625" bestFit="1" customWidth="1"/>
    <col min="31" max="31" width="12" bestFit="1" customWidth="1"/>
    <col min="32" max="32" width="13.42578125" bestFit="1" customWidth="1"/>
    <col min="33" max="33" width="12.42578125" bestFit="1" customWidth="1"/>
    <col min="34" max="34" width="26.140625" customWidth="1"/>
    <col min="35" max="35" width="18.85546875" customWidth="1"/>
    <col min="38" max="38" width="25.85546875" bestFit="1" customWidth="1"/>
    <col min="39" max="39" width="16.85546875" bestFit="1" customWidth="1"/>
    <col min="40" max="40" width="22.140625" bestFit="1" customWidth="1"/>
    <col min="41" max="41" width="15.140625" bestFit="1" customWidth="1"/>
    <col min="42" max="42" width="12.42578125" bestFit="1" customWidth="1"/>
    <col min="43" max="43" width="14.42578125" bestFit="1" customWidth="1"/>
    <col min="44" max="44" width="13" bestFit="1" customWidth="1"/>
    <col min="45" max="45" width="14.7109375" bestFit="1" customWidth="1"/>
    <col min="46" max="46" width="14.85546875" bestFit="1" customWidth="1"/>
  </cols>
  <sheetData>
    <row r="1" spans="1:12" x14ac:dyDescent="0.25">
      <c r="A1" s="1" t="s">
        <v>0</v>
      </c>
      <c r="B1" s="1" t="s">
        <v>1</v>
      </c>
      <c r="C1" s="10" t="s">
        <v>35</v>
      </c>
      <c r="D1" t="s">
        <v>63</v>
      </c>
      <c r="E1" t="s">
        <v>38</v>
      </c>
      <c r="F1" t="s">
        <v>61</v>
      </c>
      <c r="G1" t="s">
        <v>62</v>
      </c>
      <c r="H1" t="s">
        <v>38</v>
      </c>
      <c r="J1" t="s">
        <v>65</v>
      </c>
      <c r="K1" t="s">
        <v>66</v>
      </c>
      <c r="L1" t="s">
        <v>67</v>
      </c>
    </row>
    <row r="2" spans="1:12" x14ac:dyDescent="0.25">
      <c r="A2" s="2">
        <v>0.3</v>
      </c>
      <c r="B2" s="2">
        <v>3.9</v>
      </c>
      <c r="C2" s="10">
        <f>SQRT(0.793181277462864)</f>
        <v>0.89060725208301783</v>
      </c>
      <c r="D2">
        <f>A2/$C$2</f>
        <v>0.3368488178131695</v>
      </c>
      <c r="E2">
        <f>B2/$C$2</f>
        <v>4.3790346315712032</v>
      </c>
      <c r="F2" s="3">
        <v>0.91981521475442118</v>
      </c>
      <c r="G2">
        <f>A2/$F$2</f>
        <v>0.32615246539501536</v>
      </c>
      <c r="H2">
        <f>B2/$F$2</f>
        <v>4.2399820501351995</v>
      </c>
    </row>
    <row r="3" spans="1:12" x14ac:dyDescent="0.25">
      <c r="A3" s="2">
        <v>0.1</v>
      </c>
      <c r="B3" s="2">
        <v>5</v>
      </c>
      <c r="D3">
        <f t="shared" ref="D3:D17" si="0">A3/$C$2</f>
        <v>0.11228293927105651</v>
      </c>
      <c r="E3">
        <f t="shared" ref="E3:E17" si="1">B3/$C$2</f>
        <v>5.6141469635528249</v>
      </c>
      <c r="G3">
        <f t="shared" ref="G3:G17" si="2">A3/$F$2</f>
        <v>0.10871748846500513</v>
      </c>
      <c r="H3">
        <f t="shared" ref="H3:H17" si="3">B3/$F$2</f>
        <v>5.4358744232502563</v>
      </c>
    </row>
    <row r="4" spans="1:12" x14ac:dyDescent="0.25">
      <c r="A4" s="2">
        <v>1</v>
      </c>
      <c r="B4" s="2">
        <v>7.2</v>
      </c>
      <c r="D4">
        <f t="shared" si="0"/>
        <v>1.122829392710565</v>
      </c>
      <c r="E4">
        <f t="shared" si="1"/>
        <v>8.0843716275160684</v>
      </c>
      <c r="G4">
        <f t="shared" si="2"/>
        <v>1.0871748846500513</v>
      </c>
      <c r="H4">
        <f t="shared" si="3"/>
        <v>7.827659169480369</v>
      </c>
    </row>
    <row r="5" spans="1:12" x14ac:dyDescent="0.25">
      <c r="A5" s="2">
        <v>0.8</v>
      </c>
      <c r="B5" s="2">
        <v>10</v>
      </c>
      <c r="D5">
        <f t="shared" si="0"/>
        <v>0.89826351416845207</v>
      </c>
      <c r="E5">
        <f t="shared" si="1"/>
        <v>11.22829392710565</v>
      </c>
      <c r="G5">
        <f t="shared" si="2"/>
        <v>0.86973990772004106</v>
      </c>
      <c r="H5">
        <f t="shared" si="3"/>
        <v>10.871748846500513</v>
      </c>
    </row>
    <row r="6" spans="1:12" x14ac:dyDescent="0.25">
      <c r="A6" s="2">
        <v>2.2000000000000002</v>
      </c>
      <c r="B6" s="2">
        <v>13.3</v>
      </c>
      <c r="D6">
        <f t="shared" si="0"/>
        <v>2.470224663963243</v>
      </c>
      <c r="E6">
        <f t="shared" si="1"/>
        <v>14.933630923050515</v>
      </c>
      <c r="G6">
        <f t="shared" si="2"/>
        <v>2.3917847462301132</v>
      </c>
      <c r="H6">
        <f t="shared" si="3"/>
        <v>14.459425965845682</v>
      </c>
    </row>
    <row r="7" spans="1:12" x14ac:dyDescent="0.25">
      <c r="A7" s="2">
        <v>2.5</v>
      </c>
      <c r="B7" s="2">
        <v>18</v>
      </c>
      <c r="D7">
        <f t="shared" si="0"/>
        <v>2.8070734817764125</v>
      </c>
      <c r="E7">
        <f t="shared" si="1"/>
        <v>20.210929068790172</v>
      </c>
      <c r="G7">
        <f t="shared" si="2"/>
        <v>2.7179372116251281</v>
      </c>
      <c r="H7">
        <f t="shared" si="3"/>
        <v>19.569147923700925</v>
      </c>
    </row>
    <row r="8" spans="1:12" x14ac:dyDescent="0.25">
      <c r="A8" s="2">
        <v>2</v>
      </c>
      <c r="B8" s="2">
        <v>19.399999999999999</v>
      </c>
      <c r="D8">
        <f t="shared" si="0"/>
        <v>2.2456587854211301</v>
      </c>
      <c r="E8">
        <f t="shared" si="1"/>
        <v>21.78289021858496</v>
      </c>
      <c r="G8">
        <f t="shared" si="2"/>
        <v>2.1743497693001026</v>
      </c>
      <c r="H8">
        <f t="shared" si="3"/>
        <v>21.091192762210994</v>
      </c>
    </row>
    <row r="9" spans="1:12" x14ac:dyDescent="0.25">
      <c r="A9" s="2">
        <v>3.8</v>
      </c>
      <c r="B9" s="2">
        <v>22.3</v>
      </c>
      <c r="D9">
        <f t="shared" si="0"/>
        <v>4.2667516923001472</v>
      </c>
      <c r="E9">
        <f t="shared" si="1"/>
        <v>25.039095457445601</v>
      </c>
      <c r="G9">
        <f t="shared" si="2"/>
        <v>4.1312645616701946</v>
      </c>
      <c r="H9">
        <f t="shared" si="3"/>
        <v>24.243999927696144</v>
      </c>
    </row>
    <row r="10" spans="1:12" x14ac:dyDescent="0.25">
      <c r="A10" s="2">
        <v>3.1</v>
      </c>
      <c r="B10" s="2">
        <v>29</v>
      </c>
      <c r="D10">
        <f t="shared" si="0"/>
        <v>3.4807711174027518</v>
      </c>
      <c r="E10">
        <f t="shared" si="1"/>
        <v>32.562052388606382</v>
      </c>
      <c r="G10">
        <f t="shared" si="2"/>
        <v>3.370242142415159</v>
      </c>
      <c r="H10">
        <f t="shared" si="3"/>
        <v>31.528071654851487</v>
      </c>
    </row>
    <row r="11" spans="1:12" x14ac:dyDescent="0.25">
      <c r="A11" s="2">
        <v>5</v>
      </c>
      <c r="B11" s="2">
        <v>30.8</v>
      </c>
      <c r="D11">
        <f t="shared" si="0"/>
        <v>5.6141469635528249</v>
      </c>
      <c r="E11">
        <f t="shared" si="1"/>
        <v>34.583145295485402</v>
      </c>
      <c r="G11">
        <f t="shared" si="2"/>
        <v>5.4358744232502563</v>
      </c>
      <c r="H11">
        <f t="shared" si="3"/>
        <v>33.48498644722158</v>
      </c>
      <c r="J11" s="3"/>
    </row>
    <row r="12" spans="1:12" x14ac:dyDescent="0.25">
      <c r="A12" s="2">
        <v>6.2</v>
      </c>
      <c r="B12" s="2">
        <v>39</v>
      </c>
      <c r="D12">
        <f t="shared" si="0"/>
        <v>6.9615422348055036</v>
      </c>
      <c r="E12">
        <f t="shared" si="1"/>
        <v>43.790346315712036</v>
      </c>
      <c r="G12">
        <f t="shared" si="2"/>
        <v>6.7404842848303179</v>
      </c>
      <c r="H12">
        <f t="shared" si="3"/>
        <v>42.399820501352004</v>
      </c>
    </row>
    <row r="13" spans="1:12" x14ac:dyDescent="0.25">
      <c r="A13" s="2">
        <v>5</v>
      </c>
      <c r="B13" s="2">
        <v>43.5</v>
      </c>
      <c r="D13">
        <f t="shared" si="0"/>
        <v>5.6141469635528249</v>
      </c>
      <c r="E13">
        <f t="shared" si="1"/>
        <v>48.843078582909577</v>
      </c>
      <c r="G13">
        <f t="shared" si="2"/>
        <v>5.4358744232502563</v>
      </c>
      <c r="H13">
        <f t="shared" si="3"/>
        <v>47.292107482277231</v>
      </c>
    </row>
    <row r="14" spans="1:12" x14ac:dyDescent="0.25">
      <c r="A14" s="2">
        <v>5.3</v>
      </c>
      <c r="B14" s="2">
        <v>50.2</v>
      </c>
      <c r="D14">
        <f t="shared" si="0"/>
        <v>5.9509957813659939</v>
      </c>
      <c r="E14">
        <f t="shared" si="1"/>
        <v>56.366035514070369</v>
      </c>
      <c r="G14">
        <f t="shared" si="2"/>
        <v>5.7620268886452717</v>
      </c>
      <c r="H14">
        <f t="shared" si="3"/>
        <v>54.576179209432574</v>
      </c>
    </row>
    <row r="15" spans="1:12" x14ac:dyDescent="0.25">
      <c r="A15" s="2">
        <v>8.8000000000000007</v>
      </c>
      <c r="B15" s="2">
        <v>54.9</v>
      </c>
      <c r="D15">
        <f t="shared" si="0"/>
        <v>9.8808986558529721</v>
      </c>
      <c r="E15">
        <f t="shared" si="1"/>
        <v>61.643333659810018</v>
      </c>
      <c r="G15">
        <f t="shared" si="2"/>
        <v>9.5671389849204527</v>
      </c>
      <c r="H15">
        <f t="shared" si="3"/>
        <v>59.685901167287817</v>
      </c>
    </row>
    <row r="16" spans="1:12" x14ac:dyDescent="0.25">
      <c r="A16" s="2">
        <v>9.1999999999999993</v>
      </c>
      <c r="B16" s="2">
        <v>61</v>
      </c>
      <c r="D16">
        <f t="shared" si="0"/>
        <v>10.330030412937198</v>
      </c>
      <c r="E16">
        <f t="shared" si="1"/>
        <v>68.492592955344463</v>
      </c>
      <c r="G16">
        <f t="shared" si="2"/>
        <v>10.00200893878047</v>
      </c>
      <c r="H16">
        <f t="shared" si="3"/>
        <v>66.317667963653122</v>
      </c>
    </row>
    <row r="17" spans="1:8" x14ac:dyDescent="0.25">
      <c r="A17" s="2">
        <v>6.8</v>
      </c>
      <c r="B17" s="2">
        <v>63</v>
      </c>
      <c r="D17">
        <f t="shared" si="0"/>
        <v>7.6352398704318416</v>
      </c>
      <c r="E17">
        <f t="shared" si="1"/>
        <v>70.738251740765591</v>
      </c>
      <c r="G17">
        <f t="shared" si="2"/>
        <v>7.3927892156203487</v>
      </c>
      <c r="H17">
        <f t="shared" si="3"/>
        <v>68.492017732953229</v>
      </c>
    </row>
    <row r="35" spans="2:7" x14ac:dyDescent="0.25">
      <c r="B35" t="s">
        <v>2</v>
      </c>
      <c r="C35" s="10" t="s">
        <v>46</v>
      </c>
    </row>
    <row r="36" spans="2:7" ht="15.75" thickBot="1" x14ac:dyDescent="0.3"/>
    <row r="37" spans="2:7" x14ac:dyDescent="0.25">
      <c r="B37" s="6" t="s">
        <v>3</v>
      </c>
      <c r="C37" s="6"/>
    </row>
    <row r="38" spans="2:7" x14ac:dyDescent="0.25">
      <c r="B38" s="3" t="s">
        <v>4</v>
      </c>
      <c r="C38" s="3">
        <v>0.94775108305807998</v>
      </c>
    </row>
    <row r="39" spans="2:7" x14ac:dyDescent="0.25">
      <c r="B39" s="3" t="s">
        <v>5</v>
      </c>
      <c r="C39" s="3">
        <v>0.8982321154377636</v>
      </c>
    </row>
    <row r="40" spans="2:7" x14ac:dyDescent="0.25">
      <c r="B40" s="3" t="s">
        <v>6</v>
      </c>
      <c r="C40" s="3">
        <v>0.8909629808261752</v>
      </c>
    </row>
    <row r="41" spans="2:7" x14ac:dyDescent="0.25">
      <c r="B41" s="3" t="s">
        <v>7</v>
      </c>
      <c r="C41" s="3">
        <v>0.95209920099167611</v>
      </c>
    </row>
    <row r="42" spans="2:7" ht="15.75" thickBot="1" x14ac:dyDescent="0.3">
      <c r="B42" s="4" t="s">
        <v>8</v>
      </c>
      <c r="C42" s="4">
        <v>16</v>
      </c>
    </row>
    <row r="44" spans="2:7" ht="15.75" thickBot="1" x14ac:dyDescent="0.3">
      <c r="B44" t="s">
        <v>9</v>
      </c>
    </row>
    <row r="45" spans="2:7" x14ac:dyDescent="0.25">
      <c r="B45" s="5"/>
      <c r="C45" s="5" t="s">
        <v>14</v>
      </c>
      <c r="D45" s="5" t="s">
        <v>15</v>
      </c>
      <c r="E45" s="5" t="s">
        <v>16</v>
      </c>
      <c r="F45" s="5" t="s">
        <v>17</v>
      </c>
      <c r="G45" s="5" t="s">
        <v>18</v>
      </c>
    </row>
    <row r="46" spans="2:7" x14ac:dyDescent="0.25">
      <c r="B46" s="3" t="s">
        <v>10</v>
      </c>
      <c r="C46" s="3">
        <v>1</v>
      </c>
      <c r="D46" s="3">
        <v>112.01347456059415</v>
      </c>
      <c r="E46" s="3">
        <v>112.01347456059415</v>
      </c>
      <c r="F46" s="3">
        <v>123.56795731995656</v>
      </c>
      <c r="G46" s="3">
        <v>2.4812980161968888E-8</v>
      </c>
    </row>
    <row r="47" spans="2:7" x14ac:dyDescent="0.25">
      <c r="B47" s="3" t="s">
        <v>11</v>
      </c>
      <c r="C47" s="3">
        <v>14</v>
      </c>
      <c r="D47" s="3">
        <v>12.690900439405834</v>
      </c>
      <c r="E47" s="3">
        <v>0.90649288852898813</v>
      </c>
      <c r="F47" s="3"/>
      <c r="G47" s="3"/>
    </row>
    <row r="48" spans="2:7" ht="15.75" thickBot="1" x14ac:dyDescent="0.3">
      <c r="B48" s="4" t="s">
        <v>12</v>
      </c>
      <c r="C48" s="4">
        <v>15</v>
      </c>
      <c r="D48" s="4">
        <v>124.70437499999998</v>
      </c>
      <c r="E48" s="4"/>
      <c r="F48" s="4"/>
      <c r="G48" s="4"/>
    </row>
    <row r="49" spans="2:10" ht="15.75" thickBot="1" x14ac:dyDescent="0.3"/>
    <row r="50" spans="2:10" x14ac:dyDescent="0.25">
      <c r="B50" s="5"/>
      <c r="C50" s="5" t="s">
        <v>19</v>
      </c>
      <c r="D50" s="5" t="s">
        <v>7</v>
      </c>
      <c r="E50" s="5" t="s">
        <v>20</v>
      </c>
      <c r="F50" s="5" t="s">
        <v>21</v>
      </c>
      <c r="G50" s="5" t="s">
        <v>22</v>
      </c>
      <c r="H50" s="5" t="s">
        <v>23</v>
      </c>
      <c r="I50" s="5" t="s">
        <v>24</v>
      </c>
      <c r="J50" s="5" t="s">
        <v>25</v>
      </c>
    </row>
    <row r="51" spans="2:10" x14ac:dyDescent="0.25">
      <c r="B51" s="3" t="s">
        <v>13</v>
      </c>
      <c r="C51" s="12">
        <v>-8.480596486844183E-2</v>
      </c>
      <c r="D51" s="3">
        <v>0.42889502375879246</v>
      </c>
      <c r="E51" s="3">
        <v>-0.19773128660997499</v>
      </c>
      <c r="F51" s="3">
        <v>0.84609752696310747</v>
      </c>
      <c r="G51" s="3">
        <v>-1.0046943023404902</v>
      </c>
      <c r="H51" s="3">
        <v>0.83508237260360663</v>
      </c>
      <c r="I51" s="3">
        <v>-1.0046943023404902</v>
      </c>
      <c r="J51" s="3">
        <v>0.83508237260360663</v>
      </c>
    </row>
    <row r="52" spans="2:10" ht="15.75" thickBot="1" x14ac:dyDescent="0.3">
      <c r="B52" s="4" t="s">
        <v>26</v>
      </c>
      <c r="C52" s="4">
        <v>0.13487119115386836</v>
      </c>
      <c r="D52" s="4">
        <v>1.2132945851414955E-2</v>
      </c>
      <c r="E52" s="4">
        <v>11.116112509324317</v>
      </c>
      <c r="F52" s="4">
        <v>2.4812980161968888E-8</v>
      </c>
      <c r="G52" s="4">
        <v>0.10884861040652602</v>
      </c>
      <c r="H52" s="4">
        <v>0.16089377190121071</v>
      </c>
      <c r="I52" s="4">
        <v>0.10884861040652602</v>
      </c>
      <c r="J52" s="4">
        <v>0.16089377190121071</v>
      </c>
    </row>
    <row r="56" spans="2:10" x14ac:dyDescent="0.25">
      <c r="B56" t="s">
        <v>27</v>
      </c>
    </row>
    <row r="57" spans="2:10" ht="15.75" thickBot="1" x14ac:dyDescent="0.3"/>
    <row r="58" spans="2:10" x14ac:dyDescent="0.25">
      <c r="B58" s="5" t="s">
        <v>28</v>
      </c>
      <c r="C58" s="5" t="s">
        <v>29</v>
      </c>
      <c r="D58" s="5" t="s">
        <v>30</v>
      </c>
    </row>
    <row r="59" spans="2:10" x14ac:dyDescent="0.25">
      <c r="B59" s="3">
        <v>1</v>
      </c>
      <c r="C59" s="3">
        <v>0.44119168063164482</v>
      </c>
      <c r="D59" s="3">
        <v>-0.14119168063164483</v>
      </c>
    </row>
    <row r="60" spans="2:10" x14ac:dyDescent="0.25">
      <c r="B60" s="3">
        <v>2</v>
      </c>
      <c r="C60" s="3">
        <v>0.58954999090089999</v>
      </c>
      <c r="D60" s="3">
        <v>-0.48954999090090001</v>
      </c>
    </row>
    <row r="61" spans="2:10" x14ac:dyDescent="0.25">
      <c r="B61" s="3">
        <v>3</v>
      </c>
      <c r="C61" s="3">
        <v>0.88626661143941043</v>
      </c>
      <c r="D61" s="3">
        <v>0.11373338856058957</v>
      </c>
    </row>
    <row r="62" spans="2:10" x14ac:dyDescent="0.25">
      <c r="B62" s="3">
        <v>4</v>
      </c>
      <c r="C62" s="3">
        <v>1.2639059466702418</v>
      </c>
      <c r="D62" s="3">
        <v>-0.46390594667024176</v>
      </c>
    </row>
    <row r="63" spans="2:10" x14ac:dyDescent="0.25">
      <c r="B63" s="3">
        <v>5</v>
      </c>
      <c r="C63" s="3">
        <v>1.7089808774780075</v>
      </c>
      <c r="D63" s="3">
        <v>0.49101912252199265</v>
      </c>
    </row>
    <row r="64" spans="2:10" x14ac:dyDescent="0.25">
      <c r="B64" s="3">
        <v>6</v>
      </c>
      <c r="C64" s="3">
        <v>2.3428754759011885</v>
      </c>
      <c r="D64" s="3">
        <v>0.1571245240988115</v>
      </c>
    </row>
    <row r="65" spans="2:4" x14ac:dyDescent="0.25">
      <c r="B65" s="3">
        <v>7</v>
      </c>
      <c r="C65" s="3">
        <v>2.5316951435166044</v>
      </c>
      <c r="D65" s="3">
        <v>-0.53169514351660441</v>
      </c>
    </row>
    <row r="66" spans="2:4" x14ac:dyDescent="0.25">
      <c r="B66" s="3">
        <v>8</v>
      </c>
      <c r="C66" s="3">
        <v>2.9228215978628227</v>
      </c>
      <c r="D66" s="3">
        <v>0.87717840213717713</v>
      </c>
    </row>
    <row r="67" spans="2:4" x14ac:dyDescent="0.25">
      <c r="B67" s="3">
        <v>9</v>
      </c>
      <c r="C67" s="3">
        <v>3.8264585785937406</v>
      </c>
      <c r="D67" s="3">
        <v>-0.72645857859374052</v>
      </c>
    </row>
    <row r="68" spans="2:4" x14ac:dyDescent="0.25">
      <c r="B68" s="3">
        <v>10</v>
      </c>
      <c r="C68" s="3">
        <v>4.0692267226707042</v>
      </c>
      <c r="D68" s="3">
        <v>0.93077327732929582</v>
      </c>
    </row>
    <row r="69" spans="2:4" x14ac:dyDescent="0.25">
      <c r="B69" s="3">
        <v>11</v>
      </c>
      <c r="C69" s="3">
        <v>5.1751704901324249</v>
      </c>
      <c r="D69" s="3">
        <v>1.0248295098675753</v>
      </c>
    </row>
    <row r="70" spans="2:4" x14ac:dyDescent="0.25">
      <c r="B70" s="3">
        <v>12</v>
      </c>
      <c r="C70" s="3">
        <v>5.7820908503248312</v>
      </c>
      <c r="D70" s="3">
        <v>-0.78209085032483117</v>
      </c>
    </row>
    <row r="71" spans="2:4" x14ac:dyDescent="0.25">
      <c r="B71" s="3">
        <v>13</v>
      </c>
      <c r="C71" s="3">
        <v>6.6857278310557504</v>
      </c>
      <c r="D71" s="3">
        <v>-1.3857278310557506</v>
      </c>
    </row>
    <row r="72" spans="2:4" x14ac:dyDescent="0.25">
      <c r="B72" s="3">
        <v>14</v>
      </c>
      <c r="C72" s="3">
        <v>7.3196224294789314</v>
      </c>
      <c r="D72" s="3">
        <v>1.4803775705210693</v>
      </c>
    </row>
    <row r="73" spans="2:4" x14ac:dyDescent="0.25">
      <c r="B73" s="3">
        <v>15</v>
      </c>
      <c r="C73" s="3">
        <v>8.1423366955175283</v>
      </c>
      <c r="D73" s="3">
        <v>1.057663304482471</v>
      </c>
    </row>
    <row r="74" spans="2:4" ht="15.75" thickBot="1" x14ac:dyDescent="0.3">
      <c r="B74" s="4">
        <v>16</v>
      </c>
      <c r="C74" s="4">
        <v>8.4120790778252648</v>
      </c>
      <c r="D74" s="4">
        <v>-1.6120790778252649</v>
      </c>
    </row>
    <row r="88" spans="2:4" x14ac:dyDescent="0.25">
      <c r="B88" t="s">
        <v>2</v>
      </c>
      <c r="C88" t="s">
        <v>45</v>
      </c>
      <c r="D88" s="10" t="s">
        <v>47</v>
      </c>
    </row>
    <row r="89" spans="2:4" ht="15.75" thickBot="1" x14ac:dyDescent="0.3"/>
    <row r="90" spans="2:4" x14ac:dyDescent="0.25">
      <c r="B90" s="6" t="s">
        <v>3</v>
      </c>
      <c r="C90" s="6"/>
    </row>
    <row r="91" spans="2:4" x14ac:dyDescent="0.25">
      <c r="B91" s="3" t="s">
        <v>4</v>
      </c>
      <c r="C91" s="3">
        <v>0.94775108305807998</v>
      </c>
    </row>
    <row r="92" spans="2:4" x14ac:dyDescent="0.25">
      <c r="B92" s="3" t="s">
        <v>5</v>
      </c>
      <c r="C92" s="3">
        <v>0.89823211543776371</v>
      </c>
    </row>
    <row r="93" spans="2:4" x14ac:dyDescent="0.25">
      <c r="B93" s="3" t="s">
        <v>6</v>
      </c>
      <c r="C93" s="3">
        <v>0.89096298082617531</v>
      </c>
    </row>
    <row r="94" spans="2:4" x14ac:dyDescent="0.25">
      <c r="B94" s="3" t="s">
        <v>7</v>
      </c>
      <c r="C94" s="3">
        <v>1.069044967649698</v>
      </c>
    </row>
    <row r="95" spans="2:4" ht="15.75" thickBot="1" x14ac:dyDescent="0.3">
      <c r="B95" s="4" t="s">
        <v>8</v>
      </c>
      <c r="C95" s="4">
        <v>16</v>
      </c>
    </row>
    <row r="97" spans="2:10" ht="15.75" thickBot="1" x14ac:dyDescent="0.3">
      <c r="B97" t="s">
        <v>9</v>
      </c>
    </row>
    <row r="98" spans="2:10" x14ac:dyDescent="0.25">
      <c r="B98" s="5"/>
      <c r="C98" s="5" t="s">
        <v>14</v>
      </c>
      <c r="D98" s="5" t="s">
        <v>15</v>
      </c>
      <c r="E98" s="5" t="s">
        <v>16</v>
      </c>
      <c r="F98" s="5" t="s">
        <v>17</v>
      </c>
      <c r="G98" s="5" t="s">
        <v>18</v>
      </c>
    </row>
    <row r="99" spans="2:10" x14ac:dyDescent="0.25">
      <c r="B99" s="3" t="s">
        <v>10</v>
      </c>
      <c r="C99" s="3">
        <v>1</v>
      </c>
      <c r="D99" s="3">
        <v>141.22052265137904</v>
      </c>
      <c r="E99" s="3">
        <v>141.22052265137904</v>
      </c>
      <c r="F99" s="3">
        <v>123.56795731995658</v>
      </c>
      <c r="G99" s="3">
        <v>2.4812980161968795E-8</v>
      </c>
    </row>
    <row r="100" spans="2:10" x14ac:dyDescent="0.25">
      <c r="B100" s="3" t="s">
        <v>11</v>
      </c>
      <c r="C100" s="3">
        <v>14</v>
      </c>
      <c r="D100" s="3">
        <v>16.000000000000011</v>
      </c>
      <c r="E100" s="3">
        <v>1.1428571428571437</v>
      </c>
      <c r="F100" s="3"/>
      <c r="G100" s="3"/>
    </row>
    <row r="101" spans="2:10" ht="15.75" thickBot="1" x14ac:dyDescent="0.3">
      <c r="B101" s="4" t="s">
        <v>12</v>
      </c>
      <c r="C101" s="4">
        <v>15</v>
      </c>
      <c r="D101" s="4">
        <v>157.22052265137904</v>
      </c>
      <c r="E101" s="4"/>
      <c r="F101" s="4"/>
      <c r="G101" s="4"/>
    </row>
    <row r="102" spans="2:10" ht="15.75" thickBot="1" x14ac:dyDescent="0.3"/>
    <row r="103" spans="2:10" x14ac:dyDescent="0.25">
      <c r="B103" s="5"/>
      <c r="C103" s="5" t="s">
        <v>19</v>
      </c>
      <c r="D103" s="5" t="s">
        <v>7</v>
      </c>
      <c r="E103" s="5" t="s">
        <v>20</v>
      </c>
      <c r="F103" s="5" t="s">
        <v>21</v>
      </c>
      <c r="G103" s="5" t="s">
        <v>22</v>
      </c>
      <c r="H103" s="5" t="s">
        <v>23</v>
      </c>
      <c r="I103" s="5" t="s">
        <v>24</v>
      </c>
      <c r="J103" s="5" t="s">
        <v>25</v>
      </c>
    </row>
    <row r="104" spans="2:10" x14ac:dyDescent="0.25">
      <c r="B104" s="3" t="s">
        <v>13</v>
      </c>
      <c r="C104" s="12">
        <v>-9.5222630031464028E-2</v>
      </c>
      <c r="D104" s="3">
        <v>0.48157593906366808</v>
      </c>
      <c r="E104" s="3">
        <v>-0.19773128660997089</v>
      </c>
      <c r="F104" s="3">
        <v>0.84609752696311058</v>
      </c>
      <c r="G104" s="3">
        <v>-1.128100293356735</v>
      </c>
      <c r="H104" s="3">
        <v>0.93765503329380695</v>
      </c>
      <c r="I104" s="3">
        <v>-1.128100293356735</v>
      </c>
      <c r="J104" s="3">
        <v>0.93765503329380695</v>
      </c>
    </row>
    <row r="105" spans="2:10" ht="15.75" thickBot="1" x14ac:dyDescent="0.3">
      <c r="B105" s="4" t="s">
        <v>26</v>
      </c>
      <c r="C105" s="4">
        <v>0.13487119115386834</v>
      </c>
      <c r="D105" s="4">
        <v>1.2132945851414953E-2</v>
      </c>
      <c r="E105" s="4">
        <v>11.116112509324317</v>
      </c>
      <c r="F105" s="4">
        <v>2.4812980161968888E-8</v>
      </c>
      <c r="G105" s="4">
        <v>0.10884861040652599</v>
      </c>
      <c r="H105" s="4">
        <v>0.16089377190121068</v>
      </c>
      <c r="I105" s="4">
        <v>0.10884861040652599</v>
      </c>
      <c r="J105" s="4">
        <v>0.16089377190121068</v>
      </c>
    </row>
    <row r="109" spans="2:10" x14ac:dyDescent="0.25">
      <c r="B109" t="s">
        <v>27</v>
      </c>
    </row>
    <row r="110" spans="2:10" ht="15.75" thickBot="1" x14ac:dyDescent="0.3"/>
    <row r="111" spans="2:10" x14ac:dyDescent="0.25">
      <c r="B111" s="5" t="s">
        <v>28</v>
      </c>
      <c r="C111" s="5" t="s">
        <v>29</v>
      </c>
      <c r="D111" s="5" t="s">
        <v>30</v>
      </c>
    </row>
    <row r="112" spans="2:10" x14ac:dyDescent="0.25">
      <c r="B112" s="3">
        <v>1</v>
      </c>
      <c r="C112" s="3">
        <v>0.49538298683258508</v>
      </c>
      <c r="D112" s="3">
        <v>-0.15853416901941558</v>
      </c>
    </row>
    <row r="113" spans="2:4" x14ac:dyDescent="0.25">
      <c r="B113" s="3">
        <v>2</v>
      </c>
      <c r="C113" s="3">
        <v>0.66196405825577853</v>
      </c>
      <c r="D113" s="3">
        <v>-0.54968111898472205</v>
      </c>
    </row>
    <row r="114" spans="2:4" x14ac:dyDescent="0.25">
      <c r="B114" s="3">
        <v>3</v>
      </c>
      <c r="C114" s="3">
        <v>0.99512620110216532</v>
      </c>
      <c r="D114" s="3">
        <v>0.12770319160839971</v>
      </c>
    </row>
    <row r="115" spans="2:4" x14ac:dyDescent="0.25">
      <c r="B115" s="3">
        <v>4</v>
      </c>
      <c r="C115" s="3">
        <v>1.4191507465430211</v>
      </c>
      <c r="D115" s="3">
        <v>-0.52088723237456902</v>
      </c>
    </row>
    <row r="116" spans="2:4" x14ac:dyDescent="0.25">
      <c r="B116" s="3">
        <v>5</v>
      </c>
      <c r="C116" s="3">
        <v>1.9188939608126012</v>
      </c>
      <c r="D116" s="3">
        <v>0.55133070315064181</v>
      </c>
    </row>
    <row r="117" spans="2:4" x14ac:dyDescent="0.25">
      <c r="B117" s="3">
        <v>6</v>
      </c>
      <c r="C117" s="3">
        <v>2.6306494478026092</v>
      </c>
      <c r="D117" s="3">
        <v>0.17642403397380324</v>
      </c>
    </row>
    <row r="118" spans="2:4" x14ac:dyDescent="0.25">
      <c r="B118" s="3">
        <v>7</v>
      </c>
      <c r="C118" s="3">
        <v>2.8426617205230369</v>
      </c>
      <c r="D118" s="3">
        <v>-0.59700293510190683</v>
      </c>
    </row>
    <row r="119" spans="2:4" x14ac:dyDescent="0.25">
      <c r="B119" s="3">
        <v>8</v>
      </c>
      <c r="C119" s="3">
        <v>3.2818299997296378</v>
      </c>
      <c r="D119" s="3">
        <v>0.98492169257050932</v>
      </c>
    </row>
    <row r="120" spans="2:4" x14ac:dyDescent="0.25">
      <c r="B120" s="3">
        <v>9</v>
      </c>
      <c r="C120" s="3">
        <v>4.296460162034542</v>
      </c>
      <c r="D120" s="3">
        <v>-0.81568904463179015</v>
      </c>
    </row>
    <row r="121" spans="2:4" x14ac:dyDescent="0.25">
      <c r="B121" s="3">
        <v>10</v>
      </c>
      <c r="C121" s="3">
        <v>4.5690473698179499</v>
      </c>
      <c r="D121" s="3">
        <v>1.045099593734875</v>
      </c>
    </row>
    <row r="122" spans="2:4" x14ac:dyDescent="0.25">
      <c r="B122" s="3">
        <v>11</v>
      </c>
      <c r="C122" s="3">
        <v>5.8108335386090282</v>
      </c>
      <c r="D122" s="3">
        <v>1.1507086961964754</v>
      </c>
    </row>
    <row r="123" spans="2:4" x14ac:dyDescent="0.25">
      <c r="B123" s="3">
        <v>12</v>
      </c>
      <c r="C123" s="3">
        <v>6.4923015580675463</v>
      </c>
      <c r="D123" s="3">
        <v>-0.87815459451472133</v>
      </c>
    </row>
    <row r="124" spans="2:4" x14ac:dyDescent="0.25">
      <c r="B124" s="3">
        <v>13</v>
      </c>
      <c r="C124" s="3">
        <v>7.5069317203724522</v>
      </c>
      <c r="D124" s="3">
        <v>-1.5559359390064582</v>
      </c>
    </row>
    <row r="125" spans="2:4" x14ac:dyDescent="0.25">
      <c r="B125" s="3">
        <v>14</v>
      </c>
      <c r="C125" s="3">
        <v>8.2186872073624606</v>
      </c>
      <c r="D125" s="3">
        <v>1.6622114484905115</v>
      </c>
    </row>
    <row r="126" spans="2:4" x14ac:dyDescent="0.25">
      <c r="B126" s="3">
        <v>15</v>
      </c>
      <c r="C126" s="3">
        <v>9.1424549670728936</v>
      </c>
      <c r="D126" s="3">
        <v>1.1875754458643044</v>
      </c>
    </row>
    <row r="127" spans="2:4" ht="15.75" thickBot="1" x14ac:dyDescent="0.3">
      <c r="B127" s="4">
        <v>16</v>
      </c>
      <c r="C127" s="4">
        <v>9.4453296423877902</v>
      </c>
      <c r="D127" s="4">
        <v>-1.8100897719559486</v>
      </c>
    </row>
    <row r="141" spans="2:3" x14ac:dyDescent="0.25">
      <c r="B141" t="s">
        <v>2</v>
      </c>
      <c r="C141" t="s">
        <v>64</v>
      </c>
    </row>
    <row r="142" spans="2:3" ht="15.75" thickBot="1" x14ac:dyDescent="0.3"/>
    <row r="143" spans="2:3" x14ac:dyDescent="0.25">
      <c r="B143" s="6" t="s">
        <v>3</v>
      </c>
      <c r="C143" s="6"/>
    </row>
    <row r="144" spans="2:3" x14ac:dyDescent="0.25">
      <c r="B144" s="3" t="s">
        <v>4</v>
      </c>
      <c r="C144" s="3">
        <v>0.94775108305807998</v>
      </c>
    </row>
    <row r="145" spans="2:10" x14ac:dyDescent="0.25">
      <c r="B145" s="3" t="s">
        <v>5</v>
      </c>
      <c r="C145" s="3">
        <v>0.89823211543776371</v>
      </c>
    </row>
    <row r="146" spans="2:10" x14ac:dyDescent="0.25">
      <c r="B146" s="3" t="s">
        <v>6</v>
      </c>
      <c r="C146" s="3">
        <v>0.89096298082617531</v>
      </c>
    </row>
    <row r="147" spans="2:10" x14ac:dyDescent="0.25">
      <c r="B147" s="3" t="s">
        <v>7</v>
      </c>
      <c r="C147" s="3">
        <v>1.0350983390135311</v>
      </c>
    </row>
    <row r="148" spans="2:10" ht="15.75" thickBot="1" x14ac:dyDescent="0.3">
      <c r="B148" s="4" t="s">
        <v>8</v>
      </c>
      <c r="C148" s="4">
        <v>16</v>
      </c>
    </row>
    <row r="150" spans="2:10" ht="15.75" thickBot="1" x14ac:dyDescent="0.3">
      <c r="B150" t="s">
        <v>9</v>
      </c>
    </row>
    <row r="151" spans="2:10" x14ac:dyDescent="0.25">
      <c r="B151" s="5"/>
      <c r="C151" s="5" t="s">
        <v>14</v>
      </c>
      <c r="D151" s="5" t="s">
        <v>15</v>
      </c>
      <c r="E151" s="5" t="s">
        <v>16</v>
      </c>
      <c r="F151" s="5" t="s">
        <v>17</v>
      </c>
      <c r="G151" s="5" t="s">
        <v>18</v>
      </c>
    </row>
    <row r="152" spans="2:10" x14ac:dyDescent="0.25">
      <c r="B152" s="3" t="s">
        <v>10</v>
      </c>
      <c r="C152" s="3">
        <v>1</v>
      </c>
      <c r="D152" s="3">
        <v>132.39423998566781</v>
      </c>
      <c r="E152" s="3">
        <v>132.39423998566781</v>
      </c>
      <c r="F152" s="3">
        <v>123.56795731995665</v>
      </c>
      <c r="G152" s="3">
        <v>2.4812980161968709E-8</v>
      </c>
    </row>
    <row r="153" spans="2:10" x14ac:dyDescent="0.25">
      <c r="B153" s="3" t="s">
        <v>11</v>
      </c>
      <c r="C153" s="3">
        <v>14</v>
      </c>
      <c r="D153" s="3">
        <v>14.999999999999996</v>
      </c>
      <c r="E153" s="3">
        <v>1.0714285714285712</v>
      </c>
      <c r="F153" s="3"/>
      <c r="G153" s="3"/>
    </row>
    <row r="154" spans="2:10" ht="15.75" thickBot="1" x14ac:dyDescent="0.3">
      <c r="B154" s="4" t="s">
        <v>12</v>
      </c>
      <c r="C154" s="4">
        <v>15</v>
      </c>
      <c r="D154" s="4">
        <v>147.39423998566781</v>
      </c>
      <c r="E154" s="4"/>
      <c r="F154" s="4"/>
      <c r="G154" s="4"/>
    </row>
    <row r="155" spans="2:10" ht="15.75" thickBot="1" x14ac:dyDescent="0.3"/>
    <row r="156" spans="2:10" x14ac:dyDescent="0.25">
      <c r="B156" s="5"/>
      <c r="C156" s="5" t="s">
        <v>19</v>
      </c>
      <c r="D156" s="5" t="s">
        <v>7</v>
      </c>
      <c r="E156" s="5" t="s">
        <v>20</v>
      </c>
      <c r="F156" s="5" t="s">
        <v>21</v>
      </c>
      <c r="G156" s="5" t="s">
        <v>22</v>
      </c>
      <c r="H156" s="5" t="s">
        <v>23</v>
      </c>
      <c r="I156" s="5" t="s">
        <v>24</v>
      </c>
      <c r="J156" s="5" t="s">
        <v>25</v>
      </c>
    </row>
    <row r="157" spans="2:10" x14ac:dyDescent="0.25">
      <c r="B157" s="3" t="s">
        <v>13</v>
      </c>
      <c r="C157" s="3">
        <v>-9.2198915073483434E-2</v>
      </c>
      <c r="D157" s="3">
        <v>0.46628389798194597</v>
      </c>
      <c r="E157" s="3">
        <v>-0.19773128660997272</v>
      </c>
      <c r="F157" s="3">
        <v>0.84609752696310925</v>
      </c>
      <c r="G157" s="3">
        <v>-1.0922784122555846</v>
      </c>
      <c r="H157" s="3">
        <v>0.90788058210861777</v>
      </c>
      <c r="I157" s="3">
        <v>-1.0922784122555846</v>
      </c>
      <c r="J157" s="3">
        <v>0.90788058210861777</v>
      </c>
    </row>
    <row r="158" spans="2:10" ht="15.75" thickBot="1" x14ac:dyDescent="0.3">
      <c r="B158" s="4" t="s">
        <v>26</v>
      </c>
      <c r="C158" s="4">
        <v>0.13487119115386834</v>
      </c>
      <c r="D158" s="4">
        <v>1.213294585141495E-2</v>
      </c>
      <c r="E158" s="4">
        <v>11.116112509324321</v>
      </c>
      <c r="F158" s="4">
        <v>2.4812980161968709E-8</v>
      </c>
      <c r="G158" s="4">
        <v>0.10884861040652601</v>
      </c>
      <c r="H158" s="4">
        <v>0.16089377190121068</v>
      </c>
      <c r="I158" s="4">
        <v>0.10884861040652601</v>
      </c>
      <c r="J158" s="4">
        <v>0.16089377190121068</v>
      </c>
    </row>
    <row r="162" spans="2:4" x14ac:dyDescent="0.25">
      <c r="B162" t="s">
        <v>27</v>
      </c>
    </row>
    <row r="163" spans="2:4" ht="15.75" thickBot="1" x14ac:dyDescent="0.3"/>
    <row r="164" spans="2:4" x14ac:dyDescent="0.25">
      <c r="B164" s="5" t="s">
        <v>28</v>
      </c>
      <c r="C164" s="5" t="s">
        <v>29</v>
      </c>
      <c r="D164" s="5" t="s">
        <v>30</v>
      </c>
    </row>
    <row r="165" spans="2:4" x14ac:dyDescent="0.25">
      <c r="B165" s="3">
        <v>1</v>
      </c>
      <c r="C165" s="3">
        <v>0.4796525144992716</v>
      </c>
      <c r="D165" s="3">
        <v>-0.15350004910425624</v>
      </c>
    </row>
    <row r="166" spans="2:4" x14ac:dyDescent="0.25">
      <c r="B166" s="3">
        <v>2</v>
      </c>
      <c r="C166" s="3">
        <v>0.64094394335312566</v>
      </c>
      <c r="D166" s="3">
        <v>-0.53222645488812048</v>
      </c>
    </row>
    <row r="167" spans="2:4" x14ac:dyDescent="0.25">
      <c r="B167" s="3">
        <v>3</v>
      </c>
      <c r="C167" s="3">
        <v>0.96352680106083377</v>
      </c>
      <c r="D167" s="3">
        <v>0.12364808358921753</v>
      </c>
    </row>
    <row r="168" spans="2:4" x14ac:dyDescent="0.25">
      <c r="B168" s="3">
        <v>4</v>
      </c>
      <c r="C168" s="3">
        <v>1.3740868017797347</v>
      </c>
      <c r="D168" s="3">
        <v>-0.50434689405969368</v>
      </c>
    </row>
    <row r="169" spans="2:4" x14ac:dyDescent="0.25">
      <c r="B169" s="3">
        <v>5</v>
      </c>
      <c r="C169" s="3">
        <v>1.8579610883412969</v>
      </c>
      <c r="D169" s="3">
        <v>0.53382365788881625</v>
      </c>
    </row>
    <row r="170" spans="2:4" x14ac:dyDescent="0.25">
      <c r="B170" s="3">
        <v>6</v>
      </c>
      <c r="C170" s="3">
        <v>2.5471153752623095</v>
      </c>
      <c r="D170" s="3">
        <v>0.17082183636281867</v>
      </c>
    </row>
    <row r="171" spans="2:4" x14ac:dyDescent="0.25">
      <c r="B171" s="3">
        <v>7</v>
      </c>
      <c r="C171" s="3">
        <v>2.7523953756217598</v>
      </c>
      <c r="D171" s="3">
        <v>-0.57804560632165725</v>
      </c>
    </row>
    <row r="172" spans="2:4" x14ac:dyDescent="0.25">
      <c r="B172" s="3">
        <v>8</v>
      </c>
      <c r="C172" s="3">
        <v>3.1776182335091936</v>
      </c>
      <c r="D172" s="3">
        <v>0.95364632816100103</v>
      </c>
    </row>
    <row r="173" spans="2:4" x14ac:dyDescent="0.25">
      <c r="B173" s="3">
        <v>9</v>
      </c>
      <c r="C173" s="3">
        <v>4.1600296638008496</v>
      </c>
      <c r="D173" s="3">
        <v>-0.78978752138569064</v>
      </c>
    </row>
    <row r="174" spans="2:4" x14ac:dyDescent="0.25">
      <c r="B174" s="3">
        <v>10</v>
      </c>
      <c r="C174" s="3">
        <v>4.4239610928344284</v>
      </c>
      <c r="D174" s="3">
        <v>1.0119133304158279</v>
      </c>
    </row>
    <row r="175" spans="2:4" x14ac:dyDescent="0.25">
      <c r="B175" s="3">
        <v>11</v>
      </c>
      <c r="C175" s="3">
        <v>5.6263153806540682</v>
      </c>
      <c r="D175" s="3">
        <v>1.1141689041762497</v>
      </c>
    </row>
    <row r="176" spans="2:4" x14ac:dyDescent="0.25">
      <c r="B176" s="3">
        <v>12</v>
      </c>
      <c r="C176" s="3">
        <v>6.2861439532380157</v>
      </c>
      <c r="D176" s="3">
        <v>-0.8502695299877594</v>
      </c>
    </row>
    <row r="177" spans="2:4" x14ac:dyDescent="0.25">
      <c r="B177" s="3">
        <v>13</v>
      </c>
      <c r="C177" s="3">
        <v>7.2685553835296721</v>
      </c>
      <c r="D177" s="3">
        <v>-1.5065284948844004</v>
      </c>
    </row>
    <row r="178" spans="2:4" x14ac:dyDescent="0.25">
      <c r="B178" s="3">
        <v>14</v>
      </c>
      <c r="C178" s="3">
        <v>7.9577096704506847</v>
      </c>
      <c r="D178" s="3">
        <v>1.609429314469768</v>
      </c>
    </row>
    <row r="179" spans="2:4" x14ac:dyDescent="0.25">
      <c r="B179" s="3">
        <v>15</v>
      </c>
      <c r="C179" s="3">
        <v>8.8521439577311476</v>
      </c>
      <c r="D179" s="3">
        <v>1.1498649810493227</v>
      </c>
    </row>
    <row r="180" spans="2:4" ht="15.75" thickBot="1" x14ac:dyDescent="0.3">
      <c r="B180" s="4">
        <v>16</v>
      </c>
      <c r="C180" s="4">
        <v>9.1454011011017915</v>
      </c>
      <c r="D180" s="4">
        <v>-1.7526118854814428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C9E5-9027-4A42-A41A-1038E27312AD}">
  <dimension ref="A1:J13"/>
  <sheetViews>
    <sheetView zoomScale="41" zoomScaleNormal="85" workbookViewId="0">
      <selection activeCell="C16" sqref="C16"/>
    </sheetView>
  </sheetViews>
  <sheetFormatPr defaultColWidth="8.85546875" defaultRowHeight="15" x14ac:dyDescent="0.25"/>
  <cols>
    <col min="1" max="1" width="87.140625" bestFit="1" customWidth="1"/>
  </cols>
  <sheetData>
    <row r="1" spans="1:10" x14ac:dyDescent="0.25">
      <c r="A1" t="s">
        <v>78</v>
      </c>
    </row>
    <row r="2" spans="1:10" x14ac:dyDescent="0.25">
      <c r="A2" t="s">
        <v>79</v>
      </c>
    </row>
    <row r="3" spans="1:10" x14ac:dyDescent="0.25">
      <c r="A3" t="s">
        <v>80</v>
      </c>
      <c r="B3" t="s">
        <v>81</v>
      </c>
    </row>
    <row r="4" spans="1:10" x14ac:dyDescent="0.25">
      <c r="A4" s="13" t="s">
        <v>82</v>
      </c>
      <c r="B4" s="13">
        <f>50585.66+11726.42</f>
        <v>62312.08</v>
      </c>
      <c r="C4" s="13"/>
    </row>
    <row r="5" spans="1:10" x14ac:dyDescent="0.25">
      <c r="A5" t="s">
        <v>83</v>
      </c>
      <c r="B5" s="10">
        <f>50585.66/B4</f>
        <v>0.8118114497221085</v>
      </c>
      <c r="C5" s="10"/>
      <c r="D5" s="10" t="s">
        <v>92</v>
      </c>
      <c r="E5" s="10"/>
      <c r="F5" s="10"/>
      <c r="G5" s="10"/>
      <c r="H5" s="10"/>
      <c r="I5" s="10"/>
      <c r="J5" s="10"/>
    </row>
    <row r="6" spans="1:10" x14ac:dyDescent="0.25">
      <c r="A6" t="s">
        <v>83</v>
      </c>
      <c r="B6" s="10">
        <f>1 - (11726.42/B4)</f>
        <v>0.8118114497221085</v>
      </c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3" t="s">
        <v>84</v>
      </c>
      <c r="B7" s="13">
        <v>34</v>
      </c>
      <c r="C7" s="13"/>
    </row>
    <row r="8" spans="1:10" x14ac:dyDescent="0.25">
      <c r="A8" s="13" t="s">
        <v>17</v>
      </c>
      <c r="B8" s="13">
        <f>B7*B5</f>
        <v>27.60158929055169</v>
      </c>
      <c r="C8" s="13"/>
    </row>
    <row r="9" spans="1:10" x14ac:dyDescent="0.25">
      <c r="A9" s="13" t="s">
        <v>75</v>
      </c>
      <c r="B9" s="10">
        <f>CHIINV(5%,6-1)</f>
        <v>11.070497693516353</v>
      </c>
    </row>
    <row r="11" spans="1:10" x14ac:dyDescent="0.25">
      <c r="A11" t="s">
        <v>85</v>
      </c>
    </row>
    <row r="12" spans="1:10" x14ac:dyDescent="0.25">
      <c r="A12" t="s">
        <v>86</v>
      </c>
    </row>
    <row r="13" spans="1:10" x14ac:dyDescent="0.25">
      <c r="A13" s="1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92-93, Задание 8  R </vt:lpstr>
      <vt:lpstr>с 70-71, Задание 8</vt:lpstr>
      <vt:lpstr>с 70-71, Задание 11</vt:lpstr>
      <vt:lpstr>с 70-71, Задание 9</vt:lpstr>
      <vt:lpstr>с 70-71, Задание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2021-11-07T13:37:38Z</dcterms:created>
  <dcterms:modified xsi:type="dcterms:W3CDTF">2021-11-07T13:37:42Z</dcterms:modified>
</cp:coreProperties>
</file>