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Ex3.xml" ContentType="application/vnd.ms-office.chartex+xml"/>
  <Override PartName="/xl/charts/style3.xml" ContentType="application/vnd.ms-office.chartstyle+xml"/>
  <Override PartName="/xl/charts/colors3.xml" ContentType="application/vnd.ms-office.chartcolorstyle+xml"/>
  <Override PartName="/xl/charts/chartEx4.xml" ContentType="application/vnd.ms-office.chartex+xml"/>
  <Override PartName="/xl/charts/style4.xml" ContentType="application/vnd.ms-office.chartstyle+xml"/>
  <Override PartName="/xl/charts/colors4.xml" ContentType="application/vnd.ms-office.chartcolorstyle+xml"/>
  <Override PartName="/xl/charts/chartEx5.xml" ContentType="application/vnd.ms-office.chartex+xml"/>
  <Override PartName="/xl/charts/style5.xml" ContentType="application/vnd.ms-office.chartstyle+xml"/>
  <Override PartName="/xl/charts/colors5.xml" ContentType="application/vnd.ms-office.chartcolorstyle+xml"/>
  <Override PartName="/xl/charts/chartEx6.xml" ContentType="application/vnd.ms-office.chartex+xml"/>
  <Override PartName="/xl/charts/style6.xml" ContentType="application/vnd.ms-office.chartstyle+xml"/>
  <Override PartName="/xl/charts/colors6.xml" ContentType="application/vnd.ms-office.chartcolorstyle+xml"/>
  <Override PartName="/xl/charts/chart1.xml" ContentType="application/vnd.openxmlformats-officedocument.drawingml.chart+xml"/>
  <Override PartName="/xl/charts/style7.xml" ContentType="application/vnd.ms-office.chartstyle+xml"/>
  <Override PartName="/xl/charts/colors7.xml" ContentType="application/vnd.ms-office.chartcolorstyle+xml"/>
  <Override PartName="/xl/charts/chart2.xml" ContentType="application/vnd.openxmlformats-officedocument.drawingml.chart+xml"/>
  <Override PartName="/xl/charts/style8.xml" ContentType="application/vnd.ms-office.chartstyle+xml"/>
  <Override PartName="/xl/charts/colors8.xml" ContentType="application/vnd.ms-office.chartcolorstyle+xml"/>
  <Override PartName="/xl/charts/chart3.xml" ContentType="application/vnd.openxmlformats-officedocument.drawingml.chart+xml"/>
  <Override PartName="/xl/charts/style9.xml" ContentType="application/vnd.ms-office.chartstyle+xml"/>
  <Override PartName="/xl/charts/colors9.xml" ContentType="application/vnd.ms-office.chartcolorstyle+xml"/>
  <Override PartName="/xl/charts/chartEx7.xml" ContentType="application/vnd.ms-office.chartex+xml"/>
  <Override PartName="/xl/charts/style10.xml" ContentType="application/vnd.ms-office.chartstyle+xml"/>
  <Override PartName="/xl/charts/colors10.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4.xml" ContentType="application/vnd.openxmlformats-officedocument.drawingml.chart+xml"/>
  <Override PartName="/xl/charts/style11.xml" ContentType="application/vnd.ms-office.chartstyle+xml"/>
  <Override PartName="/xl/charts/colors11.xml" ContentType="application/vnd.ms-office.chartcolorstyle+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08"/>
  <workbookPr/>
  <mc:AlternateContent xmlns:mc="http://schemas.openxmlformats.org/markup-compatibility/2006">
    <mc:Choice Requires="x15">
      <x15ac:absPath xmlns:x15ac="http://schemas.microsoft.com/office/spreadsheetml/2010/11/ac" url="https://ufrf-my.sharepoint.com/personal/elzolotareva_fa_ru/Documents/2020-2021/ПМ 2к/"/>
    </mc:Choice>
  </mc:AlternateContent>
  <xr:revisionPtr revIDLastSave="81" documentId="8_{90BD9780-2976-F94D-8D3A-9E7CAED1B533}" xr6:coauthVersionLast="47" xr6:coauthVersionMax="47" xr10:uidLastSave="{CC39E8F5-DE06-F64B-B68E-C744FB49225E}"/>
  <bookViews>
    <workbookView xWindow="0" yWindow="0" windowWidth="28800" windowHeight="18000" xr2:uid="{00000000-000D-0000-FFFF-FFFF00000000}"/>
  </bookViews>
  <sheets>
    <sheet name="Лист3" sheetId="4" r:id="rId1"/>
    <sheet name="mfdexport_1month_01122012_03092" sheetId="1" r:id="rId2"/>
    <sheet name="Линейная регрессия" sheetId="2" r:id="rId3"/>
  </sheets>
  <externalReferences>
    <externalReference r:id="rId4"/>
  </externalReferences>
  <definedNames>
    <definedName name="_xlchart.v1.0" hidden="1">mfdexport_1month_01122012_03092!$F$2</definedName>
    <definedName name="_xlchart.v1.1" hidden="1">mfdexport_1month_01122012_03092!$F$3:$F$95</definedName>
    <definedName name="_xlchart.v1.10" hidden="1">mfdexport_1month_01122012_03092!$C$2:$C$95</definedName>
    <definedName name="_xlchart.v1.11" hidden="1">mfdexport_1month_01122012_03092!$E$1</definedName>
    <definedName name="_xlchart.v1.12" hidden="1">mfdexport_1month_01122012_03092!$E$2:$E$95</definedName>
    <definedName name="_xlchart.v1.13" hidden="1">mfdexport_1month_01122012_03092!$D$1</definedName>
    <definedName name="_xlchart.v1.14" hidden="1">mfdexport_1month_01122012_03092!$D$2:$D$95</definedName>
    <definedName name="_xlchart.v1.15" hidden="1">mfdexport_1month_01122012_03092!$G$1</definedName>
    <definedName name="_xlchart.v1.16" hidden="1">mfdexport_1month_01122012_03092!$G$2:$G$95</definedName>
    <definedName name="_xlchart.v1.2" hidden="1">mfdexport_1month_01122012_03092!$I$1</definedName>
    <definedName name="_xlchart.v1.3" hidden="1">mfdexport_1month_01122012_03092!$I$2:$I$95</definedName>
    <definedName name="_xlchart.v1.4" hidden="1">mfdexport_1month_01122012_03092!$F$1</definedName>
    <definedName name="_xlchart.v1.5" hidden="1">mfdexport_1month_01122012_03092!$F$3:$F$95</definedName>
    <definedName name="_xlchart.v1.6" hidden="1">mfdexport_1month_01122012_03092!$I$1</definedName>
    <definedName name="_xlchart.v1.7" hidden="1">mfdexport_1month_01122012_03092!$I$3:$I$95</definedName>
    <definedName name="_xlchart.v1.8" hidden="1">mfdexport_1month_01122012_03092!$L$1</definedName>
    <definedName name="_xlchart.v1.9" hidden="1">mfdexport_1month_01122012_03092!$L$3:$L$95</definedName>
    <definedName name="k0">'Линейная регрессия'!$K$1</definedName>
    <definedName name="k1_">'Линейная регрессия'!$N$1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34" i="2" l="1" a="1"/>
  <c r="L34" i="2" s="1"/>
  <c r="N32" i="2"/>
  <c r="M32" i="2"/>
  <c r="L32" i="2"/>
  <c r="N31" i="2"/>
  <c r="M31" i="2"/>
  <c r="L31" i="2"/>
  <c r="N1" i="2"/>
  <c r="C38" i="2"/>
  <c r="D38" i="2" s="1"/>
  <c r="E38" i="2" s="1"/>
  <c r="A96" i="2"/>
  <c r="B96" i="2"/>
  <c r="G24" i="2"/>
  <c r="G40" i="2"/>
  <c r="G38" i="2"/>
  <c r="G30" i="2"/>
  <c r="G32" i="2"/>
  <c r="G31" i="2"/>
  <c r="G25" i="2"/>
  <c r="G27" i="2"/>
  <c r="G21" i="2"/>
  <c r="G29" i="2"/>
  <c r="G35" i="2"/>
  <c r="G37" i="2"/>
  <c r="G33" i="2"/>
  <c r="G26" i="2"/>
  <c r="G23" i="2"/>
  <c r="G18" i="2"/>
  <c r="G8" i="2"/>
  <c r="G19" i="2"/>
  <c r="G20" i="2"/>
  <c r="G11" i="2"/>
  <c r="G9" i="2"/>
  <c r="G14" i="2"/>
  <c r="G16" i="2"/>
  <c r="G5" i="2"/>
  <c r="G2" i="2"/>
  <c r="G3" i="2"/>
  <c r="G15" i="2"/>
  <c r="G4" i="2"/>
  <c r="G17" i="2"/>
  <c r="G10" i="2"/>
  <c r="G7" i="2"/>
  <c r="G6" i="2"/>
  <c r="G12" i="2"/>
  <c r="G13" i="2"/>
  <c r="G22" i="2"/>
  <c r="G36" i="2"/>
  <c r="G34" i="2"/>
  <c r="G28" i="2"/>
  <c r="G39" i="2"/>
  <c r="G41" i="2"/>
  <c r="G42" i="2"/>
  <c r="G43" i="2"/>
  <c r="G44" i="2"/>
  <c r="G45" i="2"/>
  <c r="G46" i="2"/>
  <c r="G47" i="2"/>
  <c r="G49" i="2"/>
  <c r="G52" i="2"/>
  <c r="G57" i="2"/>
  <c r="G56" i="2"/>
  <c r="G51" i="2"/>
  <c r="G53" i="2"/>
  <c r="G55" i="2"/>
  <c r="G50" i="2"/>
  <c r="G48" i="2"/>
  <c r="G54" i="2"/>
  <c r="G59" i="2"/>
  <c r="G63" i="2"/>
  <c r="G64" i="2"/>
  <c r="G79" i="2"/>
  <c r="G81" i="2"/>
  <c r="G94" i="2"/>
  <c r="G95" i="2"/>
  <c r="G92" i="2"/>
  <c r="G83" i="2"/>
  <c r="G76" i="2"/>
  <c r="G74" i="2"/>
  <c r="G72" i="2"/>
  <c r="G58" i="2"/>
  <c r="G69" i="2"/>
  <c r="G62" i="2"/>
  <c r="G65" i="2"/>
  <c r="G60" i="2"/>
  <c r="G73" i="2"/>
  <c r="G70" i="2"/>
  <c r="G71" i="2"/>
  <c r="G80" i="2"/>
  <c r="G85" i="2"/>
  <c r="G90" i="2"/>
  <c r="G87" i="2"/>
  <c r="G78" i="2"/>
  <c r="G84" i="2"/>
  <c r="G89" i="2"/>
  <c r="G88" i="2"/>
  <c r="G93" i="2"/>
  <c r="G91" i="2"/>
  <c r="G86" i="2"/>
  <c r="G61" i="2"/>
  <c r="G66" i="2"/>
  <c r="G67" i="2"/>
  <c r="G68" i="2"/>
  <c r="G75" i="2"/>
  <c r="G82" i="2"/>
  <c r="G77" i="2"/>
  <c r="F24" i="2"/>
  <c r="F40" i="2"/>
  <c r="F38" i="2"/>
  <c r="F30" i="2"/>
  <c r="F32" i="2"/>
  <c r="F31" i="2"/>
  <c r="F25" i="2"/>
  <c r="F27" i="2"/>
  <c r="F21" i="2"/>
  <c r="F29" i="2"/>
  <c r="F35" i="2"/>
  <c r="F37" i="2"/>
  <c r="F33" i="2"/>
  <c r="F26" i="2"/>
  <c r="F23" i="2"/>
  <c r="F18" i="2"/>
  <c r="F8" i="2"/>
  <c r="F19" i="2"/>
  <c r="F20" i="2"/>
  <c r="F11" i="2"/>
  <c r="F9" i="2"/>
  <c r="F14" i="2"/>
  <c r="F16" i="2"/>
  <c r="F5" i="2"/>
  <c r="F2" i="2"/>
  <c r="F3" i="2"/>
  <c r="F15" i="2"/>
  <c r="F4" i="2"/>
  <c r="F17" i="2"/>
  <c r="F10" i="2"/>
  <c r="F7" i="2"/>
  <c r="F6" i="2"/>
  <c r="F12" i="2"/>
  <c r="F13" i="2"/>
  <c r="F22" i="2"/>
  <c r="F36" i="2"/>
  <c r="F34" i="2"/>
  <c r="F28" i="2"/>
  <c r="F39" i="2"/>
  <c r="F41" i="2"/>
  <c r="F42" i="2"/>
  <c r="F43" i="2"/>
  <c r="F44" i="2"/>
  <c r="F45" i="2"/>
  <c r="F46" i="2"/>
  <c r="F47" i="2"/>
  <c r="F49" i="2"/>
  <c r="F52" i="2"/>
  <c r="F57" i="2"/>
  <c r="F56" i="2"/>
  <c r="F51" i="2"/>
  <c r="F53" i="2"/>
  <c r="F55" i="2"/>
  <c r="F50" i="2"/>
  <c r="F48" i="2"/>
  <c r="F54" i="2"/>
  <c r="F59" i="2"/>
  <c r="F63" i="2"/>
  <c r="F64" i="2"/>
  <c r="F79" i="2"/>
  <c r="F81" i="2"/>
  <c r="F94" i="2"/>
  <c r="F95" i="2"/>
  <c r="F92" i="2"/>
  <c r="F83" i="2"/>
  <c r="F76" i="2"/>
  <c r="F74" i="2"/>
  <c r="F72" i="2"/>
  <c r="F58" i="2"/>
  <c r="F69" i="2"/>
  <c r="F62" i="2"/>
  <c r="F65" i="2"/>
  <c r="F60" i="2"/>
  <c r="F73" i="2"/>
  <c r="F70" i="2"/>
  <c r="F71" i="2"/>
  <c r="F80" i="2"/>
  <c r="F85" i="2"/>
  <c r="F90" i="2"/>
  <c r="F87" i="2"/>
  <c r="F78" i="2"/>
  <c r="F84" i="2"/>
  <c r="F89" i="2"/>
  <c r="F88" i="2"/>
  <c r="F93" i="2"/>
  <c r="F91" i="2"/>
  <c r="F86" i="2"/>
  <c r="F61" i="2"/>
  <c r="F66" i="2"/>
  <c r="F67" i="2"/>
  <c r="F68" i="2"/>
  <c r="F75" i="2"/>
  <c r="F82" i="2"/>
  <c r="F77" i="2"/>
  <c r="C24" i="2"/>
  <c r="D24" i="2" s="1"/>
  <c r="E24" i="2" s="1"/>
  <c r="C40" i="2"/>
  <c r="D40" i="2" s="1"/>
  <c r="E40" i="2" s="1"/>
  <c r="C37" i="2"/>
  <c r="D37" i="2" s="1"/>
  <c r="E37" i="2" s="1"/>
  <c r="C33" i="2"/>
  <c r="D33" i="2" s="1"/>
  <c r="E33" i="2" s="1"/>
  <c r="C26" i="2"/>
  <c r="D26" i="2" s="1"/>
  <c r="E26" i="2" s="1"/>
  <c r="C23" i="2"/>
  <c r="D23" i="2" s="1"/>
  <c r="E23" i="2" s="1"/>
  <c r="C18" i="2"/>
  <c r="D18" i="2" s="1"/>
  <c r="E18" i="2" s="1"/>
  <c r="C8" i="2"/>
  <c r="D8" i="2" s="1"/>
  <c r="E8" i="2" s="1"/>
  <c r="C19" i="2"/>
  <c r="D19" i="2" s="1"/>
  <c r="E19" i="2" s="1"/>
  <c r="C20" i="2"/>
  <c r="D20" i="2" s="1"/>
  <c r="E20" i="2" s="1"/>
  <c r="C11" i="2"/>
  <c r="D11" i="2" s="1"/>
  <c r="E11" i="2" s="1"/>
  <c r="C9" i="2"/>
  <c r="D9" i="2" s="1"/>
  <c r="E9" i="2" s="1"/>
  <c r="C14" i="2"/>
  <c r="D14" i="2" s="1"/>
  <c r="E14" i="2" s="1"/>
  <c r="C16" i="2"/>
  <c r="D16" i="2" s="1"/>
  <c r="E16" i="2" s="1"/>
  <c r="C5" i="2"/>
  <c r="D5" i="2" s="1"/>
  <c r="E5" i="2" s="1"/>
  <c r="C2" i="2"/>
  <c r="D2" i="2" s="1"/>
  <c r="E2" i="2" s="1"/>
  <c r="C3" i="2"/>
  <c r="D3" i="2" s="1"/>
  <c r="E3" i="2" s="1"/>
  <c r="C15" i="2"/>
  <c r="D15" i="2" s="1"/>
  <c r="E15" i="2" s="1"/>
  <c r="C4" i="2"/>
  <c r="D4" i="2" s="1"/>
  <c r="E4" i="2" s="1"/>
  <c r="C17" i="2"/>
  <c r="D17" i="2" s="1"/>
  <c r="E17" i="2" s="1"/>
  <c r="C10" i="2"/>
  <c r="D10" i="2" s="1"/>
  <c r="E10" i="2" s="1"/>
  <c r="C7" i="2"/>
  <c r="D7" i="2" s="1"/>
  <c r="E7" i="2" s="1"/>
  <c r="C6" i="2"/>
  <c r="D6" i="2" s="1"/>
  <c r="E6" i="2" s="1"/>
  <c r="C12" i="2"/>
  <c r="D12" i="2" s="1"/>
  <c r="E12" i="2" s="1"/>
  <c r="C13" i="2"/>
  <c r="D13" i="2" s="1"/>
  <c r="E13" i="2" s="1"/>
  <c r="C22" i="2"/>
  <c r="D22" i="2" s="1"/>
  <c r="E22" i="2" s="1"/>
  <c r="C36" i="2"/>
  <c r="D36" i="2" s="1"/>
  <c r="E36" i="2" s="1"/>
  <c r="C34" i="2"/>
  <c r="D34" i="2" s="1"/>
  <c r="E34" i="2" s="1"/>
  <c r="C28" i="2"/>
  <c r="D28" i="2" s="1"/>
  <c r="E28" i="2" s="1"/>
  <c r="C39" i="2"/>
  <c r="D39" i="2" s="1"/>
  <c r="E39" i="2" s="1"/>
  <c r="C41" i="2"/>
  <c r="D41" i="2" s="1"/>
  <c r="E41" i="2" s="1"/>
  <c r="C42" i="2"/>
  <c r="D42" i="2" s="1"/>
  <c r="E42" i="2" s="1"/>
  <c r="C43" i="2"/>
  <c r="D43" i="2" s="1"/>
  <c r="E43" i="2" s="1"/>
  <c r="C44" i="2"/>
  <c r="D44" i="2" s="1"/>
  <c r="E44" i="2" s="1"/>
  <c r="C45" i="2"/>
  <c r="D45" i="2" s="1"/>
  <c r="E45" i="2" s="1"/>
  <c r="C46" i="2"/>
  <c r="D46" i="2" s="1"/>
  <c r="E46" i="2" s="1"/>
  <c r="C47" i="2"/>
  <c r="D47" i="2" s="1"/>
  <c r="E47" i="2" s="1"/>
  <c r="C49" i="2"/>
  <c r="D49" i="2" s="1"/>
  <c r="E49" i="2" s="1"/>
  <c r="C52" i="2"/>
  <c r="D52" i="2" s="1"/>
  <c r="E52" i="2" s="1"/>
  <c r="C57" i="2"/>
  <c r="D57" i="2" s="1"/>
  <c r="E57" i="2" s="1"/>
  <c r="C56" i="2"/>
  <c r="D56" i="2" s="1"/>
  <c r="E56" i="2" s="1"/>
  <c r="C51" i="2"/>
  <c r="D51" i="2" s="1"/>
  <c r="E51" i="2" s="1"/>
  <c r="C53" i="2"/>
  <c r="D53" i="2" s="1"/>
  <c r="E53" i="2" s="1"/>
  <c r="C55" i="2"/>
  <c r="D55" i="2" s="1"/>
  <c r="E55" i="2" s="1"/>
  <c r="C50" i="2"/>
  <c r="D50" i="2" s="1"/>
  <c r="E50" i="2" s="1"/>
  <c r="C48" i="2"/>
  <c r="D48" i="2" s="1"/>
  <c r="E48" i="2" s="1"/>
  <c r="C54" i="2"/>
  <c r="D54" i="2" s="1"/>
  <c r="E54" i="2" s="1"/>
  <c r="C59" i="2"/>
  <c r="D59" i="2" s="1"/>
  <c r="E59" i="2" s="1"/>
  <c r="C63" i="2"/>
  <c r="D63" i="2" s="1"/>
  <c r="E63" i="2" s="1"/>
  <c r="C64" i="2"/>
  <c r="D64" i="2" s="1"/>
  <c r="E64" i="2" s="1"/>
  <c r="C79" i="2"/>
  <c r="D79" i="2" s="1"/>
  <c r="E79" i="2" s="1"/>
  <c r="C81" i="2"/>
  <c r="D81" i="2" s="1"/>
  <c r="E81" i="2" s="1"/>
  <c r="C94" i="2"/>
  <c r="D94" i="2" s="1"/>
  <c r="E94" i="2" s="1"/>
  <c r="C95" i="2"/>
  <c r="D95" i="2" s="1"/>
  <c r="E95" i="2" s="1"/>
  <c r="C92" i="2"/>
  <c r="D92" i="2" s="1"/>
  <c r="E92" i="2" s="1"/>
  <c r="C83" i="2"/>
  <c r="D83" i="2" s="1"/>
  <c r="E83" i="2" s="1"/>
  <c r="C76" i="2"/>
  <c r="D76" i="2" s="1"/>
  <c r="E76" i="2" s="1"/>
  <c r="C74" i="2"/>
  <c r="D74" i="2" s="1"/>
  <c r="E74" i="2" s="1"/>
  <c r="C72" i="2"/>
  <c r="D72" i="2" s="1"/>
  <c r="E72" i="2" s="1"/>
  <c r="C58" i="2"/>
  <c r="D58" i="2" s="1"/>
  <c r="E58" i="2" s="1"/>
  <c r="C69" i="2"/>
  <c r="D69" i="2" s="1"/>
  <c r="E69" i="2" s="1"/>
  <c r="C62" i="2"/>
  <c r="D62" i="2" s="1"/>
  <c r="E62" i="2" s="1"/>
  <c r="C65" i="2"/>
  <c r="D65" i="2" s="1"/>
  <c r="E65" i="2" s="1"/>
  <c r="C60" i="2"/>
  <c r="D60" i="2" s="1"/>
  <c r="E60" i="2" s="1"/>
  <c r="C73" i="2"/>
  <c r="D73" i="2" s="1"/>
  <c r="E73" i="2" s="1"/>
  <c r="C70" i="2"/>
  <c r="D70" i="2" s="1"/>
  <c r="E70" i="2" s="1"/>
  <c r="C71" i="2"/>
  <c r="D71" i="2" s="1"/>
  <c r="E71" i="2" s="1"/>
  <c r="C80" i="2"/>
  <c r="D80" i="2" s="1"/>
  <c r="E80" i="2" s="1"/>
  <c r="C85" i="2"/>
  <c r="D85" i="2" s="1"/>
  <c r="E85" i="2" s="1"/>
  <c r="C90" i="2"/>
  <c r="D90" i="2" s="1"/>
  <c r="E90" i="2" s="1"/>
  <c r="C87" i="2"/>
  <c r="D87" i="2" s="1"/>
  <c r="E87" i="2" s="1"/>
  <c r="C78" i="2"/>
  <c r="D78" i="2" s="1"/>
  <c r="E78" i="2" s="1"/>
  <c r="C84" i="2"/>
  <c r="D84" i="2" s="1"/>
  <c r="E84" i="2" s="1"/>
  <c r="C89" i="2"/>
  <c r="D89" i="2" s="1"/>
  <c r="E89" i="2" s="1"/>
  <c r="C88" i="2"/>
  <c r="D88" i="2" s="1"/>
  <c r="E88" i="2" s="1"/>
  <c r="C93" i="2"/>
  <c r="D93" i="2" s="1"/>
  <c r="E93" i="2" s="1"/>
  <c r="C91" i="2"/>
  <c r="D91" i="2" s="1"/>
  <c r="E91" i="2" s="1"/>
  <c r="C86" i="2"/>
  <c r="D86" i="2" s="1"/>
  <c r="E86" i="2" s="1"/>
  <c r="C61" i="2"/>
  <c r="D61" i="2" s="1"/>
  <c r="E61" i="2" s="1"/>
  <c r="C66" i="2"/>
  <c r="D66" i="2" s="1"/>
  <c r="E66" i="2" s="1"/>
  <c r="C67" i="2"/>
  <c r="D67" i="2" s="1"/>
  <c r="E67" i="2" s="1"/>
  <c r="C68" i="2"/>
  <c r="D68" i="2" s="1"/>
  <c r="E68" i="2" s="1"/>
  <c r="C75" i="2"/>
  <c r="D75" i="2" s="1"/>
  <c r="E75" i="2" s="1"/>
  <c r="C82" i="2"/>
  <c r="D82" i="2" s="1"/>
  <c r="E82" i="2" s="1"/>
  <c r="C77" i="2"/>
  <c r="D77" i="2" s="1"/>
  <c r="E77" i="2" s="1"/>
  <c r="L35" i="2" l="1"/>
  <c r="C35" i="2"/>
  <c r="D35" i="2" s="1"/>
  <c r="E35" i="2" s="1"/>
  <c r="C29" i="2"/>
  <c r="D29" i="2" s="1"/>
  <c r="E29" i="2" s="1"/>
  <c r="C21" i="2"/>
  <c r="D21" i="2" s="1"/>
  <c r="E21" i="2" s="1"/>
  <c r="C30" i="2"/>
  <c r="D30" i="2" s="1"/>
  <c r="E30" i="2" s="1"/>
  <c r="C27" i="2"/>
  <c r="D27" i="2" s="1"/>
  <c r="E27" i="2" s="1"/>
  <c r="C25" i="2"/>
  <c r="D25" i="2" s="1"/>
  <c r="E25" i="2" s="1"/>
  <c r="C31" i="2"/>
  <c r="D31" i="2" s="1"/>
  <c r="E31" i="2" s="1"/>
  <c r="C32" i="2"/>
  <c r="D32" i="2" s="1"/>
  <c r="E32" i="2" s="1"/>
  <c r="E96" i="2" s="1"/>
  <c r="F96" i="2"/>
  <c r="G96" i="2"/>
  <c r="D96" i="2" l="1"/>
  <c r="C96" i="2"/>
  <c r="B6" i="4" l="1"/>
  <c r="C6" i="4"/>
  <c r="D6" i="4"/>
  <c r="E6" i="4"/>
  <c r="F6" i="4"/>
  <c r="G6" i="4"/>
  <c r="H6" i="4"/>
  <c r="I6" i="4"/>
  <c r="J6" i="4"/>
  <c r="L3" i="1" l="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I3" i="1"/>
  <c r="B2" i="1" l="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C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alcChain>
</file>

<file path=xl/sharedStrings.xml><?xml version="1.0" encoding="utf-8"?>
<sst xmlns="http://schemas.openxmlformats.org/spreadsheetml/2006/main" count="77" uniqueCount="63">
  <si>
    <t>Дата</t>
  </si>
  <si>
    <t>ВТБ-цена</t>
  </si>
  <si>
    <t>Втб-объем</t>
  </si>
  <si>
    <t>Сбербанк-цена</t>
  </si>
  <si>
    <t>Сбербанк-объем</t>
  </si>
  <si>
    <t>Газпром-цена</t>
  </si>
  <si>
    <t>Газпром-объем</t>
  </si>
  <si>
    <t>ВТБ-доходность</t>
  </si>
  <si>
    <t>Сбербанк-доходность</t>
  </si>
  <si>
    <t>LN ВТБ-объем</t>
  </si>
  <si>
    <t>ВТБ на 1000</t>
  </si>
  <si>
    <t>Газпром-доходность</t>
  </si>
  <si>
    <t>Среднее</t>
  </si>
  <si>
    <t>Стандартная ошибка</t>
  </si>
  <si>
    <t>Медиана</t>
  </si>
  <si>
    <t>Мода</t>
  </si>
  <si>
    <t>Стандартное отклонение</t>
  </si>
  <si>
    <t>Дисперсия выборки</t>
  </si>
  <si>
    <t>Эксцесс</t>
  </si>
  <si>
    <t>Асимметричность</t>
  </si>
  <si>
    <t>Интервал</t>
  </si>
  <si>
    <t>Минимум</t>
  </si>
  <si>
    <t>Максимум</t>
  </si>
  <si>
    <t>Сумма</t>
  </si>
  <si>
    <t>Счет</t>
  </si>
  <si>
    <t>Медиана -среднее</t>
  </si>
  <si>
    <t>k1</t>
  </si>
  <si>
    <t>k0</t>
  </si>
  <si>
    <t>h=k1*x+k0</t>
  </si>
  <si>
    <t>y-h</t>
  </si>
  <si>
    <t>(y-h)^2</t>
  </si>
  <si>
    <t>x^2</t>
  </si>
  <si>
    <t>x*y</t>
  </si>
  <si>
    <t xml:space="preserve"> k0</t>
  </si>
  <si>
    <t xml:space="preserve">     k1</t>
  </si>
  <si>
    <t>b</t>
  </si>
  <si>
    <t>ВЫВОД ИТОГОВ</t>
  </si>
  <si>
    <t>Регрессионная статистика</t>
  </si>
  <si>
    <t>Множественный R</t>
  </si>
  <si>
    <t>R-квадрат</t>
  </si>
  <si>
    <t>Нормированный R-квадрат</t>
  </si>
  <si>
    <t>Наблюдения</t>
  </si>
  <si>
    <t>Дисперсионный анализ</t>
  </si>
  <si>
    <t>Регрессия</t>
  </si>
  <si>
    <t>Остаток</t>
  </si>
  <si>
    <t>Итого</t>
  </si>
  <si>
    <t>Y-пересечение</t>
  </si>
  <si>
    <t>df</t>
  </si>
  <si>
    <t>SS</t>
  </si>
  <si>
    <t>MS</t>
  </si>
  <si>
    <t>F</t>
  </si>
  <si>
    <t>Значимость F</t>
  </si>
  <si>
    <t>Коэффициенты</t>
  </si>
  <si>
    <t>t-статистика</t>
  </si>
  <si>
    <t>P-Значение</t>
  </si>
  <si>
    <t>Нижние 95%</t>
  </si>
  <si>
    <t>Верхние 95%</t>
  </si>
  <si>
    <t>Нижние 95,0%</t>
  </si>
  <si>
    <t>Верхние 95,0%</t>
  </si>
  <si>
    <t>ВЫВОД ОСТАТКА</t>
  </si>
  <si>
    <t>Наблюдение</t>
  </si>
  <si>
    <t>Остатки</t>
  </si>
  <si>
    <t>Предсказанное Сбербанк-объем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</si>
</sst>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E+00"/>
  </numFmts>
  <fonts count="19"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i/>
      <sz val="11"/>
      <color theme="1"/>
      <name val="Calibri"/>
      <family val="2"/>
      <charset val="20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
      <left/>
      <right style="thin">
        <color theme="5"/>
      </right>
      <top style="thin">
        <color theme="5"/>
      </top>
      <bottom/>
      <diagonal/>
    </border>
    <border>
      <left/>
      <right style="thin">
        <color theme="4"/>
      </right>
      <top style="thin">
        <color theme="4"/>
      </top>
      <bottom/>
      <diagonal/>
    </border>
    <border>
      <left/>
      <right/>
      <top style="thin">
        <color theme="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1">
    <xf numFmtId="0" fontId="0" fillId="0" borderId="0" xfId="0"/>
    <xf numFmtId="14" fontId="0" fillId="0" borderId="0" xfId="0" applyNumberFormat="1"/>
    <xf numFmtId="3" fontId="0" fillId="0" borderId="0" xfId="0" applyNumberFormat="1"/>
    <xf numFmtId="10" fontId="0" fillId="0" borderId="0" xfId="0" applyNumberFormat="1"/>
    <xf numFmtId="164" fontId="0" fillId="0" borderId="0" xfId="0" applyNumberFormat="1"/>
    <xf numFmtId="0" fontId="0" fillId="0" borderId="0" xfId="0" applyFill="1" applyBorder="1" applyAlignment="1"/>
    <xf numFmtId="0" fontId="0" fillId="0" borderId="10" xfId="0" applyFill="1" applyBorder="1" applyAlignment="1"/>
    <xf numFmtId="0" fontId="18" fillId="0" borderId="11" xfId="0" applyFont="1" applyFill="1" applyBorder="1" applyAlignment="1">
      <alignment horizontal="center" wrapText="1"/>
    </xf>
    <xf numFmtId="4" fontId="18" fillId="0" borderId="11" xfId="0" applyNumberFormat="1" applyFont="1" applyFill="1" applyBorder="1" applyAlignment="1">
      <alignment horizontal="center" wrapText="1"/>
    </xf>
    <xf numFmtId="4" fontId="0" fillId="0" borderId="0" xfId="0" applyNumberFormat="1" applyFill="1" applyBorder="1" applyAlignment="1"/>
    <xf numFmtId="4" fontId="0" fillId="0" borderId="10" xfId="0" applyNumberFormat="1" applyFill="1" applyBorder="1" applyAlignment="1"/>
    <xf numFmtId="4" fontId="0" fillId="0" borderId="0" xfId="0" applyNumberFormat="1"/>
    <xf numFmtId="10" fontId="0" fillId="0" borderId="0" xfId="0" applyNumberFormat="1" applyFill="1" applyBorder="1" applyAlignment="1"/>
    <xf numFmtId="3" fontId="13" fillId="33" borderId="13" xfId="0" applyNumberFormat="1" applyFont="1" applyFill="1" applyBorder="1"/>
    <xf numFmtId="0" fontId="13" fillId="33" borderId="14" xfId="0" applyFont="1" applyFill="1" applyBorder="1"/>
    <xf numFmtId="4" fontId="0" fillId="0" borderId="14" xfId="0" applyNumberFormat="1" applyFont="1" applyBorder="1"/>
    <xf numFmtId="4" fontId="0" fillId="0" borderId="13" xfId="0" applyNumberFormat="1" applyFont="1" applyBorder="1"/>
    <xf numFmtId="4" fontId="0" fillId="0" borderId="12" xfId="0" applyNumberFormat="1" applyFont="1" applyBorder="1"/>
    <xf numFmtId="165" fontId="0" fillId="0" borderId="0" xfId="0" applyNumberFormat="1"/>
    <xf numFmtId="0" fontId="18" fillId="0" borderId="11" xfId="0" applyFont="1" applyFill="1" applyBorder="1" applyAlignment="1">
      <alignment horizontal="center"/>
    </xf>
    <xf numFmtId="0" fontId="18" fillId="0" borderId="11" xfId="0" applyFont="1" applyFill="1" applyBorder="1" applyAlignment="1">
      <alignment horizontal="centerContinuous"/>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26">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font>
        <b val="0"/>
        <i val="0"/>
        <strike val="0"/>
        <condense val="0"/>
        <extend val="0"/>
        <outline val="0"/>
        <shadow val="0"/>
        <u val="none"/>
        <vertAlign val="baseline"/>
        <sz val="11"/>
        <color theme="1"/>
        <name val="Calibri"/>
        <family val="2"/>
        <charset val="204"/>
        <scheme val="minor"/>
      </font>
      <numFmt numFmtId="4" formatCode="#,##0.00"/>
      <border diagonalUp="0" diagonalDown="0">
        <left/>
        <right style="thin">
          <color theme="4"/>
        </right>
        <top style="thin">
          <color theme="4"/>
        </top>
        <bottom/>
        <vertical/>
        <horizontal/>
      </border>
    </dxf>
    <dxf>
      <numFmt numFmtId="4" formatCode="#,##0.00"/>
    </dxf>
    <dxf>
      <font>
        <b val="0"/>
        <i val="0"/>
        <strike val="0"/>
        <condense val="0"/>
        <extend val="0"/>
        <outline val="0"/>
        <shadow val="0"/>
        <u val="none"/>
        <vertAlign val="baseline"/>
        <sz val="11"/>
        <color theme="1"/>
        <name val="Calibri"/>
        <family val="2"/>
        <charset val="204"/>
        <scheme val="minor"/>
      </font>
      <numFmt numFmtId="4" formatCode="#,##0.00"/>
      <border diagonalUp="0" diagonalDown="0">
        <left/>
        <right/>
        <top style="thin">
          <color theme="4"/>
        </top>
        <bottom/>
        <vertical/>
        <horizontal/>
      </border>
    </dxf>
    <dxf>
      <border outline="0">
        <left style="thin">
          <color theme="4"/>
        </left>
      </border>
    </dxf>
    <dxf>
      <numFmt numFmtId="14" formatCode="0.00%"/>
    </dxf>
    <dxf>
      <numFmt numFmtId="3" formatCode="#,##0"/>
    </dxf>
    <dxf>
      <numFmt numFmtId="14" formatCode="0.00%"/>
    </dxf>
    <dxf>
      <numFmt numFmtId="3" formatCode="#,##0"/>
    </dxf>
    <dxf>
      <numFmt numFmtId="14" formatCode="0.00%"/>
    </dxf>
    <dxf>
      <numFmt numFmtId="3" formatCode="#,##0"/>
    </dxf>
    <dxf>
      <numFmt numFmtId="164" formatCode="#,##0.000"/>
    </dxf>
    <dxf>
      <numFmt numFmtId="164" formatCode="#,##0.000"/>
    </dxf>
    <dxf>
      <numFmt numFmtId="0" formatCode="General"/>
    </dxf>
    <dxf>
      <numFmt numFmtId="19" formatCode="dd/mm/yyyy"/>
    </dxf>
    <dxf>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externalLink" Target="externalLinks/externalLink1.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4.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7.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ru-RU"/>
              <a:t>Цены</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lineChart>
        <c:grouping val="standard"/>
        <c:varyColors val="0"/>
        <c:ser>
          <c:idx val="1"/>
          <c:order val="1"/>
          <c:tx>
            <c:v>"Сбербанк"</c:v>
          </c:tx>
          <c:spPr>
            <a:ln w="28575" cap="rnd">
              <a:solidFill>
                <a:schemeClr val="accent2"/>
              </a:solidFill>
              <a:round/>
            </a:ln>
            <a:effectLst/>
          </c:spPr>
          <c:marker>
            <c:symbol val="none"/>
          </c:marker>
          <c:trendline>
            <c:spPr>
              <a:ln w="19050" cap="rnd">
                <a:solidFill>
                  <a:schemeClr val="accent2"/>
                </a:solidFill>
                <a:prstDash val="sysDot"/>
              </a:ln>
              <a:effectLst/>
            </c:spPr>
            <c:trendlineType val="linear"/>
            <c:dispRSqr val="0"/>
            <c:dispEq val="0"/>
          </c:trendline>
          <c:cat>
            <c:numRef>
              <c:f>mfdexport_1month_01122012_03092!$A$2:$A$95</c:f>
              <c:numCache>
                <c:formatCode>m/d/yy</c:formatCode>
                <c:ptCount val="94"/>
                <c:pt idx="0">
                  <c:v>41244</c:v>
                </c:pt>
                <c:pt idx="1">
                  <c:v>41275</c:v>
                </c:pt>
                <c:pt idx="2">
                  <c:v>41306</c:v>
                </c:pt>
                <c:pt idx="3">
                  <c:v>41334</c:v>
                </c:pt>
                <c:pt idx="4">
                  <c:v>41365</c:v>
                </c:pt>
                <c:pt idx="5">
                  <c:v>41395</c:v>
                </c:pt>
                <c:pt idx="6">
                  <c:v>41426</c:v>
                </c:pt>
                <c:pt idx="7">
                  <c:v>41456</c:v>
                </c:pt>
                <c:pt idx="8">
                  <c:v>41487</c:v>
                </c:pt>
                <c:pt idx="9">
                  <c:v>41518</c:v>
                </c:pt>
                <c:pt idx="10">
                  <c:v>41548</c:v>
                </c:pt>
                <c:pt idx="11">
                  <c:v>41579</c:v>
                </c:pt>
                <c:pt idx="12">
                  <c:v>41609</c:v>
                </c:pt>
                <c:pt idx="13">
                  <c:v>41640</c:v>
                </c:pt>
                <c:pt idx="14">
                  <c:v>41671</c:v>
                </c:pt>
                <c:pt idx="15">
                  <c:v>41699</c:v>
                </c:pt>
                <c:pt idx="16">
                  <c:v>41730</c:v>
                </c:pt>
                <c:pt idx="17">
                  <c:v>41760</c:v>
                </c:pt>
                <c:pt idx="18">
                  <c:v>41791</c:v>
                </c:pt>
                <c:pt idx="19">
                  <c:v>41821</c:v>
                </c:pt>
                <c:pt idx="20">
                  <c:v>41852</c:v>
                </c:pt>
                <c:pt idx="21">
                  <c:v>41883</c:v>
                </c:pt>
                <c:pt idx="22">
                  <c:v>41913</c:v>
                </c:pt>
                <c:pt idx="23">
                  <c:v>41944</c:v>
                </c:pt>
                <c:pt idx="24">
                  <c:v>41974</c:v>
                </c:pt>
                <c:pt idx="25">
                  <c:v>42005</c:v>
                </c:pt>
                <c:pt idx="26">
                  <c:v>42036</c:v>
                </c:pt>
                <c:pt idx="27">
                  <c:v>42064</c:v>
                </c:pt>
                <c:pt idx="28">
                  <c:v>42095</c:v>
                </c:pt>
                <c:pt idx="29">
                  <c:v>42125</c:v>
                </c:pt>
                <c:pt idx="30">
                  <c:v>42156</c:v>
                </c:pt>
                <c:pt idx="31">
                  <c:v>42186</c:v>
                </c:pt>
                <c:pt idx="32">
                  <c:v>42217</c:v>
                </c:pt>
                <c:pt idx="33">
                  <c:v>42248</c:v>
                </c:pt>
                <c:pt idx="34">
                  <c:v>42278</c:v>
                </c:pt>
                <c:pt idx="35">
                  <c:v>42309</c:v>
                </c:pt>
                <c:pt idx="36">
                  <c:v>42339</c:v>
                </c:pt>
                <c:pt idx="37">
                  <c:v>42370</c:v>
                </c:pt>
                <c:pt idx="38">
                  <c:v>42401</c:v>
                </c:pt>
                <c:pt idx="39">
                  <c:v>42430</c:v>
                </c:pt>
                <c:pt idx="40">
                  <c:v>42461</c:v>
                </c:pt>
                <c:pt idx="41">
                  <c:v>42491</c:v>
                </c:pt>
                <c:pt idx="42">
                  <c:v>42522</c:v>
                </c:pt>
                <c:pt idx="43">
                  <c:v>42552</c:v>
                </c:pt>
                <c:pt idx="44">
                  <c:v>42583</c:v>
                </c:pt>
                <c:pt idx="45">
                  <c:v>42614</c:v>
                </c:pt>
                <c:pt idx="46">
                  <c:v>42644</c:v>
                </c:pt>
                <c:pt idx="47">
                  <c:v>42675</c:v>
                </c:pt>
                <c:pt idx="48">
                  <c:v>42705</c:v>
                </c:pt>
                <c:pt idx="49">
                  <c:v>42736</c:v>
                </c:pt>
                <c:pt idx="50">
                  <c:v>42767</c:v>
                </c:pt>
                <c:pt idx="51">
                  <c:v>42795</c:v>
                </c:pt>
                <c:pt idx="52">
                  <c:v>42826</c:v>
                </c:pt>
                <c:pt idx="53">
                  <c:v>42856</c:v>
                </c:pt>
                <c:pt idx="54">
                  <c:v>42887</c:v>
                </c:pt>
                <c:pt idx="55">
                  <c:v>42917</c:v>
                </c:pt>
                <c:pt idx="56">
                  <c:v>42948</c:v>
                </c:pt>
                <c:pt idx="57">
                  <c:v>42979</c:v>
                </c:pt>
                <c:pt idx="58">
                  <c:v>43009</c:v>
                </c:pt>
                <c:pt idx="59">
                  <c:v>43040</c:v>
                </c:pt>
                <c:pt idx="60">
                  <c:v>43070</c:v>
                </c:pt>
                <c:pt idx="61">
                  <c:v>43101</c:v>
                </c:pt>
                <c:pt idx="62">
                  <c:v>43132</c:v>
                </c:pt>
                <c:pt idx="63">
                  <c:v>43160</c:v>
                </c:pt>
                <c:pt idx="64">
                  <c:v>43191</c:v>
                </c:pt>
                <c:pt idx="65">
                  <c:v>43221</c:v>
                </c:pt>
                <c:pt idx="66">
                  <c:v>43252</c:v>
                </c:pt>
                <c:pt idx="67">
                  <c:v>43282</c:v>
                </c:pt>
                <c:pt idx="68">
                  <c:v>43313</c:v>
                </c:pt>
                <c:pt idx="69">
                  <c:v>43344</c:v>
                </c:pt>
                <c:pt idx="70">
                  <c:v>43374</c:v>
                </c:pt>
                <c:pt idx="71">
                  <c:v>43405</c:v>
                </c:pt>
                <c:pt idx="72">
                  <c:v>43435</c:v>
                </c:pt>
                <c:pt idx="73">
                  <c:v>43466</c:v>
                </c:pt>
                <c:pt idx="74">
                  <c:v>43497</c:v>
                </c:pt>
                <c:pt idx="75">
                  <c:v>43525</c:v>
                </c:pt>
                <c:pt idx="76">
                  <c:v>43556</c:v>
                </c:pt>
                <c:pt idx="77">
                  <c:v>43586</c:v>
                </c:pt>
                <c:pt idx="78">
                  <c:v>43617</c:v>
                </c:pt>
                <c:pt idx="79">
                  <c:v>43647</c:v>
                </c:pt>
                <c:pt idx="80">
                  <c:v>43678</c:v>
                </c:pt>
                <c:pt idx="81">
                  <c:v>43709</c:v>
                </c:pt>
                <c:pt idx="82">
                  <c:v>43739</c:v>
                </c:pt>
                <c:pt idx="83">
                  <c:v>43770</c:v>
                </c:pt>
                <c:pt idx="84">
                  <c:v>43800</c:v>
                </c:pt>
                <c:pt idx="85">
                  <c:v>43831</c:v>
                </c:pt>
                <c:pt idx="86">
                  <c:v>43862</c:v>
                </c:pt>
                <c:pt idx="87">
                  <c:v>43891</c:v>
                </c:pt>
                <c:pt idx="88">
                  <c:v>43922</c:v>
                </c:pt>
                <c:pt idx="89">
                  <c:v>43952</c:v>
                </c:pt>
                <c:pt idx="90">
                  <c:v>43983</c:v>
                </c:pt>
                <c:pt idx="91">
                  <c:v>44013</c:v>
                </c:pt>
                <c:pt idx="92">
                  <c:v>44044</c:v>
                </c:pt>
                <c:pt idx="93">
                  <c:v>44075</c:v>
                </c:pt>
              </c:numCache>
            </c:numRef>
          </c:cat>
          <c:val>
            <c:numRef>
              <c:f>mfdexport_1month_01122012_03092!$G$2:$G$95</c:f>
              <c:numCache>
                <c:formatCode>General</c:formatCode>
                <c:ptCount val="94"/>
                <c:pt idx="0">
                  <c:v>92.94</c:v>
                </c:pt>
                <c:pt idx="1">
                  <c:v>109.59</c:v>
                </c:pt>
                <c:pt idx="2">
                  <c:v>104.57</c:v>
                </c:pt>
                <c:pt idx="3">
                  <c:v>98.86</c:v>
                </c:pt>
                <c:pt idx="4">
                  <c:v>99.11</c:v>
                </c:pt>
                <c:pt idx="5">
                  <c:v>99.05</c:v>
                </c:pt>
                <c:pt idx="6">
                  <c:v>93.68</c:v>
                </c:pt>
                <c:pt idx="7">
                  <c:v>95.23</c:v>
                </c:pt>
                <c:pt idx="8">
                  <c:v>88.23</c:v>
                </c:pt>
                <c:pt idx="9">
                  <c:v>97.86</c:v>
                </c:pt>
                <c:pt idx="10">
                  <c:v>102.74</c:v>
                </c:pt>
                <c:pt idx="11">
                  <c:v>103.07</c:v>
                </c:pt>
                <c:pt idx="12">
                  <c:v>101.17</c:v>
                </c:pt>
                <c:pt idx="13">
                  <c:v>94.7</c:v>
                </c:pt>
                <c:pt idx="14">
                  <c:v>91.16</c:v>
                </c:pt>
                <c:pt idx="15">
                  <c:v>83.8</c:v>
                </c:pt>
                <c:pt idx="16">
                  <c:v>72.5</c:v>
                </c:pt>
                <c:pt idx="17">
                  <c:v>84.5</c:v>
                </c:pt>
                <c:pt idx="18">
                  <c:v>84.5</c:v>
                </c:pt>
                <c:pt idx="19">
                  <c:v>73.599999999999994</c:v>
                </c:pt>
                <c:pt idx="20">
                  <c:v>73.209999999999994</c:v>
                </c:pt>
                <c:pt idx="21">
                  <c:v>75.52</c:v>
                </c:pt>
                <c:pt idx="22">
                  <c:v>76.23</c:v>
                </c:pt>
                <c:pt idx="23">
                  <c:v>72.25</c:v>
                </c:pt>
                <c:pt idx="24">
                  <c:v>54.9</c:v>
                </c:pt>
                <c:pt idx="25">
                  <c:v>61.5</c:v>
                </c:pt>
                <c:pt idx="26">
                  <c:v>75.91</c:v>
                </c:pt>
                <c:pt idx="27">
                  <c:v>62.88</c:v>
                </c:pt>
                <c:pt idx="28">
                  <c:v>76.900000000000006</c:v>
                </c:pt>
                <c:pt idx="29">
                  <c:v>73.5</c:v>
                </c:pt>
                <c:pt idx="30">
                  <c:v>72.349999999999994</c:v>
                </c:pt>
                <c:pt idx="31">
                  <c:v>72.3</c:v>
                </c:pt>
                <c:pt idx="32">
                  <c:v>74.5</c:v>
                </c:pt>
                <c:pt idx="33">
                  <c:v>75.3</c:v>
                </c:pt>
                <c:pt idx="34">
                  <c:v>90.53</c:v>
                </c:pt>
                <c:pt idx="35">
                  <c:v>102.9</c:v>
                </c:pt>
                <c:pt idx="36">
                  <c:v>101.26</c:v>
                </c:pt>
                <c:pt idx="37">
                  <c:v>96.5</c:v>
                </c:pt>
                <c:pt idx="38">
                  <c:v>107</c:v>
                </c:pt>
                <c:pt idx="39">
                  <c:v>109.9</c:v>
                </c:pt>
                <c:pt idx="40">
                  <c:v>123.55</c:v>
                </c:pt>
                <c:pt idx="41">
                  <c:v>132.56</c:v>
                </c:pt>
                <c:pt idx="42">
                  <c:v>133</c:v>
                </c:pt>
                <c:pt idx="43">
                  <c:v>139.15</c:v>
                </c:pt>
                <c:pt idx="44">
                  <c:v>143.5</c:v>
                </c:pt>
                <c:pt idx="45">
                  <c:v>145.34</c:v>
                </c:pt>
                <c:pt idx="46">
                  <c:v>147.4</c:v>
                </c:pt>
                <c:pt idx="47">
                  <c:v>158.69999999999999</c:v>
                </c:pt>
                <c:pt idx="48">
                  <c:v>173.25</c:v>
                </c:pt>
                <c:pt idx="49">
                  <c:v>172.2</c:v>
                </c:pt>
                <c:pt idx="50">
                  <c:v>156</c:v>
                </c:pt>
                <c:pt idx="51">
                  <c:v>159.80000000000001</c:v>
                </c:pt>
                <c:pt idx="52">
                  <c:v>165.2</c:v>
                </c:pt>
                <c:pt idx="53">
                  <c:v>155.93</c:v>
                </c:pt>
                <c:pt idx="54">
                  <c:v>145.59</c:v>
                </c:pt>
                <c:pt idx="55">
                  <c:v>164.53</c:v>
                </c:pt>
                <c:pt idx="56">
                  <c:v>183.51</c:v>
                </c:pt>
                <c:pt idx="57">
                  <c:v>192.33</c:v>
                </c:pt>
                <c:pt idx="58">
                  <c:v>193.8</c:v>
                </c:pt>
                <c:pt idx="59">
                  <c:v>224.35</c:v>
                </c:pt>
                <c:pt idx="60">
                  <c:v>225.2</c:v>
                </c:pt>
                <c:pt idx="61">
                  <c:v>264.5</c:v>
                </c:pt>
                <c:pt idx="62">
                  <c:v>272.39999999999998</c:v>
                </c:pt>
                <c:pt idx="63">
                  <c:v>253.57</c:v>
                </c:pt>
                <c:pt idx="64">
                  <c:v>226.99</c:v>
                </c:pt>
                <c:pt idx="65">
                  <c:v>222.36</c:v>
                </c:pt>
                <c:pt idx="66">
                  <c:v>218</c:v>
                </c:pt>
                <c:pt idx="67">
                  <c:v>214.86</c:v>
                </c:pt>
                <c:pt idx="68">
                  <c:v>182</c:v>
                </c:pt>
                <c:pt idx="69">
                  <c:v>203.32</c:v>
                </c:pt>
                <c:pt idx="70">
                  <c:v>189.8</c:v>
                </c:pt>
                <c:pt idx="71">
                  <c:v>194</c:v>
                </c:pt>
                <c:pt idx="72">
                  <c:v>186.3</c:v>
                </c:pt>
                <c:pt idx="73">
                  <c:v>217.9</c:v>
                </c:pt>
                <c:pt idx="74">
                  <c:v>207.8</c:v>
                </c:pt>
                <c:pt idx="75">
                  <c:v>214.42</c:v>
                </c:pt>
                <c:pt idx="76">
                  <c:v>225.17</c:v>
                </c:pt>
                <c:pt idx="77">
                  <c:v>233.24</c:v>
                </c:pt>
                <c:pt idx="78">
                  <c:v>238.55</c:v>
                </c:pt>
                <c:pt idx="79">
                  <c:v>233.49</c:v>
                </c:pt>
                <c:pt idx="80">
                  <c:v>224.2</c:v>
                </c:pt>
                <c:pt idx="81">
                  <c:v>227.71</c:v>
                </c:pt>
                <c:pt idx="82">
                  <c:v>234.89</c:v>
                </c:pt>
                <c:pt idx="83">
                  <c:v>233.98</c:v>
                </c:pt>
                <c:pt idx="84">
                  <c:v>254.75</c:v>
                </c:pt>
                <c:pt idx="85">
                  <c:v>252.2</c:v>
                </c:pt>
                <c:pt idx="86">
                  <c:v>233.36</c:v>
                </c:pt>
                <c:pt idx="87">
                  <c:v>187.21</c:v>
                </c:pt>
                <c:pt idx="88">
                  <c:v>197.25</c:v>
                </c:pt>
                <c:pt idx="89">
                  <c:v>200.5</c:v>
                </c:pt>
                <c:pt idx="90">
                  <c:v>203.22</c:v>
                </c:pt>
                <c:pt idx="91">
                  <c:v>221.57</c:v>
                </c:pt>
                <c:pt idx="92">
                  <c:v>226.1</c:v>
                </c:pt>
                <c:pt idx="93">
                  <c:v>222.57</c:v>
                </c:pt>
              </c:numCache>
            </c:numRef>
          </c:val>
          <c:smooth val="0"/>
          <c:extLst>
            <c:ext xmlns:c16="http://schemas.microsoft.com/office/drawing/2014/chart" uri="{C3380CC4-5D6E-409C-BE32-E72D297353CC}">
              <c16:uniqueId val="{00000001-6FC5-435A-8B67-EA4BA537A723}"/>
            </c:ext>
          </c:extLst>
        </c:ser>
        <c:ser>
          <c:idx val="2"/>
          <c:order val="2"/>
          <c:tx>
            <c:v>"Газпром"</c:v>
          </c:tx>
          <c:spPr>
            <a:ln w="28575" cap="rnd">
              <a:solidFill>
                <a:schemeClr val="accent3"/>
              </a:solidFill>
              <a:round/>
            </a:ln>
            <a:effectLst/>
          </c:spPr>
          <c:marker>
            <c:symbol val="none"/>
          </c:marker>
          <c:cat>
            <c:numRef>
              <c:f>mfdexport_1month_01122012_03092!$A$2:$A$95</c:f>
              <c:numCache>
                <c:formatCode>m/d/yy</c:formatCode>
                <c:ptCount val="94"/>
                <c:pt idx="0">
                  <c:v>41244</c:v>
                </c:pt>
                <c:pt idx="1">
                  <c:v>41275</c:v>
                </c:pt>
                <c:pt idx="2">
                  <c:v>41306</c:v>
                </c:pt>
                <c:pt idx="3">
                  <c:v>41334</c:v>
                </c:pt>
                <c:pt idx="4">
                  <c:v>41365</c:v>
                </c:pt>
                <c:pt idx="5">
                  <c:v>41395</c:v>
                </c:pt>
                <c:pt idx="6">
                  <c:v>41426</c:v>
                </c:pt>
                <c:pt idx="7">
                  <c:v>41456</c:v>
                </c:pt>
                <c:pt idx="8">
                  <c:v>41487</c:v>
                </c:pt>
                <c:pt idx="9">
                  <c:v>41518</c:v>
                </c:pt>
                <c:pt idx="10">
                  <c:v>41548</c:v>
                </c:pt>
                <c:pt idx="11">
                  <c:v>41579</c:v>
                </c:pt>
                <c:pt idx="12">
                  <c:v>41609</c:v>
                </c:pt>
                <c:pt idx="13">
                  <c:v>41640</c:v>
                </c:pt>
                <c:pt idx="14">
                  <c:v>41671</c:v>
                </c:pt>
                <c:pt idx="15">
                  <c:v>41699</c:v>
                </c:pt>
                <c:pt idx="16">
                  <c:v>41730</c:v>
                </c:pt>
                <c:pt idx="17">
                  <c:v>41760</c:v>
                </c:pt>
                <c:pt idx="18">
                  <c:v>41791</c:v>
                </c:pt>
                <c:pt idx="19">
                  <c:v>41821</c:v>
                </c:pt>
                <c:pt idx="20">
                  <c:v>41852</c:v>
                </c:pt>
                <c:pt idx="21">
                  <c:v>41883</c:v>
                </c:pt>
                <c:pt idx="22">
                  <c:v>41913</c:v>
                </c:pt>
                <c:pt idx="23">
                  <c:v>41944</c:v>
                </c:pt>
                <c:pt idx="24">
                  <c:v>41974</c:v>
                </c:pt>
                <c:pt idx="25">
                  <c:v>42005</c:v>
                </c:pt>
                <c:pt idx="26">
                  <c:v>42036</c:v>
                </c:pt>
                <c:pt idx="27">
                  <c:v>42064</c:v>
                </c:pt>
                <c:pt idx="28">
                  <c:v>42095</c:v>
                </c:pt>
                <c:pt idx="29">
                  <c:v>42125</c:v>
                </c:pt>
                <c:pt idx="30">
                  <c:v>42156</c:v>
                </c:pt>
                <c:pt idx="31">
                  <c:v>42186</c:v>
                </c:pt>
                <c:pt idx="32">
                  <c:v>42217</c:v>
                </c:pt>
                <c:pt idx="33">
                  <c:v>42248</c:v>
                </c:pt>
                <c:pt idx="34">
                  <c:v>42278</c:v>
                </c:pt>
                <c:pt idx="35">
                  <c:v>42309</c:v>
                </c:pt>
                <c:pt idx="36">
                  <c:v>42339</c:v>
                </c:pt>
                <c:pt idx="37">
                  <c:v>42370</c:v>
                </c:pt>
                <c:pt idx="38">
                  <c:v>42401</c:v>
                </c:pt>
                <c:pt idx="39">
                  <c:v>42430</c:v>
                </c:pt>
                <c:pt idx="40">
                  <c:v>42461</c:v>
                </c:pt>
                <c:pt idx="41">
                  <c:v>42491</c:v>
                </c:pt>
                <c:pt idx="42">
                  <c:v>42522</c:v>
                </c:pt>
                <c:pt idx="43">
                  <c:v>42552</c:v>
                </c:pt>
                <c:pt idx="44">
                  <c:v>42583</c:v>
                </c:pt>
                <c:pt idx="45">
                  <c:v>42614</c:v>
                </c:pt>
                <c:pt idx="46">
                  <c:v>42644</c:v>
                </c:pt>
                <c:pt idx="47">
                  <c:v>42675</c:v>
                </c:pt>
                <c:pt idx="48">
                  <c:v>42705</c:v>
                </c:pt>
                <c:pt idx="49">
                  <c:v>42736</c:v>
                </c:pt>
                <c:pt idx="50">
                  <c:v>42767</c:v>
                </c:pt>
                <c:pt idx="51">
                  <c:v>42795</c:v>
                </c:pt>
                <c:pt idx="52">
                  <c:v>42826</c:v>
                </c:pt>
                <c:pt idx="53">
                  <c:v>42856</c:v>
                </c:pt>
                <c:pt idx="54">
                  <c:v>42887</c:v>
                </c:pt>
                <c:pt idx="55">
                  <c:v>42917</c:v>
                </c:pt>
                <c:pt idx="56">
                  <c:v>42948</c:v>
                </c:pt>
                <c:pt idx="57">
                  <c:v>42979</c:v>
                </c:pt>
                <c:pt idx="58">
                  <c:v>43009</c:v>
                </c:pt>
                <c:pt idx="59">
                  <c:v>43040</c:v>
                </c:pt>
                <c:pt idx="60">
                  <c:v>43070</c:v>
                </c:pt>
                <c:pt idx="61">
                  <c:v>43101</c:v>
                </c:pt>
                <c:pt idx="62">
                  <c:v>43132</c:v>
                </c:pt>
                <c:pt idx="63">
                  <c:v>43160</c:v>
                </c:pt>
                <c:pt idx="64">
                  <c:v>43191</c:v>
                </c:pt>
                <c:pt idx="65">
                  <c:v>43221</c:v>
                </c:pt>
                <c:pt idx="66">
                  <c:v>43252</c:v>
                </c:pt>
                <c:pt idx="67">
                  <c:v>43282</c:v>
                </c:pt>
                <c:pt idx="68">
                  <c:v>43313</c:v>
                </c:pt>
                <c:pt idx="69">
                  <c:v>43344</c:v>
                </c:pt>
                <c:pt idx="70">
                  <c:v>43374</c:v>
                </c:pt>
                <c:pt idx="71">
                  <c:v>43405</c:v>
                </c:pt>
                <c:pt idx="72">
                  <c:v>43435</c:v>
                </c:pt>
                <c:pt idx="73">
                  <c:v>43466</c:v>
                </c:pt>
                <c:pt idx="74">
                  <c:v>43497</c:v>
                </c:pt>
                <c:pt idx="75">
                  <c:v>43525</c:v>
                </c:pt>
                <c:pt idx="76">
                  <c:v>43556</c:v>
                </c:pt>
                <c:pt idx="77">
                  <c:v>43586</c:v>
                </c:pt>
                <c:pt idx="78">
                  <c:v>43617</c:v>
                </c:pt>
                <c:pt idx="79">
                  <c:v>43647</c:v>
                </c:pt>
                <c:pt idx="80">
                  <c:v>43678</c:v>
                </c:pt>
                <c:pt idx="81">
                  <c:v>43709</c:v>
                </c:pt>
                <c:pt idx="82">
                  <c:v>43739</c:v>
                </c:pt>
                <c:pt idx="83">
                  <c:v>43770</c:v>
                </c:pt>
                <c:pt idx="84">
                  <c:v>43800</c:v>
                </c:pt>
                <c:pt idx="85">
                  <c:v>43831</c:v>
                </c:pt>
                <c:pt idx="86">
                  <c:v>43862</c:v>
                </c:pt>
                <c:pt idx="87">
                  <c:v>43891</c:v>
                </c:pt>
                <c:pt idx="88">
                  <c:v>43922</c:v>
                </c:pt>
                <c:pt idx="89">
                  <c:v>43952</c:v>
                </c:pt>
                <c:pt idx="90">
                  <c:v>43983</c:v>
                </c:pt>
                <c:pt idx="91">
                  <c:v>44013</c:v>
                </c:pt>
                <c:pt idx="92">
                  <c:v>44044</c:v>
                </c:pt>
                <c:pt idx="93">
                  <c:v>44075</c:v>
                </c:pt>
              </c:numCache>
            </c:numRef>
          </c:cat>
          <c:val>
            <c:numRef>
              <c:f>mfdexport_1month_01122012_03092!$J$2:$J$95</c:f>
              <c:numCache>
                <c:formatCode>General</c:formatCode>
                <c:ptCount val="94"/>
                <c:pt idx="0">
                  <c:v>143.69999999999999</c:v>
                </c:pt>
                <c:pt idx="1">
                  <c:v>142.09</c:v>
                </c:pt>
                <c:pt idx="2">
                  <c:v>137.4</c:v>
                </c:pt>
                <c:pt idx="3">
                  <c:v>134.08000000000001</c:v>
                </c:pt>
                <c:pt idx="4">
                  <c:v>124.15</c:v>
                </c:pt>
                <c:pt idx="5">
                  <c:v>123.4</c:v>
                </c:pt>
                <c:pt idx="6">
                  <c:v>109.1</c:v>
                </c:pt>
                <c:pt idx="7">
                  <c:v>128.61000000000001</c:v>
                </c:pt>
                <c:pt idx="8">
                  <c:v>131.9</c:v>
                </c:pt>
                <c:pt idx="9">
                  <c:v>144.15</c:v>
                </c:pt>
                <c:pt idx="10">
                  <c:v>150.4</c:v>
                </c:pt>
                <c:pt idx="11">
                  <c:v>143.1</c:v>
                </c:pt>
                <c:pt idx="12">
                  <c:v>138.75</c:v>
                </c:pt>
                <c:pt idx="13">
                  <c:v>145.16</c:v>
                </c:pt>
                <c:pt idx="14">
                  <c:v>139.19999999999999</c:v>
                </c:pt>
                <c:pt idx="15">
                  <c:v>135.5</c:v>
                </c:pt>
                <c:pt idx="16">
                  <c:v>128.77000000000001</c:v>
                </c:pt>
                <c:pt idx="17">
                  <c:v>141.69999999999999</c:v>
                </c:pt>
                <c:pt idx="18">
                  <c:v>148.96</c:v>
                </c:pt>
                <c:pt idx="19">
                  <c:v>132</c:v>
                </c:pt>
                <c:pt idx="20">
                  <c:v>131.94999999999999</c:v>
                </c:pt>
                <c:pt idx="21">
                  <c:v>137.9</c:v>
                </c:pt>
                <c:pt idx="22">
                  <c:v>141.5</c:v>
                </c:pt>
                <c:pt idx="23">
                  <c:v>142.86000000000001</c:v>
                </c:pt>
                <c:pt idx="24">
                  <c:v>130.31</c:v>
                </c:pt>
                <c:pt idx="25">
                  <c:v>143.82</c:v>
                </c:pt>
                <c:pt idx="26">
                  <c:v>152.94999999999999</c:v>
                </c:pt>
                <c:pt idx="27">
                  <c:v>138.9</c:v>
                </c:pt>
                <c:pt idx="28">
                  <c:v>153.5</c:v>
                </c:pt>
                <c:pt idx="29">
                  <c:v>139</c:v>
                </c:pt>
                <c:pt idx="30">
                  <c:v>145.85</c:v>
                </c:pt>
                <c:pt idx="31">
                  <c:v>142.5</c:v>
                </c:pt>
                <c:pt idx="32">
                  <c:v>148.19</c:v>
                </c:pt>
                <c:pt idx="33">
                  <c:v>134.55000000000001</c:v>
                </c:pt>
                <c:pt idx="34">
                  <c:v>135.75</c:v>
                </c:pt>
                <c:pt idx="35">
                  <c:v>138</c:v>
                </c:pt>
                <c:pt idx="36">
                  <c:v>136.09</c:v>
                </c:pt>
                <c:pt idx="37">
                  <c:v>136.6</c:v>
                </c:pt>
                <c:pt idx="38">
                  <c:v>141.4</c:v>
                </c:pt>
                <c:pt idx="39">
                  <c:v>147.75</c:v>
                </c:pt>
                <c:pt idx="40">
                  <c:v>168.47</c:v>
                </c:pt>
                <c:pt idx="41">
                  <c:v>145.5</c:v>
                </c:pt>
                <c:pt idx="42">
                  <c:v>139.51</c:v>
                </c:pt>
                <c:pt idx="43">
                  <c:v>137.30000000000001</c:v>
                </c:pt>
                <c:pt idx="44">
                  <c:v>134.94999999999999</c:v>
                </c:pt>
                <c:pt idx="45">
                  <c:v>134.9</c:v>
                </c:pt>
                <c:pt idx="46">
                  <c:v>138.84</c:v>
                </c:pt>
                <c:pt idx="47">
                  <c:v>148.80000000000001</c:v>
                </c:pt>
                <c:pt idx="48">
                  <c:v>154.55000000000001</c:v>
                </c:pt>
                <c:pt idx="49">
                  <c:v>149.80000000000001</c:v>
                </c:pt>
                <c:pt idx="50">
                  <c:v>134</c:v>
                </c:pt>
                <c:pt idx="51">
                  <c:v>127.9</c:v>
                </c:pt>
                <c:pt idx="52">
                  <c:v>136.75</c:v>
                </c:pt>
                <c:pt idx="53">
                  <c:v>120.28</c:v>
                </c:pt>
                <c:pt idx="54">
                  <c:v>118.49</c:v>
                </c:pt>
                <c:pt idx="55">
                  <c:v>116.1</c:v>
                </c:pt>
                <c:pt idx="56">
                  <c:v>117.97</c:v>
                </c:pt>
                <c:pt idx="57">
                  <c:v>122.2</c:v>
                </c:pt>
                <c:pt idx="58">
                  <c:v>125.9</c:v>
                </c:pt>
                <c:pt idx="59">
                  <c:v>132.15</c:v>
                </c:pt>
                <c:pt idx="60">
                  <c:v>130.5</c:v>
                </c:pt>
                <c:pt idx="61">
                  <c:v>143.36000000000001</c:v>
                </c:pt>
                <c:pt idx="62">
                  <c:v>143.16</c:v>
                </c:pt>
                <c:pt idx="63">
                  <c:v>142.33000000000001</c:v>
                </c:pt>
                <c:pt idx="64">
                  <c:v>145.93</c:v>
                </c:pt>
                <c:pt idx="65">
                  <c:v>145</c:v>
                </c:pt>
                <c:pt idx="66">
                  <c:v>141.01</c:v>
                </c:pt>
                <c:pt idx="67">
                  <c:v>143.79</c:v>
                </c:pt>
                <c:pt idx="68">
                  <c:v>149.94999999999999</c:v>
                </c:pt>
                <c:pt idx="69">
                  <c:v>162.61000000000001</c:v>
                </c:pt>
                <c:pt idx="70">
                  <c:v>155.47</c:v>
                </c:pt>
                <c:pt idx="71">
                  <c:v>161.29</c:v>
                </c:pt>
                <c:pt idx="72">
                  <c:v>153.5</c:v>
                </c:pt>
                <c:pt idx="73">
                  <c:v>162.82</c:v>
                </c:pt>
                <c:pt idx="74">
                  <c:v>158.99</c:v>
                </c:pt>
                <c:pt idx="75">
                  <c:v>149.61000000000001</c:v>
                </c:pt>
                <c:pt idx="76">
                  <c:v>163.95</c:v>
                </c:pt>
                <c:pt idx="77">
                  <c:v>215.1</c:v>
                </c:pt>
                <c:pt idx="78">
                  <c:v>232.83</c:v>
                </c:pt>
                <c:pt idx="79">
                  <c:v>236.9</c:v>
                </c:pt>
                <c:pt idx="80">
                  <c:v>232.15</c:v>
                </c:pt>
                <c:pt idx="81">
                  <c:v>225.9</c:v>
                </c:pt>
                <c:pt idx="82">
                  <c:v>260</c:v>
                </c:pt>
                <c:pt idx="83">
                  <c:v>257.54000000000002</c:v>
                </c:pt>
                <c:pt idx="84">
                  <c:v>256.39999999999998</c:v>
                </c:pt>
                <c:pt idx="85">
                  <c:v>226.7</c:v>
                </c:pt>
                <c:pt idx="86">
                  <c:v>202.65</c:v>
                </c:pt>
                <c:pt idx="87">
                  <c:v>181.41</c:v>
                </c:pt>
                <c:pt idx="88">
                  <c:v>190</c:v>
                </c:pt>
                <c:pt idx="89">
                  <c:v>199.95</c:v>
                </c:pt>
                <c:pt idx="90">
                  <c:v>194.31</c:v>
                </c:pt>
                <c:pt idx="91">
                  <c:v>182.59</c:v>
                </c:pt>
                <c:pt idx="92">
                  <c:v>181.01</c:v>
                </c:pt>
                <c:pt idx="93">
                  <c:v>181.95</c:v>
                </c:pt>
              </c:numCache>
            </c:numRef>
          </c:val>
          <c:smooth val="0"/>
          <c:extLst>
            <c:ext xmlns:c16="http://schemas.microsoft.com/office/drawing/2014/chart" uri="{C3380CC4-5D6E-409C-BE32-E72D297353CC}">
              <c16:uniqueId val="{00000002-6FC5-435A-8B67-EA4BA537A723}"/>
            </c:ext>
          </c:extLst>
        </c:ser>
        <c:dLbls>
          <c:showLegendKey val="0"/>
          <c:showVal val="0"/>
          <c:showCatName val="0"/>
          <c:showSerName val="0"/>
          <c:showPercent val="0"/>
          <c:showBubbleSize val="0"/>
        </c:dLbls>
        <c:marker val="1"/>
        <c:smooth val="0"/>
        <c:axId val="1704360959"/>
        <c:axId val="1704363871"/>
      </c:lineChart>
      <c:lineChart>
        <c:grouping val="standard"/>
        <c:varyColors val="0"/>
        <c:ser>
          <c:idx val="0"/>
          <c:order val="0"/>
          <c:tx>
            <c:v>"ВТБ"</c:v>
          </c:tx>
          <c:spPr>
            <a:ln w="28575" cap="rnd">
              <a:solidFill>
                <a:schemeClr val="accent1"/>
              </a:solidFill>
              <a:round/>
            </a:ln>
            <a:effectLst/>
          </c:spPr>
          <c:marker>
            <c:symbol val="none"/>
          </c:marker>
          <c:cat>
            <c:numRef>
              <c:f>mfdexport_1month_01122012_03092!$A$2:$A$95</c:f>
              <c:numCache>
                <c:formatCode>m/d/yy</c:formatCode>
                <c:ptCount val="94"/>
                <c:pt idx="0">
                  <c:v>41244</c:v>
                </c:pt>
                <c:pt idx="1">
                  <c:v>41275</c:v>
                </c:pt>
                <c:pt idx="2">
                  <c:v>41306</c:v>
                </c:pt>
                <c:pt idx="3">
                  <c:v>41334</c:v>
                </c:pt>
                <c:pt idx="4">
                  <c:v>41365</c:v>
                </c:pt>
                <c:pt idx="5">
                  <c:v>41395</c:v>
                </c:pt>
                <c:pt idx="6">
                  <c:v>41426</c:v>
                </c:pt>
                <c:pt idx="7">
                  <c:v>41456</c:v>
                </c:pt>
                <c:pt idx="8">
                  <c:v>41487</c:v>
                </c:pt>
                <c:pt idx="9">
                  <c:v>41518</c:v>
                </c:pt>
                <c:pt idx="10">
                  <c:v>41548</c:v>
                </c:pt>
                <c:pt idx="11">
                  <c:v>41579</c:v>
                </c:pt>
                <c:pt idx="12">
                  <c:v>41609</c:v>
                </c:pt>
                <c:pt idx="13">
                  <c:v>41640</c:v>
                </c:pt>
                <c:pt idx="14">
                  <c:v>41671</c:v>
                </c:pt>
                <c:pt idx="15">
                  <c:v>41699</c:v>
                </c:pt>
                <c:pt idx="16">
                  <c:v>41730</c:v>
                </c:pt>
                <c:pt idx="17">
                  <c:v>41760</c:v>
                </c:pt>
                <c:pt idx="18">
                  <c:v>41791</c:v>
                </c:pt>
                <c:pt idx="19">
                  <c:v>41821</c:v>
                </c:pt>
                <c:pt idx="20">
                  <c:v>41852</c:v>
                </c:pt>
                <c:pt idx="21">
                  <c:v>41883</c:v>
                </c:pt>
                <c:pt idx="22">
                  <c:v>41913</c:v>
                </c:pt>
                <c:pt idx="23">
                  <c:v>41944</c:v>
                </c:pt>
                <c:pt idx="24">
                  <c:v>41974</c:v>
                </c:pt>
                <c:pt idx="25">
                  <c:v>42005</c:v>
                </c:pt>
                <c:pt idx="26">
                  <c:v>42036</c:v>
                </c:pt>
                <c:pt idx="27">
                  <c:v>42064</c:v>
                </c:pt>
                <c:pt idx="28">
                  <c:v>42095</c:v>
                </c:pt>
                <c:pt idx="29">
                  <c:v>42125</c:v>
                </c:pt>
                <c:pt idx="30">
                  <c:v>42156</c:v>
                </c:pt>
                <c:pt idx="31">
                  <c:v>42186</c:v>
                </c:pt>
                <c:pt idx="32">
                  <c:v>42217</c:v>
                </c:pt>
                <c:pt idx="33">
                  <c:v>42248</c:v>
                </c:pt>
                <c:pt idx="34">
                  <c:v>42278</c:v>
                </c:pt>
                <c:pt idx="35">
                  <c:v>42309</c:v>
                </c:pt>
                <c:pt idx="36">
                  <c:v>42339</c:v>
                </c:pt>
                <c:pt idx="37">
                  <c:v>42370</c:v>
                </c:pt>
                <c:pt idx="38">
                  <c:v>42401</c:v>
                </c:pt>
                <c:pt idx="39">
                  <c:v>42430</c:v>
                </c:pt>
                <c:pt idx="40">
                  <c:v>42461</c:v>
                </c:pt>
                <c:pt idx="41">
                  <c:v>42491</c:v>
                </c:pt>
                <c:pt idx="42">
                  <c:v>42522</c:v>
                </c:pt>
                <c:pt idx="43">
                  <c:v>42552</c:v>
                </c:pt>
                <c:pt idx="44">
                  <c:v>42583</c:v>
                </c:pt>
                <c:pt idx="45">
                  <c:v>42614</c:v>
                </c:pt>
                <c:pt idx="46">
                  <c:v>42644</c:v>
                </c:pt>
                <c:pt idx="47">
                  <c:v>42675</c:v>
                </c:pt>
                <c:pt idx="48">
                  <c:v>42705</c:v>
                </c:pt>
                <c:pt idx="49">
                  <c:v>42736</c:v>
                </c:pt>
                <c:pt idx="50">
                  <c:v>42767</c:v>
                </c:pt>
                <c:pt idx="51">
                  <c:v>42795</c:v>
                </c:pt>
                <c:pt idx="52">
                  <c:v>42826</c:v>
                </c:pt>
                <c:pt idx="53">
                  <c:v>42856</c:v>
                </c:pt>
                <c:pt idx="54">
                  <c:v>42887</c:v>
                </c:pt>
                <c:pt idx="55">
                  <c:v>42917</c:v>
                </c:pt>
                <c:pt idx="56">
                  <c:v>42948</c:v>
                </c:pt>
                <c:pt idx="57">
                  <c:v>42979</c:v>
                </c:pt>
                <c:pt idx="58">
                  <c:v>43009</c:v>
                </c:pt>
                <c:pt idx="59">
                  <c:v>43040</c:v>
                </c:pt>
                <c:pt idx="60">
                  <c:v>43070</c:v>
                </c:pt>
                <c:pt idx="61">
                  <c:v>43101</c:v>
                </c:pt>
                <c:pt idx="62">
                  <c:v>43132</c:v>
                </c:pt>
                <c:pt idx="63">
                  <c:v>43160</c:v>
                </c:pt>
                <c:pt idx="64">
                  <c:v>43191</c:v>
                </c:pt>
                <c:pt idx="65">
                  <c:v>43221</c:v>
                </c:pt>
                <c:pt idx="66">
                  <c:v>43252</c:v>
                </c:pt>
                <c:pt idx="67">
                  <c:v>43282</c:v>
                </c:pt>
                <c:pt idx="68">
                  <c:v>43313</c:v>
                </c:pt>
                <c:pt idx="69">
                  <c:v>43344</c:v>
                </c:pt>
                <c:pt idx="70">
                  <c:v>43374</c:v>
                </c:pt>
                <c:pt idx="71">
                  <c:v>43405</c:v>
                </c:pt>
                <c:pt idx="72">
                  <c:v>43435</c:v>
                </c:pt>
                <c:pt idx="73">
                  <c:v>43466</c:v>
                </c:pt>
                <c:pt idx="74">
                  <c:v>43497</c:v>
                </c:pt>
                <c:pt idx="75">
                  <c:v>43525</c:v>
                </c:pt>
                <c:pt idx="76">
                  <c:v>43556</c:v>
                </c:pt>
                <c:pt idx="77">
                  <c:v>43586</c:v>
                </c:pt>
                <c:pt idx="78">
                  <c:v>43617</c:v>
                </c:pt>
                <c:pt idx="79">
                  <c:v>43647</c:v>
                </c:pt>
                <c:pt idx="80">
                  <c:v>43678</c:v>
                </c:pt>
                <c:pt idx="81">
                  <c:v>43709</c:v>
                </c:pt>
                <c:pt idx="82">
                  <c:v>43739</c:v>
                </c:pt>
                <c:pt idx="83">
                  <c:v>43770</c:v>
                </c:pt>
                <c:pt idx="84">
                  <c:v>43800</c:v>
                </c:pt>
                <c:pt idx="85">
                  <c:v>43831</c:v>
                </c:pt>
                <c:pt idx="86">
                  <c:v>43862</c:v>
                </c:pt>
                <c:pt idx="87">
                  <c:v>43891</c:v>
                </c:pt>
                <c:pt idx="88">
                  <c:v>43922</c:v>
                </c:pt>
                <c:pt idx="89">
                  <c:v>43952</c:v>
                </c:pt>
                <c:pt idx="90">
                  <c:v>43983</c:v>
                </c:pt>
                <c:pt idx="91">
                  <c:v>44013</c:v>
                </c:pt>
                <c:pt idx="92">
                  <c:v>44044</c:v>
                </c:pt>
                <c:pt idx="93">
                  <c:v>44075</c:v>
                </c:pt>
              </c:numCache>
            </c:numRef>
          </c:cat>
          <c:val>
            <c:numRef>
              <c:f>mfdexport_1month_01122012_03092!$D$2:$D$95</c:f>
              <c:numCache>
                <c:formatCode>General</c:formatCode>
                <c:ptCount val="94"/>
                <c:pt idx="0">
                  <c:v>5.3589999999999999E-2</c:v>
                </c:pt>
                <c:pt idx="1">
                  <c:v>5.5820000000000002E-2</c:v>
                </c:pt>
                <c:pt idx="2">
                  <c:v>5.5879999999999999E-2</c:v>
                </c:pt>
                <c:pt idx="3">
                  <c:v>4.9700000000000001E-2</c:v>
                </c:pt>
                <c:pt idx="4">
                  <c:v>4.929E-2</c:v>
                </c:pt>
                <c:pt idx="5">
                  <c:v>4.5999999999999999E-2</c:v>
                </c:pt>
                <c:pt idx="6">
                  <c:v>4.7010000000000003E-2</c:v>
                </c:pt>
                <c:pt idx="7">
                  <c:v>4.6609999999999999E-2</c:v>
                </c:pt>
                <c:pt idx="8">
                  <c:v>4.4499999999999998E-2</c:v>
                </c:pt>
                <c:pt idx="9">
                  <c:v>4.267E-2</c:v>
                </c:pt>
                <c:pt idx="10">
                  <c:v>4.4350000000000001E-2</c:v>
                </c:pt>
                <c:pt idx="11">
                  <c:v>4.6280000000000002E-2</c:v>
                </c:pt>
                <c:pt idx="12">
                  <c:v>4.9660000000000003E-2</c:v>
                </c:pt>
                <c:pt idx="13">
                  <c:v>4.5440000000000001E-2</c:v>
                </c:pt>
                <c:pt idx="14">
                  <c:v>4.2130000000000001E-2</c:v>
                </c:pt>
                <c:pt idx="15">
                  <c:v>3.9600000000000003E-2</c:v>
                </c:pt>
                <c:pt idx="16">
                  <c:v>3.8649999999999997E-2</c:v>
                </c:pt>
                <c:pt idx="17">
                  <c:v>4.7899999999999998E-2</c:v>
                </c:pt>
                <c:pt idx="18">
                  <c:v>4.1099999999999998E-2</c:v>
                </c:pt>
                <c:pt idx="19">
                  <c:v>3.9800000000000002E-2</c:v>
                </c:pt>
                <c:pt idx="20">
                  <c:v>3.8399999999999997E-2</c:v>
                </c:pt>
                <c:pt idx="21">
                  <c:v>3.8039999999999997E-2</c:v>
                </c:pt>
                <c:pt idx="22">
                  <c:v>3.993E-2</c:v>
                </c:pt>
                <c:pt idx="23">
                  <c:v>4.6699999999999998E-2</c:v>
                </c:pt>
                <c:pt idx="24">
                  <c:v>6.7000000000000004E-2</c:v>
                </c:pt>
                <c:pt idx="25">
                  <c:v>6.8940000000000001E-2</c:v>
                </c:pt>
                <c:pt idx="26">
                  <c:v>6.8000000000000005E-2</c:v>
                </c:pt>
                <c:pt idx="27">
                  <c:v>0.06</c:v>
                </c:pt>
                <c:pt idx="28">
                  <c:v>6.5500000000000003E-2</c:v>
                </c:pt>
                <c:pt idx="29">
                  <c:v>8.0250000000000002E-2</c:v>
                </c:pt>
                <c:pt idx="30">
                  <c:v>7.9000000000000001E-2</c:v>
                </c:pt>
                <c:pt idx="31">
                  <c:v>7.1999999999999995E-2</c:v>
                </c:pt>
                <c:pt idx="32">
                  <c:v>6.9000000000000006E-2</c:v>
                </c:pt>
                <c:pt idx="33">
                  <c:v>6.7699999999999996E-2</c:v>
                </c:pt>
                <c:pt idx="34">
                  <c:v>7.2349999999999998E-2</c:v>
                </c:pt>
                <c:pt idx="35">
                  <c:v>7.0999999999999994E-2</c:v>
                </c:pt>
                <c:pt idx="36">
                  <c:v>7.9699999999999993E-2</c:v>
                </c:pt>
                <c:pt idx="37">
                  <c:v>7.3700000000000002E-2</c:v>
                </c:pt>
                <c:pt idx="38">
                  <c:v>7.3400000000000007E-2</c:v>
                </c:pt>
                <c:pt idx="39">
                  <c:v>7.6679999999999998E-2</c:v>
                </c:pt>
                <c:pt idx="40">
                  <c:v>7.0050000000000001E-2</c:v>
                </c:pt>
                <c:pt idx="41">
                  <c:v>6.8400000000000002E-2</c:v>
                </c:pt>
                <c:pt idx="42">
                  <c:v>6.8000000000000005E-2</c:v>
                </c:pt>
                <c:pt idx="43">
                  <c:v>6.7409999999999998E-2</c:v>
                </c:pt>
                <c:pt idx="44">
                  <c:v>6.8489999999999995E-2</c:v>
                </c:pt>
                <c:pt idx="45">
                  <c:v>7.2099999999999997E-2</c:v>
                </c:pt>
                <c:pt idx="46">
                  <c:v>6.7750000000000005E-2</c:v>
                </c:pt>
                <c:pt idx="47">
                  <c:v>6.9400000000000003E-2</c:v>
                </c:pt>
                <c:pt idx="48">
                  <c:v>7.3999999999999996E-2</c:v>
                </c:pt>
                <c:pt idx="49">
                  <c:v>6.8970000000000004E-2</c:v>
                </c:pt>
                <c:pt idx="50">
                  <c:v>6.608E-2</c:v>
                </c:pt>
                <c:pt idx="51">
                  <c:v>6.6250000000000003E-2</c:v>
                </c:pt>
                <c:pt idx="52">
                  <c:v>6.6710000000000005E-2</c:v>
                </c:pt>
                <c:pt idx="53">
                  <c:v>6.615E-2</c:v>
                </c:pt>
                <c:pt idx="54">
                  <c:v>6.4000000000000001E-2</c:v>
                </c:pt>
                <c:pt idx="55">
                  <c:v>5.969E-2</c:v>
                </c:pt>
                <c:pt idx="56">
                  <c:v>6.4560000000000006E-2</c:v>
                </c:pt>
                <c:pt idx="57">
                  <c:v>6.1589999999999999E-2</c:v>
                </c:pt>
                <c:pt idx="58">
                  <c:v>0.06</c:v>
                </c:pt>
                <c:pt idx="59">
                  <c:v>5.0779999999999999E-2</c:v>
                </c:pt>
                <c:pt idx="60">
                  <c:v>4.7320000000000001E-2</c:v>
                </c:pt>
                <c:pt idx="61">
                  <c:v>4.9399999999999999E-2</c:v>
                </c:pt>
                <c:pt idx="62">
                  <c:v>5.2760000000000001E-2</c:v>
                </c:pt>
                <c:pt idx="63">
                  <c:v>5.1659999999999998E-2</c:v>
                </c:pt>
                <c:pt idx="64">
                  <c:v>5.3969999999999997E-2</c:v>
                </c:pt>
                <c:pt idx="65">
                  <c:v>4.9889999999999997E-2</c:v>
                </c:pt>
                <c:pt idx="66">
                  <c:v>4.8009999999999997E-2</c:v>
                </c:pt>
                <c:pt idx="67">
                  <c:v>4.8280000000000003E-2</c:v>
                </c:pt>
                <c:pt idx="68">
                  <c:v>4.1399999999999999E-2</c:v>
                </c:pt>
                <c:pt idx="69">
                  <c:v>4.0759999999999998E-2</c:v>
                </c:pt>
                <c:pt idx="70">
                  <c:v>3.6580000000000001E-2</c:v>
                </c:pt>
                <c:pt idx="71">
                  <c:v>3.73E-2</c:v>
                </c:pt>
                <c:pt idx="72">
                  <c:v>3.3849999999999998E-2</c:v>
                </c:pt>
                <c:pt idx="73">
                  <c:v>3.7769999999999998E-2</c:v>
                </c:pt>
                <c:pt idx="74">
                  <c:v>3.5900000000000001E-2</c:v>
                </c:pt>
                <c:pt idx="75">
                  <c:v>3.5645000000000003E-2</c:v>
                </c:pt>
                <c:pt idx="76">
                  <c:v>3.5499999999999997E-2</c:v>
                </c:pt>
                <c:pt idx="77">
                  <c:v>3.6705000000000002E-2</c:v>
                </c:pt>
                <c:pt idx="78">
                  <c:v>3.9879999999999999E-2</c:v>
                </c:pt>
                <c:pt idx="79">
                  <c:v>4.2500000000000003E-2</c:v>
                </c:pt>
                <c:pt idx="80">
                  <c:v>3.8679999999999999E-2</c:v>
                </c:pt>
                <c:pt idx="81">
                  <c:v>4.2595000000000001E-2</c:v>
                </c:pt>
                <c:pt idx="82">
                  <c:v>4.3090000000000003E-2</c:v>
                </c:pt>
                <c:pt idx="83">
                  <c:v>4.5330000000000002E-2</c:v>
                </c:pt>
                <c:pt idx="84">
                  <c:v>4.5900000000000003E-2</c:v>
                </c:pt>
                <c:pt idx="85">
                  <c:v>4.6399999999999997E-2</c:v>
                </c:pt>
                <c:pt idx="86">
                  <c:v>4.333E-2</c:v>
                </c:pt>
                <c:pt idx="87">
                  <c:v>3.2599999999999997E-2</c:v>
                </c:pt>
                <c:pt idx="88">
                  <c:v>3.49E-2</c:v>
                </c:pt>
                <c:pt idx="89">
                  <c:v>3.6310000000000002E-2</c:v>
                </c:pt>
                <c:pt idx="90">
                  <c:v>3.5049999999999998E-2</c:v>
                </c:pt>
                <c:pt idx="91">
                  <c:v>3.8754999999999998E-2</c:v>
                </c:pt>
                <c:pt idx="92">
                  <c:v>3.5374999999999997E-2</c:v>
                </c:pt>
                <c:pt idx="93">
                  <c:v>3.5555000000000003E-2</c:v>
                </c:pt>
              </c:numCache>
            </c:numRef>
          </c:val>
          <c:smooth val="0"/>
          <c:extLst>
            <c:ext xmlns:c16="http://schemas.microsoft.com/office/drawing/2014/chart" uri="{C3380CC4-5D6E-409C-BE32-E72D297353CC}">
              <c16:uniqueId val="{00000000-6FC5-435A-8B67-EA4BA537A723}"/>
            </c:ext>
          </c:extLst>
        </c:ser>
        <c:dLbls>
          <c:showLegendKey val="0"/>
          <c:showVal val="0"/>
          <c:showCatName val="0"/>
          <c:showSerName val="0"/>
          <c:showPercent val="0"/>
          <c:showBubbleSize val="0"/>
        </c:dLbls>
        <c:marker val="1"/>
        <c:smooth val="0"/>
        <c:axId val="1704002623"/>
        <c:axId val="1704009695"/>
      </c:lineChart>
      <c:dateAx>
        <c:axId val="1704360959"/>
        <c:scaling>
          <c:orientation val="minMax"/>
        </c:scaling>
        <c:delete val="0"/>
        <c:axPos val="b"/>
        <c:numFmt formatCode="m/d/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704363871"/>
        <c:crosses val="autoZero"/>
        <c:auto val="1"/>
        <c:lblOffset val="100"/>
        <c:baseTimeUnit val="months"/>
      </c:dateAx>
      <c:valAx>
        <c:axId val="17043638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704360959"/>
        <c:crosses val="autoZero"/>
        <c:crossBetween val="between"/>
      </c:valAx>
      <c:valAx>
        <c:axId val="1704009695"/>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704002623"/>
        <c:crosses val="max"/>
        <c:crossBetween val="between"/>
      </c:valAx>
      <c:dateAx>
        <c:axId val="1704002623"/>
        <c:scaling>
          <c:orientation val="minMax"/>
        </c:scaling>
        <c:delete val="1"/>
        <c:axPos val="b"/>
        <c:numFmt formatCode="m/d/yy" sourceLinked="1"/>
        <c:majorTickMark val="out"/>
        <c:minorTickMark val="none"/>
        <c:tickLblPos val="nextTo"/>
        <c:crossAx val="1704009695"/>
        <c:crosses val="autoZero"/>
        <c:auto val="1"/>
        <c:lblOffset val="100"/>
        <c:baseTimeUnit val="month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ru-RU"/>
              <a:t>ВТБ/ВТБ</a:t>
            </a:r>
            <a:r>
              <a:rPr lang="en-US"/>
              <a:t>*1000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mfdexport_1month_01122012_03092!$D$77:$D$95</c:f>
              <c:numCache>
                <c:formatCode>General</c:formatCode>
                <c:ptCount val="19"/>
                <c:pt idx="0">
                  <c:v>3.5645000000000003E-2</c:v>
                </c:pt>
                <c:pt idx="1">
                  <c:v>3.5499999999999997E-2</c:v>
                </c:pt>
                <c:pt idx="2">
                  <c:v>3.6705000000000002E-2</c:v>
                </c:pt>
                <c:pt idx="3">
                  <c:v>3.9879999999999999E-2</c:v>
                </c:pt>
                <c:pt idx="4">
                  <c:v>4.2500000000000003E-2</c:v>
                </c:pt>
                <c:pt idx="5">
                  <c:v>3.8679999999999999E-2</c:v>
                </c:pt>
                <c:pt idx="6">
                  <c:v>4.2595000000000001E-2</c:v>
                </c:pt>
                <c:pt idx="7">
                  <c:v>4.3090000000000003E-2</c:v>
                </c:pt>
                <c:pt idx="8">
                  <c:v>4.5330000000000002E-2</c:v>
                </c:pt>
                <c:pt idx="9">
                  <c:v>4.5900000000000003E-2</c:v>
                </c:pt>
                <c:pt idx="10">
                  <c:v>4.6399999999999997E-2</c:v>
                </c:pt>
                <c:pt idx="11">
                  <c:v>4.333E-2</c:v>
                </c:pt>
                <c:pt idx="12">
                  <c:v>3.2599999999999997E-2</c:v>
                </c:pt>
                <c:pt idx="13">
                  <c:v>3.49E-2</c:v>
                </c:pt>
                <c:pt idx="14">
                  <c:v>3.6310000000000002E-2</c:v>
                </c:pt>
                <c:pt idx="15">
                  <c:v>3.5049999999999998E-2</c:v>
                </c:pt>
                <c:pt idx="16">
                  <c:v>3.8754999999999998E-2</c:v>
                </c:pt>
                <c:pt idx="17">
                  <c:v>3.5374999999999997E-2</c:v>
                </c:pt>
                <c:pt idx="18">
                  <c:v>3.5555000000000003E-2</c:v>
                </c:pt>
              </c:numCache>
            </c:numRef>
          </c:xVal>
          <c:yVal>
            <c:numRef>
              <c:f>mfdexport_1month_01122012_03092!$B$77:$B$95</c:f>
              <c:numCache>
                <c:formatCode>General</c:formatCode>
                <c:ptCount val="19"/>
                <c:pt idx="0">
                  <c:v>35.645000000000003</c:v>
                </c:pt>
                <c:pt idx="1">
                  <c:v>35.5</c:v>
                </c:pt>
                <c:pt idx="2">
                  <c:v>36.704999999999998</c:v>
                </c:pt>
                <c:pt idx="3">
                  <c:v>39.879999999999995</c:v>
                </c:pt>
                <c:pt idx="4">
                  <c:v>42.5</c:v>
                </c:pt>
                <c:pt idx="5">
                  <c:v>38.68</c:v>
                </c:pt>
                <c:pt idx="6">
                  <c:v>42.594999999999999</c:v>
                </c:pt>
                <c:pt idx="7">
                  <c:v>43.09</c:v>
                </c:pt>
                <c:pt idx="8">
                  <c:v>45.330000000000005</c:v>
                </c:pt>
                <c:pt idx="9">
                  <c:v>45.900000000000006</c:v>
                </c:pt>
                <c:pt idx="10">
                  <c:v>46.4</c:v>
                </c:pt>
                <c:pt idx="11">
                  <c:v>43.33</c:v>
                </c:pt>
                <c:pt idx="12">
                  <c:v>32.599999999999994</c:v>
                </c:pt>
                <c:pt idx="13">
                  <c:v>34.9</c:v>
                </c:pt>
                <c:pt idx="14">
                  <c:v>36.31</c:v>
                </c:pt>
                <c:pt idx="15">
                  <c:v>35.049999999999997</c:v>
                </c:pt>
                <c:pt idx="16">
                  <c:v>38.754999999999995</c:v>
                </c:pt>
                <c:pt idx="17">
                  <c:v>35.375</c:v>
                </c:pt>
                <c:pt idx="18">
                  <c:v>35.555000000000007</c:v>
                </c:pt>
              </c:numCache>
            </c:numRef>
          </c:yVal>
          <c:smooth val="0"/>
          <c:extLst>
            <c:ext xmlns:c16="http://schemas.microsoft.com/office/drawing/2014/chart" uri="{C3380CC4-5D6E-409C-BE32-E72D297353CC}">
              <c16:uniqueId val="{00000000-61D8-46B0-BC18-56924484CB6D}"/>
            </c:ext>
          </c:extLst>
        </c:ser>
        <c:dLbls>
          <c:showLegendKey val="0"/>
          <c:showVal val="0"/>
          <c:showCatName val="0"/>
          <c:showSerName val="0"/>
          <c:showPercent val="0"/>
          <c:showBubbleSize val="0"/>
        </c:dLbls>
        <c:axId val="1762612799"/>
        <c:axId val="1762613631"/>
      </c:scatterChart>
      <c:valAx>
        <c:axId val="1762612799"/>
        <c:scaling>
          <c:orientation val="minMax"/>
          <c:min val="3.0000000000000006E-2"/>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762613631"/>
        <c:crosses val="autoZero"/>
        <c:crossBetween val="midCat"/>
      </c:valAx>
      <c:valAx>
        <c:axId val="1762613631"/>
        <c:scaling>
          <c:orientation val="minMax"/>
          <c:min val="3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762612799"/>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scatterChart>
        <c:scatterStyle val="lineMarker"/>
        <c:varyColors val="0"/>
        <c:ser>
          <c:idx val="0"/>
          <c:order val="0"/>
          <c:tx>
            <c:v>"Сбербанк цена- объем"</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layout>
                <c:manualLayout>
                  <c:x val="7.464490988870723E-4"/>
                  <c:y val="9.460690798275391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trendlineLbl>
          </c:trendline>
          <c:xVal>
            <c:numRef>
              <c:f>mfdexport_1month_01122012_03092!$G$2:$G$95</c:f>
              <c:numCache>
                <c:formatCode>General</c:formatCode>
                <c:ptCount val="94"/>
                <c:pt idx="0">
                  <c:v>92.94</c:v>
                </c:pt>
                <c:pt idx="1">
                  <c:v>109.59</c:v>
                </c:pt>
                <c:pt idx="2">
                  <c:v>104.57</c:v>
                </c:pt>
                <c:pt idx="3">
                  <c:v>98.86</c:v>
                </c:pt>
                <c:pt idx="4">
                  <c:v>99.11</c:v>
                </c:pt>
                <c:pt idx="5">
                  <c:v>99.05</c:v>
                </c:pt>
                <c:pt idx="6">
                  <c:v>93.68</c:v>
                </c:pt>
                <c:pt idx="7">
                  <c:v>95.23</c:v>
                </c:pt>
                <c:pt idx="8">
                  <c:v>88.23</c:v>
                </c:pt>
                <c:pt idx="9">
                  <c:v>97.86</c:v>
                </c:pt>
                <c:pt idx="10">
                  <c:v>102.74</c:v>
                </c:pt>
                <c:pt idx="11">
                  <c:v>103.07</c:v>
                </c:pt>
                <c:pt idx="12">
                  <c:v>101.17</c:v>
                </c:pt>
                <c:pt idx="13">
                  <c:v>94.7</c:v>
                </c:pt>
                <c:pt idx="14">
                  <c:v>91.16</c:v>
                </c:pt>
                <c:pt idx="15">
                  <c:v>83.8</c:v>
                </c:pt>
                <c:pt idx="16">
                  <c:v>72.5</c:v>
                </c:pt>
                <c:pt idx="17">
                  <c:v>84.5</c:v>
                </c:pt>
                <c:pt idx="18">
                  <c:v>84.5</c:v>
                </c:pt>
                <c:pt idx="19">
                  <c:v>73.599999999999994</c:v>
                </c:pt>
                <c:pt idx="20">
                  <c:v>73.209999999999994</c:v>
                </c:pt>
                <c:pt idx="21">
                  <c:v>75.52</c:v>
                </c:pt>
                <c:pt idx="22">
                  <c:v>76.23</c:v>
                </c:pt>
                <c:pt idx="23">
                  <c:v>72.25</c:v>
                </c:pt>
                <c:pt idx="24">
                  <c:v>54.9</c:v>
                </c:pt>
                <c:pt idx="25">
                  <c:v>61.5</c:v>
                </c:pt>
                <c:pt idx="26">
                  <c:v>75.91</c:v>
                </c:pt>
                <c:pt idx="27">
                  <c:v>62.88</c:v>
                </c:pt>
                <c:pt idx="28">
                  <c:v>76.900000000000006</c:v>
                </c:pt>
                <c:pt idx="29">
                  <c:v>73.5</c:v>
                </c:pt>
                <c:pt idx="30">
                  <c:v>72.349999999999994</c:v>
                </c:pt>
                <c:pt idx="31">
                  <c:v>72.3</c:v>
                </c:pt>
                <c:pt idx="32">
                  <c:v>74.5</c:v>
                </c:pt>
                <c:pt idx="33">
                  <c:v>75.3</c:v>
                </c:pt>
                <c:pt idx="34">
                  <c:v>90.53</c:v>
                </c:pt>
                <c:pt idx="35">
                  <c:v>102.9</c:v>
                </c:pt>
                <c:pt idx="36">
                  <c:v>101.26</c:v>
                </c:pt>
                <c:pt idx="37">
                  <c:v>96.5</c:v>
                </c:pt>
                <c:pt idx="38">
                  <c:v>107</c:v>
                </c:pt>
                <c:pt idx="39">
                  <c:v>109.9</c:v>
                </c:pt>
                <c:pt idx="40">
                  <c:v>123.55</c:v>
                </c:pt>
                <c:pt idx="41">
                  <c:v>132.56</c:v>
                </c:pt>
                <c:pt idx="42">
                  <c:v>133</c:v>
                </c:pt>
                <c:pt idx="43">
                  <c:v>139.15</c:v>
                </c:pt>
                <c:pt idx="44">
                  <c:v>143.5</c:v>
                </c:pt>
                <c:pt idx="45">
                  <c:v>145.34</c:v>
                </c:pt>
                <c:pt idx="46">
                  <c:v>147.4</c:v>
                </c:pt>
                <c:pt idx="47">
                  <c:v>158.69999999999999</c:v>
                </c:pt>
                <c:pt idx="48">
                  <c:v>173.25</c:v>
                </c:pt>
                <c:pt idx="49">
                  <c:v>172.2</c:v>
                </c:pt>
                <c:pt idx="50">
                  <c:v>156</c:v>
                </c:pt>
                <c:pt idx="51">
                  <c:v>159.80000000000001</c:v>
                </c:pt>
                <c:pt idx="52">
                  <c:v>165.2</c:v>
                </c:pt>
                <c:pt idx="53">
                  <c:v>155.93</c:v>
                </c:pt>
                <c:pt idx="54">
                  <c:v>145.59</c:v>
                </c:pt>
                <c:pt idx="55">
                  <c:v>164.53</c:v>
                </c:pt>
                <c:pt idx="56">
                  <c:v>183.51</c:v>
                </c:pt>
                <c:pt idx="57">
                  <c:v>192.33</c:v>
                </c:pt>
                <c:pt idx="58">
                  <c:v>193.8</c:v>
                </c:pt>
                <c:pt idx="59">
                  <c:v>224.35</c:v>
                </c:pt>
                <c:pt idx="60">
                  <c:v>225.2</c:v>
                </c:pt>
                <c:pt idx="61">
                  <c:v>264.5</c:v>
                </c:pt>
                <c:pt idx="62">
                  <c:v>272.39999999999998</c:v>
                </c:pt>
                <c:pt idx="63">
                  <c:v>253.57</c:v>
                </c:pt>
                <c:pt idx="64">
                  <c:v>226.99</c:v>
                </c:pt>
                <c:pt idx="65">
                  <c:v>222.36</c:v>
                </c:pt>
                <c:pt idx="66">
                  <c:v>218</c:v>
                </c:pt>
                <c:pt idx="67">
                  <c:v>214.86</c:v>
                </c:pt>
                <c:pt idx="68">
                  <c:v>182</c:v>
                </c:pt>
                <c:pt idx="69">
                  <c:v>203.32</c:v>
                </c:pt>
                <c:pt idx="70">
                  <c:v>189.8</c:v>
                </c:pt>
                <c:pt idx="71">
                  <c:v>194</c:v>
                </c:pt>
                <c:pt idx="72">
                  <c:v>186.3</c:v>
                </c:pt>
                <c:pt idx="73">
                  <c:v>217.9</c:v>
                </c:pt>
                <c:pt idx="74">
                  <c:v>207.8</c:v>
                </c:pt>
                <c:pt idx="75">
                  <c:v>214.42</c:v>
                </c:pt>
                <c:pt idx="76">
                  <c:v>225.17</c:v>
                </c:pt>
                <c:pt idx="77">
                  <c:v>233.24</c:v>
                </c:pt>
                <c:pt idx="78">
                  <c:v>238.55</c:v>
                </c:pt>
                <c:pt idx="79">
                  <c:v>233.49</c:v>
                </c:pt>
                <c:pt idx="80">
                  <c:v>224.2</c:v>
                </c:pt>
                <c:pt idx="81">
                  <c:v>227.71</c:v>
                </c:pt>
                <c:pt idx="82">
                  <c:v>234.89</c:v>
                </c:pt>
                <c:pt idx="83">
                  <c:v>233.98</c:v>
                </c:pt>
                <c:pt idx="84">
                  <c:v>254.75</c:v>
                </c:pt>
                <c:pt idx="85">
                  <c:v>252.2</c:v>
                </c:pt>
                <c:pt idx="86">
                  <c:v>233.36</c:v>
                </c:pt>
                <c:pt idx="87">
                  <c:v>187.21</c:v>
                </c:pt>
                <c:pt idx="88">
                  <c:v>197.25</c:v>
                </c:pt>
                <c:pt idx="89">
                  <c:v>200.5</c:v>
                </c:pt>
                <c:pt idx="90">
                  <c:v>203.22</c:v>
                </c:pt>
                <c:pt idx="91">
                  <c:v>221.57</c:v>
                </c:pt>
                <c:pt idx="92">
                  <c:v>226.1</c:v>
                </c:pt>
                <c:pt idx="93">
                  <c:v>222.57</c:v>
                </c:pt>
              </c:numCache>
            </c:numRef>
          </c:xVal>
          <c:yVal>
            <c:numRef>
              <c:f>mfdexport_1month_01122012_03092!$H$2:$H$95</c:f>
              <c:numCache>
                <c:formatCode>#,##0</c:formatCode>
                <c:ptCount val="94"/>
                <c:pt idx="0">
                  <c:v>1191987680</c:v>
                </c:pt>
                <c:pt idx="1">
                  <c:v>1723351580</c:v>
                </c:pt>
                <c:pt idx="2">
                  <c:v>1612212000</c:v>
                </c:pt>
                <c:pt idx="3">
                  <c:v>1691490080</c:v>
                </c:pt>
                <c:pt idx="4">
                  <c:v>1576313810</c:v>
                </c:pt>
                <c:pt idx="5">
                  <c:v>1514417130</c:v>
                </c:pt>
                <c:pt idx="6">
                  <c:v>1603984540</c:v>
                </c:pt>
                <c:pt idx="7">
                  <c:v>1721040080</c:v>
                </c:pt>
                <c:pt idx="8">
                  <c:v>1414145480</c:v>
                </c:pt>
                <c:pt idx="9">
                  <c:v>1926407650</c:v>
                </c:pt>
                <c:pt idx="10">
                  <c:v>1935002670</c:v>
                </c:pt>
                <c:pt idx="11">
                  <c:v>1659044880</c:v>
                </c:pt>
                <c:pt idx="12">
                  <c:v>1563416090</c:v>
                </c:pt>
                <c:pt idx="13">
                  <c:v>1427259190</c:v>
                </c:pt>
                <c:pt idx="14">
                  <c:v>1510458530</c:v>
                </c:pt>
                <c:pt idx="15">
                  <c:v>4898591710</c:v>
                </c:pt>
                <c:pt idx="16">
                  <c:v>4013046200</c:v>
                </c:pt>
                <c:pt idx="17">
                  <c:v>3001439250</c:v>
                </c:pt>
                <c:pt idx="18">
                  <c:v>2008494660</c:v>
                </c:pt>
                <c:pt idx="19">
                  <c:v>2551370010</c:v>
                </c:pt>
                <c:pt idx="20">
                  <c:v>3076887590</c:v>
                </c:pt>
                <c:pt idx="21">
                  <c:v>2891411920</c:v>
                </c:pt>
                <c:pt idx="22">
                  <c:v>2905609940</c:v>
                </c:pt>
                <c:pt idx="23">
                  <c:v>2030051460</c:v>
                </c:pt>
                <c:pt idx="24">
                  <c:v>4337561310</c:v>
                </c:pt>
                <c:pt idx="25">
                  <c:v>2691982770</c:v>
                </c:pt>
                <c:pt idx="26">
                  <c:v>3583789870</c:v>
                </c:pt>
                <c:pt idx="27">
                  <c:v>2785656310</c:v>
                </c:pt>
                <c:pt idx="28">
                  <c:v>3217030850</c:v>
                </c:pt>
                <c:pt idx="29">
                  <c:v>1830904250</c:v>
                </c:pt>
                <c:pt idx="30">
                  <c:v>1885405260</c:v>
                </c:pt>
                <c:pt idx="31">
                  <c:v>2690621070</c:v>
                </c:pt>
                <c:pt idx="32">
                  <c:v>2488111940</c:v>
                </c:pt>
                <c:pt idx="33">
                  <c:v>2008042110</c:v>
                </c:pt>
                <c:pt idx="34">
                  <c:v>2849625200</c:v>
                </c:pt>
                <c:pt idx="35">
                  <c:v>2286927960</c:v>
                </c:pt>
                <c:pt idx="36">
                  <c:v>1880909280</c:v>
                </c:pt>
                <c:pt idx="37">
                  <c:v>2060145470</c:v>
                </c:pt>
                <c:pt idx="38">
                  <c:v>2184006710</c:v>
                </c:pt>
                <c:pt idx="39">
                  <c:v>1959737430</c:v>
                </c:pt>
                <c:pt idx="40">
                  <c:v>2125196160</c:v>
                </c:pt>
                <c:pt idx="41">
                  <c:v>1387771330</c:v>
                </c:pt>
                <c:pt idx="42">
                  <c:v>1550840130</c:v>
                </c:pt>
                <c:pt idx="43">
                  <c:v>1224653180</c:v>
                </c:pt>
                <c:pt idx="44">
                  <c:v>1150874110</c:v>
                </c:pt>
                <c:pt idx="45">
                  <c:v>1118608200</c:v>
                </c:pt>
                <c:pt idx="46">
                  <c:v>777345030</c:v>
                </c:pt>
                <c:pt idx="47">
                  <c:v>1113951960</c:v>
                </c:pt>
                <c:pt idx="48">
                  <c:v>1204467020</c:v>
                </c:pt>
                <c:pt idx="49">
                  <c:v>989614480</c:v>
                </c:pt>
                <c:pt idx="50">
                  <c:v>817013500</c:v>
                </c:pt>
                <c:pt idx="51">
                  <c:v>980688220</c:v>
                </c:pt>
                <c:pt idx="52">
                  <c:v>965518550</c:v>
                </c:pt>
                <c:pt idx="53">
                  <c:v>825457660</c:v>
                </c:pt>
                <c:pt idx="54">
                  <c:v>1249106940</c:v>
                </c:pt>
                <c:pt idx="55">
                  <c:v>1056892340</c:v>
                </c:pt>
                <c:pt idx="56">
                  <c:v>1066034430</c:v>
                </c:pt>
                <c:pt idx="57">
                  <c:v>943835730</c:v>
                </c:pt>
                <c:pt idx="58">
                  <c:v>745570010</c:v>
                </c:pt>
                <c:pt idx="59">
                  <c:v>1254395580</c:v>
                </c:pt>
                <c:pt idx="60">
                  <c:v>683304570</c:v>
                </c:pt>
                <c:pt idx="61">
                  <c:v>840068720</c:v>
                </c:pt>
                <c:pt idx="62">
                  <c:v>1032064390</c:v>
                </c:pt>
                <c:pt idx="63">
                  <c:v>993704870</c:v>
                </c:pt>
                <c:pt idx="64">
                  <c:v>2377768000</c:v>
                </c:pt>
                <c:pt idx="65">
                  <c:v>1043698830</c:v>
                </c:pt>
                <c:pt idx="66">
                  <c:v>1083180080</c:v>
                </c:pt>
                <c:pt idx="67">
                  <c:v>1232290050</c:v>
                </c:pt>
                <c:pt idx="68">
                  <c:v>1774159080</c:v>
                </c:pt>
                <c:pt idx="69">
                  <c:v>1723030800</c:v>
                </c:pt>
                <c:pt idx="70">
                  <c:v>1809539820</c:v>
                </c:pt>
                <c:pt idx="71">
                  <c:v>1567568800</c:v>
                </c:pt>
                <c:pt idx="72">
                  <c:v>1147560770</c:v>
                </c:pt>
                <c:pt idx="73">
                  <c:v>1181569160</c:v>
                </c:pt>
                <c:pt idx="74">
                  <c:v>1316335610</c:v>
                </c:pt>
                <c:pt idx="75">
                  <c:v>1071950350</c:v>
                </c:pt>
                <c:pt idx="76">
                  <c:v>1567685270</c:v>
                </c:pt>
                <c:pt idx="77">
                  <c:v>1029175370</c:v>
                </c:pt>
                <c:pt idx="78">
                  <c:v>1023004980</c:v>
                </c:pt>
                <c:pt idx="79">
                  <c:v>780046580</c:v>
                </c:pt>
                <c:pt idx="80">
                  <c:v>1024861980</c:v>
                </c:pt>
                <c:pt idx="81">
                  <c:v>796864790</c:v>
                </c:pt>
                <c:pt idx="82">
                  <c:v>894393040</c:v>
                </c:pt>
                <c:pt idx="83">
                  <c:v>643074600</c:v>
                </c:pt>
                <c:pt idx="84">
                  <c:v>666344120</c:v>
                </c:pt>
                <c:pt idx="85">
                  <c:v>747137520</c:v>
                </c:pt>
                <c:pt idx="86">
                  <c:v>919822790</c:v>
                </c:pt>
                <c:pt idx="87">
                  <c:v>3001736660</c:v>
                </c:pt>
                <c:pt idx="88">
                  <c:v>1768222700</c:v>
                </c:pt>
                <c:pt idx="89">
                  <c:v>1359045230</c:v>
                </c:pt>
                <c:pt idx="90">
                  <c:v>1522268370</c:v>
                </c:pt>
                <c:pt idx="91">
                  <c:v>1088082960</c:v>
                </c:pt>
                <c:pt idx="92">
                  <c:v>1324478990</c:v>
                </c:pt>
                <c:pt idx="93">
                  <c:v>115404410</c:v>
                </c:pt>
              </c:numCache>
            </c:numRef>
          </c:yVal>
          <c:smooth val="0"/>
          <c:extLst>
            <c:ext xmlns:c16="http://schemas.microsoft.com/office/drawing/2014/chart" uri="{C3380CC4-5D6E-409C-BE32-E72D297353CC}">
              <c16:uniqueId val="{0000000A-5B13-4BF4-8BF4-A862EB0DCDB2}"/>
            </c:ext>
          </c:extLst>
        </c:ser>
        <c:dLbls>
          <c:showLegendKey val="0"/>
          <c:showVal val="0"/>
          <c:showCatName val="0"/>
          <c:showSerName val="0"/>
          <c:showPercent val="0"/>
          <c:showBubbleSize val="0"/>
        </c:dLbls>
        <c:axId val="1704370111"/>
        <c:axId val="1704372191"/>
      </c:scatterChart>
      <c:valAx>
        <c:axId val="170437011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704372191"/>
        <c:crosses val="autoZero"/>
        <c:crossBetween val="midCat"/>
      </c:valAx>
      <c:valAx>
        <c:axId val="170437219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70437011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315263075559264"/>
          <c:y val="2.2282027119835172E-2"/>
          <c:w val="0.88320759242842994"/>
          <c:h val="0.76846496621999327"/>
        </c:manualLayout>
      </c:layout>
      <c:scatterChart>
        <c:scatterStyle val="smoothMarker"/>
        <c:varyColors val="0"/>
        <c:ser>
          <c:idx val="1"/>
          <c:order val="1"/>
          <c:tx>
            <c:v>Тренд</c:v>
          </c:tx>
          <c:spPr>
            <a:ln w="28575" cap="rnd">
              <a:solidFill>
                <a:schemeClr val="accent2"/>
              </a:solidFill>
              <a:round/>
            </a:ln>
            <a:effectLst/>
          </c:spPr>
          <c:marker>
            <c:symbol val="circle"/>
            <c:size val="5"/>
            <c:spPr>
              <a:solidFill>
                <a:schemeClr val="accent2"/>
              </a:solidFill>
              <a:ln w="9525">
                <a:noFill/>
              </a:ln>
              <a:effectLst/>
            </c:spPr>
          </c:marker>
          <c:xVal>
            <c:numRef>
              <c:f>'Линейная регрессия'!$A$2:$A$95</c:f>
              <c:numCache>
                <c:formatCode>#,##0.00</c:formatCode>
                <c:ptCount val="94"/>
                <c:pt idx="0">
                  <c:v>54.9</c:v>
                </c:pt>
                <c:pt idx="1">
                  <c:v>61.5</c:v>
                </c:pt>
                <c:pt idx="2">
                  <c:v>62.88</c:v>
                </c:pt>
                <c:pt idx="3">
                  <c:v>72.25</c:v>
                </c:pt>
                <c:pt idx="4">
                  <c:v>72.3</c:v>
                </c:pt>
                <c:pt idx="5">
                  <c:v>72.349999999999994</c:v>
                </c:pt>
                <c:pt idx="6">
                  <c:v>72.5</c:v>
                </c:pt>
                <c:pt idx="7">
                  <c:v>73.209999999999994</c:v>
                </c:pt>
                <c:pt idx="8">
                  <c:v>73.5</c:v>
                </c:pt>
                <c:pt idx="9">
                  <c:v>73.599999999999994</c:v>
                </c:pt>
                <c:pt idx="10">
                  <c:v>74.5</c:v>
                </c:pt>
                <c:pt idx="11">
                  <c:v>75.3</c:v>
                </c:pt>
                <c:pt idx="12">
                  <c:v>75.52</c:v>
                </c:pt>
                <c:pt idx="13">
                  <c:v>75.91</c:v>
                </c:pt>
                <c:pt idx="14">
                  <c:v>76.23</c:v>
                </c:pt>
                <c:pt idx="15">
                  <c:v>76.900000000000006</c:v>
                </c:pt>
                <c:pt idx="16">
                  <c:v>83.8</c:v>
                </c:pt>
                <c:pt idx="17">
                  <c:v>84.5</c:v>
                </c:pt>
                <c:pt idx="18">
                  <c:v>84.5</c:v>
                </c:pt>
                <c:pt idx="19">
                  <c:v>88.23</c:v>
                </c:pt>
                <c:pt idx="20">
                  <c:v>90.53</c:v>
                </c:pt>
                <c:pt idx="21">
                  <c:v>91.16</c:v>
                </c:pt>
                <c:pt idx="22">
                  <c:v>92.94</c:v>
                </c:pt>
                <c:pt idx="23">
                  <c:v>93.68</c:v>
                </c:pt>
                <c:pt idx="24">
                  <c:v>94.7</c:v>
                </c:pt>
                <c:pt idx="25">
                  <c:v>95.23</c:v>
                </c:pt>
                <c:pt idx="26">
                  <c:v>96.5</c:v>
                </c:pt>
                <c:pt idx="27">
                  <c:v>97.86</c:v>
                </c:pt>
                <c:pt idx="28">
                  <c:v>98.86</c:v>
                </c:pt>
                <c:pt idx="29">
                  <c:v>99.05</c:v>
                </c:pt>
                <c:pt idx="30">
                  <c:v>99.11</c:v>
                </c:pt>
                <c:pt idx="31">
                  <c:v>101.17</c:v>
                </c:pt>
                <c:pt idx="32">
                  <c:v>101.26</c:v>
                </c:pt>
                <c:pt idx="33">
                  <c:v>102.74</c:v>
                </c:pt>
                <c:pt idx="34">
                  <c:v>102.9</c:v>
                </c:pt>
                <c:pt idx="35">
                  <c:v>103.07</c:v>
                </c:pt>
                <c:pt idx="36">
                  <c:v>104.57</c:v>
                </c:pt>
                <c:pt idx="37">
                  <c:v>107</c:v>
                </c:pt>
                <c:pt idx="38">
                  <c:v>109.59</c:v>
                </c:pt>
                <c:pt idx="39">
                  <c:v>109.9</c:v>
                </c:pt>
                <c:pt idx="40">
                  <c:v>123.55</c:v>
                </c:pt>
                <c:pt idx="41">
                  <c:v>132.56</c:v>
                </c:pt>
                <c:pt idx="42">
                  <c:v>133</c:v>
                </c:pt>
                <c:pt idx="43">
                  <c:v>139.15</c:v>
                </c:pt>
                <c:pt idx="44">
                  <c:v>143.5</c:v>
                </c:pt>
                <c:pt idx="45">
                  <c:v>145.34</c:v>
                </c:pt>
                <c:pt idx="46">
                  <c:v>145.59</c:v>
                </c:pt>
                <c:pt idx="47">
                  <c:v>147.4</c:v>
                </c:pt>
                <c:pt idx="48">
                  <c:v>155.93</c:v>
                </c:pt>
                <c:pt idx="49">
                  <c:v>156</c:v>
                </c:pt>
                <c:pt idx="50">
                  <c:v>158.69999999999999</c:v>
                </c:pt>
                <c:pt idx="51">
                  <c:v>159.80000000000001</c:v>
                </c:pt>
                <c:pt idx="52">
                  <c:v>164.53</c:v>
                </c:pt>
                <c:pt idx="53">
                  <c:v>165.2</c:v>
                </c:pt>
                <c:pt idx="54">
                  <c:v>172.2</c:v>
                </c:pt>
                <c:pt idx="55">
                  <c:v>173.25</c:v>
                </c:pt>
                <c:pt idx="56">
                  <c:v>182</c:v>
                </c:pt>
                <c:pt idx="57">
                  <c:v>183.51</c:v>
                </c:pt>
                <c:pt idx="58">
                  <c:v>186.3</c:v>
                </c:pt>
                <c:pt idx="59">
                  <c:v>187.21</c:v>
                </c:pt>
                <c:pt idx="60">
                  <c:v>189.8</c:v>
                </c:pt>
                <c:pt idx="61">
                  <c:v>192.33</c:v>
                </c:pt>
                <c:pt idx="62">
                  <c:v>193.8</c:v>
                </c:pt>
                <c:pt idx="63">
                  <c:v>194</c:v>
                </c:pt>
                <c:pt idx="64">
                  <c:v>197.25</c:v>
                </c:pt>
                <c:pt idx="65">
                  <c:v>200.5</c:v>
                </c:pt>
                <c:pt idx="66">
                  <c:v>203.22</c:v>
                </c:pt>
                <c:pt idx="67">
                  <c:v>203.32</c:v>
                </c:pt>
                <c:pt idx="68">
                  <c:v>207.8</c:v>
                </c:pt>
                <c:pt idx="69">
                  <c:v>214.42</c:v>
                </c:pt>
                <c:pt idx="70">
                  <c:v>214.86</c:v>
                </c:pt>
                <c:pt idx="71">
                  <c:v>217.9</c:v>
                </c:pt>
                <c:pt idx="72">
                  <c:v>218</c:v>
                </c:pt>
                <c:pt idx="73">
                  <c:v>221.57</c:v>
                </c:pt>
                <c:pt idx="74">
                  <c:v>222.36</c:v>
                </c:pt>
                <c:pt idx="75">
                  <c:v>222.57</c:v>
                </c:pt>
                <c:pt idx="76">
                  <c:v>224.2</c:v>
                </c:pt>
                <c:pt idx="77">
                  <c:v>224.35</c:v>
                </c:pt>
                <c:pt idx="78">
                  <c:v>225.17</c:v>
                </c:pt>
                <c:pt idx="79">
                  <c:v>225.2</c:v>
                </c:pt>
                <c:pt idx="80">
                  <c:v>226.1</c:v>
                </c:pt>
                <c:pt idx="81">
                  <c:v>226.99</c:v>
                </c:pt>
                <c:pt idx="82">
                  <c:v>227.71</c:v>
                </c:pt>
                <c:pt idx="83">
                  <c:v>233.24</c:v>
                </c:pt>
                <c:pt idx="84">
                  <c:v>233.36</c:v>
                </c:pt>
                <c:pt idx="85">
                  <c:v>233.49</c:v>
                </c:pt>
                <c:pt idx="86">
                  <c:v>233.98</c:v>
                </c:pt>
                <c:pt idx="87">
                  <c:v>234.89</c:v>
                </c:pt>
                <c:pt idx="88">
                  <c:v>238.55</c:v>
                </c:pt>
                <c:pt idx="89">
                  <c:v>252.2</c:v>
                </c:pt>
                <c:pt idx="90">
                  <c:v>253.57</c:v>
                </c:pt>
                <c:pt idx="91">
                  <c:v>254.75</c:v>
                </c:pt>
                <c:pt idx="92">
                  <c:v>264.5</c:v>
                </c:pt>
                <c:pt idx="93">
                  <c:v>272.39999999999998</c:v>
                </c:pt>
              </c:numCache>
            </c:numRef>
          </c:xVal>
          <c:yVal>
            <c:numRef>
              <c:f>'Линейная регрессия'!$C$2:$C$95</c:f>
              <c:numCache>
                <c:formatCode>#,##0.00</c:formatCode>
                <c:ptCount val="94"/>
                <c:pt idx="0">
                  <c:v>3451000000</c:v>
                </c:pt>
                <c:pt idx="1">
                  <c:v>3385000000</c:v>
                </c:pt>
                <c:pt idx="2">
                  <c:v>3371200000</c:v>
                </c:pt>
                <c:pt idx="3">
                  <c:v>3277500000</c:v>
                </c:pt>
                <c:pt idx="4">
                  <c:v>3277000000</c:v>
                </c:pt>
                <c:pt idx="5">
                  <c:v>3276500000</c:v>
                </c:pt>
                <c:pt idx="6">
                  <c:v>3275000000</c:v>
                </c:pt>
                <c:pt idx="7">
                  <c:v>3267900000</c:v>
                </c:pt>
                <c:pt idx="8">
                  <c:v>3265000000</c:v>
                </c:pt>
                <c:pt idx="9">
                  <c:v>3264000000</c:v>
                </c:pt>
                <c:pt idx="10">
                  <c:v>3255000000</c:v>
                </c:pt>
                <c:pt idx="11">
                  <c:v>3247000000</c:v>
                </c:pt>
                <c:pt idx="12">
                  <c:v>3244800000</c:v>
                </c:pt>
                <c:pt idx="13">
                  <c:v>3240900000</c:v>
                </c:pt>
                <c:pt idx="14">
                  <c:v>3237700000</c:v>
                </c:pt>
                <c:pt idx="15">
                  <c:v>3231000000</c:v>
                </c:pt>
                <c:pt idx="16">
                  <c:v>3162000000</c:v>
                </c:pt>
                <c:pt idx="17">
                  <c:v>3155000000</c:v>
                </c:pt>
                <c:pt idx="18">
                  <c:v>3155000000</c:v>
                </c:pt>
                <c:pt idx="19">
                  <c:v>3117700000</c:v>
                </c:pt>
                <c:pt idx="20">
                  <c:v>3094700000</c:v>
                </c:pt>
                <c:pt idx="21">
                  <c:v>3088400000</c:v>
                </c:pt>
                <c:pt idx="22">
                  <c:v>3070600000</c:v>
                </c:pt>
                <c:pt idx="23">
                  <c:v>3063200000</c:v>
                </c:pt>
                <c:pt idx="24">
                  <c:v>3053000000</c:v>
                </c:pt>
                <c:pt idx="25">
                  <c:v>3047700000</c:v>
                </c:pt>
                <c:pt idx="26">
                  <c:v>3035000000</c:v>
                </c:pt>
                <c:pt idx="27">
                  <c:v>3021400000</c:v>
                </c:pt>
                <c:pt idx="28">
                  <c:v>3011400000</c:v>
                </c:pt>
                <c:pt idx="29">
                  <c:v>3009500000</c:v>
                </c:pt>
                <c:pt idx="30">
                  <c:v>3008900000</c:v>
                </c:pt>
                <c:pt idx="31">
                  <c:v>2988300000</c:v>
                </c:pt>
                <c:pt idx="32">
                  <c:v>2987400000</c:v>
                </c:pt>
                <c:pt idx="33">
                  <c:v>2972600000</c:v>
                </c:pt>
                <c:pt idx="34">
                  <c:v>2971000000</c:v>
                </c:pt>
                <c:pt idx="35">
                  <c:v>2969300000</c:v>
                </c:pt>
                <c:pt idx="36">
                  <c:v>2954300000</c:v>
                </c:pt>
                <c:pt idx="37">
                  <c:v>2930000000</c:v>
                </c:pt>
                <c:pt idx="38">
                  <c:v>2904100000</c:v>
                </c:pt>
                <c:pt idx="39">
                  <c:v>2901000000</c:v>
                </c:pt>
                <c:pt idx="40">
                  <c:v>2764500000</c:v>
                </c:pt>
                <c:pt idx="41">
                  <c:v>2674400000</c:v>
                </c:pt>
                <c:pt idx="42">
                  <c:v>2670000000</c:v>
                </c:pt>
                <c:pt idx="43">
                  <c:v>2608500000</c:v>
                </c:pt>
                <c:pt idx="44">
                  <c:v>2565000000</c:v>
                </c:pt>
                <c:pt idx="45">
                  <c:v>2546600000</c:v>
                </c:pt>
                <c:pt idx="46">
                  <c:v>2544100000</c:v>
                </c:pt>
                <c:pt idx="47">
                  <c:v>2526000000</c:v>
                </c:pt>
                <c:pt idx="48">
                  <c:v>2440700000</c:v>
                </c:pt>
                <c:pt idx="49">
                  <c:v>2440000000</c:v>
                </c:pt>
                <c:pt idx="50">
                  <c:v>2413000000</c:v>
                </c:pt>
                <c:pt idx="51">
                  <c:v>2402000000</c:v>
                </c:pt>
                <c:pt idx="52">
                  <c:v>2354700000</c:v>
                </c:pt>
                <c:pt idx="53">
                  <c:v>2348000000</c:v>
                </c:pt>
                <c:pt idx="54">
                  <c:v>2278000000</c:v>
                </c:pt>
                <c:pt idx="55">
                  <c:v>2267500000</c:v>
                </c:pt>
                <c:pt idx="56">
                  <c:v>2180000000</c:v>
                </c:pt>
                <c:pt idx="57">
                  <c:v>2164900000</c:v>
                </c:pt>
                <c:pt idx="58">
                  <c:v>2137000000</c:v>
                </c:pt>
                <c:pt idx="59">
                  <c:v>2127900000</c:v>
                </c:pt>
                <c:pt idx="60">
                  <c:v>2102000000</c:v>
                </c:pt>
                <c:pt idx="61">
                  <c:v>2076699999.9999998</c:v>
                </c:pt>
                <c:pt idx="62">
                  <c:v>2062000000</c:v>
                </c:pt>
                <c:pt idx="63">
                  <c:v>2060000000</c:v>
                </c:pt>
                <c:pt idx="64">
                  <c:v>2027500000</c:v>
                </c:pt>
                <c:pt idx="65">
                  <c:v>1995000000</c:v>
                </c:pt>
                <c:pt idx="66">
                  <c:v>1967800000</c:v>
                </c:pt>
                <c:pt idx="67">
                  <c:v>1966800000</c:v>
                </c:pt>
                <c:pt idx="68">
                  <c:v>1922000000</c:v>
                </c:pt>
                <c:pt idx="69">
                  <c:v>1855800000.0000002</c:v>
                </c:pt>
                <c:pt idx="70">
                  <c:v>1851400000</c:v>
                </c:pt>
                <c:pt idx="71">
                  <c:v>1821000000</c:v>
                </c:pt>
                <c:pt idx="72">
                  <c:v>1820000000</c:v>
                </c:pt>
                <c:pt idx="73">
                  <c:v>1784300000</c:v>
                </c:pt>
                <c:pt idx="74">
                  <c:v>1776400000</c:v>
                </c:pt>
                <c:pt idx="75">
                  <c:v>1774300000</c:v>
                </c:pt>
                <c:pt idx="76">
                  <c:v>1758000000</c:v>
                </c:pt>
                <c:pt idx="77">
                  <c:v>1756500000</c:v>
                </c:pt>
                <c:pt idx="78">
                  <c:v>1748300000</c:v>
                </c:pt>
                <c:pt idx="79">
                  <c:v>1748000000</c:v>
                </c:pt>
                <c:pt idx="80">
                  <c:v>1739000000</c:v>
                </c:pt>
                <c:pt idx="81">
                  <c:v>1730100000</c:v>
                </c:pt>
                <c:pt idx="82">
                  <c:v>1722900000</c:v>
                </c:pt>
                <c:pt idx="83">
                  <c:v>1667600000</c:v>
                </c:pt>
                <c:pt idx="84">
                  <c:v>1666400000</c:v>
                </c:pt>
                <c:pt idx="85">
                  <c:v>1665100000</c:v>
                </c:pt>
                <c:pt idx="86">
                  <c:v>1660200000</c:v>
                </c:pt>
                <c:pt idx="87">
                  <c:v>1651100000</c:v>
                </c:pt>
                <c:pt idx="88">
                  <c:v>1614500000</c:v>
                </c:pt>
                <c:pt idx="89">
                  <c:v>1478000000</c:v>
                </c:pt>
                <c:pt idx="90">
                  <c:v>1464300000</c:v>
                </c:pt>
                <c:pt idx="91">
                  <c:v>1452500000</c:v>
                </c:pt>
                <c:pt idx="92">
                  <c:v>1355000000</c:v>
                </c:pt>
                <c:pt idx="93">
                  <c:v>1276000000</c:v>
                </c:pt>
              </c:numCache>
            </c:numRef>
          </c:yVal>
          <c:smooth val="1"/>
          <c:extLst>
            <c:ext xmlns:c16="http://schemas.microsoft.com/office/drawing/2014/chart" uri="{C3380CC4-5D6E-409C-BE32-E72D297353CC}">
              <c16:uniqueId val="{00000003-98C6-8240-B388-348D366E4093}"/>
            </c:ext>
          </c:extLst>
        </c:ser>
        <c:dLbls>
          <c:showLegendKey val="0"/>
          <c:showVal val="0"/>
          <c:showCatName val="0"/>
          <c:showSerName val="0"/>
          <c:showPercent val="0"/>
          <c:showBubbleSize val="0"/>
        </c:dLbls>
        <c:axId val="999824976"/>
        <c:axId val="988495200"/>
      </c:scatterChart>
      <c:scatterChart>
        <c:scatterStyle val="lineMarker"/>
        <c:varyColors val="0"/>
        <c:ser>
          <c:idx val="0"/>
          <c:order val="0"/>
          <c:tx>
            <c:v>Сбербанк</c:v>
          </c:tx>
          <c:spPr>
            <a:ln w="25400" cap="rnd">
              <a:noFill/>
              <a:round/>
            </a:ln>
            <a:effectLst/>
          </c:spPr>
          <c:marker>
            <c:symbol val="circle"/>
            <c:size val="5"/>
            <c:spPr>
              <a:solidFill>
                <a:schemeClr val="accent1"/>
              </a:solidFill>
              <a:ln w="9525">
                <a:solidFill>
                  <a:schemeClr val="accent1"/>
                </a:solidFill>
              </a:ln>
              <a:effectLst/>
            </c:spPr>
          </c:marker>
          <c:xVal>
            <c:numRef>
              <c:f>'Линейная регрессия'!$A$2:$A$95</c:f>
              <c:numCache>
                <c:formatCode>#,##0.00</c:formatCode>
                <c:ptCount val="94"/>
                <c:pt idx="0">
                  <c:v>54.9</c:v>
                </c:pt>
                <c:pt idx="1">
                  <c:v>61.5</c:v>
                </c:pt>
                <c:pt idx="2">
                  <c:v>62.88</c:v>
                </c:pt>
                <c:pt idx="3">
                  <c:v>72.25</c:v>
                </c:pt>
                <c:pt idx="4">
                  <c:v>72.3</c:v>
                </c:pt>
                <c:pt idx="5">
                  <c:v>72.349999999999994</c:v>
                </c:pt>
                <c:pt idx="6">
                  <c:v>72.5</c:v>
                </c:pt>
                <c:pt idx="7">
                  <c:v>73.209999999999994</c:v>
                </c:pt>
                <c:pt idx="8">
                  <c:v>73.5</c:v>
                </c:pt>
                <c:pt idx="9">
                  <c:v>73.599999999999994</c:v>
                </c:pt>
                <c:pt idx="10">
                  <c:v>74.5</c:v>
                </c:pt>
                <c:pt idx="11">
                  <c:v>75.3</c:v>
                </c:pt>
                <c:pt idx="12">
                  <c:v>75.52</c:v>
                </c:pt>
                <c:pt idx="13">
                  <c:v>75.91</c:v>
                </c:pt>
                <c:pt idx="14">
                  <c:v>76.23</c:v>
                </c:pt>
                <c:pt idx="15">
                  <c:v>76.900000000000006</c:v>
                </c:pt>
                <c:pt idx="16">
                  <c:v>83.8</c:v>
                </c:pt>
                <c:pt idx="17">
                  <c:v>84.5</c:v>
                </c:pt>
                <c:pt idx="18">
                  <c:v>84.5</c:v>
                </c:pt>
                <c:pt idx="19">
                  <c:v>88.23</c:v>
                </c:pt>
                <c:pt idx="20">
                  <c:v>90.53</c:v>
                </c:pt>
                <c:pt idx="21">
                  <c:v>91.16</c:v>
                </c:pt>
                <c:pt idx="22">
                  <c:v>92.94</c:v>
                </c:pt>
                <c:pt idx="23">
                  <c:v>93.68</c:v>
                </c:pt>
                <c:pt idx="24">
                  <c:v>94.7</c:v>
                </c:pt>
                <c:pt idx="25">
                  <c:v>95.23</c:v>
                </c:pt>
                <c:pt idx="26">
                  <c:v>96.5</c:v>
                </c:pt>
                <c:pt idx="27">
                  <c:v>97.86</c:v>
                </c:pt>
                <c:pt idx="28">
                  <c:v>98.86</c:v>
                </c:pt>
                <c:pt idx="29">
                  <c:v>99.05</c:v>
                </c:pt>
                <c:pt idx="30">
                  <c:v>99.11</c:v>
                </c:pt>
                <c:pt idx="31">
                  <c:v>101.17</c:v>
                </c:pt>
                <c:pt idx="32">
                  <c:v>101.26</c:v>
                </c:pt>
                <c:pt idx="33">
                  <c:v>102.74</c:v>
                </c:pt>
                <c:pt idx="34">
                  <c:v>102.9</c:v>
                </c:pt>
                <c:pt idx="35">
                  <c:v>103.07</c:v>
                </c:pt>
                <c:pt idx="36">
                  <c:v>104.57</c:v>
                </c:pt>
                <c:pt idx="37">
                  <c:v>107</c:v>
                </c:pt>
                <c:pt idx="38">
                  <c:v>109.59</c:v>
                </c:pt>
                <c:pt idx="39">
                  <c:v>109.9</c:v>
                </c:pt>
                <c:pt idx="40">
                  <c:v>123.55</c:v>
                </c:pt>
                <c:pt idx="41">
                  <c:v>132.56</c:v>
                </c:pt>
                <c:pt idx="42">
                  <c:v>133</c:v>
                </c:pt>
                <c:pt idx="43">
                  <c:v>139.15</c:v>
                </c:pt>
                <c:pt idx="44">
                  <c:v>143.5</c:v>
                </c:pt>
                <c:pt idx="45">
                  <c:v>145.34</c:v>
                </c:pt>
                <c:pt idx="46">
                  <c:v>145.59</c:v>
                </c:pt>
                <c:pt idx="47">
                  <c:v>147.4</c:v>
                </c:pt>
                <c:pt idx="48">
                  <c:v>155.93</c:v>
                </c:pt>
                <c:pt idx="49">
                  <c:v>156</c:v>
                </c:pt>
                <c:pt idx="50">
                  <c:v>158.69999999999999</c:v>
                </c:pt>
                <c:pt idx="51">
                  <c:v>159.80000000000001</c:v>
                </c:pt>
                <c:pt idx="52">
                  <c:v>164.53</c:v>
                </c:pt>
                <c:pt idx="53">
                  <c:v>165.2</c:v>
                </c:pt>
                <c:pt idx="54">
                  <c:v>172.2</c:v>
                </c:pt>
                <c:pt idx="55">
                  <c:v>173.25</c:v>
                </c:pt>
                <c:pt idx="56">
                  <c:v>182</c:v>
                </c:pt>
                <c:pt idx="57">
                  <c:v>183.51</c:v>
                </c:pt>
                <c:pt idx="58">
                  <c:v>186.3</c:v>
                </c:pt>
                <c:pt idx="59">
                  <c:v>187.21</c:v>
                </c:pt>
                <c:pt idx="60">
                  <c:v>189.8</c:v>
                </c:pt>
                <c:pt idx="61">
                  <c:v>192.33</c:v>
                </c:pt>
                <c:pt idx="62">
                  <c:v>193.8</c:v>
                </c:pt>
                <c:pt idx="63">
                  <c:v>194</c:v>
                </c:pt>
                <c:pt idx="64">
                  <c:v>197.25</c:v>
                </c:pt>
                <c:pt idx="65">
                  <c:v>200.5</c:v>
                </c:pt>
                <c:pt idx="66">
                  <c:v>203.22</c:v>
                </c:pt>
                <c:pt idx="67">
                  <c:v>203.32</c:v>
                </c:pt>
                <c:pt idx="68">
                  <c:v>207.8</c:v>
                </c:pt>
                <c:pt idx="69">
                  <c:v>214.42</c:v>
                </c:pt>
                <c:pt idx="70">
                  <c:v>214.86</c:v>
                </c:pt>
                <c:pt idx="71">
                  <c:v>217.9</c:v>
                </c:pt>
                <c:pt idx="72">
                  <c:v>218</c:v>
                </c:pt>
                <c:pt idx="73">
                  <c:v>221.57</c:v>
                </c:pt>
                <c:pt idx="74">
                  <c:v>222.36</c:v>
                </c:pt>
                <c:pt idx="75">
                  <c:v>222.57</c:v>
                </c:pt>
                <c:pt idx="76">
                  <c:v>224.2</c:v>
                </c:pt>
                <c:pt idx="77">
                  <c:v>224.35</c:v>
                </c:pt>
                <c:pt idx="78">
                  <c:v>225.17</c:v>
                </c:pt>
                <c:pt idx="79">
                  <c:v>225.2</c:v>
                </c:pt>
                <c:pt idx="80">
                  <c:v>226.1</c:v>
                </c:pt>
                <c:pt idx="81">
                  <c:v>226.99</c:v>
                </c:pt>
                <c:pt idx="82">
                  <c:v>227.71</c:v>
                </c:pt>
                <c:pt idx="83">
                  <c:v>233.24</c:v>
                </c:pt>
                <c:pt idx="84">
                  <c:v>233.36</c:v>
                </c:pt>
                <c:pt idx="85">
                  <c:v>233.49</c:v>
                </c:pt>
                <c:pt idx="86">
                  <c:v>233.98</c:v>
                </c:pt>
                <c:pt idx="87">
                  <c:v>234.89</c:v>
                </c:pt>
                <c:pt idx="88">
                  <c:v>238.55</c:v>
                </c:pt>
                <c:pt idx="89">
                  <c:v>252.2</c:v>
                </c:pt>
                <c:pt idx="90">
                  <c:v>253.57</c:v>
                </c:pt>
                <c:pt idx="91">
                  <c:v>254.75</c:v>
                </c:pt>
                <c:pt idx="92">
                  <c:v>264.5</c:v>
                </c:pt>
                <c:pt idx="93">
                  <c:v>272.39999999999998</c:v>
                </c:pt>
              </c:numCache>
            </c:numRef>
          </c:xVal>
          <c:yVal>
            <c:numRef>
              <c:f>'Линейная регрессия'!$B$2:$B$95</c:f>
              <c:numCache>
                <c:formatCode>#,##0.00</c:formatCode>
                <c:ptCount val="94"/>
                <c:pt idx="0">
                  <c:v>4337561310</c:v>
                </c:pt>
                <c:pt idx="1">
                  <c:v>2691982770</c:v>
                </c:pt>
                <c:pt idx="2">
                  <c:v>2785656310</c:v>
                </c:pt>
                <c:pt idx="3">
                  <c:v>2030051460</c:v>
                </c:pt>
                <c:pt idx="4">
                  <c:v>2690621070</c:v>
                </c:pt>
                <c:pt idx="5">
                  <c:v>1885405260</c:v>
                </c:pt>
                <c:pt idx="6">
                  <c:v>4013046200</c:v>
                </c:pt>
                <c:pt idx="7">
                  <c:v>3076887590</c:v>
                </c:pt>
                <c:pt idx="8">
                  <c:v>1830904250</c:v>
                </c:pt>
                <c:pt idx="9">
                  <c:v>2551370010</c:v>
                </c:pt>
                <c:pt idx="10">
                  <c:v>2488111940</c:v>
                </c:pt>
                <c:pt idx="11">
                  <c:v>2008042110</c:v>
                </c:pt>
                <c:pt idx="12">
                  <c:v>2891411920</c:v>
                </c:pt>
                <c:pt idx="13">
                  <c:v>3583789870</c:v>
                </c:pt>
                <c:pt idx="14">
                  <c:v>2905609940</c:v>
                </c:pt>
                <c:pt idx="15">
                  <c:v>3217030850</c:v>
                </c:pt>
                <c:pt idx="16">
                  <c:v>4898591710</c:v>
                </c:pt>
                <c:pt idx="17">
                  <c:v>3001439250</c:v>
                </c:pt>
                <c:pt idx="18">
                  <c:v>2008494660</c:v>
                </c:pt>
                <c:pt idx="19">
                  <c:v>1414145480</c:v>
                </c:pt>
                <c:pt idx="20">
                  <c:v>2849625200</c:v>
                </c:pt>
                <c:pt idx="21">
                  <c:v>1510458530</c:v>
                </c:pt>
                <c:pt idx="22">
                  <c:v>1191987680</c:v>
                </c:pt>
                <c:pt idx="23">
                  <c:v>1603984540</c:v>
                </c:pt>
                <c:pt idx="24">
                  <c:v>1427259190</c:v>
                </c:pt>
                <c:pt idx="25">
                  <c:v>1721040080</c:v>
                </c:pt>
                <c:pt idx="26">
                  <c:v>2060145470</c:v>
                </c:pt>
                <c:pt idx="27">
                  <c:v>1926407650</c:v>
                </c:pt>
                <c:pt idx="28">
                  <c:v>1691490080</c:v>
                </c:pt>
                <c:pt idx="29">
                  <c:v>1514417130</c:v>
                </c:pt>
                <c:pt idx="30">
                  <c:v>1576313810</c:v>
                </c:pt>
                <c:pt idx="31">
                  <c:v>1563416090</c:v>
                </c:pt>
                <c:pt idx="32">
                  <c:v>1880909280</c:v>
                </c:pt>
                <c:pt idx="33">
                  <c:v>1935002670</c:v>
                </c:pt>
                <c:pt idx="34">
                  <c:v>2286927960</c:v>
                </c:pt>
                <c:pt idx="35">
                  <c:v>1659044880</c:v>
                </c:pt>
                <c:pt idx="36">
                  <c:v>1612212000</c:v>
                </c:pt>
                <c:pt idx="37">
                  <c:v>2184006710</c:v>
                </c:pt>
                <c:pt idx="38">
                  <c:v>1723351580</c:v>
                </c:pt>
                <c:pt idx="39">
                  <c:v>1959737430</c:v>
                </c:pt>
                <c:pt idx="40">
                  <c:v>2125196160</c:v>
                </c:pt>
                <c:pt idx="41">
                  <c:v>1387771330</c:v>
                </c:pt>
                <c:pt idx="42">
                  <c:v>1550840130</c:v>
                </c:pt>
                <c:pt idx="43">
                  <c:v>1224653180</c:v>
                </c:pt>
                <c:pt idx="44">
                  <c:v>1150874110</c:v>
                </c:pt>
                <c:pt idx="45">
                  <c:v>1118608200</c:v>
                </c:pt>
                <c:pt idx="46">
                  <c:v>1249106940</c:v>
                </c:pt>
                <c:pt idx="47">
                  <c:v>777345030</c:v>
                </c:pt>
                <c:pt idx="48">
                  <c:v>825457660</c:v>
                </c:pt>
                <c:pt idx="49">
                  <c:v>817013500</c:v>
                </c:pt>
                <c:pt idx="50">
                  <c:v>1113951960</c:v>
                </c:pt>
                <c:pt idx="51">
                  <c:v>980688220</c:v>
                </c:pt>
                <c:pt idx="52">
                  <c:v>1056892340</c:v>
                </c:pt>
                <c:pt idx="53">
                  <c:v>965518550</c:v>
                </c:pt>
                <c:pt idx="54">
                  <c:v>989614480</c:v>
                </c:pt>
                <c:pt idx="55">
                  <c:v>1204467020</c:v>
                </c:pt>
                <c:pt idx="56">
                  <c:v>1774159080</c:v>
                </c:pt>
                <c:pt idx="57">
                  <c:v>1066034430</c:v>
                </c:pt>
                <c:pt idx="58">
                  <c:v>1147560770</c:v>
                </c:pt>
                <c:pt idx="59">
                  <c:v>3001736660</c:v>
                </c:pt>
                <c:pt idx="60">
                  <c:v>1809539820</c:v>
                </c:pt>
                <c:pt idx="61">
                  <c:v>943835730</c:v>
                </c:pt>
                <c:pt idx="62">
                  <c:v>745570010</c:v>
                </c:pt>
                <c:pt idx="63">
                  <c:v>1567568800</c:v>
                </c:pt>
                <c:pt idx="64">
                  <c:v>1768222700</c:v>
                </c:pt>
                <c:pt idx="65">
                  <c:v>1359045230</c:v>
                </c:pt>
                <c:pt idx="66">
                  <c:v>1522268370</c:v>
                </c:pt>
                <c:pt idx="67">
                  <c:v>1723030800</c:v>
                </c:pt>
                <c:pt idx="68">
                  <c:v>1316335610</c:v>
                </c:pt>
                <c:pt idx="69">
                  <c:v>1071950350</c:v>
                </c:pt>
                <c:pt idx="70">
                  <c:v>1232290050</c:v>
                </c:pt>
                <c:pt idx="71">
                  <c:v>1181569160</c:v>
                </c:pt>
                <c:pt idx="72">
                  <c:v>1083180080</c:v>
                </c:pt>
                <c:pt idx="73">
                  <c:v>1088082960</c:v>
                </c:pt>
                <c:pt idx="74">
                  <c:v>1043698830</c:v>
                </c:pt>
                <c:pt idx="75">
                  <c:v>115404410</c:v>
                </c:pt>
                <c:pt idx="76">
                  <c:v>1024861980</c:v>
                </c:pt>
                <c:pt idx="77">
                  <c:v>1254395580</c:v>
                </c:pt>
                <c:pt idx="78">
                  <c:v>1567685270</c:v>
                </c:pt>
                <c:pt idx="79">
                  <c:v>683304570</c:v>
                </c:pt>
                <c:pt idx="80">
                  <c:v>1324478990</c:v>
                </c:pt>
                <c:pt idx="81">
                  <c:v>2377768000</c:v>
                </c:pt>
                <c:pt idx="82">
                  <c:v>796864790</c:v>
                </c:pt>
                <c:pt idx="83">
                  <c:v>1029175370</c:v>
                </c:pt>
                <c:pt idx="84">
                  <c:v>919822790</c:v>
                </c:pt>
                <c:pt idx="85">
                  <c:v>780046580</c:v>
                </c:pt>
                <c:pt idx="86">
                  <c:v>643074600</c:v>
                </c:pt>
                <c:pt idx="87">
                  <c:v>894393040</c:v>
                </c:pt>
                <c:pt idx="88">
                  <c:v>1023004980</c:v>
                </c:pt>
                <c:pt idx="89">
                  <c:v>747137520</c:v>
                </c:pt>
                <c:pt idx="90">
                  <c:v>993704870</c:v>
                </c:pt>
                <c:pt idx="91">
                  <c:v>666344120</c:v>
                </c:pt>
                <c:pt idx="92">
                  <c:v>840068720</c:v>
                </c:pt>
                <c:pt idx="93">
                  <c:v>1032064390</c:v>
                </c:pt>
              </c:numCache>
            </c:numRef>
          </c:yVal>
          <c:smooth val="0"/>
          <c:extLst>
            <c:ext xmlns:c16="http://schemas.microsoft.com/office/drawing/2014/chart" uri="{C3380CC4-5D6E-409C-BE32-E72D297353CC}">
              <c16:uniqueId val="{00000002-98C6-8240-B388-348D366E4093}"/>
            </c:ext>
          </c:extLst>
        </c:ser>
        <c:dLbls>
          <c:showLegendKey val="0"/>
          <c:showVal val="0"/>
          <c:showCatName val="0"/>
          <c:showSerName val="0"/>
          <c:showPercent val="0"/>
          <c:showBubbleSize val="0"/>
        </c:dLbls>
        <c:axId val="999824976"/>
        <c:axId val="988495200"/>
      </c:scatterChart>
      <c:valAx>
        <c:axId val="999824976"/>
        <c:scaling>
          <c:orientation val="minMax"/>
          <c:min val="10"/>
        </c:scaling>
        <c:delete val="0"/>
        <c:axPos val="b"/>
        <c:numFmt formatCode="#,##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988495200"/>
        <c:crosses val="autoZero"/>
        <c:crossBetween val="midCat"/>
      </c:valAx>
      <c:valAx>
        <c:axId val="98849520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99982497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ru-RU"/>
              <a:t>54,9 График остатков</a:t>
            </a:r>
          </a:p>
        </c:rich>
      </c:tx>
      <c:overlay val="0"/>
    </c:title>
    <c:autoTitleDeleted val="0"/>
    <c:plotArea>
      <c:layout/>
      <c:scatterChart>
        <c:scatterStyle val="lineMarker"/>
        <c:varyColors val="0"/>
        <c:ser>
          <c:idx val="0"/>
          <c:order val="0"/>
          <c:spPr>
            <a:ln w="19050">
              <a:noFill/>
            </a:ln>
          </c:spPr>
          <c:xVal>
            <c:numRef>
              <c:f>'Линейная регрессия'!$A$3:$A$95</c:f>
              <c:numCache>
                <c:formatCode>#,##0.00</c:formatCode>
                <c:ptCount val="93"/>
                <c:pt idx="0">
                  <c:v>61.5</c:v>
                </c:pt>
                <c:pt idx="1">
                  <c:v>62.88</c:v>
                </c:pt>
                <c:pt idx="2">
                  <c:v>72.25</c:v>
                </c:pt>
                <c:pt idx="3">
                  <c:v>72.3</c:v>
                </c:pt>
                <c:pt idx="4">
                  <c:v>72.349999999999994</c:v>
                </c:pt>
                <c:pt idx="5">
                  <c:v>72.5</c:v>
                </c:pt>
                <c:pt idx="6">
                  <c:v>73.209999999999994</c:v>
                </c:pt>
                <c:pt idx="7">
                  <c:v>73.5</c:v>
                </c:pt>
                <c:pt idx="8">
                  <c:v>73.599999999999994</c:v>
                </c:pt>
                <c:pt idx="9">
                  <c:v>74.5</c:v>
                </c:pt>
                <c:pt idx="10">
                  <c:v>75.3</c:v>
                </c:pt>
                <c:pt idx="11">
                  <c:v>75.52</c:v>
                </c:pt>
                <c:pt idx="12">
                  <c:v>75.91</c:v>
                </c:pt>
                <c:pt idx="13">
                  <c:v>76.23</c:v>
                </c:pt>
                <c:pt idx="14">
                  <c:v>76.900000000000006</c:v>
                </c:pt>
                <c:pt idx="15">
                  <c:v>83.8</c:v>
                </c:pt>
                <c:pt idx="16">
                  <c:v>84.5</c:v>
                </c:pt>
                <c:pt idx="17">
                  <c:v>84.5</c:v>
                </c:pt>
                <c:pt idx="18">
                  <c:v>88.23</c:v>
                </c:pt>
                <c:pt idx="19">
                  <c:v>90.53</c:v>
                </c:pt>
                <c:pt idx="20">
                  <c:v>91.16</c:v>
                </c:pt>
                <c:pt idx="21">
                  <c:v>92.94</c:v>
                </c:pt>
                <c:pt idx="22">
                  <c:v>93.68</c:v>
                </c:pt>
                <c:pt idx="23">
                  <c:v>94.7</c:v>
                </c:pt>
                <c:pt idx="24">
                  <c:v>95.23</c:v>
                </c:pt>
                <c:pt idx="25">
                  <c:v>96.5</c:v>
                </c:pt>
                <c:pt idx="26">
                  <c:v>97.86</c:v>
                </c:pt>
                <c:pt idx="27">
                  <c:v>98.86</c:v>
                </c:pt>
                <c:pt idx="28">
                  <c:v>99.05</c:v>
                </c:pt>
                <c:pt idx="29">
                  <c:v>99.11</c:v>
                </c:pt>
                <c:pt idx="30">
                  <c:v>101.17</c:v>
                </c:pt>
                <c:pt idx="31">
                  <c:v>101.26</c:v>
                </c:pt>
                <c:pt idx="32">
                  <c:v>102.74</c:v>
                </c:pt>
                <c:pt idx="33">
                  <c:v>102.9</c:v>
                </c:pt>
                <c:pt idx="34">
                  <c:v>103.07</c:v>
                </c:pt>
                <c:pt idx="35">
                  <c:v>104.57</c:v>
                </c:pt>
                <c:pt idx="36">
                  <c:v>107</c:v>
                </c:pt>
                <c:pt idx="37">
                  <c:v>109.59</c:v>
                </c:pt>
                <c:pt idx="38">
                  <c:v>109.9</c:v>
                </c:pt>
                <c:pt idx="39">
                  <c:v>123.55</c:v>
                </c:pt>
                <c:pt idx="40">
                  <c:v>132.56</c:v>
                </c:pt>
                <c:pt idx="41">
                  <c:v>133</c:v>
                </c:pt>
                <c:pt idx="42">
                  <c:v>139.15</c:v>
                </c:pt>
                <c:pt idx="43">
                  <c:v>143.5</c:v>
                </c:pt>
                <c:pt idx="44">
                  <c:v>145.34</c:v>
                </c:pt>
                <c:pt idx="45">
                  <c:v>145.59</c:v>
                </c:pt>
                <c:pt idx="46">
                  <c:v>147.4</c:v>
                </c:pt>
                <c:pt idx="47">
                  <c:v>155.93</c:v>
                </c:pt>
                <c:pt idx="48">
                  <c:v>156</c:v>
                </c:pt>
                <c:pt idx="49">
                  <c:v>158.69999999999999</c:v>
                </c:pt>
                <c:pt idx="50">
                  <c:v>159.80000000000001</c:v>
                </c:pt>
                <c:pt idx="51">
                  <c:v>164.53</c:v>
                </c:pt>
                <c:pt idx="52">
                  <c:v>165.2</c:v>
                </c:pt>
                <c:pt idx="53">
                  <c:v>172.2</c:v>
                </c:pt>
                <c:pt idx="54">
                  <c:v>173.25</c:v>
                </c:pt>
                <c:pt idx="55">
                  <c:v>182</c:v>
                </c:pt>
                <c:pt idx="56">
                  <c:v>183.51</c:v>
                </c:pt>
                <c:pt idx="57">
                  <c:v>186.3</c:v>
                </c:pt>
                <c:pt idx="58">
                  <c:v>187.21</c:v>
                </c:pt>
                <c:pt idx="59">
                  <c:v>189.8</c:v>
                </c:pt>
                <c:pt idx="60">
                  <c:v>192.33</c:v>
                </c:pt>
                <c:pt idx="61">
                  <c:v>193.8</c:v>
                </c:pt>
                <c:pt idx="62">
                  <c:v>194</c:v>
                </c:pt>
                <c:pt idx="63">
                  <c:v>197.25</c:v>
                </c:pt>
                <c:pt idx="64">
                  <c:v>200.5</c:v>
                </c:pt>
                <c:pt idx="65">
                  <c:v>203.22</c:v>
                </c:pt>
                <c:pt idx="66">
                  <c:v>203.32</c:v>
                </c:pt>
                <c:pt idx="67">
                  <c:v>207.8</c:v>
                </c:pt>
                <c:pt idx="68">
                  <c:v>214.42</c:v>
                </c:pt>
                <c:pt idx="69">
                  <c:v>214.86</c:v>
                </c:pt>
                <c:pt idx="70">
                  <c:v>217.9</c:v>
                </c:pt>
                <c:pt idx="71">
                  <c:v>218</c:v>
                </c:pt>
                <c:pt idx="72">
                  <c:v>221.57</c:v>
                </c:pt>
                <c:pt idx="73">
                  <c:v>222.36</c:v>
                </c:pt>
                <c:pt idx="74">
                  <c:v>222.57</c:v>
                </c:pt>
                <c:pt idx="75">
                  <c:v>224.2</c:v>
                </c:pt>
                <c:pt idx="76">
                  <c:v>224.35</c:v>
                </c:pt>
                <c:pt idx="77">
                  <c:v>225.17</c:v>
                </c:pt>
                <c:pt idx="78">
                  <c:v>225.2</c:v>
                </c:pt>
                <c:pt idx="79">
                  <c:v>226.1</c:v>
                </c:pt>
                <c:pt idx="80">
                  <c:v>226.99</c:v>
                </c:pt>
                <c:pt idx="81">
                  <c:v>227.71</c:v>
                </c:pt>
                <c:pt idx="82">
                  <c:v>233.24</c:v>
                </c:pt>
                <c:pt idx="83">
                  <c:v>233.36</c:v>
                </c:pt>
                <c:pt idx="84">
                  <c:v>233.49</c:v>
                </c:pt>
                <c:pt idx="85">
                  <c:v>233.98</c:v>
                </c:pt>
                <c:pt idx="86">
                  <c:v>234.89</c:v>
                </c:pt>
                <c:pt idx="87">
                  <c:v>238.55</c:v>
                </c:pt>
                <c:pt idx="88">
                  <c:v>252.2</c:v>
                </c:pt>
                <c:pt idx="89">
                  <c:v>253.57</c:v>
                </c:pt>
                <c:pt idx="90">
                  <c:v>254.75</c:v>
                </c:pt>
                <c:pt idx="91">
                  <c:v>264.5</c:v>
                </c:pt>
                <c:pt idx="92">
                  <c:v>272.39999999999998</c:v>
                </c:pt>
              </c:numCache>
            </c:numRef>
          </c:xVal>
          <c:yVal>
            <c:numRef>
              <c:f>'Линейная регрессия'!$M$67:$M$159</c:f>
              <c:numCache>
                <c:formatCode>General</c:formatCode>
                <c:ptCount val="93"/>
                <c:pt idx="0">
                  <c:v>1794844423.5515828</c:v>
                </c:pt>
                <c:pt idx="1">
                  <c:v>209766423.26342583</c:v>
                </c:pt>
                <c:pt idx="2">
                  <c:v>316090076.11226559</c:v>
                </c:pt>
                <c:pt idx="3">
                  <c:v>-353622340.99379969</c:v>
                </c:pt>
                <c:pt idx="4">
                  <c:v>307405606.42825937</c:v>
                </c:pt>
                <c:pt idx="5">
                  <c:v>-497351866.14968109</c:v>
                </c:pt>
                <c:pt idx="6">
                  <c:v>1631664086.116497</c:v>
                </c:pt>
                <c:pt idx="7">
                  <c:v>702013867.50974083</c:v>
                </c:pt>
                <c:pt idx="8">
                  <c:v>-541311115.44231462</c:v>
                </c:pt>
                <c:pt idx="9">
                  <c:v>180071319.40180445</c:v>
                </c:pt>
                <c:pt idx="10">
                  <c:v>125063322.99887371</c:v>
                </c:pt>
                <c:pt idx="11">
                  <c:v>-347673108.24817562</c:v>
                </c:pt>
                <c:pt idx="12">
                  <c:v>537713386.40888596</c:v>
                </c:pt>
                <c:pt idx="13">
                  <c:v>1233666368.3009491</c:v>
                </c:pt>
                <c:pt idx="14">
                  <c:v>558419797.80212975</c:v>
                </c:pt>
                <c:pt idx="15">
                  <c:v>875982429.25772572</c:v>
                </c:pt>
                <c:pt idx="16">
                  <c:v>2620793853.501925</c:v>
                </c:pt>
                <c:pt idx="17">
                  <c:v>730058117.41075706</c:v>
                </c:pt>
                <c:pt idx="18">
                  <c:v>-262886472.58924294</c:v>
                </c:pt>
                <c:pt idx="19">
                  <c:v>-823043680.90361071</c:v>
                </c:pt>
                <c:pt idx="20">
                  <c:v>633519560.5111227</c:v>
                </c:pt>
                <c:pt idx="21">
                  <c:v>-699872057.97092915</c:v>
                </c:pt>
                <c:pt idx="22">
                  <c:v>-1002026095.7456136</c:v>
                </c:pt>
                <c:pt idx="23">
                  <c:v>-583245841.89913416</c:v>
                </c:pt>
                <c:pt idx="24">
                  <c:v>-750621108.48912239</c:v>
                </c:pt>
                <c:pt idx="25">
                  <c:v>-451981841.81529236</c:v>
                </c:pt>
                <c:pt idx="26">
                  <c:v>-101234681.29498339</c:v>
                </c:pt>
                <c:pt idx="27">
                  <c:v>-222505723.41496706</c:v>
                </c:pt>
                <c:pt idx="28">
                  <c:v>-448256544.97377872</c:v>
                </c:pt>
                <c:pt idx="29">
                  <c:v>-623587812.76995301</c:v>
                </c:pt>
                <c:pt idx="30">
                  <c:v>-561141127.86348176</c:v>
                </c:pt>
                <c:pt idx="31">
                  <c:v>-555155346.0746336</c:v>
                </c:pt>
                <c:pt idx="32">
                  <c:v>-236837148.71492672</c:v>
                </c:pt>
                <c:pt idx="33">
                  <c:v>-169176971.02196813</c:v>
                </c:pt>
                <c:pt idx="34">
                  <c:v>184214998.72862196</c:v>
                </c:pt>
                <c:pt idx="35">
                  <c:v>-442109734.036376</c:v>
                </c:pt>
                <c:pt idx="36">
                  <c:v>-475192491.37459373</c:v>
                </c:pt>
                <c:pt idx="37">
                  <c:v>118877417.33749413</c:v>
                </c:pt>
                <c:pt idx="38">
                  <c:v>-318035834.19982815</c:v>
                </c:pt>
                <c:pt idx="39">
                  <c:v>-78808292.183059692</c:v>
                </c:pt>
                <c:pt idx="40">
                  <c:v>211776554.03916073</c:v>
                </c:pt>
                <c:pt idx="41">
                  <c:v>-443055872.50573254</c:v>
                </c:pt>
                <c:pt idx="42">
                  <c:v>-275953703.19160962</c:v>
                </c:pt>
                <c:pt idx="43">
                  <c:v>-545765150.27830148</c:v>
                </c:pt>
                <c:pt idx="44">
                  <c:v>-579668864.55913234</c:v>
                </c:pt>
                <c:pt idx="45">
                  <c:v>-595067957.42734599</c:v>
                </c:pt>
                <c:pt idx="46">
                  <c:v>-462277530.31704879</c:v>
                </c:pt>
                <c:pt idx="47">
                  <c:v>-917447625.63849783</c:v>
                </c:pt>
                <c:pt idx="48">
                  <c:v>-791142631.43516159</c:v>
                </c:pt>
                <c:pt idx="49">
                  <c:v>-798945119.04427838</c:v>
                </c:pt>
                <c:pt idx="50">
                  <c:v>-477256438.25307012</c:v>
                </c:pt>
                <c:pt idx="51">
                  <c:v>-600436754.96776271</c:v>
                </c:pt>
                <c:pt idx="52">
                  <c:v>-480873914.84094214</c:v>
                </c:pt>
                <c:pt idx="53">
                  <c:v>-566105983.38534617</c:v>
                </c:pt>
                <c:pt idx="54">
                  <c:v>-477842814.29702783</c:v>
                </c:pt>
                <c:pt idx="55">
                  <c:v>-253365188.43377995</c:v>
                </c:pt>
                <c:pt idx="56">
                  <c:v>396535920.42661762</c:v>
                </c:pt>
                <c:pt idx="57">
                  <c:v>-297746939.42718792</c:v>
                </c:pt>
                <c:pt idx="58">
                  <c:v>-190645371.27627254</c:v>
                </c:pt>
                <c:pt idx="59">
                  <c:v>1671872259.8052089</c:v>
                </c:pt>
                <c:pt idx="60">
                  <c:v>503417298.26788664</c:v>
                </c:pt>
                <c:pt idx="61">
                  <c:v>-339094918.1759069</c:v>
                </c:pt>
                <c:pt idx="62">
                  <c:v>-523885517.96736002</c:v>
                </c:pt>
                <c:pt idx="63">
                  <c:v>299946621.72087741</c:v>
                </c:pt>
                <c:pt idx="64">
                  <c:v>530392454.15473962</c:v>
                </c:pt>
                <c:pt idx="65">
                  <c:v>151006916.58860159</c:v>
                </c:pt>
                <c:pt idx="66">
                  <c:v>339163612.34863377</c:v>
                </c:pt>
                <c:pt idx="67">
                  <c:v>540842717.1927526</c:v>
                </c:pt>
                <c:pt idx="68">
                  <c:v>175214560.20927644</c:v>
                </c:pt>
                <c:pt idx="69">
                  <c:v>-8486825.110057354</c:v>
                </c:pt>
                <c:pt idx="70">
                  <c:v>155886244.2040658</c:v>
                </c:pt>
                <c:pt idx="71">
                  <c:v>133032269.46527815</c:v>
                </c:pt>
                <c:pt idx="72">
                  <c:v>35559864.309396982</c:v>
                </c:pt>
                <c:pt idx="73">
                  <c:v>73188036.244439363</c:v>
                </c:pt>
                <c:pt idx="74">
                  <c:v>36045637.512978315</c:v>
                </c:pt>
                <c:pt idx="75">
                  <c:v>-890323765.3143723</c:v>
                </c:pt>
                <c:pt idx="76">
                  <c:v>34075604.644764423</c:v>
                </c:pt>
                <c:pt idx="77">
                  <c:v>264984216.91094279</c:v>
                </c:pt>
                <c:pt idx="78">
                  <c:v>585790640.63271713</c:v>
                </c:pt>
                <c:pt idx="79">
                  <c:v>-298315056.91404724</c:v>
                </c:pt>
                <c:pt idx="80">
                  <c:v>351109436.68302226</c:v>
                </c:pt>
                <c:pt idx="81">
                  <c:v>1412556852.79568</c:v>
                </c:pt>
                <c:pt idx="82">
                  <c:v>-161746298.32666445</c:v>
                </c:pt>
                <c:pt idx="83">
                  <c:v>121256400.55310702</c:v>
                </c:pt>
                <c:pt idx="84">
                  <c:v>13003830.366049767</c:v>
                </c:pt>
                <c:pt idx="85">
                  <c:v>-125580702.33659577</c:v>
                </c:pt>
                <c:pt idx="86">
                  <c:v>-258060975.6004138</c:v>
                </c:pt>
                <c:pt idx="87">
                  <c:v>1599205.4810676575</c:v>
                </c:pt>
                <c:pt idx="88">
                  <c:v>163761444.77581692</c:v>
                </c:pt>
                <c:pt idx="89">
                  <c:v>13020100.998037338</c:v>
                </c:pt>
                <c:pt idx="90">
                  <c:v>272145896.36246538</c:v>
                </c:pt>
                <c:pt idx="91">
                  <c:v>-44398090.476932526</c:v>
                </c:pt>
                <c:pt idx="92">
                  <c:v>218702306.82465363</c:v>
                </c:pt>
              </c:numCache>
            </c:numRef>
          </c:yVal>
          <c:smooth val="0"/>
          <c:extLst>
            <c:ext xmlns:c16="http://schemas.microsoft.com/office/drawing/2014/chart" uri="{C3380CC4-5D6E-409C-BE32-E72D297353CC}">
              <c16:uniqueId val="{00000001-2AA4-764F-B955-84BADCB3027C}"/>
            </c:ext>
          </c:extLst>
        </c:ser>
        <c:dLbls>
          <c:showLegendKey val="0"/>
          <c:showVal val="0"/>
          <c:showCatName val="0"/>
          <c:showSerName val="0"/>
          <c:showPercent val="0"/>
          <c:showBubbleSize val="0"/>
        </c:dLbls>
        <c:axId val="847886640"/>
        <c:axId val="779685408"/>
      </c:scatterChart>
      <c:valAx>
        <c:axId val="847886640"/>
        <c:scaling>
          <c:orientation val="minMax"/>
        </c:scaling>
        <c:delete val="0"/>
        <c:axPos val="b"/>
        <c:title>
          <c:tx>
            <c:rich>
              <a:bodyPr/>
              <a:lstStyle/>
              <a:p>
                <a:pPr>
                  <a:defRPr/>
                </a:pPr>
                <a:r>
                  <a:rPr lang="ru-RU"/>
                  <a:t>54,9</a:t>
                </a:r>
              </a:p>
            </c:rich>
          </c:tx>
          <c:overlay val="0"/>
        </c:title>
        <c:numFmt formatCode="#,##0.00" sourceLinked="1"/>
        <c:majorTickMark val="out"/>
        <c:minorTickMark val="none"/>
        <c:tickLblPos val="nextTo"/>
        <c:crossAx val="779685408"/>
        <c:crosses val="autoZero"/>
        <c:crossBetween val="midCat"/>
      </c:valAx>
      <c:valAx>
        <c:axId val="779685408"/>
        <c:scaling>
          <c:orientation val="minMax"/>
        </c:scaling>
        <c:delete val="0"/>
        <c:axPos val="l"/>
        <c:title>
          <c:tx>
            <c:rich>
              <a:bodyPr/>
              <a:lstStyle/>
              <a:p>
                <a:pPr>
                  <a:defRPr/>
                </a:pPr>
                <a:r>
                  <a:rPr lang="ru-RU"/>
                  <a:t>Остатки</a:t>
                </a:r>
              </a:p>
            </c:rich>
          </c:tx>
          <c:overlay val="0"/>
        </c:title>
        <c:numFmt formatCode="General" sourceLinked="1"/>
        <c:majorTickMark val="out"/>
        <c:minorTickMark val="none"/>
        <c:tickLblPos val="nextTo"/>
        <c:crossAx val="847886640"/>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ru-RU"/>
              <a:t>54,9 График подбора</a:t>
            </a:r>
          </a:p>
        </c:rich>
      </c:tx>
      <c:overlay val="0"/>
    </c:title>
    <c:autoTitleDeleted val="0"/>
    <c:plotArea>
      <c:layout/>
      <c:scatterChart>
        <c:scatterStyle val="lineMarker"/>
        <c:varyColors val="0"/>
        <c:ser>
          <c:idx val="0"/>
          <c:order val="0"/>
          <c:spPr>
            <a:ln w="19050">
              <a:noFill/>
            </a:ln>
          </c:spPr>
          <c:xVal>
            <c:numRef>
              <c:f>'Линейная регрессия'!$A$3:$A$95</c:f>
              <c:numCache>
                <c:formatCode>#,##0.00</c:formatCode>
                <c:ptCount val="93"/>
                <c:pt idx="0">
                  <c:v>61.5</c:v>
                </c:pt>
                <c:pt idx="1">
                  <c:v>62.88</c:v>
                </c:pt>
                <c:pt idx="2">
                  <c:v>72.25</c:v>
                </c:pt>
                <c:pt idx="3">
                  <c:v>72.3</c:v>
                </c:pt>
                <c:pt idx="4">
                  <c:v>72.349999999999994</c:v>
                </c:pt>
                <c:pt idx="5">
                  <c:v>72.5</c:v>
                </c:pt>
                <c:pt idx="6">
                  <c:v>73.209999999999994</c:v>
                </c:pt>
                <c:pt idx="7">
                  <c:v>73.5</c:v>
                </c:pt>
                <c:pt idx="8">
                  <c:v>73.599999999999994</c:v>
                </c:pt>
                <c:pt idx="9">
                  <c:v>74.5</c:v>
                </c:pt>
                <c:pt idx="10">
                  <c:v>75.3</c:v>
                </c:pt>
                <c:pt idx="11">
                  <c:v>75.52</c:v>
                </c:pt>
                <c:pt idx="12">
                  <c:v>75.91</c:v>
                </c:pt>
                <c:pt idx="13">
                  <c:v>76.23</c:v>
                </c:pt>
                <c:pt idx="14">
                  <c:v>76.900000000000006</c:v>
                </c:pt>
                <c:pt idx="15">
                  <c:v>83.8</c:v>
                </c:pt>
                <c:pt idx="16">
                  <c:v>84.5</c:v>
                </c:pt>
                <c:pt idx="17">
                  <c:v>84.5</c:v>
                </c:pt>
                <c:pt idx="18">
                  <c:v>88.23</c:v>
                </c:pt>
                <c:pt idx="19">
                  <c:v>90.53</c:v>
                </c:pt>
                <c:pt idx="20">
                  <c:v>91.16</c:v>
                </c:pt>
                <c:pt idx="21">
                  <c:v>92.94</c:v>
                </c:pt>
                <c:pt idx="22">
                  <c:v>93.68</c:v>
                </c:pt>
                <c:pt idx="23">
                  <c:v>94.7</c:v>
                </c:pt>
                <c:pt idx="24">
                  <c:v>95.23</c:v>
                </c:pt>
                <c:pt idx="25">
                  <c:v>96.5</c:v>
                </c:pt>
                <c:pt idx="26">
                  <c:v>97.86</c:v>
                </c:pt>
                <c:pt idx="27">
                  <c:v>98.86</c:v>
                </c:pt>
                <c:pt idx="28">
                  <c:v>99.05</c:v>
                </c:pt>
                <c:pt idx="29">
                  <c:v>99.11</c:v>
                </c:pt>
                <c:pt idx="30">
                  <c:v>101.17</c:v>
                </c:pt>
                <c:pt idx="31">
                  <c:v>101.26</c:v>
                </c:pt>
                <c:pt idx="32">
                  <c:v>102.74</c:v>
                </c:pt>
                <c:pt idx="33">
                  <c:v>102.9</c:v>
                </c:pt>
                <c:pt idx="34">
                  <c:v>103.07</c:v>
                </c:pt>
                <c:pt idx="35">
                  <c:v>104.57</c:v>
                </c:pt>
                <c:pt idx="36">
                  <c:v>107</c:v>
                </c:pt>
                <c:pt idx="37">
                  <c:v>109.59</c:v>
                </c:pt>
                <c:pt idx="38">
                  <c:v>109.9</c:v>
                </c:pt>
                <c:pt idx="39">
                  <c:v>123.55</c:v>
                </c:pt>
                <c:pt idx="40">
                  <c:v>132.56</c:v>
                </c:pt>
                <c:pt idx="41">
                  <c:v>133</c:v>
                </c:pt>
                <c:pt idx="42">
                  <c:v>139.15</c:v>
                </c:pt>
                <c:pt idx="43">
                  <c:v>143.5</c:v>
                </c:pt>
                <c:pt idx="44">
                  <c:v>145.34</c:v>
                </c:pt>
                <c:pt idx="45">
                  <c:v>145.59</c:v>
                </c:pt>
                <c:pt idx="46">
                  <c:v>147.4</c:v>
                </c:pt>
                <c:pt idx="47">
                  <c:v>155.93</c:v>
                </c:pt>
                <c:pt idx="48">
                  <c:v>156</c:v>
                </c:pt>
                <c:pt idx="49">
                  <c:v>158.69999999999999</c:v>
                </c:pt>
                <c:pt idx="50">
                  <c:v>159.80000000000001</c:v>
                </c:pt>
                <c:pt idx="51">
                  <c:v>164.53</c:v>
                </c:pt>
                <c:pt idx="52">
                  <c:v>165.2</c:v>
                </c:pt>
                <c:pt idx="53">
                  <c:v>172.2</c:v>
                </c:pt>
                <c:pt idx="54">
                  <c:v>173.25</c:v>
                </c:pt>
                <c:pt idx="55">
                  <c:v>182</c:v>
                </c:pt>
                <c:pt idx="56">
                  <c:v>183.51</c:v>
                </c:pt>
                <c:pt idx="57">
                  <c:v>186.3</c:v>
                </c:pt>
                <c:pt idx="58">
                  <c:v>187.21</c:v>
                </c:pt>
                <c:pt idx="59">
                  <c:v>189.8</c:v>
                </c:pt>
                <c:pt idx="60">
                  <c:v>192.33</c:v>
                </c:pt>
                <c:pt idx="61">
                  <c:v>193.8</c:v>
                </c:pt>
                <c:pt idx="62">
                  <c:v>194</c:v>
                </c:pt>
                <c:pt idx="63">
                  <c:v>197.25</c:v>
                </c:pt>
                <c:pt idx="64">
                  <c:v>200.5</c:v>
                </c:pt>
                <c:pt idx="65">
                  <c:v>203.22</c:v>
                </c:pt>
                <c:pt idx="66">
                  <c:v>203.32</c:v>
                </c:pt>
                <c:pt idx="67">
                  <c:v>207.8</c:v>
                </c:pt>
                <c:pt idx="68">
                  <c:v>214.42</c:v>
                </c:pt>
                <c:pt idx="69">
                  <c:v>214.86</c:v>
                </c:pt>
                <c:pt idx="70">
                  <c:v>217.9</c:v>
                </c:pt>
                <c:pt idx="71">
                  <c:v>218</c:v>
                </c:pt>
                <c:pt idx="72">
                  <c:v>221.57</c:v>
                </c:pt>
                <c:pt idx="73">
                  <c:v>222.36</c:v>
                </c:pt>
                <c:pt idx="74">
                  <c:v>222.57</c:v>
                </c:pt>
                <c:pt idx="75">
                  <c:v>224.2</c:v>
                </c:pt>
                <c:pt idx="76">
                  <c:v>224.35</c:v>
                </c:pt>
                <c:pt idx="77">
                  <c:v>225.17</c:v>
                </c:pt>
                <c:pt idx="78">
                  <c:v>225.2</c:v>
                </c:pt>
                <c:pt idx="79">
                  <c:v>226.1</c:v>
                </c:pt>
                <c:pt idx="80">
                  <c:v>226.99</c:v>
                </c:pt>
                <c:pt idx="81">
                  <c:v>227.71</c:v>
                </c:pt>
                <c:pt idx="82">
                  <c:v>233.24</c:v>
                </c:pt>
                <c:pt idx="83">
                  <c:v>233.36</c:v>
                </c:pt>
                <c:pt idx="84">
                  <c:v>233.49</c:v>
                </c:pt>
                <c:pt idx="85">
                  <c:v>233.98</c:v>
                </c:pt>
                <c:pt idx="86">
                  <c:v>234.89</c:v>
                </c:pt>
                <c:pt idx="87">
                  <c:v>238.55</c:v>
                </c:pt>
                <c:pt idx="88">
                  <c:v>252.2</c:v>
                </c:pt>
                <c:pt idx="89">
                  <c:v>253.57</c:v>
                </c:pt>
                <c:pt idx="90">
                  <c:v>254.75</c:v>
                </c:pt>
                <c:pt idx="91">
                  <c:v>264.5</c:v>
                </c:pt>
                <c:pt idx="92">
                  <c:v>272.39999999999998</c:v>
                </c:pt>
              </c:numCache>
            </c:numRef>
          </c:xVal>
          <c:yVal>
            <c:numRef>
              <c:f>'Линейная регрессия'!$B$3:$B$95</c:f>
              <c:numCache>
                <c:formatCode>#,##0.00</c:formatCode>
                <c:ptCount val="93"/>
                <c:pt idx="0">
                  <c:v>2691982770</c:v>
                </c:pt>
                <c:pt idx="1">
                  <c:v>2785656310</c:v>
                </c:pt>
                <c:pt idx="2">
                  <c:v>2030051460</c:v>
                </c:pt>
                <c:pt idx="3">
                  <c:v>2690621070</c:v>
                </c:pt>
                <c:pt idx="4">
                  <c:v>1885405260</c:v>
                </c:pt>
                <c:pt idx="5">
                  <c:v>4013046200</c:v>
                </c:pt>
                <c:pt idx="6">
                  <c:v>3076887590</c:v>
                </c:pt>
                <c:pt idx="7">
                  <c:v>1830904250</c:v>
                </c:pt>
                <c:pt idx="8">
                  <c:v>2551370010</c:v>
                </c:pt>
                <c:pt idx="9">
                  <c:v>2488111940</c:v>
                </c:pt>
                <c:pt idx="10">
                  <c:v>2008042110</c:v>
                </c:pt>
                <c:pt idx="11">
                  <c:v>2891411920</c:v>
                </c:pt>
                <c:pt idx="12">
                  <c:v>3583789870</c:v>
                </c:pt>
                <c:pt idx="13">
                  <c:v>2905609940</c:v>
                </c:pt>
                <c:pt idx="14">
                  <c:v>3217030850</c:v>
                </c:pt>
                <c:pt idx="15">
                  <c:v>4898591710</c:v>
                </c:pt>
                <c:pt idx="16">
                  <c:v>3001439250</c:v>
                </c:pt>
                <c:pt idx="17">
                  <c:v>2008494660</c:v>
                </c:pt>
                <c:pt idx="18">
                  <c:v>1414145480</c:v>
                </c:pt>
                <c:pt idx="19">
                  <c:v>2849625200</c:v>
                </c:pt>
                <c:pt idx="20">
                  <c:v>1510458530</c:v>
                </c:pt>
                <c:pt idx="21">
                  <c:v>1191987680</c:v>
                </c:pt>
                <c:pt idx="22">
                  <c:v>1603984540</c:v>
                </c:pt>
                <c:pt idx="23">
                  <c:v>1427259190</c:v>
                </c:pt>
                <c:pt idx="24">
                  <c:v>1721040080</c:v>
                </c:pt>
                <c:pt idx="25">
                  <c:v>2060145470</c:v>
                </c:pt>
                <c:pt idx="26">
                  <c:v>1926407650</c:v>
                </c:pt>
                <c:pt idx="27">
                  <c:v>1691490080</c:v>
                </c:pt>
                <c:pt idx="28">
                  <c:v>1514417130</c:v>
                </c:pt>
                <c:pt idx="29">
                  <c:v>1576313810</c:v>
                </c:pt>
                <c:pt idx="30">
                  <c:v>1563416090</c:v>
                </c:pt>
                <c:pt idx="31">
                  <c:v>1880909280</c:v>
                </c:pt>
                <c:pt idx="32">
                  <c:v>1935002670</c:v>
                </c:pt>
                <c:pt idx="33">
                  <c:v>2286927960</c:v>
                </c:pt>
                <c:pt idx="34">
                  <c:v>1659044880</c:v>
                </c:pt>
                <c:pt idx="35">
                  <c:v>1612212000</c:v>
                </c:pt>
                <c:pt idx="36">
                  <c:v>2184006710</c:v>
                </c:pt>
                <c:pt idx="37">
                  <c:v>1723351580</c:v>
                </c:pt>
                <c:pt idx="38">
                  <c:v>1959737430</c:v>
                </c:pt>
                <c:pt idx="39">
                  <c:v>2125196160</c:v>
                </c:pt>
                <c:pt idx="40">
                  <c:v>1387771330</c:v>
                </c:pt>
                <c:pt idx="41">
                  <c:v>1550840130</c:v>
                </c:pt>
                <c:pt idx="42">
                  <c:v>1224653180</c:v>
                </c:pt>
                <c:pt idx="43">
                  <c:v>1150874110</c:v>
                </c:pt>
                <c:pt idx="44">
                  <c:v>1118608200</c:v>
                </c:pt>
                <c:pt idx="45">
                  <c:v>1249106940</c:v>
                </c:pt>
                <c:pt idx="46">
                  <c:v>777345030</c:v>
                </c:pt>
                <c:pt idx="47">
                  <c:v>825457660</c:v>
                </c:pt>
                <c:pt idx="48">
                  <c:v>817013500</c:v>
                </c:pt>
                <c:pt idx="49">
                  <c:v>1113951960</c:v>
                </c:pt>
                <c:pt idx="50">
                  <c:v>980688220</c:v>
                </c:pt>
                <c:pt idx="51">
                  <c:v>1056892340</c:v>
                </c:pt>
                <c:pt idx="52">
                  <c:v>965518550</c:v>
                </c:pt>
                <c:pt idx="53">
                  <c:v>989614480</c:v>
                </c:pt>
                <c:pt idx="54">
                  <c:v>1204467020</c:v>
                </c:pt>
                <c:pt idx="55">
                  <c:v>1774159080</c:v>
                </c:pt>
                <c:pt idx="56">
                  <c:v>1066034430</c:v>
                </c:pt>
                <c:pt idx="57">
                  <c:v>1147560770</c:v>
                </c:pt>
                <c:pt idx="58">
                  <c:v>3001736660</c:v>
                </c:pt>
                <c:pt idx="59">
                  <c:v>1809539820</c:v>
                </c:pt>
                <c:pt idx="60">
                  <c:v>943835730</c:v>
                </c:pt>
                <c:pt idx="61">
                  <c:v>745570010</c:v>
                </c:pt>
                <c:pt idx="62">
                  <c:v>1567568800</c:v>
                </c:pt>
                <c:pt idx="63">
                  <c:v>1768222700</c:v>
                </c:pt>
                <c:pt idx="64">
                  <c:v>1359045230</c:v>
                </c:pt>
                <c:pt idx="65">
                  <c:v>1522268370</c:v>
                </c:pt>
                <c:pt idx="66">
                  <c:v>1723030800</c:v>
                </c:pt>
                <c:pt idx="67">
                  <c:v>1316335610</c:v>
                </c:pt>
                <c:pt idx="68">
                  <c:v>1071950350</c:v>
                </c:pt>
                <c:pt idx="69">
                  <c:v>1232290050</c:v>
                </c:pt>
                <c:pt idx="70">
                  <c:v>1181569160</c:v>
                </c:pt>
                <c:pt idx="71">
                  <c:v>1083180080</c:v>
                </c:pt>
                <c:pt idx="72">
                  <c:v>1088082960</c:v>
                </c:pt>
                <c:pt idx="73">
                  <c:v>1043698830</c:v>
                </c:pt>
                <c:pt idx="74">
                  <c:v>115404410</c:v>
                </c:pt>
                <c:pt idx="75">
                  <c:v>1024861980</c:v>
                </c:pt>
                <c:pt idx="76">
                  <c:v>1254395580</c:v>
                </c:pt>
                <c:pt idx="77">
                  <c:v>1567685270</c:v>
                </c:pt>
                <c:pt idx="78">
                  <c:v>683304570</c:v>
                </c:pt>
                <c:pt idx="79">
                  <c:v>1324478990</c:v>
                </c:pt>
                <c:pt idx="80">
                  <c:v>2377768000</c:v>
                </c:pt>
                <c:pt idx="81">
                  <c:v>796864790</c:v>
                </c:pt>
                <c:pt idx="82">
                  <c:v>1029175370</c:v>
                </c:pt>
                <c:pt idx="83">
                  <c:v>919822790</c:v>
                </c:pt>
                <c:pt idx="84">
                  <c:v>780046580</c:v>
                </c:pt>
                <c:pt idx="85">
                  <c:v>643074600</c:v>
                </c:pt>
                <c:pt idx="86">
                  <c:v>894393040</c:v>
                </c:pt>
                <c:pt idx="87">
                  <c:v>1023004980</c:v>
                </c:pt>
                <c:pt idx="88">
                  <c:v>747137520</c:v>
                </c:pt>
                <c:pt idx="89">
                  <c:v>993704870</c:v>
                </c:pt>
                <c:pt idx="90">
                  <c:v>666344120</c:v>
                </c:pt>
                <c:pt idx="91">
                  <c:v>840068720</c:v>
                </c:pt>
                <c:pt idx="92">
                  <c:v>1032064390</c:v>
                </c:pt>
              </c:numCache>
            </c:numRef>
          </c:yVal>
          <c:smooth val="0"/>
          <c:extLst>
            <c:ext xmlns:c16="http://schemas.microsoft.com/office/drawing/2014/chart" uri="{C3380CC4-5D6E-409C-BE32-E72D297353CC}">
              <c16:uniqueId val="{00000001-3BD7-614A-9BFC-19FA0B01EA1F}"/>
            </c:ext>
          </c:extLst>
        </c:ser>
        <c:ser>
          <c:idx val="1"/>
          <c:order val="1"/>
          <c:tx>
            <c:v>Предсказанное 4337561310</c:v>
          </c:tx>
          <c:spPr>
            <a:ln w="19050">
              <a:noFill/>
            </a:ln>
          </c:spPr>
          <c:xVal>
            <c:numRef>
              <c:f>'Линейная регрессия'!$A$3:$A$95</c:f>
              <c:numCache>
                <c:formatCode>#,##0.00</c:formatCode>
                <c:ptCount val="93"/>
                <c:pt idx="0">
                  <c:v>61.5</c:v>
                </c:pt>
                <c:pt idx="1">
                  <c:v>62.88</c:v>
                </c:pt>
                <c:pt idx="2">
                  <c:v>72.25</c:v>
                </c:pt>
                <c:pt idx="3">
                  <c:v>72.3</c:v>
                </c:pt>
                <c:pt idx="4">
                  <c:v>72.349999999999994</c:v>
                </c:pt>
                <c:pt idx="5">
                  <c:v>72.5</c:v>
                </c:pt>
                <c:pt idx="6">
                  <c:v>73.209999999999994</c:v>
                </c:pt>
                <c:pt idx="7">
                  <c:v>73.5</c:v>
                </c:pt>
                <c:pt idx="8">
                  <c:v>73.599999999999994</c:v>
                </c:pt>
                <c:pt idx="9">
                  <c:v>74.5</c:v>
                </c:pt>
                <c:pt idx="10">
                  <c:v>75.3</c:v>
                </c:pt>
                <c:pt idx="11">
                  <c:v>75.52</c:v>
                </c:pt>
                <c:pt idx="12">
                  <c:v>75.91</c:v>
                </c:pt>
                <c:pt idx="13">
                  <c:v>76.23</c:v>
                </c:pt>
                <c:pt idx="14">
                  <c:v>76.900000000000006</c:v>
                </c:pt>
                <c:pt idx="15">
                  <c:v>83.8</c:v>
                </c:pt>
                <c:pt idx="16">
                  <c:v>84.5</c:v>
                </c:pt>
                <c:pt idx="17">
                  <c:v>84.5</c:v>
                </c:pt>
                <c:pt idx="18">
                  <c:v>88.23</c:v>
                </c:pt>
                <c:pt idx="19">
                  <c:v>90.53</c:v>
                </c:pt>
                <c:pt idx="20">
                  <c:v>91.16</c:v>
                </c:pt>
                <c:pt idx="21">
                  <c:v>92.94</c:v>
                </c:pt>
                <c:pt idx="22">
                  <c:v>93.68</c:v>
                </c:pt>
                <c:pt idx="23">
                  <c:v>94.7</c:v>
                </c:pt>
                <c:pt idx="24">
                  <c:v>95.23</c:v>
                </c:pt>
                <c:pt idx="25">
                  <c:v>96.5</c:v>
                </c:pt>
                <c:pt idx="26">
                  <c:v>97.86</c:v>
                </c:pt>
                <c:pt idx="27">
                  <c:v>98.86</c:v>
                </c:pt>
                <c:pt idx="28">
                  <c:v>99.05</c:v>
                </c:pt>
                <c:pt idx="29">
                  <c:v>99.11</c:v>
                </c:pt>
                <c:pt idx="30">
                  <c:v>101.17</c:v>
                </c:pt>
                <c:pt idx="31">
                  <c:v>101.26</c:v>
                </c:pt>
                <c:pt idx="32">
                  <c:v>102.74</c:v>
                </c:pt>
                <c:pt idx="33">
                  <c:v>102.9</c:v>
                </c:pt>
                <c:pt idx="34">
                  <c:v>103.07</c:v>
                </c:pt>
                <c:pt idx="35">
                  <c:v>104.57</c:v>
                </c:pt>
                <c:pt idx="36">
                  <c:v>107</c:v>
                </c:pt>
                <c:pt idx="37">
                  <c:v>109.59</c:v>
                </c:pt>
                <c:pt idx="38">
                  <c:v>109.9</c:v>
                </c:pt>
                <c:pt idx="39">
                  <c:v>123.55</c:v>
                </c:pt>
                <c:pt idx="40">
                  <c:v>132.56</c:v>
                </c:pt>
                <c:pt idx="41">
                  <c:v>133</c:v>
                </c:pt>
                <c:pt idx="42">
                  <c:v>139.15</c:v>
                </c:pt>
                <c:pt idx="43">
                  <c:v>143.5</c:v>
                </c:pt>
                <c:pt idx="44">
                  <c:v>145.34</c:v>
                </c:pt>
                <c:pt idx="45">
                  <c:v>145.59</c:v>
                </c:pt>
                <c:pt idx="46">
                  <c:v>147.4</c:v>
                </c:pt>
                <c:pt idx="47">
                  <c:v>155.93</c:v>
                </c:pt>
                <c:pt idx="48">
                  <c:v>156</c:v>
                </c:pt>
                <c:pt idx="49">
                  <c:v>158.69999999999999</c:v>
                </c:pt>
                <c:pt idx="50">
                  <c:v>159.80000000000001</c:v>
                </c:pt>
                <c:pt idx="51">
                  <c:v>164.53</c:v>
                </c:pt>
                <c:pt idx="52">
                  <c:v>165.2</c:v>
                </c:pt>
                <c:pt idx="53">
                  <c:v>172.2</c:v>
                </c:pt>
                <c:pt idx="54">
                  <c:v>173.25</c:v>
                </c:pt>
                <c:pt idx="55">
                  <c:v>182</c:v>
                </c:pt>
                <c:pt idx="56">
                  <c:v>183.51</c:v>
                </c:pt>
                <c:pt idx="57">
                  <c:v>186.3</c:v>
                </c:pt>
                <c:pt idx="58">
                  <c:v>187.21</c:v>
                </c:pt>
                <c:pt idx="59">
                  <c:v>189.8</c:v>
                </c:pt>
                <c:pt idx="60">
                  <c:v>192.33</c:v>
                </c:pt>
                <c:pt idx="61">
                  <c:v>193.8</c:v>
                </c:pt>
                <c:pt idx="62">
                  <c:v>194</c:v>
                </c:pt>
                <c:pt idx="63">
                  <c:v>197.25</c:v>
                </c:pt>
                <c:pt idx="64">
                  <c:v>200.5</c:v>
                </c:pt>
                <c:pt idx="65">
                  <c:v>203.22</c:v>
                </c:pt>
                <c:pt idx="66">
                  <c:v>203.32</c:v>
                </c:pt>
                <c:pt idx="67">
                  <c:v>207.8</c:v>
                </c:pt>
                <c:pt idx="68">
                  <c:v>214.42</c:v>
                </c:pt>
                <c:pt idx="69">
                  <c:v>214.86</c:v>
                </c:pt>
                <c:pt idx="70">
                  <c:v>217.9</c:v>
                </c:pt>
                <c:pt idx="71">
                  <c:v>218</c:v>
                </c:pt>
                <c:pt idx="72">
                  <c:v>221.57</c:v>
                </c:pt>
                <c:pt idx="73">
                  <c:v>222.36</c:v>
                </c:pt>
                <c:pt idx="74">
                  <c:v>222.57</c:v>
                </c:pt>
                <c:pt idx="75">
                  <c:v>224.2</c:v>
                </c:pt>
                <c:pt idx="76">
                  <c:v>224.35</c:v>
                </c:pt>
                <c:pt idx="77">
                  <c:v>225.17</c:v>
                </c:pt>
                <c:pt idx="78">
                  <c:v>225.2</c:v>
                </c:pt>
                <c:pt idx="79">
                  <c:v>226.1</c:v>
                </c:pt>
                <c:pt idx="80">
                  <c:v>226.99</c:v>
                </c:pt>
                <c:pt idx="81">
                  <c:v>227.71</c:v>
                </c:pt>
                <c:pt idx="82">
                  <c:v>233.24</c:v>
                </c:pt>
                <c:pt idx="83">
                  <c:v>233.36</c:v>
                </c:pt>
                <c:pt idx="84">
                  <c:v>233.49</c:v>
                </c:pt>
                <c:pt idx="85">
                  <c:v>233.98</c:v>
                </c:pt>
                <c:pt idx="86">
                  <c:v>234.89</c:v>
                </c:pt>
                <c:pt idx="87">
                  <c:v>238.55</c:v>
                </c:pt>
                <c:pt idx="88">
                  <c:v>252.2</c:v>
                </c:pt>
                <c:pt idx="89">
                  <c:v>253.57</c:v>
                </c:pt>
                <c:pt idx="90">
                  <c:v>254.75</c:v>
                </c:pt>
                <c:pt idx="91">
                  <c:v>264.5</c:v>
                </c:pt>
                <c:pt idx="92">
                  <c:v>272.39999999999998</c:v>
                </c:pt>
              </c:numCache>
            </c:numRef>
          </c:xVal>
          <c:yVal>
            <c:numRef>
              <c:f>'Линейная регрессия'!$L$67:$L$159</c:f>
              <c:numCache>
                <c:formatCode>General</c:formatCode>
                <c:ptCount val="93"/>
                <c:pt idx="0">
                  <c:v>2542716886.4484172</c:v>
                </c:pt>
                <c:pt idx="1">
                  <c:v>2482216346.7365742</c:v>
                </c:pt>
                <c:pt idx="2">
                  <c:v>2469566233.8877344</c:v>
                </c:pt>
                <c:pt idx="3">
                  <c:v>2383673800.9937997</c:v>
                </c:pt>
                <c:pt idx="4">
                  <c:v>2383215463.5717406</c:v>
                </c:pt>
                <c:pt idx="5">
                  <c:v>2382757126.1496811</c:v>
                </c:pt>
                <c:pt idx="6">
                  <c:v>2381382113.883503</c:v>
                </c:pt>
                <c:pt idx="7">
                  <c:v>2374873722.4902592</c:v>
                </c:pt>
                <c:pt idx="8">
                  <c:v>2372215365.4423146</c:v>
                </c:pt>
                <c:pt idx="9">
                  <c:v>2371298690.5981956</c:v>
                </c:pt>
                <c:pt idx="10">
                  <c:v>2363048617.0011263</c:v>
                </c:pt>
                <c:pt idx="11">
                  <c:v>2355715218.2481756</c:v>
                </c:pt>
                <c:pt idx="12">
                  <c:v>2353698533.591114</c:v>
                </c:pt>
                <c:pt idx="13">
                  <c:v>2350123501.6990509</c:v>
                </c:pt>
                <c:pt idx="14">
                  <c:v>2347190142.1978703</c:v>
                </c:pt>
                <c:pt idx="15">
                  <c:v>2341048420.7422743</c:v>
                </c:pt>
                <c:pt idx="16">
                  <c:v>2277797856.498075</c:v>
                </c:pt>
                <c:pt idx="17">
                  <c:v>2271381132.5892429</c:v>
                </c:pt>
                <c:pt idx="18">
                  <c:v>2271381132.5892429</c:v>
                </c:pt>
                <c:pt idx="19">
                  <c:v>2237189160.9036107</c:v>
                </c:pt>
                <c:pt idx="20">
                  <c:v>2216105639.4888773</c:v>
                </c:pt>
                <c:pt idx="21">
                  <c:v>2210330587.9709291</c:v>
                </c:pt>
                <c:pt idx="22">
                  <c:v>2194013775.7456136</c:v>
                </c:pt>
                <c:pt idx="23">
                  <c:v>2187230381.8991342</c:v>
                </c:pt>
                <c:pt idx="24">
                  <c:v>2177880298.4891224</c:v>
                </c:pt>
                <c:pt idx="25">
                  <c:v>2173021921.8152924</c:v>
                </c:pt>
                <c:pt idx="26">
                  <c:v>2161380151.2949834</c:v>
                </c:pt>
                <c:pt idx="27">
                  <c:v>2148913373.4149671</c:v>
                </c:pt>
                <c:pt idx="28">
                  <c:v>2139746624.9737787</c:v>
                </c:pt>
                <c:pt idx="29">
                  <c:v>2138004942.769953</c:v>
                </c:pt>
                <c:pt idx="30">
                  <c:v>2137454937.8634818</c:v>
                </c:pt>
                <c:pt idx="31">
                  <c:v>2118571436.0746336</c:v>
                </c:pt>
                <c:pt idx="32">
                  <c:v>2117746428.7149267</c:v>
                </c:pt>
                <c:pt idx="33">
                  <c:v>2104179641.0219681</c:v>
                </c:pt>
                <c:pt idx="34">
                  <c:v>2102712961.271378</c:v>
                </c:pt>
                <c:pt idx="35">
                  <c:v>2101154614.036376</c:v>
                </c:pt>
                <c:pt idx="36">
                  <c:v>2087404491.3745937</c:v>
                </c:pt>
                <c:pt idx="37">
                  <c:v>2065129292.6625059</c:v>
                </c:pt>
                <c:pt idx="38">
                  <c:v>2041387414.1998281</c:v>
                </c:pt>
                <c:pt idx="39">
                  <c:v>2038545722.1830597</c:v>
                </c:pt>
                <c:pt idx="40">
                  <c:v>1913419605.9608393</c:v>
                </c:pt>
                <c:pt idx="41">
                  <c:v>1830827202.5057325</c:v>
                </c:pt>
                <c:pt idx="42">
                  <c:v>1826793833.1916096</c:v>
                </c:pt>
                <c:pt idx="43">
                  <c:v>1770418330.2783015</c:v>
                </c:pt>
                <c:pt idx="44">
                  <c:v>1730542974.5591323</c:v>
                </c:pt>
                <c:pt idx="45">
                  <c:v>1713676157.427346</c:v>
                </c:pt>
                <c:pt idx="46">
                  <c:v>1711384470.3170488</c:v>
                </c:pt>
                <c:pt idx="47">
                  <c:v>1694792655.6384978</c:v>
                </c:pt>
                <c:pt idx="48">
                  <c:v>1616600291.4351616</c:v>
                </c:pt>
                <c:pt idx="49">
                  <c:v>1615958619.0442784</c:v>
                </c:pt>
                <c:pt idx="50">
                  <c:v>1591208398.2530701</c:v>
                </c:pt>
                <c:pt idx="51">
                  <c:v>1581124974.9677627</c:v>
                </c:pt>
                <c:pt idx="52">
                  <c:v>1537766254.8409421</c:v>
                </c:pt>
                <c:pt idx="53">
                  <c:v>1531624533.3853462</c:v>
                </c:pt>
                <c:pt idx="54">
                  <c:v>1467457294.2970278</c:v>
                </c:pt>
                <c:pt idx="55">
                  <c:v>1457832208.43378</c:v>
                </c:pt>
                <c:pt idx="56">
                  <c:v>1377623159.5733824</c:v>
                </c:pt>
                <c:pt idx="57">
                  <c:v>1363781369.4271879</c:v>
                </c:pt>
                <c:pt idx="58">
                  <c:v>1338206141.2762725</c:v>
                </c:pt>
                <c:pt idx="59">
                  <c:v>1329864400.1947911</c:v>
                </c:pt>
                <c:pt idx="60">
                  <c:v>1306122521.7321134</c:v>
                </c:pt>
                <c:pt idx="61">
                  <c:v>1282930648.1759069</c:v>
                </c:pt>
                <c:pt idx="62">
                  <c:v>1269455527.96736</c:v>
                </c:pt>
                <c:pt idx="63">
                  <c:v>1267622178.2791226</c:v>
                </c:pt>
                <c:pt idx="64">
                  <c:v>1237830245.8452604</c:v>
                </c:pt>
                <c:pt idx="65">
                  <c:v>1208038313.4113984</c:v>
                </c:pt>
                <c:pt idx="66">
                  <c:v>1183104757.6513662</c:v>
                </c:pt>
                <c:pt idx="67">
                  <c:v>1182188082.8072474</c:v>
                </c:pt>
                <c:pt idx="68">
                  <c:v>1141121049.7907236</c:v>
                </c:pt>
                <c:pt idx="69">
                  <c:v>1080437175.1100574</c:v>
                </c:pt>
                <c:pt idx="70">
                  <c:v>1076403805.7959342</c:v>
                </c:pt>
                <c:pt idx="71">
                  <c:v>1048536890.5347219</c:v>
                </c:pt>
                <c:pt idx="72">
                  <c:v>1047620215.690603</c:v>
                </c:pt>
                <c:pt idx="73">
                  <c:v>1014894923.7555606</c:v>
                </c:pt>
                <c:pt idx="74">
                  <c:v>1007653192.4870217</c:v>
                </c:pt>
                <c:pt idx="75">
                  <c:v>1005728175.3143723</c:v>
                </c:pt>
                <c:pt idx="76">
                  <c:v>990786375.35523558</c:v>
                </c:pt>
                <c:pt idx="77">
                  <c:v>989411363.08905721</c:v>
                </c:pt>
                <c:pt idx="78">
                  <c:v>981894629.36728287</c:v>
                </c:pt>
                <c:pt idx="79">
                  <c:v>981619626.91404724</c:v>
                </c:pt>
                <c:pt idx="80">
                  <c:v>973369553.31697774</c:v>
                </c:pt>
                <c:pt idx="81">
                  <c:v>965211147.20431995</c:v>
                </c:pt>
                <c:pt idx="82">
                  <c:v>958611088.32666445</c:v>
                </c:pt>
                <c:pt idx="83">
                  <c:v>907918969.44689298</c:v>
                </c:pt>
                <c:pt idx="84">
                  <c:v>906818959.63395023</c:v>
                </c:pt>
                <c:pt idx="85">
                  <c:v>905627282.33659577</c:v>
                </c:pt>
                <c:pt idx="86">
                  <c:v>901135575.6004138</c:v>
                </c:pt>
                <c:pt idx="87">
                  <c:v>892793834.51893234</c:v>
                </c:pt>
                <c:pt idx="88">
                  <c:v>859243535.22418308</c:v>
                </c:pt>
                <c:pt idx="89">
                  <c:v>734117419.00196266</c:v>
                </c:pt>
                <c:pt idx="90">
                  <c:v>721558973.63753462</c:v>
                </c:pt>
                <c:pt idx="91">
                  <c:v>710742210.47693253</c:v>
                </c:pt>
                <c:pt idx="92">
                  <c:v>621366413.17534637</c:v>
                </c:pt>
              </c:numCache>
            </c:numRef>
          </c:yVal>
          <c:smooth val="0"/>
          <c:extLst>
            <c:ext xmlns:c16="http://schemas.microsoft.com/office/drawing/2014/chart" uri="{C3380CC4-5D6E-409C-BE32-E72D297353CC}">
              <c16:uniqueId val="{00000002-3BD7-614A-9BFC-19FA0B01EA1F}"/>
            </c:ext>
          </c:extLst>
        </c:ser>
        <c:dLbls>
          <c:showLegendKey val="0"/>
          <c:showVal val="0"/>
          <c:showCatName val="0"/>
          <c:showSerName val="0"/>
          <c:showPercent val="0"/>
          <c:showBubbleSize val="0"/>
        </c:dLbls>
        <c:axId val="843114336"/>
        <c:axId val="840462080"/>
      </c:scatterChart>
      <c:valAx>
        <c:axId val="843114336"/>
        <c:scaling>
          <c:orientation val="minMax"/>
        </c:scaling>
        <c:delete val="0"/>
        <c:axPos val="b"/>
        <c:title>
          <c:tx>
            <c:rich>
              <a:bodyPr/>
              <a:lstStyle/>
              <a:p>
                <a:pPr>
                  <a:defRPr/>
                </a:pPr>
                <a:r>
                  <a:rPr lang="ru-RU"/>
                  <a:t>54,9</a:t>
                </a:r>
              </a:p>
            </c:rich>
          </c:tx>
          <c:overlay val="0"/>
        </c:title>
        <c:numFmt formatCode="#,##0.00" sourceLinked="1"/>
        <c:majorTickMark val="out"/>
        <c:minorTickMark val="none"/>
        <c:tickLblPos val="nextTo"/>
        <c:crossAx val="840462080"/>
        <c:crosses val="autoZero"/>
        <c:crossBetween val="midCat"/>
      </c:valAx>
      <c:valAx>
        <c:axId val="840462080"/>
        <c:scaling>
          <c:orientation val="minMax"/>
        </c:scaling>
        <c:delete val="0"/>
        <c:axPos val="l"/>
        <c:title>
          <c:tx>
            <c:rich>
              <a:bodyPr/>
              <a:lstStyle/>
              <a:p>
                <a:pPr>
                  <a:defRPr/>
                </a:pPr>
                <a:r>
                  <a:rPr lang="ru-RU"/>
                  <a:t>4337561310</a:t>
                </a:r>
              </a:p>
            </c:rich>
          </c:tx>
          <c:overlay val="0"/>
        </c:title>
        <c:numFmt formatCode="#,##0.00" sourceLinked="1"/>
        <c:majorTickMark val="out"/>
        <c:minorTickMark val="none"/>
        <c:tickLblPos val="nextTo"/>
        <c:crossAx val="843114336"/>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ru-RU"/>
              <a:t>Сбербанк-цена График остатков</a:t>
            </a:r>
          </a:p>
        </c:rich>
      </c:tx>
      <c:overlay val="0"/>
    </c:title>
    <c:autoTitleDeleted val="0"/>
    <c:plotArea>
      <c:layout/>
      <c:scatterChart>
        <c:scatterStyle val="lineMarker"/>
        <c:varyColors val="0"/>
        <c:ser>
          <c:idx val="0"/>
          <c:order val="0"/>
          <c:spPr>
            <a:ln w="19050">
              <a:noFill/>
            </a:ln>
          </c:spPr>
          <c:xVal>
            <c:numRef>
              <c:f>'Линейная регрессия'!$A$2:$A$95</c:f>
              <c:numCache>
                <c:formatCode>#,##0.00</c:formatCode>
                <c:ptCount val="94"/>
                <c:pt idx="0">
                  <c:v>54.9</c:v>
                </c:pt>
                <c:pt idx="1">
                  <c:v>61.5</c:v>
                </c:pt>
                <c:pt idx="2">
                  <c:v>62.88</c:v>
                </c:pt>
                <c:pt idx="3">
                  <c:v>72.25</c:v>
                </c:pt>
                <c:pt idx="4">
                  <c:v>72.3</c:v>
                </c:pt>
                <c:pt idx="5">
                  <c:v>72.349999999999994</c:v>
                </c:pt>
                <c:pt idx="6">
                  <c:v>72.5</c:v>
                </c:pt>
                <c:pt idx="7">
                  <c:v>73.209999999999994</c:v>
                </c:pt>
                <c:pt idx="8">
                  <c:v>73.5</c:v>
                </c:pt>
                <c:pt idx="9">
                  <c:v>73.599999999999994</c:v>
                </c:pt>
                <c:pt idx="10">
                  <c:v>74.5</c:v>
                </c:pt>
                <c:pt idx="11">
                  <c:v>75.3</c:v>
                </c:pt>
                <c:pt idx="12">
                  <c:v>75.52</c:v>
                </c:pt>
                <c:pt idx="13">
                  <c:v>75.91</c:v>
                </c:pt>
                <c:pt idx="14">
                  <c:v>76.23</c:v>
                </c:pt>
                <c:pt idx="15">
                  <c:v>76.900000000000006</c:v>
                </c:pt>
                <c:pt idx="16">
                  <c:v>83.8</c:v>
                </c:pt>
                <c:pt idx="17">
                  <c:v>84.5</c:v>
                </c:pt>
                <c:pt idx="18">
                  <c:v>84.5</c:v>
                </c:pt>
                <c:pt idx="19">
                  <c:v>88.23</c:v>
                </c:pt>
                <c:pt idx="20">
                  <c:v>90.53</c:v>
                </c:pt>
                <c:pt idx="21">
                  <c:v>91.16</c:v>
                </c:pt>
                <c:pt idx="22">
                  <c:v>92.94</c:v>
                </c:pt>
                <c:pt idx="23">
                  <c:v>93.68</c:v>
                </c:pt>
                <c:pt idx="24">
                  <c:v>94.7</c:v>
                </c:pt>
                <c:pt idx="25">
                  <c:v>95.23</c:v>
                </c:pt>
                <c:pt idx="26">
                  <c:v>96.5</c:v>
                </c:pt>
                <c:pt idx="27">
                  <c:v>97.86</c:v>
                </c:pt>
                <c:pt idx="28">
                  <c:v>98.86</c:v>
                </c:pt>
                <c:pt idx="29">
                  <c:v>99.05</c:v>
                </c:pt>
                <c:pt idx="30">
                  <c:v>99.11</c:v>
                </c:pt>
                <c:pt idx="31">
                  <c:v>101.17</c:v>
                </c:pt>
                <c:pt idx="32">
                  <c:v>101.26</c:v>
                </c:pt>
                <c:pt idx="33">
                  <c:v>102.74</c:v>
                </c:pt>
                <c:pt idx="34">
                  <c:v>102.9</c:v>
                </c:pt>
                <c:pt idx="35">
                  <c:v>103.07</c:v>
                </c:pt>
                <c:pt idx="36">
                  <c:v>104.57</c:v>
                </c:pt>
                <c:pt idx="37">
                  <c:v>107</c:v>
                </c:pt>
                <c:pt idx="38">
                  <c:v>109.59</c:v>
                </c:pt>
                <c:pt idx="39">
                  <c:v>109.9</c:v>
                </c:pt>
                <c:pt idx="40">
                  <c:v>123.55</c:v>
                </c:pt>
                <c:pt idx="41">
                  <c:v>132.56</c:v>
                </c:pt>
                <c:pt idx="42">
                  <c:v>133</c:v>
                </c:pt>
                <c:pt idx="43">
                  <c:v>139.15</c:v>
                </c:pt>
                <c:pt idx="44">
                  <c:v>143.5</c:v>
                </c:pt>
                <c:pt idx="45">
                  <c:v>145.34</c:v>
                </c:pt>
                <c:pt idx="46">
                  <c:v>145.59</c:v>
                </c:pt>
                <c:pt idx="47">
                  <c:v>147.4</c:v>
                </c:pt>
                <c:pt idx="48">
                  <c:v>155.93</c:v>
                </c:pt>
                <c:pt idx="49">
                  <c:v>156</c:v>
                </c:pt>
                <c:pt idx="50">
                  <c:v>158.69999999999999</c:v>
                </c:pt>
                <c:pt idx="51">
                  <c:v>159.80000000000001</c:v>
                </c:pt>
                <c:pt idx="52">
                  <c:v>164.53</c:v>
                </c:pt>
                <c:pt idx="53">
                  <c:v>165.2</c:v>
                </c:pt>
                <c:pt idx="54">
                  <c:v>172.2</c:v>
                </c:pt>
                <c:pt idx="55">
                  <c:v>173.25</c:v>
                </c:pt>
                <c:pt idx="56">
                  <c:v>182</c:v>
                </c:pt>
                <c:pt idx="57">
                  <c:v>183.51</c:v>
                </c:pt>
                <c:pt idx="58">
                  <c:v>186.3</c:v>
                </c:pt>
                <c:pt idx="59">
                  <c:v>187.21</c:v>
                </c:pt>
                <c:pt idx="60">
                  <c:v>189.8</c:v>
                </c:pt>
                <c:pt idx="61">
                  <c:v>192.33</c:v>
                </c:pt>
                <c:pt idx="62">
                  <c:v>193.8</c:v>
                </c:pt>
                <c:pt idx="63">
                  <c:v>194</c:v>
                </c:pt>
                <c:pt idx="64">
                  <c:v>197.25</c:v>
                </c:pt>
                <c:pt idx="65">
                  <c:v>200.5</c:v>
                </c:pt>
                <c:pt idx="66">
                  <c:v>203.22</c:v>
                </c:pt>
                <c:pt idx="67">
                  <c:v>203.32</c:v>
                </c:pt>
                <c:pt idx="68">
                  <c:v>207.8</c:v>
                </c:pt>
                <c:pt idx="69">
                  <c:v>214.42</c:v>
                </c:pt>
                <c:pt idx="70">
                  <c:v>214.86</c:v>
                </c:pt>
                <c:pt idx="71">
                  <c:v>217.9</c:v>
                </c:pt>
                <c:pt idx="72">
                  <c:v>218</c:v>
                </c:pt>
                <c:pt idx="73">
                  <c:v>221.57</c:v>
                </c:pt>
                <c:pt idx="74">
                  <c:v>222.36</c:v>
                </c:pt>
                <c:pt idx="75">
                  <c:v>222.57</c:v>
                </c:pt>
                <c:pt idx="76">
                  <c:v>224.2</c:v>
                </c:pt>
                <c:pt idx="77">
                  <c:v>224.35</c:v>
                </c:pt>
                <c:pt idx="78">
                  <c:v>225.17</c:v>
                </c:pt>
                <c:pt idx="79">
                  <c:v>225.2</c:v>
                </c:pt>
                <c:pt idx="80">
                  <c:v>226.1</c:v>
                </c:pt>
                <c:pt idx="81">
                  <c:v>226.99</c:v>
                </c:pt>
                <c:pt idx="82">
                  <c:v>227.71</c:v>
                </c:pt>
                <c:pt idx="83">
                  <c:v>233.24</c:v>
                </c:pt>
                <c:pt idx="84">
                  <c:v>233.36</c:v>
                </c:pt>
                <c:pt idx="85">
                  <c:v>233.49</c:v>
                </c:pt>
                <c:pt idx="86">
                  <c:v>233.98</c:v>
                </c:pt>
                <c:pt idx="87">
                  <c:v>234.89</c:v>
                </c:pt>
                <c:pt idx="88">
                  <c:v>238.55</c:v>
                </c:pt>
                <c:pt idx="89">
                  <c:v>252.2</c:v>
                </c:pt>
                <c:pt idx="90">
                  <c:v>253.57</c:v>
                </c:pt>
                <c:pt idx="91">
                  <c:v>254.75</c:v>
                </c:pt>
                <c:pt idx="92">
                  <c:v>264.5</c:v>
                </c:pt>
                <c:pt idx="93">
                  <c:v>272.39999999999998</c:v>
                </c:pt>
              </c:numCache>
            </c:numRef>
          </c:xVal>
          <c:yVal>
            <c:numRef>
              <c:f>'Линейная регрессия'!$M$67:$M$160</c:f>
              <c:numCache>
                <c:formatCode>General</c:formatCode>
                <c:ptCount val="94"/>
                <c:pt idx="0">
                  <c:v>1794844423.5515828</c:v>
                </c:pt>
                <c:pt idx="1">
                  <c:v>209766423.26342583</c:v>
                </c:pt>
                <c:pt idx="2">
                  <c:v>316090076.11226559</c:v>
                </c:pt>
                <c:pt idx="3">
                  <c:v>-353622340.99379969</c:v>
                </c:pt>
                <c:pt idx="4">
                  <c:v>307405606.42825937</c:v>
                </c:pt>
                <c:pt idx="5">
                  <c:v>-497351866.14968109</c:v>
                </c:pt>
                <c:pt idx="6">
                  <c:v>1631664086.116497</c:v>
                </c:pt>
                <c:pt idx="7">
                  <c:v>702013867.50974083</c:v>
                </c:pt>
                <c:pt idx="8">
                  <c:v>-541311115.44231462</c:v>
                </c:pt>
                <c:pt idx="9">
                  <c:v>180071319.40180445</c:v>
                </c:pt>
                <c:pt idx="10">
                  <c:v>125063322.99887371</c:v>
                </c:pt>
                <c:pt idx="11">
                  <c:v>-347673108.24817562</c:v>
                </c:pt>
                <c:pt idx="12">
                  <c:v>537713386.40888596</c:v>
                </c:pt>
                <c:pt idx="13">
                  <c:v>1233666368.3009491</c:v>
                </c:pt>
                <c:pt idx="14">
                  <c:v>558419797.80212975</c:v>
                </c:pt>
                <c:pt idx="15">
                  <c:v>875982429.25772572</c:v>
                </c:pt>
                <c:pt idx="16">
                  <c:v>2620793853.501925</c:v>
                </c:pt>
                <c:pt idx="17">
                  <c:v>730058117.41075706</c:v>
                </c:pt>
                <c:pt idx="18">
                  <c:v>-262886472.58924294</c:v>
                </c:pt>
                <c:pt idx="19">
                  <c:v>-823043680.90361071</c:v>
                </c:pt>
                <c:pt idx="20">
                  <c:v>633519560.5111227</c:v>
                </c:pt>
                <c:pt idx="21">
                  <c:v>-699872057.97092915</c:v>
                </c:pt>
                <c:pt idx="22">
                  <c:v>-1002026095.7456136</c:v>
                </c:pt>
                <c:pt idx="23">
                  <c:v>-583245841.89913416</c:v>
                </c:pt>
                <c:pt idx="24">
                  <c:v>-750621108.48912239</c:v>
                </c:pt>
                <c:pt idx="25">
                  <c:v>-451981841.81529236</c:v>
                </c:pt>
                <c:pt idx="26">
                  <c:v>-101234681.29498339</c:v>
                </c:pt>
                <c:pt idx="27">
                  <c:v>-222505723.41496706</c:v>
                </c:pt>
                <c:pt idx="28">
                  <c:v>-448256544.97377872</c:v>
                </c:pt>
                <c:pt idx="29">
                  <c:v>-623587812.76995301</c:v>
                </c:pt>
                <c:pt idx="30">
                  <c:v>-561141127.86348176</c:v>
                </c:pt>
                <c:pt idx="31">
                  <c:v>-555155346.0746336</c:v>
                </c:pt>
                <c:pt idx="32">
                  <c:v>-236837148.71492672</c:v>
                </c:pt>
                <c:pt idx="33">
                  <c:v>-169176971.02196813</c:v>
                </c:pt>
                <c:pt idx="34">
                  <c:v>184214998.72862196</c:v>
                </c:pt>
                <c:pt idx="35">
                  <c:v>-442109734.036376</c:v>
                </c:pt>
                <c:pt idx="36">
                  <c:v>-475192491.37459373</c:v>
                </c:pt>
                <c:pt idx="37">
                  <c:v>118877417.33749413</c:v>
                </c:pt>
                <c:pt idx="38">
                  <c:v>-318035834.19982815</c:v>
                </c:pt>
                <c:pt idx="39">
                  <c:v>-78808292.183059692</c:v>
                </c:pt>
                <c:pt idx="40">
                  <c:v>211776554.03916073</c:v>
                </c:pt>
                <c:pt idx="41">
                  <c:v>-443055872.50573254</c:v>
                </c:pt>
                <c:pt idx="42">
                  <c:v>-275953703.19160962</c:v>
                </c:pt>
                <c:pt idx="43">
                  <c:v>-545765150.27830148</c:v>
                </c:pt>
                <c:pt idx="44">
                  <c:v>-579668864.55913234</c:v>
                </c:pt>
                <c:pt idx="45">
                  <c:v>-595067957.42734599</c:v>
                </c:pt>
                <c:pt idx="46">
                  <c:v>-462277530.31704879</c:v>
                </c:pt>
                <c:pt idx="47">
                  <c:v>-917447625.63849783</c:v>
                </c:pt>
                <c:pt idx="48">
                  <c:v>-791142631.43516159</c:v>
                </c:pt>
                <c:pt idx="49">
                  <c:v>-798945119.04427838</c:v>
                </c:pt>
                <c:pt idx="50">
                  <c:v>-477256438.25307012</c:v>
                </c:pt>
                <c:pt idx="51">
                  <c:v>-600436754.96776271</c:v>
                </c:pt>
                <c:pt idx="52">
                  <c:v>-480873914.84094214</c:v>
                </c:pt>
                <c:pt idx="53">
                  <c:v>-566105983.38534617</c:v>
                </c:pt>
                <c:pt idx="54">
                  <c:v>-477842814.29702783</c:v>
                </c:pt>
                <c:pt idx="55">
                  <c:v>-253365188.43377995</c:v>
                </c:pt>
                <c:pt idx="56">
                  <c:v>396535920.42661762</c:v>
                </c:pt>
                <c:pt idx="57">
                  <c:v>-297746939.42718792</c:v>
                </c:pt>
                <c:pt idx="58">
                  <c:v>-190645371.27627254</c:v>
                </c:pt>
                <c:pt idx="59">
                  <c:v>1671872259.8052089</c:v>
                </c:pt>
                <c:pt idx="60">
                  <c:v>503417298.26788664</c:v>
                </c:pt>
                <c:pt idx="61">
                  <c:v>-339094918.1759069</c:v>
                </c:pt>
                <c:pt idx="62">
                  <c:v>-523885517.96736002</c:v>
                </c:pt>
                <c:pt idx="63">
                  <c:v>299946621.72087741</c:v>
                </c:pt>
                <c:pt idx="64">
                  <c:v>530392454.15473962</c:v>
                </c:pt>
                <c:pt idx="65">
                  <c:v>151006916.58860159</c:v>
                </c:pt>
                <c:pt idx="66">
                  <c:v>339163612.34863377</c:v>
                </c:pt>
                <c:pt idx="67">
                  <c:v>540842717.1927526</c:v>
                </c:pt>
                <c:pt idx="68">
                  <c:v>175214560.20927644</c:v>
                </c:pt>
                <c:pt idx="69">
                  <c:v>-8486825.110057354</c:v>
                </c:pt>
                <c:pt idx="70">
                  <c:v>155886244.2040658</c:v>
                </c:pt>
                <c:pt idx="71">
                  <c:v>133032269.46527815</c:v>
                </c:pt>
                <c:pt idx="72">
                  <c:v>35559864.309396982</c:v>
                </c:pt>
                <c:pt idx="73">
                  <c:v>73188036.244439363</c:v>
                </c:pt>
                <c:pt idx="74">
                  <c:v>36045637.512978315</c:v>
                </c:pt>
                <c:pt idx="75">
                  <c:v>-890323765.3143723</c:v>
                </c:pt>
                <c:pt idx="76">
                  <c:v>34075604.644764423</c:v>
                </c:pt>
                <c:pt idx="77">
                  <c:v>264984216.91094279</c:v>
                </c:pt>
                <c:pt idx="78">
                  <c:v>585790640.63271713</c:v>
                </c:pt>
                <c:pt idx="79">
                  <c:v>-298315056.91404724</c:v>
                </c:pt>
                <c:pt idx="80">
                  <c:v>351109436.68302226</c:v>
                </c:pt>
                <c:pt idx="81">
                  <c:v>1412556852.79568</c:v>
                </c:pt>
                <c:pt idx="82">
                  <c:v>-161746298.32666445</c:v>
                </c:pt>
                <c:pt idx="83">
                  <c:v>121256400.55310702</c:v>
                </c:pt>
                <c:pt idx="84">
                  <c:v>13003830.366049767</c:v>
                </c:pt>
                <c:pt idx="85">
                  <c:v>-125580702.33659577</c:v>
                </c:pt>
                <c:pt idx="86">
                  <c:v>-258060975.6004138</c:v>
                </c:pt>
                <c:pt idx="87">
                  <c:v>1599205.4810676575</c:v>
                </c:pt>
                <c:pt idx="88">
                  <c:v>163761444.77581692</c:v>
                </c:pt>
                <c:pt idx="89">
                  <c:v>13020100.998037338</c:v>
                </c:pt>
                <c:pt idx="90">
                  <c:v>272145896.36246538</c:v>
                </c:pt>
                <c:pt idx="91">
                  <c:v>-44398090.476932526</c:v>
                </c:pt>
                <c:pt idx="92">
                  <c:v>218702306.82465363</c:v>
                </c:pt>
                <c:pt idx="93">
                  <c:v>483115289.51004124</c:v>
                </c:pt>
              </c:numCache>
            </c:numRef>
          </c:yVal>
          <c:smooth val="0"/>
          <c:extLst>
            <c:ext xmlns:c16="http://schemas.microsoft.com/office/drawing/2014/chart" uri="{C3380CC4-5D6E-409C-BE32-E72D297353CC}">
              <c16:uniqueId val="{00000001-CF3A-6B4B-A65A-9077CD4D4ED6}"/>
            </c:ext>
          </c:extLst>
        </c:ser>
        <c:dLbls>
          <c:showLegendKey val="0"/>
          <c:showVal val="0"/>
          <c:showCatName val="0"/>
          <c:showSerName val="0"/>
          <c:showPercent val="0"/>
          <c:showBubbleSize val="0"/>
        </c:dLbls>
        <c:axId val="872241696"/>
        <c:axId val="872243344"/>
      </c:scatterChart>
      <c:valAx>
        <c:axId val="872241696"/>
        <c:scaling>
          <c:orientation val="minMax"/>
        </c:scaling>
        <c:delete val="0"/>
        <c:axPos val="b"/>
        <c:title>
          <c:tx>
            <c:rich>
              <a:bodyPr/>
              <a:lstStyle/>
              <a:p>
                <a:pPr>
                  <a:defRPr/>
                </a:pPr>
                <a:r>
                  <a:rPr lang="ru-RU"/>
                  <a:t>Сбербанк-цена</a:t>
                </a:r>
              </a:p>
            </c:rich>
          </c:tx>
          <c:overlay val="0"/>
        </c:title>
        <c:numFmt formatCode="#,##0.00" sourceLinked="1"/>
        <c:majorTickMark val="out"/>
        <c:minorTickMark val="none"/>
        <c:tickLblPos val="nextTo"/>
        <c:crossAx val="872243344"/>
        <c:crosses val="autoZero"/>
        <c:crossBetween val="midCat"/>
      </c:valAx>
      <c:valAx>
        <c:axId val="872243344"/>
        <c:scaling>
          <c:orientation val="minMax"/>
        </c:scaling>
        <c:delete val="0"/>
        <c:axPos val="l"/>
        <c:title>
          <c:tx>
            <c:rich>
              <a:bodyPr/>
              <a:lstStyle/>
              <a:p>
                <a:pPr>
                  <a:defRPr/>
                </a:pPr>
                <a:r>
                  <a:rPr lang="ru-RU"/>
                  <a:t>Остатки</a:t>
                </a:r>
              </a:p>
            </c:rich>
          </c:tx>
          <c:overlay val="0"/>
        </c:title>
        <c:numFmt formatCode="General" sourceLinked="1"/>
        <c:majorTickMark val="out"/>
        <c:minorTickMark val="none"/>
        <c:tickLblPos val="nextTo"/>
        <c:crossAx val="872241696"/>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ru-RU"/>
              <a:t>Сбербанк-цена График подбора</a:t>
            </a:r>
          </a:p>
        </c:rich>
      </c:tx>
      <c:overlay val="0"/>
    </c:title>
    <c:autoTitleDeleted val="0"/>
    <c:plotArea>
      <c:layout/>
      <c:scatterChart>
        <c:scatterStyle val="lineMarker"/>
        <c:varyColors val="0"/>
        <c:ser>
          <c:idx val="0"/>
          <c:order val="0"/>
          <c:tx>
            <c:v>Сбербанк-объем</c:v>
          </c:tx>
          <c:spPr>
            <a:ln w="19050">
              <a:noFill/>
            </a:ln>
          </c:spPr>
          <c:xVal>
            <c:numRef>
              <c:f>'Линейная регрессия'!$A$2:$A$95</c:f>
              <c:numCache>
                <c:formatCode>#,##0.00</c:formatCode>
                <c:ptCount val="94"/>
                <c:pt idx="0">
                  <c:v>54.9</c:v>
                </c:pt>
                <c:pt idx="1">
                  <c:v>61.5</c:v>
                </c:pt>
                <c:pt idx="2">
                  <c:v>62.88</c:v>
                </c:pt>
                <c:pt idx="3">
                  <c:v>72.25</c:v>
                </c:pt>
                <c:pt idx="4">
                  <c:v>72.3</c:v>
                </c:pt>
                <c:pt idx="5">
                  <c:v>72.349999999999994</c:v>
                </c:pt>
                <c:pt idx="6">
                  <c:v>72.5</c:v>
                </c:pt>
                <c:pt idx="7">
                  <c:v>73.209999999999994</c:v>
                </c:pt>
                <c:pt idx="8">
                  <c:v>73.5</c:v>
                </c:pt>
                <c:pt idx="9">
                  <c:v>73.599999999999994</c:v>
                </c:pt>
                <c:pt idx="10">
                  <c:v>74.5</c:v>
                </c:pt>
                <c:pt idx="11">
                  <c:v>75.3</c:v>
                </c:pt>
                <c:pt idx="12">
                  <c:v>75.52</c:v>
                </c:pt>
                <c:pt idx="13">
                  <c:v>75.91</c:v>
                </c:pt>
                <c:pt idx="14">
                  <c:v>76.23</c:v>
                </c:pt>
                <c:pt idx="15">
                  <c:v>76.900000000000006</c:v>
                </c:pt>
                <c:pt idx="16">
                  <c:v>83.8</c:v>
                </c:pt>
                <c:pt idx="17">
                  <c:v>84.5</c:v>
                </c:pt>
                <c:pt idx="18">
                  <c:v>84.5</c:v>
                </c:pt>
                <c:pt idx="19">
                  <c:v>88.23</c:v>
                </c:pt>
                <c:pt idx="20">
                  <c:v>90.53</c:v>
                </c:pt>
                <c:pt idx="21">
                  <c:v>91.16</c:v>
                </c:pt>
                <c:pt idx="22">
                  <c:v>92.94</c:v>
                </c:pt>
                <c:pt idx="23">
                  <c:v>93.68</c:v>
                </c:pt>
                <c:pt idx="24">
                  <c:v>94.7</c:v>
                </c:pt>
                <c:pt idx="25">
                  <c:v>95.23</c:v>
                </c:pt>
                <c:pt idx="26">
                  <c:v>96.5</c:v>
                </c:pt>
                <c:pt idx="27">
                  <c:v>97.86</c:v>
                </c:pt>
                <c:pt idx="28">
                  <c:v>98.86</c:v>
                </c:pt>
                <c:pt idx="29">
                  <c:v>99.05</c:v>
                </c:pt>
                <c:pt idx="30">
                  <c:v>99.11</c:v>
                </c:pt>
                <c:pt idx="31">
                  <c:v>101.17</c:v>
                </c:pt>
                <c:pt idx="32">
                  <c:v>101.26</c:v>
                </c:pt>
                <c:pt idx="33">
                  <c:v>102.74</c:v>
                </c:pt>
                <c:pt idx="34">
                  <c:v>102.9</c:v>
                </c:pt>
                <c:pt idx="35">
                  <c:v>103.07</c:v>
                </c:pt>
                <c:pt idx="36">
                  <c:v>104.57</c:v>
                </c:pt>
                <c:pt idx="37">
                  <c:v>107</c:v>
                </c:pt>
                <c:pt idx="38">
                  <c:v>109.59</c:v>
                </c:pt>
                <c:pt idx="39">
                  <c:v>109.9</c:v>
                </c:pt>
                <c:pt idx="40">
                  <c:v>123.55</c:v>
                </c:pt>
                <c:pt idx="41">
                  <c:v>132.56</c:v>
                </c:pt>
                <c:pt idx="42">
                  <c:v>133</c:v>
                </c:pt>
                <c:pt idx="43">
                  <c:v>139.15</c:v>
                </c:pt>
                <c:pt idx="44">
                  <c:v>143.5</c:v>
                </c:pt>
                <c:pt idx="45">
                  <c:v>145.34</c:v>
                </c:pt>
                <c:pt idx="46">
                  <c:v>145.59</c:v>
                </c:pt>
                <c:pt idx="47">
                  <c:v>147.4</c:v>
                </c:pt>
                <c:pt idx="48">
                  <c:v>155.93</c:v>
                </c:pt>
                <c:pt idx="49">
                  <c:v>156</c:v>
                </c:pt>
                <c:pt idx="50">
                  <c:v>158.69999999999999</c:v>
                </c:pt>
                <c:pt idx="51">
                  <c:v>159.80000000000001</c:v>
                </c:pt>
                <c:pt idx="52">
                  <c:v>164.53</c:v>
                </c:pt>
                <c:pt idx="53">
                  <c:v>165.2</c:v>
                </c:pt>
                <c:pt idx="54">
                  <c:v>172.2</c:v>
                </c:pt>
                <c:pt idx="55">
                  <c:v>173.25</c:v>
                </c:pt>
                <c:pt idx="56">
                  <c:v>182</c:v>
                </c:pt>
                <c:pt idx="57">
                  <c:v>183.51</c:v>
                </c:pt>
                <c:pt idx="58">
                  <c:v>186.3</c:v>
                </c:pt>
                <c:pt idx="59">
                  <c:v>187.21</c:v>
                </c:pt>
                <c:pt idx="60">
                  <c:v>189.8</c:v>
                </c:pt>
                <c:pt idx="61">
                  <c:v>192.33</c:v>
                </c:pt>
                <c:pt idx="62">
                  <c:v>193.8</c:v>
                </c:pt>
                <c:pt idx="63">
                  <c:v>194</c:v>
                </c:pt>
                <c:pt idx="64">
                  <c:v>197.25</c:v>
                </c:pt>
                <c:pt idx="65">
                  <c:v>200.5</c:v>
                </c:pt>
                <c:pt idx="66">
                  <c:v>203.22</c:v>
                </c:pt>
                <c:pt idx="67">
                  <c:v>203.32</c:v>
                </c:pt>
                <c:pt idx="68">
                  <c:v>207.8</c:v>
                </c:pt>
                <c:pt idx="69">
                  <c:v>214.42</c:v>
                </c:pt>
                <c:pt idx="70">
                  <c:v>214.86</c:v>
                </c:pt>
                <c:pt idx="71">
                  <c:v>217.9</c:v>
                </c:pt>
                <c:pt idx="72">
                  <c:v>218</c:v>
                </c:pt>
                <c:pt idx="73">
                  <c:v>221.57</c:v>
                </c:pt>
                <c:pt idx="74">
                  <c:v>222.36</c:v>
                </c:pt>
                <c:pt idx="75">
                  <c:v>222.57</c:v>
                </c:pt>
                <c:pt idx="76">
                  <c:v>224.2</c:v>
                </c:pt>
                <c:pt idx="77">
                  <c:v>224.35</c:v>
                </c:pt>
                <c:pt idx="78">
                  <c:v>225.17</c:v>
                </c:pt>
                <c:pt idx="79">
                  <c:v>225.2</c:v>
                </c:pt>
                <c:pt idx="80">
                  <c:v>226.1</c:v>
                </c:pt>
                <c:pt idx="81">
                  <c:v>226.99</c:v>
                </c:pt>
                <c:pt idx="82">
                  <c:v>227.71</c:v>
                </c:pt>
                <c:pt idx="83">
                  <c:v>233.24</c:v>
                </c:pt>
                <c:pt idx="84">
                  <c:v>233.36</c:v>
                </c:pt>
                <c:pt idx="85">
                  <c:v>233.49</c:v>
                </c:pt>
                <c:pt idx="86">
                  <c:v>233.98</c:v>
                </c:pt>
                <c:pt idx="87">
                  <c:v>234.89</c:v>
                </c:pt>
                <c:pt idx="88">
                  <c:v>238.55</c:v>
                </c:pt>
                <c:pt idx="89">
                  <c:v>252.2</c:v>
                </c:pt>
                <c:pt idx="90">
                  <c:v>253.57</c:v>
                </c:pt>
                <c:pt idx="91">
                  <c:v>254.75</c:v>
                </c:pt>
                <c:pt idx="92">
                  <c:v>264.5</c:v>
                </c:pt>
                <c:pt idx="93">
                  <c:v>272.39999999999998</c:v>
                </c:pt>
              </c:numCache>
            </c:numRef>
          </c:xVal>
          <c:yVal>
            <c:numRef>
              <c:f>'Линейная регрессия'!$B$2:$B$95</c:f>
              <c:numCache>
                <c:formatCode>#,##0.00</c:formatCode>
                <c:ptCount val="94"/>
                <c:pt idx="0">
                  <c:v>4337561310</c:v>
                </c:pt>
                <c:pt idx="1">
                  <c:v>2691982770</c:v>
                </c:pt>
                <c:pt idx="2">
                  <c:v>2785656310</c:v>
                </c:pt>
                <c:pt idx="3">
                  <c:v>2030051460</c:v>
                </c:pt>
                <c:pt idx="4">
                  <c:v>2690621070</c:v>
                </c:pt>
                <c:pt idx="5">
                  <c:v>1885405260</c:v>
                </c:pt>
                <c:pt idx="6">
                  <c:v>4013046200</c:v>
                </c:pt>
                <c:pt idx="7">
                  <c:v>3076887590</c:v>
                </c:pt>
                <c:pt idx="8">
                  <c:v>1830904250</c:v>
                </c:pt>
                <c:pt idx="9">
                  <c:v>2551370010</c:v>
                </c:pt>
                <c:pt idx="10">
                  <c:v>2488111940</c:v>
                </c:pt>
                <c:pt idx="11">
                  <c:v>2008042110</c:v>
                </c:pt>
                <c:pt idx="12">
                  <c:v>2891411920</c:v>
                </c:pt>
                <c:pt idx="13">
                  <c:v>3583789870</c:v>
                </c:pt>
                <c:pt idx="14">
                  <c:v>2905609940</c:v>
                </c:pt>
                <c:pt idx="15">
                  <c:v>3217030850</c:v>
                </c:pt>
                <c:pt idx="16">
                  <c:v>4898591710</c:v>
                </c:pt>
                <c:pt idx="17">
                  <c:v>3001439250</c:v>
                </c:pt>
                <c:pt idx="18">
                  <c:v>2008494660</c:v>
                </c:pt>
                <c:pt idx="19">
                  <c:v>1414145480</c:v>
                </c:pt>
                <c:pt idx="20">
                  <c:v>2849625200</c:v>
                </c:pt>
                <c:pt idx="21">
                  <c:v>1510458530</c:v>
                </c:pt>
                <c:pt idx="22">
                  <c:v>1191987680</c:v>
                </c:pt>
                <c:pt idx="23">
                  <c:v>1603984540</c:v>
                </c:pt>
                <c:pt idx="24">
                  <c:v>1427259190</c:v>
                </c:pt>
                <c:pt idx="25">
                  <c:v>1721040080</c:v>
                </c:pt>
                <c:pt idx="26">
                  <c:v>2060145470</c:v>
                </c:pt>
                <c:pt idx="27">
                  <c:v>1926407650</c:v>
                </c:pt>
                <c:pt idx="28">
                  <c:v>1691490080</c:v>
                </c:pt>
                <c:pt idx="29">
                  <c:v>1514417130</c:v>
                </c:pt>
                <c:pt idx="30">
                  <c:v>1576313810</c:v>
                </c:pt>
                <c:pt idx="31">
                  <c:v>1563416090</c:v>
                </c:pt>
                <c:pt idx="32">
                  <c:v>1880909280</c:v>
                </c:pt>
                <c:pt idx="33">
                  <c:v>1935002670</c:v>
                </c:pt>
                <c:pt idx="34">
                  <c:v>2286927960</c:v>
                </c:pt>
                <c:pt idx="35">
                  <c:v>1659044880</c:v>
                </c:pt>
                <c:pt idx="36">
                  <c:v>1612212000</c:v>
                </c:pt>
                <c:pt idx="37">
                  <c:v>2184006710</c:v>
                </c:pt>
                <c:pt idx="38">
                  <c:v>1723351580</c:v>
                </c:pt>
                <c:pt idx="39">
                  <c:v>1959737430</c:v>
                </c:pt>
                <c:pt idx="40">
                  <c:v>2125196160</c:v>
                </c:pt>
                <c:pt idx="41">
                  <c:v>1387771330</c:v>
                </c:pt>
                <c:pt idx="42">
                  <c:v>1550840130</c:v>
                </c:pt>
                <c:pt idx="43">
                  <c:v>1224653180</c:v>
                </c:pt>
                <c:pt idx="44">
                  <c:v>1150874110</c:v>
                </c:pt>
                <c:pt idx="45">
                  <c:v>1118608200</c:v>
                </c:pt>
                <c:pt idx="46">
                  <c:v>1249106940</c:v>
                </c:pt>
                <c:pt idx="47">
                  <c:v>777345030</c:v>
                </c:pt>
                <c:pt idx="48">
                  <c:v>825457660</c:v>
                </c:pt>
                <c:pt idx="49">
                  <c:v>817013500</c:v>
                </c:pt>
                <c:pt idx="50">
                  <c:v>1113951960</c:v>
                </c:pt>
                <c:pt idx="51">
                  <c:v>980688220</c:v>
                </c:pt>
                <c:pt idx="52">
                  <c:v>1056892340</c:v>
                </c:pt>
                <c:pt idx="53">
                  <c:v>965518550</c:v>
                </c:pt>
                <c:pt idx="54">
                  <c:v>989614480</c:v>
                </c:pt>
                <c:pt idx="55">
                  <c:v>1204467020</c:v>
                </c:pt>
                <c:pt idx="56">
                  <c:v>1774159080</c:v>
                </c:pt>
                <c:pt idx="57">
                  <c:v>1066034430</c:v>
                </c:pt>
                <c:pt idx="58">
                  <c:v>1147560770</c:v>
                </c:pt>
                <c:pt idx="59">
                  <c:v>3001736660</c:v>
                </c:pt>
                <c:pt idx="60">
                  <c:v>1809539820</c:v>
                </c:pt>
                <c:pt idx="61">
                  <c:v>943835730</c:v>
                </c:pt>
                <c:pt idx="62">
                  <c:v>745570010</c:v>
                </c:pt>
                <c:pt idx="63">
                  <c:v>1567568800</c:v>
                </c:pt>
                <c:pt idx="64">
                  <c:v>1768222700</c:v>
                </c:pt>
                <c:pt idx="65">
                  <c:v>1359045230</c:v>
                </c:pt>
                <c:pt idx="66">
                  <c:v>1522268370</c:v>
                </c:pt>
                <c:pt idx="67">
                  <c:v>1723030800</c:v>
                </c:pt>
                <c:pt idx="68">
                  <c:v>1316335610</c:v>
                </c:pt>
                <c:pt idx="69">
                  <c:v>1071950350</c:v>
                </c:pt>
                <c:pt idx="70">
                  <c:v>1232290050</c:v>
                </c:pt>
                <c:pt idx="71">
                  <c:v>1181569160</c:v>
                </c:pt>
                <c:pt idx="72">
                  <c:v>1083180080</c:v>
                </c:pt>
                <c:pt idx="73">
                  <c:v>1088082960</c:v>
                </c:pt>
                <c:pt idx="74">
                  <c:v>1043698830</c:v>
                </c:pt>
                <c:pt idx="75">
                  <c:v>115404410</c:v>
                </c:pt>
                <c:pt idx="76">
                  <c:v>1024861980</c:v>
                </c:pt>
                <c:pt idx="77">
                  <c:v>1254395580</c:v>
                </c:pt>
                <c:pt idx="78">
                  <c:v>1567685270</c:v>
                </c:pt>
                <c:pt idx="79">
                  <c:v>683304570</c:v>
                </c:pt>
                <c:pt idx="80">
                  <c:v>1324478990</c:v>
                </c:pt>
                <c:pt idx="81">
                  <c:v>2377768000</c:v>
                </c:pt>
                <c:pt idx="82">
                  <c:v>796864790</c:v>
                </c:pt>
                <c:pt idx="83">
                  <c:v>1029175370</c:v>
                </c:pt>
                <c:pt idx="84">
                  <c:v>919822790</c:v>
                </c:pt>
                <c:pt idx="85">
                  <c:v>780046580</c:v>
                </c:pt>
                <c:pt idx="86">
                  <c:v>643074600</c:v>
                </c:pt>
                <c:pt idx="87">
                  <c:v>894393040</c:v>
                </c:pt>
                <c:pt idx="88">
                  <c:v>1023004980</c:v>
                </c:pt>
                <c:pt idx="89">
                  <c:v>747137520</c:v>
                </c:pt>
                <c:pt idx="90">
                  <c:v>993704870</c:v>
                </c:pt>
                <c:pt idx="91">
                  <c:v>666344120</c:v>
                </c:pt>
                <c:pt idx="92">
                  <c:v>840068720</c:v>
                </c:pt>
                <c:pt idx="93">
                  <c:v>1032064390</c:v>
                </c:pt>
              </c:numCache>
            </c:numRef>
          </c:yVal>
          <c:smooth val="0"/>
          <c:extLst>
            <c:ext xmlns:c16="http://schemas.microsoft.com/office/drawing/2014/chart" uri="{C3380CC4-5D6E-409C-BE32-E72D297353CC}">
              <c16:uniqueId val="{00000001-52F7-6B43-BDA3-54834CF5463F}"/>
            </c:ext>
          </c:extLst>
        </c:ser>
        <c:ser>
          <c:idx val="1"/>
          <c:order val="1"/>
          <c:tx>
            <c:v>Предсказанное Сбербанк-объем</c:v>
          </c:tx>
          <c:spPr>
            <a:ln w="19050">
              <a:noFill/>
            </a:ln>
          </c:spPr>
          <c:xVal>
            <c:numRef>
              <c:f>'Линейная регрессия'!$A$2:$A$95</c:f>
              <c:numCache>
                <c:formatCode>#,##0.00</c:formatCode>
                <c:ptCount val="94"/>
                <c:pt idx="0">
                  <c:v>54.9</c:v>
                </c:pt>
                <c:pt idx="1">
                  <c:v>61.5</c:v>
                </c:pt>
                <c:pt idx="2">
                  <c:v>62.88</c:v>
                </c:pt>
                <c:pt idx="3">
                  <c:v>72.25</c:v>
                </c:pt>
                <c:pt idx="4">
                  <c:v>72.3</c:v>
                </c:pt>
                <c:pt idx="5">
                  <c:v>72.349999999999994</c:v>
                </c:pt>
                <c:pt idx="6">
                  <c:v>72.5</c:v>
                </c:pt>
                <c:pt idx="7">
                  <c:v>73.209999999999994</c:v>
                </c:pt>
                <c:pt idx="8">
                  <c:v>73.5</c:v>
                </c:pt>
                <c:pt idx="9">
                  <c:v>73.599999999999994</c:v>
                </c:pt>
                <c:pt idx="10">
                  <c:v>74.5</c:v>
                </c:pt>
                <c:pt idx="11">
                  <c:v>75.3</c:v>
                </c:pt>
                <c:pt idx="12">
                  <c:v>75.52</c:v>
                </c:pt>
                <c:pt idx="13">
                  <c:v>75.91</c:v>
                </c:pt>
                <c:pt idx="14">
                  <c:v>76.23</c:v>
                </c:pt>
                <c:pt idx="15">
                  <c:v>76.900000000000006</c:v>
                </c:pt>
                <c:pt idx="16">
                  <c:v>83.8</c:v>
                </c:pt>
                <c:pt idx="17">
                  <c:v>84.5</c:v>
                </c:pt>
                <c:pt idx="18">
                  <c:v>84.5</c:v>
                </c:pt>
                <c:pt idx="19">
                  <c:v>88.23</c:v>
                </c:pt>
                <c:pt idx="20">
                  <c:v>90.53</c:v>
                </c:pt>
                <c:pt idx="21">
                  <c:v>91.16</c:v>
                </c:pt>
                <c:pt idx="22">
                  <c:v>92.94</c:v>
                </c:pt>
                <c:pt idx="23">
                  <c:v>93.68</c:v>
                </c:pt>
                <c:pt idx="24">
                  <c:v>94.7</c:v>
                </c:pt>
                <c:pt idx="25">
                  <c:v>95.23</c:v>
                </c:pt>
                <c:pt idx="26">
                  <c:v>96.5</c:v>
                </c:pt>
                <c:pt idx="27">
                  <c:v>97.86</c:v>
                </c:pt>
                <c:pt idx="28">
                  <c:v>98.86</c:v>
                </c:pt>
                <c:pt idx="29">
                  <c:v>99.05</c:v>
                </c:pt>
                <c:pt idx="30">
                  <c:v>99.11</c:v>
                </c:pt>
                <c:pt idx="31">
                  <c:v>101.17</c:v>
                </c:pt>
                <c:pt idx="32">
                  <c:v>101.26</c:v>
                </c:pt>
                <c:pt idx="33">
                  <c:v>102.74</c:v>
                </c:pt>
                <c:pt idx="34">
                  <c:v>102.9</c:v>
                </c:pt>
                <c:pt idx="35">
                  <c:v>103.07</c:v>
                </c:pt>
                <c:pt idx="36">
                  <c:v>104.57</c:v>
                </c:pt>
                <c:pt idx="37">
                  <c:v>107</c:v>
                </c:pt>
                <c:pt idx="38">
                  <c:v>109.59</c:v>
                </c:pt>
                <c:pt idx="39">
                  <c:v>109.9</c:v>
                </c:pt>
                <c:pt idx="40">
                  <c:v>123.55</c:v>
                </c:pt>
                <c:pt idx="41">
                  <c:v>132.56</c:v>
                </c:pt>
                <c:pt idx="42">
                  <c:v>133</c:v>
                </c:pt>
                <c:pt idx="43">
                  <c:v>139.15</c:v>
                </c:pt>
                <c:pt idx="44">
                  <c:v>143.5</c:v>
                </c:pt>
                <c:pt idx="45">
                  <c:v>145.34</c:v>
                </c:pt>
                <c:pt idx="46">
                  <c:v>145.59</c:v>
                </c:pt>
                <c:pt idx="47">
                  <c:v>147.4</c:v>
                </c:pt>
                <c:pt idx="48">
                  <c:v>155.93</c:v>
                </c:pt>
                <c:pt idx="49">
                  <c:v>156</c:v>
                </c:pt>
                <c:pt idx="50">
                  <c:v>158.69999999999999</c:v>
                </c:pt>
                <c:pt idx="51">
                  <c:v>159.80000000000001</c:v>
                </c:pt>
                <c:pt idx="52">
                  <c:v>164.53</c:v>
                </c:pt>
                <c:pt idx="53">
                  <c:v>165.2</c:v>
                </c:pt>
                <c:pt idx="54">
                  <c:v>172.2</c:v>
                </c:pt>
                <c:pt idx="55">
                  <c:v>173.25</c:v>
                </c:pt>
                <c:pt idx="56">
                  <c:v>182</c:v>
                </c:pt>
                <c:pt idx="57">
                  <c:v>183.51</c:v>
                </c:pt>
                <c:pt idx="58">
                  <c:v>186.3</c:v>
                </c:pt>
                <c:pt idx="59">
                  <c:v>187.21</c:v>
                </c:pt>
                <c:pt idx="60">
                  <c:v>189.8</c:v>
                </c:pt>
                <c:pt idx="61">
                  <c:v>192.33</c:v>
                </c:pt>
                <c:pt idx="62">
                  <c:v>193.8</c:v>
                </c:pt>
                <c:pt idx="63">
                  <c:v>194</c:v>
                </c:pt>
                <c:pt idx="64">
                  <c:v>197.25</c:v>
                </c:pt>
                <c:pt idx="65">
                  <c:v>200.5</c:v>
                </c:pt>
                <c:pt idx="66">
                  <c:v>203.22</c:v>
                </c:pt>
                <c:pt idx="67">
                  <c:v>203.32</c:v>
                </c:pt>
                <c:pt idx="68">
                  <c:v>207.8</c:v>
                </c:pt>
                <c:pt idx="69">
                  <c:v>214.42</c:v>
                </c:pt>
                <c:pt idx="70">
                  <c:v>214.86</c:v>
                </c:pt>
                <c:pt idx="71">
                  <c:v>217.9</c:v>
                </c:pt>
                <c:pt idx="72">
                  <c:v>218</c:v>
                </c:pt>
                <c:pt idx="73">
                  <c:v>221.57</c:v>
                </c:pt>
                <c:pt idx="74">
                  <c:v>222.36</c:v>
                </c:pt>
                <c:pt idx="75">
                  <c:v>222.57</c:v>
                </c:pt>
                <c:pt idx="76">
                  <c:v>224.2</c:v>
                </c:pt>
                <c:pt idx="77">
                  <c:v>224.35</c:v>
                </c:pt>
                <c:pt idx="78">
                  <c:v>225.17</c:v>
                </c:pt>
                <c:pt idx="79">
                  <c:v>225.2</c:v>
                </c:pt>
                <c:pt idx="80">
                  <c:v>226.1</c:v>
                </c:pt>
                <c:pt idx="81">
                  <c:v>226.99</c:v>
                </c:pt>
                <c:pt idx="82">
                  <c:v>227.71</c:v>
                </c:pt>
                <c:pt idx="83">
                  <c:v>233.24</c:v>
                </c:pt>
                <c:pt idx="84">
                  <c:v>233.36</c:v>
                </c:pt>
                <c:pt idx="85">
                  <c:v>233.49</c:v>
                </c:pt>
                <c:pt idx="86">
                  <c:v>233.98</c:v>
                </c:pt>
                <c:pt idx="87">
                  <c:v>234.89</c:v>
                </c:pt>
                <c:pt idx="88">
                  <c:v>238.55</c:v>
                </c:pt>
                <c:pt idx="89">
                  <c:v>252.2</c:v>
                </c:pt>
                <c:pt idx="90">
                  <c:v>253.57</c:v>
                </c:pt>
                <c:pt idx="91">
                  <c:v>254.75</c:v>
                </c:pt>
                <c:pt idx="92">
                  <c:v>264.5</c:v>
                </c:pt>
                <c:pt idx="93">
                  <c:v>272.39999999999998</c:v>
                </c:pt>
              </c:numCache>
            </c:numRef>
          </c:xVal>
          <c:yVal>
            <c:numRef>
              <c:f>'Линейная регрессия'!$L$67:$L$160</c:f>
              <c:numCache>
                <c:formatCode>General</c:formatCode>
                <c:ptCount val="94"/>
                <c:pt idx="0">
                  <c:v>2542716886.4484172</c:v>
                </c:pt>
                <c:pt idx="1">
                  <c:v>2482216346.7365742</c:v>
                </c:pt>
                <c:pt idx="2">
                  <c:v>2469566233.8877344</c:v>
                </c:pt>
                <c:pt idx="3">
                  <c:v>2383673800.9937997</c:v>
                </c:pt>
                <c:pt idx="4">
                  <c:v>2383215463.5717406</c:v>
                </c:pt>
                <c:pt idx="5">
                  <c:v>2382757126.1496811</c:v>
                </c:pt>
                <c:pt idx="6">
                  <c:v>2381382113.883503</c:v>
                </c:pt>
                <c:pt idx="7">
                  <c:v>2374873722.4902592</c:v>
                </c:pt>
                <c:pt idx="8">
                  <c:v>2372215365.4423146</c:v>
                </c:pt>
                <c:pt idx="9">
                  <c:v>2371298690.5981956</c:v>
                </c:pt>
                <c:pt idx="10">
                  <c:v>2363048617.0011263</c:v>
                </c:pt>
                <c:pt idx="11">
                  <c:v>2355715218.2481756</c:v>
                </c:pt>
                <c:pt idx="12">
                  <c:v>2353698533.591114</c:v>
                </c:pt>
                <c:pt idx="13">
                  <c:v>2350123501.6990509</c:v>
                </c:pt>
                <c:pt idx="14">
                  <c:v>2347190142.1978703</c:v>
                </c:pt>
                <c:pt idx="15">
                  <c:v>2341048420.7422743</c:v>
                </c:pt>
                <c:pt idx="16">
                  <c:v>2277797856.498075</c:v>
                </c:pt>
                <c:pt idx="17">
                  <c:v>2271381132.5892429</c:v>
                </c:pt>
                <c:pt idx="18">
                  <c:v>2271381132.5892429</c:v>
                </c:pt>
                <c:pt idx="19">
                  <c:v>2237189160.9036107</c:v>
                </c:pt>
                <c:pt idx="20">
                  <c:v>2216105639.4888773</c:v>
                </c:pt>
                <c:pt idx="21">
                  <c:v>2210330587.9709291</c:v>
                </c:pt>
                <c:pt idx="22">
                  <c:v>2194013775.7456136</c:v>
                </c:pt>
                <c:pt idx="23">
                  <c:v>2187230381.8991342</c:v>
                </c:pt>
                <c:pt idx="24">
                  <c:v>2177880298.4891224</c:v>
                </c:pt>
                <c:pt idx="25">
                  <c:v>2173021921.8152924</c:v>
                </c:pt>
                <c:pt idx="26">
                  <c:v>2161380151.2949834</c:v>
                </c:pt>
                <c:pt idx="27">
                  <c:v>2148913373.4149671</c:v>
                </c:pt>
                <c:pt idx="28">
                  <c:v>2139746624.9737787</c:v>
                </c:pt>
                <c:pt idx="29">
                  <c:v>2138004942.769953</c:v>
                </c:pt>
                <c:pt idx="30">
                  <c:v>2137454937.8634818</c:v>
                </c:pt>
                <c:pt idx="31">
                  <c:v>2118571436.0746336</c:v>
                </c:pt>
                <c:pt idx="32">
                  <c:v>2117746428.7149267</c:v>
                </c:pt>
                <c:pt idx="33">
                  <c:v>2104179641.0219681</c:v>
                </c:pt>
                <c:pt idx="34">
                  <c:v>2102712961.271378</c:v>
                </c:pt>
                <c:pt idx="35">
                  <c:v>2101154614.036376</c:v>
                </c:pt>
                <c:pt idx="36">
                  <c:v>2087404491.3745937</c:v>
                </c:pt>
                <c:pt idx="37">
                  <c:v>2065129292.6625059</c:v>
                </c:pt>
                <c:pt idx="38">
                  <c:v>2041387414.1998281</c:v>
                </c:pt>
                <c:pt idx="39">
                  <c:v>2038545722.1830597</c:v>
                </c:pt>
                <c:pt idx="40">
                  <c:v>1913419605.9608393</c:v>
                </c:pt>
                <c:pt idx="41">
                  <c:v>1830827202.5057325</c:v>
                </c:pt>
                <c:pt idx="42">
                  <c:v>1826793833.1916096</c:v>
                </c:pt>
                <c:pt idx="43">
                  <c:v>1770418330.2783015</c:v>
                </c:pt>
                <c:pt idx="44">
                  <c:v>1730542974.5591323</c:v>
                </c:pt>
                <c:pt idx="45">
                  <c:v>1713676157.427346</c:v>
                </c:pt>
                <c:pt idx="46">
                  <c:v>1711384470.3170488</c:v>
                </c:pt>
                <c:pt idx="47">
                  <c:v>1694792655.6384978</c:v>
                </c:pt>
                <c:pt idx="48">
                  <c:v>1616600291.4351616</c:v>
                </c:pt>
                <c:pt idx="49">
                  <c:v>1615958619.0442784</c:v>
                </c:pt>
                <c:pt idx="50">
                  <c:v>1591208398.2530701</c:v>
                </c:pt>
                <c:pt idx="51">
                  <c:v>1581124974.9677627</c:v>
                </c:pt>
                <c:pt idx="52">
                  <c:v>1537766254.8409421</c:v>
                </c:pt>
                <c:pt idx="53">
                  <c:v>1531624533.3853462</c:v>
                </c:pt>
                <c:pt idx="54">
                  <c:v>1467457294.2970278</c:v>
                </c:pt>
                <c:pt idx="55">
                  <c:v>1457832208.43378</c:v>
                </c:pt>
                <c:pt idx="56">
                  <c:v>1377623159.5733824</c:v>
                </c:pt>
                <c:pt idx="57">
                  <c:v>1363781369.4271879</c:v>
                </c:pt>
                <c:pt idx="58">
                  <c:v>1338206141.2762725</c:v>
                </c:pt>
                <c:pt idx="59">
                  <c:v>1329864400.1947911</c:v>
                </c:pt>
                <c:pt idx="60">
                  <c:v>1306122521.7321134</c:v>
                </c:pt>
                <c:pt idx="61">
                  <c:v>1282930648.1759069</c:v>
                </c:pt>
                <c:pt idx="62">
                  <c:v>1269455527.96736</c:v>
                </c:pt>
                <c:pt idx="63">
                  <c:v>1267622178.2791226</c:v>
                </c:pt>
                <c:pt idx="64">
                  <c:v>1237830245.8452604</c:v>
                </c:pt>
                <c:pt idx="65">
                  <c:v>1208038313.4113984</c:v>
                </c:pt>
                <c:pt idx="66">
                  <c:v>1183104757.6513662</c:v>
                </c:pt>
                <c:pt idx="67">
                  <c:v>1182188082.8072474</c:v>
                </c:pt>
                <c:pt idx="68">
                  <c:v>1141121049.7907236</c:v>
                </c:pt>
                <c:pt idx="69">
                  <c:v>1080437175.1100574</c:v>
                </c:pt>
                <c:pt idx="70">
                  <c:v>1076403805.7959342</c:v>
                </c:pt>
                <c:pt idx="71">
                  <c:v>1048536890.5347219</c:v>
                </c:pt>
                <c:pt idx="72">
                  <c:v>1047620215.690603</c:v>
                </c:pt>
                <c:pt idx="73">
                  <c:v>1014894923.7555606</c:v>
                </c:pt>
                <c:pt idx="74">
                  <c:v>1007653192.4870217</c:v>
                </c:pt>
                <c:pt idx="75">
                  <c:v>1005728175.3143723</c:v>
                </c:pt>
                <c:pt idx="76">
                  <c:v>990786375.35523558</c:v>
                </c:pt>
                <c:pt idx="77">
                  <c:v>989411363.08905721</c:v>
                </c:pt>
                <c:pt idx="78">
                  <c:v>981894629.36728287</c:v>
                </c:pt>
                <c:pt idx="79">
                  <c:v>981619626.91404724</c:v>
                </c:pt>
                <c:pt idx="80">
                  <c:v>973369553.31697774</c:v>
                </c:pt>
                <c:pt idx="81">
                  <c:v>965211147.20431995</c:v>
                </c:pt>
                <c:pt idx="82">
                  <c:v>958611088.32666445</c:v>
                </c:pt>
                <c:pt idx="83">
                  <c:v>907918969.44689298</c:v>
                </c:pt>
                <c:pt idx="84">
                  <c:v>906818959.63395023</c:v>
                </c:pt>
                <c:pt idx="85">
                  <c:v>905627282.33659577</c:v>
                </c:pt>
                <c:pt idx="86">
                  <c:v>901135575.6004138</c:v>
                </c:pt>
                <c:pt idx="87">
                  <c:v>892793834.51893234</c:v>
                </c:pt>
                <c:pt idx="88">
                  <c:v>859243535.22418308</c:v>
                </c:pt>
                <c:pt idx="89">
                  <c:v>734117419.00196266</c:v>
                </c:pt>
                <c:pt idx="90">
                  <c:v>721558973.63753462</c:v>
                </c:pt>
                <c:pt idx="91">
                  <c:v>710742210.47693253</c:v>
                </c:pt>
                <c:pt idx="92">
                  <c:v>621366413.17534637</c:v>
                </c:pt>
                <c:pt idx="93">
                  <c:v>548949100.48995876</c:v>
                </c:pt>
              </c:numCache>
            </c:numRef>
          </c:yVal>
          <c:smooth val="0"/>
          <c:extLst>
            <c:ext xmlns:c16="http://schemas.microsoft.com/office/drawing/2014/chart" uri="{C3380CC4-5D6E-409C-BE32-E72D297353CC}">
              <c16:uniqueId val="{00000002-52F7-6B43-BDA3-54834CF5463F}"/>
            </c:ext>
          </c:extLst>
        </c:ser>
        <c:dLbls>
          <c:showLegendKey val="0"/>
          <c:showVal val="0"/>
          <c:showCatName val="0"/>
          <c:showSerName val="0"/>
          <c:showPercent val="0"/>
          <c:showBubbleSize val="0"/>
        </c:dLbls>
        <c:axId val="872095536"/>
        <c:axId val="872072480"/>
      </c:scatterChart>
      <c:valAx>
        <c:axId val="872095536"/>
        <c:scaling>
          <c:orientation val="minMax"/>
        </c:scaling>
        <c:delete val="0"/>
        <c:axPos val="b"/>
        <c:title>
          <c:tx>
            <c:rich>
              <a:bodyPr/>
              <a:lstStyle/>
              <a:p>
                <a:pPr>
                  <a:defRPr/>
                </a:pPr>
                <a:r>
                  <a:rPr lang="ru-RU"/>
                  <a:t>Сбербанк-цена</a:t>
                </a:r>
              </a:p>
            </c:rich>
          </c:tx>
          <c:overlay val="0"/>
        </c:title>
        <c:numFmt formatCode="#,##0.00" sourceLinked="1"/>
        <c:majorTickMark val="out"/>
        <c:minorTickMark val="none"/>
        <c:tickLblPos val="nextTo"/>
        <c:crossAx val="872072480"/>
        <c:crosses val="autoZero"/>
        <c:crossBetween val="midCat"/>
      </c:valAx>
      <c:valAx>
        <c:axId val="872072480"/>
        <c:scaling>
          <c:orientation val="minMax"/>
        </c:scaling>
        <c:delete val="0"/>
        <c:axPos val="l"/>
        <c:title>
          <c:tx>
            <c:rich>
              <a:bodyPr/>
              <a:lstStyle/>
              <a:p>
                <a:pPr>
                  <a:defRPr/>
                </a:pPr>
                <a:r>
                  <a:rPr lang="ru-RU"/>
                  <a:t>Сбербанк-объем</a:t>
                </a:r>
              </a:p>
            </c:rich>
          </c:tx>
          <c:overlay val="0"/>
        </c:title>
        <c:numFmt formatCode="#,##0.00" sourceLinked="1"/>
        <c:majorTickMark val="out"/>
        <c:minorTickMark val="none"/>
        <c:tickLblPos val="nextTo"/>
        <c:crossAx val="872095536"/>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_xlchart.v1.14</cx:f>
      </cx:numDim>
    </cx:data>
  </cx:chartData>
  <cx:chart>
    <cx:title pos="t" align="ctr" overlay="0">
      <cx:tx>
        <cx:txData>
          <cx:v>Втб-цена</cx:v>
        </cx:txData>
      </cx:tx>
      <cx:txPr>
        <a:bodyPr spcFirstLastPara="1" vertOverflow="ellipsis" wrap="square" lIns="0" tIns="0" rIns="0" bIns="0" anchor="ctr" anchorCtr="1"/>
        <a:lstStyle/>
        <a:p>
          <a:pPr algn="ctr">
            <a:defRPr/>
          </a:pPr>
          <a:r>
            <a:rPr lang="ru-RU"/>
            <a:t>Втб-цена</a:t>
          </a:r>
        </a:p>
      </cx:txPr>
    </cx:title>
    <cx:plotArea>
      <cx:plotAreaRegion>
        <cx:series layoutId="clusteredColumn" uniqueId="{2A3F3116-261C-4C94-93F2-242F31506C4F}">
          <cx:tx>
            <cx:txData>
              <cx:f>_xlchart.v1.13</cx:f>
              <cx:v>ВТБ-цена</cx:v>
            </cx:txData>
          </cx:tx>
          <cx:dataLabels>
            <cx:visibility seriesName="0" categoryName="0" value="1"/>
          </cx:dataLabels>
          <cx:dataId val="0"/>
          <cx:layoutPr>
            <cx:binning intervalClosed="r">
              <cx:binSize val="0.0047650000000000001"/>
            </cx:binning>
          </cx:layoutPr>
        </cx:series>
      </cx:plotAreaRegion>
      <cx:axis id="0">
        <cx:catScaling gapWidth="0"/>
        <cx:tickLabels/>
      </cx:axis>
      <cx:axis id="1">
        <cx:valScaling/>
        <cx:majorGridlines/>
        <cx:tickLabels/>
      </cx:axis>
    </cx:plotArea>
  </cx:chart>
  <cx:clrMapOvr bg1="lt1" tx1="dk1" bg2="lt2" tx2="dk2" accent1="accent1" accent2="accent2" accent3="accent3" accent4="accent4" accent5="accent5" accent6="accent6" hlink="hlink" folHlink="folHlink"/>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ВТБ-доходность</cx:v>
        </cx:txData>
      </cx:tx>
      <cx:txPr>
        <a:bodyPr spcFirstLastPara="1" vertOverflow="ellipsis" wrap="square" lIns="0" tIns="0" rIns="0" bIns="0" anchor="ctr" anchorCtr="1"/>
        <a:lstStyle/>
        <a:p>
          <a:pPr algn="ctr">
            <a:defRPr/>
          </a:pPr>
          <a:r>
            <a:rPr lang="ru-RU"/>
            <a:t>ВТБ-доходность</a:t>
          </a:r>
        </a:p>
      </cx:txPr>
    </cx:title>
    <cx:plotArea>
      <cx:plotAreaRegion>
        <cx:series layoutId="clusteredColumn" uniqueId="{2550F5AB-A713-4E03-948C-73106E854B8C}">
          <cx:tx>
            <cx:txData>
              <cx:f>_xlchart.v1.0</cx:f>
              <cx:v/>
            </cx:txData>
          </cx:tx>
          <cx:dataLabels>
            <cx:visibility seriesName="0" categoryName="0" value="1"/>
            <cx:separator>, </cx:separator>
          </cx:dataLabels>
          <cx:dataId val="0"/>
          <cx:layoutPr>
            <cx:binning intervalClosed="r"/>
          </cx:layoutPr>
        </cx:series>
      </cx:plotAreaRegion>
      <cx:axis id="0">
        <cx:catScaling gapWidth="0"/>
        <cx:tickLabels/>
      </cx:axis>
      <cx:axis id="1">
        <cx:valScaling/>
        <cx:majorGridlines/>
        <cx:tickLabels/>
      </cx:axis>
    </cx:plotArea>
  </cx:chart>
  <cx:clrMapOvr bg1="lt1" tx1="dk1" bg2="lt2" tx2="dk2" accent1="accent1" accent2="accent2" accent3="accent3" accent4="accent4" accent5="accent5" accent6="accent6" hlink="hlink" folHlink="folHlink"/>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_xlchart.v1.16</cx:f>
      </cx:numDim>
    </cx:data>
  </cx:chartData>
  <cx:chart>
    <cx:title pos="t" align="ctr" overlay="0">
      <cx:tx>
        <cx:txData>
          <cx:v>Сбарбанк -цена</cx:v>
        </cx:txData>
      </cx:tx>
      <cx:txPr>
        <a:bodyPr spcFirstLastPara="1" vertOverflow="ellipsis" wrap="square" lIns="0" tIns="0" rIns="0" bIns="0" anchor="ctr" anchorCtr="1"/>
        <a:lstStyle/>
        <a:p>
          <a:pPr algn="ctr">
            <a:defRPr/>
          </a:pPr>
          <a:r>
            <a:rPr lang="ru-RU"/>
            <a:t>Сбарбанк -цена</a:t>
          </a:r>
        </a:p>
      </cx:txPr>
    </cx:title>
    <cx:plotArea>
      <cx:plotAreaRegion>
        <cx:series layoutId="clusteredColumn" uniqueId="{16CB54E8-ADE7-4A0D-860C-0C5F57A1BF1F}">
          <cx:tx>
            <cx:txData>
              <cx:f>_xlchart.v1.15</cx:f>
              <cx:v>Сбербанк-цена</cx:v>
            </cx:txData>
          </cx:tx>
          <cx:dataId val="0"/>
          <cx:layoutPr>
            <cx:binning intervalClosed="r"/>
          </cx:layoutPr>
        </cx:series>
      </cx:plotAreaRegion>
      <cx:axis id="0">
        <cx:catScaling gapWidth="0"/>
        <cx:tickLabels/>
      </cx:axis>
      <cx:axis id="1">
        <cx:valScaling/>
        <cx:majorGridlines/>
        <cx:tickLabels/>
      </cx:axis>
    </cx:plotArea>
  </cx:chart>
  <cx:clrMapOvr bg1="lt1" tx1="dk1" bg2="lt2" tx2="dk2" accent1="accent1" accent2="accent2" accent3="accent3" accent4="accent4" accent5="accent5" accent6="accent6" hlink="hlink" folHlink="folHlink"/>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Сбербанк-доходность</cx:v>
        </cx:txData>
      </cx:tx>
      <cx:txPr>
        <a:bodyPr spcFirstLastPara="1" vertOverflow="ellipsis" wrap="square" lIns="0" tIns="0" rIns="0" bIns="0" anchor="ctr" anchorCtr="1"/>
        <a:lstStyle/>
        <a:p>
          <a:pPr algn="ctr">
            <a:defRPr/>
          </a:pPr>
          <a:r>
            <a:rPr lang="ru-RU"/>
            <a:t>Сбербанк-доходность</a:t>
          </a:r>
        </a:p>
      </cx:txPr>
    </cx:title>
    <cx:plotArea>
      <cx:plotAreaRegion>
        <cx:series layoutId="clusteredColumn" uniqueId="{BE640C84-2496-4635-AC60-E720F1539858}">
          <cx:tx>
            <cx:txData>
              <cx:f>_xlchart.v1.2</cx:f>
              <cx:v>Сбербанк-доходность</cx:v>
            </cx:txData>
          </cx:tx>
          <cx:dataId val="0"/>
          <cx:layoutPr>
            <cx:binning intervalClosed="r"/>
          </cx:layoutPr>
        </cx:series>
      </cx:plotAreaRegion>
      <cx:axis id="0">
        <cx:catScaling gapWidth="0"/>
        <cx:tickLabels/>
      </cx:axis>
      <cx:axis id="1">
        <cx:valScaling/>
        <cx:majorGridlines/>
        <cx:tickLabels/>
      </cx:axis>
    </cx:plotArea>
  </cx:chart>
  <cx:clrMapOvr bg1="lt1" tx1="dk1" bg2="lt2" tx2="dk2" accent1="accent1" accent2="accent2" accent3="accent3" accent4="accent4" accent5="accent5" accent6="accent6" hlink="hlink" folHlink="folHlink"/>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numDim type="val">
        <cx:f>_xlchart.v1.12</cx:f>
      </cx:numDim>
    </cx:data>
  </cx:chartData>
  <cx:chart>
    <cx:title pos="t" align="ctr" overlay="0">
      <cx:tx>
        <cx:rich>
          <a:bodyPr spcFirstLastPara="1" vertOverflow="ellipsis" wrap="square" lIns="0" tIns="0" rIns="0" bIns="0" anchor="ctr" anchorCtr="1"/>
          <a:lstStyle/>
          <a:p>
            <a:pPr algn="ctr">
              <a:defRPr/>
            </a:pPr>
            <a:r>
              <a:rPr lang="ru-RU"/>
              <a:t>ВТБ объем</a:t>
            </a:r>
          </a:p>
          <a:p>
            <a:pPr algn="ctr">
              <a:defRPr/>
            </a:pPr>
            <a:endParaRPr lang="ru-RU"/>
          </a:p>
        </cx:rich>
      </cx:tx>
    </cx:title>
    <cx:plotArea>
      <cx:plotAreaRegion>
        <cx:series layoutId="clusteredColumn" uniqueId="{A21603E1-3E64-404C-BF75-E4B64B903236}">
          <cx:tx>
            <cx:txData>
              <cx:f>_xlchart.v1.11</cx:f>
              <cx:v>Втб-объем</cx:v>
            </cx:txData>
          </cx:tx>
          <cx:dataId val="0"/>
          <cx:layoutPr>
            <cx:binning intervalClosed="r"/>
          </cx:layoutPr>
        </cx:series>
      </cx:plotAreaRegion>
      <cx:axis id="0">
        <cx:catScaling gapWidth="0"/>
        <cx:tickLabels/>
      </cx:axis>
      <cx:axis id="1">
        <cx:valScaling/>
        <cx:majorGridlines/>
        <cx:tickLabels/>
      </cx:axis>
    </cx:plotArea>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numDim type="val">
        <cx:f>_xlchart.v1.10</cx:f>
      </cx:numDim>
    </cx:data>
  </cx:chartData>
  <cx:chart>
    <cx:title pos="t" align="ctr" overlay="0">
      <cx:tx>
        <cx:rich>
          <a:bodyPr spcFirstLastPara="1" vertOverflow="ellipsis" wrap="square" lIns="0" tIns="0" rIns="0" bIns="0" anchor="ctr" anchorCtr="1"/>
          <a:lstStyle/>
          <a:p>
            <a:pPr algn="ctr">
              <a:defRPr/>
            </a:pPr>
            <a:r>
              <a:rPr lang="en-US"/>
              <a:t>LN </a:t>
            </a:r>
            <a:r>
              <a:rPr lang="ru-RU"/>
              <a:t>ВТБ объем</a:t>
            </a:r>
          </a:p>
        </cx:rich>
      </cx:tx>
    </cx:title>
    <cx:plotArea>
      <cx:plotAreaRegion>
        <cx:series layoutId="clusteredColumn" uniqueId="{02E34EA8-5196-4541-BAD5-C185982C59DC}">
          <cx:tx>
            <cx:txData>
              <cx:f>_xlchart.v1.10</cx:f>
              <cx:v>26,772 27,154 27,587 27,251 27,816 27,537 27,375 27,260 26,773 27,370 27,722 27,742 27,507 27,055 26,999 28,172 28,089 27,922 27,830 27,693 27,274 27,004 27,038 27,827 28,274 26,880 26,800 26,666 27,232 27,676 27,353 26,596 26,420 26,390 26,731 26,405 26,579 26,698 26,374 26,439 26,585 26,338 26,367 25,752 26,141 26,610 25,795 26,181 27,039 26,427 25,643 26,308 26,060 25,850 26,253 25,911 26,045 26,405 25,833 26,796 26,762 26,587 27,084 26,997 27,350 26,942 27,022 26,426 26,729 26,696 26,804 26,852 26,545 26,501 26,382 26,428 26,548 26,947 27,038 27,502 27,101 27,421 27,053 27,397 26,714 27,407 27,118 28,185 27,984 27,039 27,192 27,496 27,627 24,723</cx:v>
            </cx:txData>
          </cx:tx>
          <cx:dataId val="0"/>
          <cx:layoutPr>
            <cx:binning intervalClosed="r">
              <cx:binCount val="10"/>
            </cx:binning>
          </cx:layoutPr>
        </cx:series>
      </cx:plotAreaRegion>
      <cx:axis id="0">
        <cx:catScaling gapWidth="0"/>
        <cx:tickLabels/>
      </cx:axis>
      <cx:axis id="1">
        <cx:valScaling/>
        <cx:majorGridlines/>
        <cx:tickLabels/>
      </cx:axis>
    </cx:plotArea>
  </cx:chart>
</cx:chartSpace>
</file>

<file path=xl/charts/chartEx7.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data id="1">
      <cx:numDim type="val">
        <cx:f>_xlchart.v1.7</cx:f>
      </cx:numDim>
    </cx:data>
    <cx:data id="2">
      <cx:numDim type="val">
        <cx:f>_xlchart.v1.9</cx:f>
      </cx:numDim>
    </cx:data>
  </cx:chartData>
  <cx:chart>
    <cx:title pos="t" align="ctr" overlay="0"/>
    <cx:plotArea>
      <cx:plotAreaRegion>
        <cx:series layoutId="boxWhisker" uniqueId="{3DC2A155-685E-4941-A417-7DF471DBA082}" formatIdx="0">
          <cx:tx>
            <cx:txData>
              <cx:f>_xlchart.v1.4</cx:f>
              <cx:v>ВТБ-доходность</cx:v>
            </cx:txData>
          </cx:tx>
          <cx:dataLabels/>
          <cx:dataId val="0"/>
          <cx:layoutPr>
            <cx:visibility meanLine="0" meanMarker="1" nonoutliers="0" outliers="1"/>
            <cx:statistics quartileMethod="exclusive"/>
          </cx:layoutPr>
        </cx:series>
        <cx:series layoutId="boxWhisker" uniqueId="{00000001-278B-43C0-B4CA-184883CE3D10}" formatIdx="1">
          <cx:tx>
            <cx:txData>
              <cx:f>_xlchart.v1.6</cx:f>
              <cx:v>Сбербанк-доходность</cx:v>
            </cx:txData>
          </cx:tx>
          <cx:dataLabels/>
          <cx:dataId val="1"/>
          <cx:layoutPr>
            <cx:visibility nonoutliers="0"/>
            <cx:statistics quartileMethod="exclusive"/>
          </cx:layoutPr>
        </cx:series>
        <cx:series layoutId="boxWhisker" uniqueId="{00000003-278B-43C0-B4CA-184883CE3D10}">
          <cx:tx>
            <cx:txData>
              <cx:f>_xlchart.v1.8</cx:f>
              <cx:v>Газпром-доходность</cx:v>
            </cx:txData>
          </cx:tx>
          <cx:dataLabels/>
          <cx:dataId val="2"/>
          <cx:layoutPr>
            <cx:visibility nonoutliers="0"/>
            <cx:statistics quartileMethod="exclusive"/>
          </cx:layoutPr>
        </cx:series>
      </cx:plotAreaRegion>
      <cx:axis id="0">
        <cx:catScaling gapWidth="1"/>
        <cx:tickLabels/>
      </cx:axis>
      <cx:axis id="1">
        <cx:valScaling/>
        <cx:majorGridlines/>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2.xml"/><Relationship Id="rId3" Type="http://schemas.microsoft.com/office/2014/relationships/chartEx" Target="../charts/chartEx3.xml"/><Relationship Id="rId7" Type="http://schemas.openxmlformats.org/officeDocument/2006/relationships/chart" Target="../charts/chart1.xml"/><Relationship Id="rId2" Type="http://schemas.microsoft.com/office/2014/relationships/chartEx" Target="../charts/chartEx2.xml"/><Relationship Id="rId1" Type="http://schemas.microsoft.com/office/2014/relationships/chartEx" Target="../charts/chartEx1.xml"/><Relationship Id="rId6" Type="http://schemas.microsoft.com/office/2014/relationships/chartEx" Target="../charts/chartEx6.xml"/><Relationship Id="rId5" Type="http://schemas.microsoft.com/office/2014/relationships/chartEx" Target="../charts/chartEx5.xml"/><Relationship Id="rId10" Type="http://schemas.microsoft.com/office/2014/relationships/chartEx" Target="../charts/chartEx7.xml"/><Relationship Id="rId4" Type="http://schemas.microsoft.com/office/2014/relationships/chartEx" Target="../charts/chartEx4.xml"/><Relationship Id="rId9" Type="http://schemas.openxmlformats.org/officeDocument/2006/relationships/chart" Target="../charts/chart3.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image" Target="../media/image1.png"/><Relationship Id="rId1" Type="http://schemas.openxmlformats.org/officeDocument/2006/relationships/chart" Target="../charts/chart4.xml"/><Relationship Id="rId6" Type="http://schemas.openxmlformats.org/officeDocument/2006/relationships/chart" Target="../charts/chart8.xml"/><Relationship Id="rId5" Type="http://schemas.openxmlformats.org/officeDocument/2006/relationships/chart" Target="../charts/chart7.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12</xdr:col>
      <xdr:colOff>621876</xdr:colOff>
      <xdr:row>48</xdr:row>
      <xdr:rowOff>24636</xdr:rowOff>
    </xdr:from>
    <xdr:to>
      <xdr:col>21</xdr:col>
      <xdr:colOff>101499</xdr:colOff>
      <xdr:row>61</xdr:row>
      <xdr:rowOff>163954</xdr:rowOff>
    </xdr:to>
    <mc:AlternateContent xmlns:mc="http://schemas.openxmlformats.org/markup-compatibility/2006">
      <mc:Choice xmlns:cx1="http://schemas.microsoft.com/office/drawing/2015/9/8/chartex" Requires="cx1">
        <xdr:graphicFrame macro="">
          <xdr:nvGraphicFramePr>
            <xdr:cNvPr id="2" name="Диаграмма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6357176" y="9168636"/>
              <a:ext cx="7645723" cy="2615818"/>
            </a:xfrm>
            <a:prstGeom prst="rect">
              <a:avLst/>
            </a:prstGeom>
            <a:solidFill>
              <a:prstClr val="white"/>
            </a:solidFill>
            <a:ln w="1">
              <a:solidFill>
                <a:prstClr val="green"/>
              </a:solidFill>
            </a:ln>
          </xdr:spPr>
          <xdr:txBody>
            <a:bodyPr vertOverflow="clip" horzOverflow="clip"/>
            <a:lstStyle/>
            <a:p>
              <a:r>
                <a:rPr lang="ru-RU" sz="1100"/>
                <a:t>Эта диаграмма недоступна в вашей версии Excel.
Изменение этой фигуры или сохранение книги в другом формате приведет к остаточному повреждению диаграммы.</a:t>
              </a:r>
            </a:p>
          </xdr:txBody>
        </xdr:sp>
      </mc:Fallback>
    </mc:AlternateContent>
    <xdr:clientData/>
  </xdr:twoCellAnchor>
  <xdr:twoCellAnchor>
    <xdr:from>
      <xdr:col>20</xdr:col>
      <xdr:colOff>565578</xdr:colOff>
      <xdr:row>48</xdr:row>
      <xdr:rowOff>55033</xdr:rowOff>
    </xdr:from>
    <xdr:to>
      <xdr:col>29</xdr:col>
      <xdr:colOff>138172</xdr:colOff>
      <xdr:row>62</xdr:row>
      <xdr:rowOff>131233</xdr:rowOff>
    </xdr:to>
    <mc:AlternateContent xmlns:mc="http://schemas.openxmlformats.org/markup-compatibility/2006">
      <mc:Choice xmlns:cx1="http://schemas.microsoft.com/office/drawing/2015/9/8/chartex" Requires="cx1">
        <xdr:graphicFrame macro="">
          <xdr:nvGraphicFramePr>
            <xdr:cNvPr id="3" name="Диаграмма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23793878" y="9199033"/>
              <a:ext cx="5630494" cy="2743200"/>
            </a:xfrm>
            <a:prstGeom prst="rect">
              <a:avLst/>
            </a:prstGeom>
            <a:solidFill>
              <a:prstClr val="white"/>
            </a:solidFill>
            <a:ln w="1">
              <a:solidFill>
                <a:prstClr val="green"/>
              </a:solidFill>
            </a:ln>
          </xdr:spPr>
          <xdr:txBody>
            <a:bodyPr vertOverflow="clip" horzOverflow="clip"/>
            <a:lstStyle/>
            <a:p>
              <a:r>
                <a:rPr lang="ru-RU" sz="1100"/>
                <a:t>Эта диаграмма недоступна в вашей версии Excel.
Изменение этой фигуры или сохранение книги в другом формате приведет к остаточному повреждению диаграммы.</a:t>
              </a:r>
            </a:p>
          </xdr:txBody>
        </xdr:sp>
      </mc:Fallback>
    </mc:AlternateContent>
    <xdr:clientData/>
  </xdr:twoCellAnchor>
  <xdr:twoCellAnchor>
    <xdr:from>
      <xdr:col>2</xdr:col>
      <xdr:colOff>531915</xdr:colOff>
      <xdr:row>107</xdr:row>
      <xdr:rowOff>0</xdr:rowOff>
    </xdr:from>
    <xdr:to>
      <xdr:col>11</xdr:col>
      <xdr:colOff>554801</xdr:colOff>
      <xdr:row>121</xdr:row>
      <xdr:rowOff>71251</xdr:rowOff>
    </xdr:to>
    <mc:AlternateContent xmlns:mc="http://schemas.openxmlformats.org/markup-compatibility/2006">
      <mc:Choice xmlns:cx1="http://schemas.microsoft.com/office/drawing/2015/9/8/chartex" Requires="cx1">
        <xdr:graphicFrame macro="">
          <xdr:nvGraphicFramePr>
            <xdr:cNvPr id="5" name="Диаграмма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2792515" y="20383500"/>
              <a:ext cx="12265686" cy="2738251"/>
            </a:xfrm>
            <a:prstGeom prst="rect">
              <a:avLst/>
            </a:prstGeom>
            <a:solidFill>
              <a:prstClr val="white"/>
            </a:solidFill>
            <a:ln w="1">
              <a:solidFill>
                <a:prstClr val="green"/>
              </a:solidFill>
            </a:ln>
          </xdr:spPr>
          <xdr:txBody>
            <a:bodyPr vertOverflow="clip" horzOverflow="clip"/>
            <a:lstStyle/>
            <a:p>
              <a:r>
                <a:rPr lang="ru-RU" sz="1100"/>
                <a:t>Эта диаграмма недоступна в вашей версии Excel.
Изменение этой фигуры или сохранение книги в другом формате приведет к остаточному повреждению диаграммы.</a:t>
              </a:r>
            </a:p>
          </xdr:txBody>
        </xdr:sp>
      </mc:Fallback>
    </mc:AlternateContent>
    <xdr:clientData/>
  </xdr:twoCellAnchor>
  <xdr:twoCellAnchor>
    <xdr:from>
      <xdr:col>12</xdr:col>
      <xdr:colOff>0</xdr:colOff>
      <xdr:row>107</xdr:row>
      <xdr:rowOff>0</xdr:rowOff>
    </xdr:from>
    <xdr:to>
      <xdr:col>17</xdr:col>
      <xdr:colOff>530061</xdr:colOff>
      <xdr:row>121</xdr:row>
      <xdr:rowOff>76200</xdr:rowOff>
    </xdr:to>
    <mc:AlternateContent xmlns:mc="http://schemas.openxmlformats.org/markup-compatibility/2006">
      <mc:Choice xmlns:cx1="http://schemas.microsoft.com/office/drawing/2015/9/8/chartex" Requires="cx1">
        <xdr:graphicFrame macro="">
          <xdr:nvGraphicFramePr>
            <xdr:cNvPr id="6" name="Диаграмма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5735300" y="20383500"/>
              <a:ext cx="6003761" cy="2743200"/>
            </a:xfrm>
            <a:prstGeom prst="rect">
              <a:avLst/>
            </a:prstGeom>
            <a:solidFill>
              <a:prstClr val="white"/>
            </a:solidFill>
            <a:ln w="1">
              <a:solidFill>
                <a:prstClr val="green"/>
              </a:solidFill>
            </a:ln>
          </xdr:spPr>
          <xdr:txBody>
            <a:bodyPr vertOverflow="clip" horzOverflow="clip"/>
            <a:lstStyle/>
            <a:p>
              <a:r>
                <a:rPr lang="ru-RU" sz="1100"/>
                <a:t>Эта диаграмма недоступна в вашей версии Excel.
Изменение этой фигуры или сохранение книги в другом формате приведет к остаточному повреждению диаграммы.</a:t>
              </a:r>
            </a:p>
          </xdr:txBody>
        </xdr:sp>
      </mc:Fallback>
    </mc:AlternateContent>
    <xdr:clientData/>
  </xdr:twoCellAnchor>
  <xdr:twoCellAnchor>
    <xdr:from>
      <xdr:col>13</xdr:col>
      <xdr:colOff>39584</xdr:colOff>
      <xdr:row>31</xdr:row>
      <xdr:rowOff>64045</xdr:rowOff>
    </xdr:from>
    <xdr:to>
      <xdr:col>20</xdr:col>
      <xdr:colOff>335576</xdr:colOff>
      <xdr:row>46</xdr:row>
      <xdr:rowOff>23967</xdr:rowOff>
    </xdr:to>
    <mc:AlternateContent xmlns:mc="http://schemas.openxmlformats.org/markup-compatibility/2006">
      <mc:Choice xmlns:cx1="http://schemas.microsoft.com/office/drawing/2015/9/8/chartex" Requires="cx1">
        <xdr:graphicFrame macro="">
          <xdr:nvGraphicFramePr>
            <xdr:cNvPr id="7" name="Диаграмма 6">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16981384" y="5969545"/>
              <a:ext cx="6582492" cy="2817422"/>
            </a:xfrm>
            <a:prstGeom prst="rect">
              <a:avLst/>
            </a:prstGeom>
            <a:solidFill>
              <a:prstClr val="white"/>
            </a:solidFill>
            <a:ln w="1">
              <a:solidFill>
                <a:prstClr val="green"/>
              </a:solidFill>
            </a:ln>
          </xdr:spPr>
          <xdr:txBody>
            <a:bodyPr vertOverflow="clip" horzOverflow="clip"/>
            <a:lstStyle/>
            <a:p>
              <a:r>
                <a:rPr lang="ru-RU" sz="1100"/>
                <a:t>Эта диаграмма недоступна в вашей версии Excel.
Изменение этой фигуры или сохранение книги в другом формате приведет к остаточному повреждению диаграммы.</a:t>
              </a:r>
            </a:p>
          </xdr:txBody>
        </xdr:sp>
      </mc:Fallback>
    </mc:AlternateContent>
    <xdr:clientData/>
  </xdr:twoCellAnchor>
  <xdr:twoCellAnchor>
    <xdr:from>
      <xdr:col>21</xdr:col>
      <xdr:colOff>223757</xdr:colOff>
      <xdr:row>31</xdr:row>
      <xdr:rowOff>110181</xdr:rowOff>
    </xdr:from>
    <xdr:to>
      <xdr:col>28</xdr:col>
      <xdr:colOff>557732</xdr:colOff>
      <xdr:row>46</xdr:row>
      <xdr:rowOff>70101</xdr:rowOff>
    </xdr:to>
    <mc:AlternateContent xmlns:mc="http://schemas.openxmlformats.org/markup-compatibility/2006">
      <mc:Choice xmlns:cx1="http://schemas.microsoft.com/office/drawing/2015/9/8/chartex" Requires="cx1">
        <xdr:graphicFrame macro="">
          <xdr:nvGraphicFramePr>
            <xdr:cNvPr id="8" name="Диаграмма 7">
              <a:extLst>
                <a:ext uri="{FF2B5EF4-FFF2-40B4-BE49-F238E27FC236}">
                  <a16:creationId xmlns:a16="http://schemas.microsoft.com/office/drawing/2014/main" id="{00000000-0008-0000-0000-000008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24125157" y="6015681"/>
              <a:ext cx="5045675" cy="2817420"/>
            </a:xfrm>
            <a:prstGeom prst="rect">
              <a:avLst/>
            </a:prstGeom>
            <a:solidFill>
              <a:prstClr val="white"/>
            </a:solidFill>
            <a:ln w="1">
              <a:solidFill>
                <a:prstClr val="green"/>
              </a:solidFill>
            </a:ln>
          </xdr:spPr>
          <xdr:txBody>
            <a:bodyPr vertOverflow="clip" horzOverflow="clip"/>
            <a:lstStyle/>
            <a:p>
              <a:r>
                <a:rPr lang="ru-RU" sz="1100"/>
                <a:t>Эта диаграмма недоступна в вашей версии Excel.
Изменение этой фигуры или сохранение книги в другом формате приведет к остаточному повреждению диаграммы.</a:t>
              </a:r>
            </a:p>
          </xdr:txBody>
        </xdr:sp>
      </mc:Fallback>
    </mc:AlternateContent>
    <xdr:clientData/>
  </xdr:twoCellAnchor>
  <xdr:twoCellAnchor>
    <xdr:from>
      <xdr:col>12</xdr:col>
      <xdr:colOff>642191</xdr:colOff>
      <xdr:row>14</xdr:row>
      <xdr:rowOff>152728</xdr:rowOff>
    </xdr:from>
    <xdr:to>
      <xdr:col>19</xdr:col>
      <xdr:colOff>631235</xdr:colOff>
      <xdr:row>29</xdr:row>
      <xdr:rowOff>112647</xdr:rowOff>
    </xdr:to>
    <xdr:graphicFrame macro="">
      <xdr:nvGraphicFramePr>
        <xdr:cNvPr id="10" name="Диаграмма 9">
          <a:extLst>
            <a:ext uri="{FF2B5EF4-FFF2-40B4-BE49-F238E27FC236}">
              <a16:creationId xmlns:a16="http://schemas.microsoft.com/office/drawing/2014/main" id="{00000000-0008-0000-00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388265</xdr:colOff>
      <xdr:row>0</xdr:row>
      <xdr:rowOff>0</xdr:rowOff>
    </xdr:from>
    <xdr:to>
      <xdr:col>28</xdr:col>
      <xdr:colOff>125394</xdr:colOff>
      <xdr:row>14</xdr:row>
      <xdr:rowOff>73554</xdr:rowOff>
    </xdr:to>
    <xdr:graphicFrame macro="">
      <xdr:nvGraphicFramePr>
        <xdr:cNvPr id="11" name="Диаграмма 10">
          <a:extLst>
            <a:ext uri="{FF2B5EF4-FFF2-40B4-BE49-F238E27FC236}">
              <a16:creationId xmlns:a16="http://schemas.microsoft.com/office/drawing/2014/main" id="{00000000-0008-0000-00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13</xdr:col>
      <xdr:colOff>15072</xdr:colOff>
      <xdr:row>0</xdr:row>
      <xdr:rowOff>0</xdr:rowOff>
    </xdr:from>
    <xdr:to>
      <xdr:col>20</xdr:col>
      <xdr:colOff>325671</xdr:colOff>
      <xdr:row>14</xdr:row>
      <xdr:rowOff>76200</xdr:rowOff>
    </xdr:to>
    <xdr:graphicFrame macro="">
      <xdr:nvGraphicFramePr>
        <xdr:cNvPr id="13" name="Диаграмма 12">
          <a:extLst>
            <a:ext uri="{FF2B5EF4-FFF2-40B4-BE49-F238E27FC236}">
              <a16:creationId xmlns:a16="http://schemas.microsoft.com/office/drawing/2014/main" id="{00000000-0008-0000-00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6</xdr:col>
      <xdr:colOff>632397</xdr:colOff>
      <xdr:row>98</xdr:row>
      <xdr:rowOff>93688</xdr:rowOff>
    </xdr:from>
    <xdr:to>
      <xdr:col>13</xdr:col>
      <xdr:colOff>780739</xdr:colOff>
      <xdr:row>99</xdr:row>
      <xdr:rowOff>93688</xdr:rowOff>
    </xdr:to>
    <mc:AlternateContent xmlns:mc="http://schemas.openxmlformats.org/markup-compatibility/2006">
      <mc:Choice xmlns:cx1="http://schemas.microsoft.com/office/drawing/2015/9/8/chartex" Requires="cx1">
        <xdr:graphicFrame macro="">
          <xdr:nvGraphicFramePr>
            <xdr:cNvPr id="4" name="Диаграмма 3">
              <a:extLst>
                <a:ext uri="{FF2B5EF4-FFF2-40B4-BE49-F238E27FC236}">
                  <a16:creationId xmlns:a16="http://schemas.microsoft.com/office/drawing/2014/main" id="{BB22D628-1289-4390-A744-7C6AE4AD173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7642797" y="18762688"/>
              <a:ext cx="10079742" cy="190500"/>
            </a:xfrm>
            <a:prstGeom prst="rect">
              <a:avLst/>
            </a:prstGeom>
            <a:solidFill>
              <a:prstClr val="white"/>
            </a:solidFill>
            <a:ln w="1">
              <a:solidFill>
                <a:prstClr val="green"/>
              </a:solidFill>
            </a:ln>
          </xdr:spPr>
          <xdr:txBody>
            <a:bodyPr vertOverflow="clip" horzOverflow="clip"/>
            <a:lstStyle/>
            <a:p>
              <a:r>
                <a:rPr lang="ru-RU" sz="1100"/>
                <a:t>Эта диаграмма недоступна в вашей версии Excel.
Изменение этой фигуры или сохранение книги в другом формате приведет к остаточному повреждению диаграммы.</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8</xdr:col>
      <xdr:colOff>304800</xdr:colOff>
      <xdr:row>3</xdr:row>
      <xdr:rowOff>101600</xdr:rowOff>
    </xdr:from>
    <xdr:to>
      <xdr:col>15</xdr:col>
      <xdr:colOff>387350</xdr:colOff>
      <xdr:row>19</xdr:row>
      <xdr:rowOff>184150</xdr:rowOff>
    </xdr:to>
    <xdr:graphicFrame macro="">
      <xdr:nvGraphicFramePr>
        <xdr:cNvPr id="2" name="Диаграмма 1">
          <a:extLst>
            <a:ext uri="{FF2B5EF4-FFF2-40B4-BE49-F238E27FC236}">
              <a16:creationId xmlns:a16="http://schemas.microsoft.com/office/drawing/2014/main" id="{796D8572-E5FE-8E42-AF0F-410CFC1E47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0</xdr:colOff>
      <xdr:row>22</xdr:row>
      <xdr:rowOff>0</xdr:rowOff>
    </xdr:from>
    <xdr:to>
      <xdr:col>12</xdr:col>
      <xdr:colOff>431800</xdr:colOff>
      <xdr:row>28</xdr:row>
      <xdr:rowOff>117304</xdr:rowOff>
    </xdr:to>
    <xdr:pic>
      <xdr:nvPicPr>
        <xdr:cNvPr id="3" name="Рисунок 2">
          <a:extLst>
            <a:ext uri="{FF2B5EF4-FFF2-40B4-BE49-F238E27FC236}">
              <a16:creationId xmlns:a16="http://schemas.microsoft.com/office/drawing/2014/main" id="{10A2C615-F6DC-5344-8E3C-A996E58FC12E}"/>
            </a:ext>
          </a:extLst>
        </xdr:cNvPr>
        <xdr:cNvPicPr>
          <a:picLocks noChangeAspect="1"/>
        </xdr:cNvPicPr>
      </xdr:nvPicPr>
      <xdr:blipFill>
        <a:blip xmlns:r="http://schemas.openxmlformats.org/officeDocument/2006/relationships" r:embed="rId2"/>
        <a:stretch>
          <a:fillRect/>
        </a:stretch>
      </xdr:blipFill>
      <xdr:spPr>
        <a:xfrm>
          <a:off x="9829800" y="4191000"/>
          <a:ext cx="3898900" cy="1260304"/>
        </a:xfrm>
        <a:prstGeom prst="rect">
          <a:avLst/>
        </a:prstGeom>
      </xdr:spPr>
    </xdr:pic>
    <xdr:clientData/>
  </xdr:twoCellAnchor>
  <xdr:twoCellAnchor>
    <xdr:from>
      <xdr:col>19</xdr:col>
      <xdr:colOff>177800</xdr:colOff>
      <xdr:row>34</xdr:row>
      <xdr:rowOff>0</xdr:rowOff>
    </xdr:from>
    <xdr:to>
      <xdr:col>25</xdr:col>
      <xdr:colOff>177800</xdr:colOff>
      <xdr:row>44</xdr:row>
      <xdr:rowOff>25400</xdr:rowOff>
    </xdr:to>
    <xdr:graphicFrame macro="">
      <xdr:nvGraphicFramePr>
        <xdr:cNvPr id="4" name="Диаграмма 3">
          <a:extLst>
            <a:ext uri="{FF2B5EF4-FFF2-40B4-BE49-F238E27FC236}">
              <a16:creationId xmlns:a16="http://schemas.microsoft.com/office/drawing/2014/main" id="{6FD2DDE7-75E5-974E-8EE4-6240AC14E6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152400</xdr:colOff>
      <xdr:row>44</xdr:row>
      <xdr:rowOff>76200</xdr:rowOff>
    </xdr:from>
    <xdr:to>
      <xdr:col>25</xdr:col>
      <xdr:colOff>152400</xdr:colOff>
      <xdr:row>54</xdr:row>
      <xdr:rowOff>76200</xdr:rowOff>
    </xdr:to>
    <xdr:graphicFrame macro="">
      <xdr:nvGraphicFramePr>
        <xdr:cNvPr id="5" name="Диаграмма 4">
          <a:extLst>
            <a:ext uri="{FF2B5EF4-FFF2-40B4-BE49-F238E27FC236}">
              <a16:creationId xmlns:a16="http://schemas.microsoft.com/office/drawing/2014/main" id="{720272E6-3E1C-F24D-8D65-534B16988F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279400</xdr:colOff>
      <xdr:row>43</xdr:row>
      <xdr:rowOff>76200</xdr:rowOff>
    </xdr:from>
    <xdr:to>
      <xdr:col>25</xdr:col>
      <xdr:colOff>279400</xdr:colOff>
      <xdr:row>53</xdr:row>
      <xdr:rowOff>76200</xdr:rowOff>
    </xdr:to>
    <xdr:graphicFrame macro="">
      <xdr:nvGraphicFramePr>
        <xdr:cNvPr id="6" name="Диаграмма 5">
          <a:extLst>
            <a:ext uri="{FF2B5EF4-FFF2-40B4-BE49-F238E27FC236}">
              <a16:creationId xmlns:a16="http://schemas.microsoft.com/office/drawing/2014/main" id="{AEB1D856-EDDB-794A-8187-78C4267D8C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279400</xdr:colOff>
      <xdr:row>45</xdr:row>
      <xdr:rowOff>76200</xdr:rowOff>
    </xdr:from>
    <xdr:to>
      <xdr:col>26</xdr:col>
      <xdr:colOff>279400</xdr:colOff>
      <xdr:row>55</xdr:row>
      <xdr:rowOff>76200</xdr:rowOff>
    </xdr:to>
    <xdr:graphicFrame macro="">
      <xdr:nvGraphicFramePr>
        <xdr:cNvPr id="7" name="Диаграмма 6">
          <a:extLst>
            <a:ext uri="{FF2B5EF4-FFF2-40B4-BE49-F238E27FC236}">
              <a16:creationId xmlns:a16="http://schemas.microsoft.com/office/drawing/2014/main" id="{833A6B04-0298-A347-ABBE-F909E17660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3.%20Linear_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rt"/>
      <sheetName val="Лист1"/>
    </sheetNames>
    <sheetDataSet>
      <sheetData sheetId="0"/>
      <sheetData sheetId="1">
        <row r="2">
          <cell r="C2" t="str">
            <v>сount</v>
          </cell>
          <cell r="D2" t="str">
            <v>Scored labels</v>
          </cell>
        </row>
        <row r="4">
          <cell r="B4">
            <v>12</v>
          </cell>
          <cell r="C4">
            <v>100</v>
          </cell>
          <cell r="D4">
            <v>176.4753060363023</v>
          </cell>
        </row>
        <row r="5">
          <cell r="B5">
            <v>13</v>
          </cell>
          <cell r="C5">
            <v>110</v>
          </cell>
          <cell r="D5">
            <v>198.66188265090761</v>
          </cell>
        </row>
        <row r="6">
          <cell r="B6">
            <v>15</v>
          </cell>
          <cell r="C6">
            <v>320</v>
          </cell>
          <cell r="D6">
            <v>243.03503588011824</v>
          </cell>
        </row>
        <row r="7">
          <cell r="B7">
            <v>16</v>
          </cell>
          <cell r="C7">
            <v>350</v>
          </cell>
          <cell r="D7">
            <v>265.22161249472356</v>
          </cell>
        </row>
        <row r="8">
          <cell r="B8">
            <v>18</v>
          </cell>
          <cell r="C8">
            <v>300</v>
          </cell>
          <cell r="D8">
            <v>309.59476572393419</v>
          </cell>
        </row>
        <row r="9">
          <cell r="B9">
            <v>19</v>
          </cell>
          <cell r="C9">
            <v>400</v>
          </cell>
          <cell r="D9">
            <v>331.7813423385395</v>
          </cell>
        </row>
        <row r="10">
          <cell r="B10">
            <v>23</v>
          </cell>
          <cell r="C10">
            <v>430</v>
          </cell>
          <cell r="D10">
            <v>420.52764879696076</v>
          </cell>
        </row>
        <row r="11">
          <cell r="B11">
            <v>24</v>
          </cell>
          <cell r="C11">
            <v>500</v>
          </cell>
          <cell r="D11">
            <v>442.71422541156608</v>
          </cell>
        </row>
        <row r="12">
          <cell r="B12">
            <v>25</v>
          </cell>
          <cell r="C12">
            <v>450</v>
          </cell>
          <cell r="D12">
            <v>464.90080202617139</v>
          </cell>
        </row>
        <row r="13">
          <cell r="B13">
            <v>26</v>
          </cell>
          <cell r="C13">
            <v>380</v>
          </cell>
          <cell r="D13">
            <v>487.08737864077671</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Таблица1" displayName="Таблица1" ref="A1:L95" totalsRowShown="0" headerRowDxfId="25">
  <autoFilter ref="A1:L95" xr:uid="{00000000-0009-0000-0100-000001000000}"/>
  <tableColumns count="12">
    <tableColumn id="1" xr3:uid="{00000000-0010-0000-0000-000001000000}" name="Дата" dataDxfId="24"/>
    <tableColumn id="11" xr3:uid="{00000000-0010-0000-0000-00000B000000}" name="ВТБ на 1000" dataDxfId="23">
      <calculatedColumnFormula>Таблица1[[#This Row],[ВТБ-цена]]*1000</calculatedColumnFormula>
    </tableColumn>
    <tableColumn id="10" xr3:uid="{00000000-0010-0000-0000-00000A000000}" name="LN ВТБ-объем" dataDxfId="22">
      <calculatedColumnFormula>LN(Таблица1[[#This Row],[Втб-объем]])</calculatedColumnFormula>
    </tableColumn>
    <tableColumn id="2" xr3:uid="{00000000-0010-0000-0000-000002000000}" name="ВТБ-цена" dataDxfId="21"/>
    <tableColumn id="3" xr3:uid="{00000000-0010-0000-0000-000003000000}" name="Втб-объем" dataDxfId="20"/>
    <tableColumn id="8" xr3:uid="{00000000-0010-0000-0000-000008000000}" name="ВТБ-доходность" dataDxfId="19">
      <calculatedColumnFormula>(Таблица1[[#This Row],[ВТБ-цена]]-D1)/D1</calculatedColumnFormula>
    </tableColumn>
    <tableColumn id="4" xr3:uid="{00000000-0010-0000-0000-000004000000}" name="Сбербанк-цена"/>
    <tableColumn id="5" xr3:uid="{00000000-0010-0000-0000-000005000000}" name="Сбербанк-объем" dataDxfId="18"/>
    <tableColumn id="9" xr3:uid="{00000000-0010-0000-0000-000009000000}" name="Сбербанк-доходность" dataDxfId="17">
      <calculatedColumnFormula>(Таблица1[[#This Row],[Сбербанк-цена]]-G1)/G1</calculatedColumnFormula>
    </tableColumn>
    <tableColumn id="6" xr3:uid="{00000000-0010-0000-0000-000006000000}" name="Газпром-цена"/>
    <tableColumn id="7" xr3:uid="{00000000-0010-0000-0000-000007000000}" name="Газпром-объем" dataDxfId="16"/>
    <tableColumn id="12" xr3:uid="{D0FBE4D7-0CB4-4C08-9EB0-860FDFEC47EA}" name="Газпром-доходность" dataDxfId="15">
      <calculatedColumnFormula>(Таблица1[[#This Row],[Газпром-цена]]-J1)/J1</calculatedColumnFormula>
    </tableColumn>
  </tableColumns>
  <tableStyleInfo name="TableStyleMedium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6F48F40-FDE6-934C-9253-D6100EB9C8BD}" name="Таблица3" displayName="Таблица3" ref="A1:G96" totalsRowCount="1" tableBorderDxfId="14">
  <autoFilter ref="A1:G95" xr:uid="{26F48F40-FDE6-934C-9253-D6100EB9C8BD}"/>
  <sortState xmlns:xlrd2="http://schemas.microsoft.com/office/spreadsheetml/2017/richdata2" ref="A2:G95">
    <sortCondition ref="A1:A95"/>
  </sortState>
  <tableColumns count="7">
    <tableColumn id="1" xr3:uid="{AD0465ED-ECAA-4A4C-8B4A-4E01D5C14CAE}" name="Сбербанк-цена" totalsRowFunction="sum" dataDxfId="13" totalsRowDxfId="12"/>
    <tableColumn id="2" xr3:uid="{7F06FE0E-4ABD-9842-8D26-7EE74B06A81C}" name="Сбербанк-объем" totalsRowFunction="sum" dataDxfId="11" totalsRowDxfId="10"/>
    <tableColumn id="3" xr3:uid="{EE871A08-3592-1043-8646-7CE1E59C4E9B}" name="h=k1*x+k0" totalsRowFunction="sum" dataDxfId="9" totalsRowDxfId="8">
      <calculatedColumnFormula>k1_*Таблица3[[#This Row],[Сбербанк-цена]]+k0</calculatedColumnFormula>
    </tableColumn>
    <tableColumn id="4" xr3:uid="{19ECB968-D89B-9044-A53C-DC6544DF89CB}" name="y-h" totalsRowFunction="sum" dataDxfId="7" totalsRowDxfId="6">
      <calculatedColumnFormula>Таблица3[[#This Row],[Сбербанк-объем]]-Таблица3[[#This Row],[h=k1*x+k0]]</calculatedColumnFormula>
    </tableColumn>
    <tableColumn id="5" xr3:uid="{9B2F723B-2083-7446-9D0B-D5655E3EFE67}" name="(y-h)^2" totalsRowFunction="sum" dataDxfId="5" totalsRowDxfId="4">
      <calculatedColumnFormula>Таблица3[[#This Row],[y-h]]^2</calculatedColumnFormula>
    </tableColumn>
    <tableColumn id="6" xr3:uid="{8E8AE0A9-F813-884A-B034-78BA9AAA5F7E}" name="x^2" totalsRowFunction="sum" dataDxfId="3" totalsRowDxfId="2">
      <calculatedColumnFormula>Таблица3[[#This Row],[Сбербанк-цена]]^2</calculatedColumnFormula>
    </tableColumn>
    <tableColumn id="7" xr3:uid="{18169631-53FD-2243-9CCA-5C941BA906CB}" name="x*y" totalsRowFunction="sum" dataDxfId="1" totalsRowDxfId="0">
      <calculatedColumnFormula>Таблица3[[#This Row],[Сбербанк-цена]]*Таблица3[[#This Row],[Сбербанк-объем]]</calculatedColumnFormula>
    </tableColumn>
  </tableColumns>
  <tableStyleInfo name="TableStyleLight10"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2B4DC-C9ED-4BE9-9D5C-839DC07C3A39}">
  <dimension ref="A1:J16"/>
  <sheetViews>
    <sheetView tabSelected="1" workbookViewId="0">
      <pane xSplit="1" ySplit="1" topLeftCell="B2" activePane="bottomRight" state="frozen"/>
      <selection pane="topRight" activeCell="B1" sqref="B1"/>
      <selection pane="bottomLeft" activeCell="A2" sqref="A2"/>
      <selection pane="bottomRight" activeCell="C31" sqref="C31"/>
    </sheetView>
  </sheetViews>
  <sheetFormatPr baseColWidth="10" defaultColWidth="8.83203125" defaultRowHeight="15" x14ac:dyDescent="0.2"/>
  <cols>
    <col min="1" max="1" width="21.5" bestFit="1" customWidth="1"/>
    <col min="2" max="2" width="12" customWidth="1"/>
    <col min="3" max="3" width="12.6640625" customWidth="1"/>
    <col min="4" max="4" width="12.5" customWidth="1"/>
    <col min="5" max="5" width="13.83203125" customWidth="1"/>
    <col min="6" max="6" width="13.83203125" bestFit="1" customWidth="1"/>
    <col min="7" max="7" width="13" bestFit="1" customWidth="1"/>
    <col min="8" max="8" width="30.83203125" style="11" bestFit="1" customWidth="1"/>
    <col min="9" max="10" width="23.6640625" style="11" bestFit="1" customWidth="1"/>
  </cols>
  <sheetData>
    <row r="1" spans="1:10" ht="32" x14ac:dyDescent="0.2">
      <c r="B1" s="7" t="s">
        <v>7</v>
      </c>
      <c r="C1" s="7" t="s">
        <v>8</v>
      </c>
      <c r="D1" s="7" t="s">
        <v>11</v>
      </c>
      <c r="E1" s="7" t="s">
        <v>1</v>
      </c>
      <c r="F1" s="7" t="s">
        <v>3</v>
      </c>
      <c r="G1" s="7" t="s">
        <v>5</v>
      </c>
      <c r="H1" s="8" t="s">
        <v>2</v>
      </c>
      <c r="I1" s="8" t="s">
        <v>4</v>
      </c>
      <c r="J1" s="8" t="s">
        <v>6</v>
      </c>
    </row>
    <row r="2" spans="1:10" x14ac:dyDescent="0.2">
      <c r="A2" s="5"/>
      <c r="B2" s="5"/>
      <c r="C2" s="5"/>
      <c r="D2" s="5"/>
      <c r="E2" s="5"/>
      <c r="F2" s="5"/>
      <c r="G2" s="5"/>
      <c r="H2" s="9"/>
      <c r="I2" s="9"/>
      <c r="J2" s="9"/>
    </row>
    <row r="3" spans="1:10" x14ac:dyDescent="0.2">
      <c r="A3" s="5" t="s">
        <v>12</v>
      </c>
      <c r="B3" s="5">
        <v>-6.9387179794383935E-4</v>
      </c>
      <c r="C3" s="5">
        <v>1.3262523635952301E-2</v>
      </c>
      <c r="D3" s="5">
        <v>4.9952008654988523E-3</v>
      </c>
      <c r="E3" s="5">
        <v>5.2793617021276634E-2</v>
      </c>
      <c r="F3" s="5">
        <v>151.3752127659574</v>
      </c>
      <c r="G3" s="5">
        <v>153.79265957446813</v>
      </c>
      <c r="H3" s="9">
        <v>589840455212.76599</v>
      </c>
      <c r="I3" s="9">
        <v>1658352880.2127659</v>
      </c>
      <c r="J3" s="9">
        <v>766100838.51063836</v>
      </c>
    </row>
    <row r="4" spans="1:10" x14ac:dyDescent="0.2">
      <c r="A4" s="5" t="s">
        <v>13</v>
      </c>
      <c r="B4" s="5">
        <v>9.2271981675656461E-3</v>
      </c>
      <c r="C4" s="5">
        <v>9.1512846527472512E-3</v>
      </c>
      <c r="D4" s="5">
        <v>7.4268479648303713E-3</v>
      </c>
      <c r="E4" s="5">
        <v>1.4199606806181348E-3</v>
      </c>
      <c r="F4" s="5">
        <v>6.5311896483743306</v>
      </c>
      <c r="G4" s="5">
        <v>3.3994994927323128</v>
      </c>
      <c r="H4" s="9">
        <v>39717043853.176285</v>
      </c>
      <c r="I4" s="9">
        <v>88417592.624852315</v>
      </c>
      <c r="J4" s="9">
        <v>32836610.283193767</v>
      </c>
    </row>
    <row r="5" spans="1:10" x14ac:dyDescent="0.2">
      <c r="A5" s="5" t="s">
        <v>14</v>
      </c>
      <c r="B5" s="12">
        <v>-8.3945435466947216E-3</v>
      </c>
      <c r="C5" s="12">
        <v>9.4014830508475627E-3</v>
      </c>
      <c r="D5" s="12">
        <v>-1.3950892857144046E-3</v>
      </c>
      <c r="E5" s="5">
        <v>4.8785000000000002E-2</v>
      </c>
      <c r="F5" s="5">
        <v>146.495</v>
      </c>
      <c r="G5" s="5">
        <v>143.13</v>
      </c>
      <c r="H5" s="9">
        <v>487139200000</v>
      </c>
      <c r="I5" s="9">
        <v>1512437830</v>
      </c>
      <c r="J5" s="9">
        <v>711926480</v>
      </c>
    </row>
    <row r="6" spans="1:10" x14ac:dyDescent="0.2">
      <c r="A6" s="5" t="s">
        <v>25</v>
      </c>
      <c r="B6" s="5">
        <f>(-B3+B5)/B3</f>
        <v>11.098118948731448</v>
      </c>
      <c r="C6" s="5">
        <f t="shared" ref="C6:J6" si="0">(-C3+C5)/C3</f>
        <v>-0.2911241247207399</v>
      </c>
      <c r="D6" s="5">
        <f t="shared" si="0"/>
        <v>-1.2792859232849052</v>
      </c>
      <c r="E6" s="5">
        <f t="shared" si="0"/>
        <v>-7.5929956071414811E-2</v>
      </c>
      <c r="F6" s="5">
        <f t="shared" si="0"/>
        <v>-3.2239180224986619E-2</v>
      </c>
      <c r="G6" s="5">
        <f t="shared" si="0"/>
        <v>-6.9331394645042579E-2</v>
      </c>
      <c r="H6" s="5">
        <f t="shared" si="0"/>
        <v>-0.17411700792160792</v>
      </c>
      <c r="I6" s="5">
        <f t="shared" si="0"/>
        <v>-8.7987937883308109E-2</v>
      </c>
      <c r="J6" s="5">
        <f t="shared" si="0"/>
        <v>-7.071439657468287E-2</v>
      </c>
    </row>
    <row r="7" spans="1:10" x14ac:dyDescent="0.2">
      <c r="A7" s="5" t="s">
        <v>15</v>
      </c>
      <c r="B7" s="5" t="e">
        <v>#N/A</v>
      </c>
      <c r="C7" s="5" t="e">
        <v>#N/A</v>
      </c>
      <c r="D7" s="5" t="e">
        <v>#N/A</v>
      </c>
      <c r="E7" s="5">
        <v>6.8000000000000005E-2</v>
      </c>
      <c r="F7" s="5">
        <v>84.5</v>
      </c>
      <c r="G7" s="5">
        <v>153.5</v>
      </c>
      <c r="H7" s="9" t="e">
        <v>#N/A</v>
      </c>
      <c r="I7" s="9" t="e">
        <v>#N/A</v>
      </c>
      <c r="J7" s="9" t="e">
        <v>#N/A</v>
      </c>
    </row>
    <row r="8" spans="1:10" x14ac:dyDescent="0.2">
      <c r="A8" s="5" t="s">
        <v>16</v>
      </c>
      <c r="B8" s="5">
        <v>8.8983876630477243E-2</v>
      </c>
      <c r="C8" s="5">
        <v>8.8251793205529172E-2</v>
      </c>
      <c r="D8" s="5">
        <v>7.162192802781539E-2</v>
      </c>
      <c r="E8" s="5">
        <v>1.3767029579511427E-2</v>
      </c>
      <c r="F8" s="5">
        <v>63.322233006780564</v>
      </c>
      <c r="G8" s="5">
        <v>32.959370432430923</v>
      </c>
      <c r="H8" s="9">
        <v>385071026966.32739</v>
      </c>
      <c r="I8" s="9">
        <v>857240365.61747825</v>
      </c>
      <c r="J8" s="9">
        <v>318362748.51133668</v>
      </c>
    </row>
    <row r="9" spans="1:10" x14ac:dyDescent="0.2">
      <c r="A9" s="5" t="s">
        <v>17</v>
      </c>
      <c r="B9" s="5">
        <v>7.9181303001879932E-3</v>
      </c>
      <c r="C9" s="5">
        <v>7.7883790039914849E-3</v>
      </c>
      <c r="D9" s="5">
        <v>5.1297005744215677E-3</v>
      </c>
      <c r="E9" s="5">
        <v>1.8953110344314259E-4</v>
      </c>
      <c r="F9" s="5">
        <v>4009.7051929650097</v>
      </c>
      <c r="G9" s="5">
        <v>1086.3200993022019</v>
      </c>
      <c r="H9" s="9">
        <v>1.4827969580890204E+23</v>
      </c>
      <c r="I9" s="9">
        <v>7.3486104444398784E+17</v>
      </c>
      <c r="J9" s="9">
        <v>1.0135483963969262E+17</v>
      </c>
    </row>
    <row r="10" spans="1:10" x14ac:dyDescent="0.2">
      <c r="A10" s="5" t="s">
        <v>18</v>
      </c>
      <c r="B10" s="5">
        <v>6.1189186072601309</v>
      </c>
      <c r="C10" s="5">
        <v>0.65117161803885448</v>
      </c>
      <c r="D10" s="5">
        <v>2.826286912317745</v>
      </c>
      <c r="E10" s="5">
        <v>-1.2759408178700449</v>
      </c>
      <c r="F10" s="5">
        <v>-1.4488641188341536</v>
      </c>
      <c r="G10" s="5">
        <v>2.5707958661057382</v>
      </c>
      <c r="H10" s="9">
        <v>1.8041487661757603</v>
      </c>
      <c r="I10" s="9">
        <v>2.2526426968949393</v>
      </c>
      <c r="J10" s="9">
        <v>6.7323321432975067</v>
      </c>
    </row>
    <row r="11" spans="1:10" x14ac:dyDescent="0.2">
      <c r="A11" s="5" t="s">
        <v>19</v>
      </c>
      <c r="B11" s="5">
        <v>1.3788775394849351</v>
      </c>
      <c r="C11" s="5">
        <v>8.8423282291624924E-2</v>
      </c>
      <c r="D11" s="5">
        <v>0.83794362471126915</v>
      </c>
      <c r="E11" s="5">
        <v>0.34908650524327517</v>
      </c>
      <c r="F11" s="5">
        <v>0.15863567829403222</v>
      </c>
      <c r="G11" s="5">
        <v>1.7616426844132578</v>
      </c>
      <c r="H11" s="9">
        <v>1.3954562600982001</v>
      </c>
      <c r="I11" s="9">
        <v>1.3714321426642275</v>
      </c>
      <c r="J11" s="9">
        <v>1.9285883994807316</v>
      </c>
    </row>
    <row r="12" spans="1:10" x14ac:dyDescent="0.2">
      <c r="A12" s="5" t="s">
        <v>20</v>
      </c>
      <c r="B12" s="5">
        <v>0.68232394091260207</v>
      </c>
      <c r="C12" s="5">
        <v>0.47444735139392913</v>
      </c>
      <c r="D12" s="5">
        <v>0.44833011119775523</v>
      </c>
      <c r="E12" s="5">
        <v>4.7650000000000005E-2</v>
      </c>
      <c r="F12" s="5">
        <v>217.49999999999997</v>
      </c>
      <c r="G12" s="5">
        <v>150.9</v>
      </c>
      <c r="H12" s="9">
        <v>1847359680000</v>
      </c>
      <c r="I12" s="9">
        <v>4783187300</v>
      </c>
      <c r="J12" s="9">
        <v>2175884810</v>
      </c>
    </row>
    <row r="13" spans="1:10" x14ac:dyDescent="0.2">
      <c r="A13" s="5" t="s">
        <v>21</v>
      </c>
      <c r="B13" s="5">
        <v>-0.2476344334179553</v>
      </c>
      <c r="C13" s="5">
        <v>-0.24013840830449829</v>
      </c>
      <c r="D13" s="5">
        <v>-0.1363447498070873</v>
      </c>
      <c r="E13" s="5">
        <v>3.2599999999999997E-2</v>
      </c>
      <c r="F13" s="5">
        <v>54.9</v>
      </c>
      <c r="G13" s="5">
        <v>109.1</v>
      </c>
      <c r="H13" s="9">
        <v>54610320000</v>
      </c>
      <c r="I13" s="9">
        <v>115404410</v>
      </c>
      <c r="J13" s="9">
        <v>98371280</v>
      </c>
    </row>
    <row r="14" spans="1:10" x14ac:dyDescent="0.2">
      <c r="A14" s="5" t="s">
        <v>22</v>
      </c>
      <c r="B14" s="5">
        <v>0.4346895074946468</v>
      </c>
      <c r="C14" s="5">
        <v>0.23430894308943084</v>
      </c>
      <c r="D14" s="5">
        <v>0.31198536139066796</v>
      </c>
      <c r="E14" s="5">
        <v>8.0250000000000002E-2</v>
      </c>
      <c r="F14" s="5">
        <v>272.39999999999998</v>
      </c>
      <c r="G14" s="5">
        <v>260</v>
      </c>
      <c r="H14" s="9">
        <v>1901970000000</v>
      </c>
      <c r="I14" s="9">
        <v>4898591710</v>
      </c>
      <c r="J14" s="9">
        <v>2274256090</v>
      </c>
    </row>
    <row r="15" spans="1:10" x14ac:dyDescent="0.2">
      <c r="A15" s="5" t="s">
        <v>23</v>
      </c>
      <c r="B15" s="5">
        <v>-6.4530077208777056E-2</v>
      </c>
      <c r="C15" s="5">
        <v>1.2334146981435641</v>
      </c>
      <c r="D15" s="5">
        <v>0.46455368049139323</v>
      </c>
      <c r="E15" s="5">
        <v>4.9626000000000037</v>
      </c>
      <c r="F15" s="5">
        <v>14229.269999999995</v>
      </c>
      <c r="G15" s="5">
        <v>14456.510000000006</v>
      </c>
      <c r="H15" s="9">
        <v>55445002790000</v>
      </c>
      <c r="I15" s="9">
        <v>155885170740</v>
      </c>
      <c r="J15" s="9">
        <v>72013478820</v>
      </c>
    </row>
    <row r="16" spans="1:10" ht="16" thickBot="1" x14ac:dyDescent="0.25">
      <c r="A16" s="6" t="s">
        <v>24</v>
      </c>
      <c r="B16" s="6">
        <v>93</v>
      </c>
      <c r="C16" s="6">
        <v>93</v>
      </c>
      <c r="D16" s="6">
        <v>93</v>
      </c>
      <c r="E16" s="6">
        <v>94</v>
      </c>
      <c r="F16" s="6">
        <v>94</v>
      </c>
      <c r="G16" s="6">
        <v>94</v>
      </c>
      <c r="H16" s="10">
        <v>94</v>
      </c>
      <c r="I16" s="10">
        <v>94</v>
      </c>
      <c r="J16" s="10">
        <v>94</v>
      </c>
    </row>
  </sheetData>
  <conditionalFormatting sqref="B11:J11">
    <cfRule type="colorScale" priority="2">
      <colorScale>
        <cfvo type="min"/>
        <cfvo type="max"/>
        <color rgb="FFFCFCFF"/>
        <color rgb="FFF8696B"/>
      </colorScale>
    </cfRule>
  </conditionalFormatting>
  <conditionalFormatting sqref="B6:J6">
    <cfRule type="colorScale" priority="1">
      <colorScale>
        <cfvo type="min"/>
        <cfvo type="max"/>
        <color rgb="FFFCFCFF"/>
        <color rgb="FFF8696B"/>
      </colorScale>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5"/>
  <sheetViews>
    <sheetView topLeftCell="J1" zoomScale="119" zoomScaleNormal="119" workbookViewId="0">
      <selection activeCell="G1" sqref="G1:H1048576"/>
    </sheetView>
  </sheetViews>
  <sheetFormatPr baseColWidth="10" defaultColWidth="8.83203125" defaultRowHeight="15" x14ac:dyDescent="0.2"/>
  <cols>
    <col min="1" max="1" width="20.83203125" customWidth="1"/>
    <col min="4" max="4" width="16.1640625" style="4" customWidth="1"/>
    <col min="5" max="5" width="15.6640625" bestFit="1" customWidth="1"/>
    <col min="6" max="6" width="21.6640625" style="3" customWidth="1"/>
    <col min="7" max="7" width="17.1640625" customWidth="1"/>
    <col min="8" max="8" width="15.33203125" style="2" customWidth="1"/>
    <col min="9" max="9" width="19.33203125" bestFit="1" customWidth="1"/>
    <col min="10" max="10" width="27.83203125" customWidth="1"/>
    <col min="11" max="11" width="18.6640625" customWidth="1"/>
    <col min="12" max="12" width="16.1640625" style="3" customWidth="1"/>
    <col min="13" max="13" width="15.83203125" customWidth="1"/>
    <col min="14" max="14" width="17.33203125" customWidth="1"/>
    <col min="15" max="15" width="16.33203125" bestFit="1" customWidth="1"/>
    <col min="16" max="16" width="13.5" customWidth="1"/>
  </cols>
  <sheetData>
    <row r="1" spans="1:12" x14ac:dyDescent="0.2">
      <c r="A1" t="s">
        <v>0</v>
      </c>
      <c r="B1" t="s">
        <v>10</v>
      </c>
      <c r="C1" s="4" t="s">
        <v>9</v>
      </c>
      <c r="D1" t="s">
        <v>1</v>
      </c>
      <c r="E1" s="2" t="s">
        <v>2</v>
      </c>
      <c r="F1" s="3" t="s">
        <v>7</v>
      </c>
      <c r="G1" t="s">
        <v>3</v>
      </c>
      <c r="H1" s="2" t="s">
        <v>4</v>
      </c>
      <c r="I1" s="3" t="s">
        <v>8</v>
      </c>
      <c r="J1" t="s">
        <v>5</v>
      </c>
      <c r="K1" s="2" t="s">
        <v>6</v>
      </c>
      <c r="L1" s="2" t="s">
        <v>11</v>
      </c>
    </row>
    <row r="2" spans="1:12" x14ac:dyDescent="0.2">
      <c r="A2" s="1">
        <v>41244</v>
      </c>
      <c r="B2">
        <f>Таблица1[[#This Row],[ВТБ-цена]]*1000</f>
        <v>53.589999999999996</v>
      </c>
      <c r="C2" s="4">
        <f>LN(Таблица1[[#This Row],[Втб-объем]])</f>
        <v>26.772445034832554</v>
      </c>
      <c r="D2">
        <v>5.3589999999999999E-2</v>
      </c>
      <c r="E2" s="2">
        <v>423765060000</v>
      </c>
      <c r="G2">
        <v>92.94</v>
      </c>
      <c r="H2" s="2">
        <v>1191987680</v>
      </c>
      <c r="I2" s="3"/>
      <c r="J2">
        <v>143.69999999999999</v>
      </c>
      <c r="K2" s="2">
        <v>638968460</v>
      </c>
    </row>
    <row r="3" spans="1:12" x14ac:dyDescent="0.2">
      <c r="A3" s="1">
        <v>41275</v>
      </c>
      <c r="B3">
        <f>Таблица1[[#This Row],[ВТБ-цена]]*1000</f>
        <v>55.82</v>
      </c>
      <c r="C3" s="4">
        <f>LN(Таблица1[[#This Row],[Втб-объем]])</f>
        <v>27.154048314317642</v>
      </c>
      <c r="D3">
        <v>5.5820000000000002E-2</v>
      </c>
      <c r="E3" s="2">
        <v>620659410000</v>
      </c>
      <c r="F3" s="3">
        <f>(Таблица1[[#This Row],[ВТБ-цена]]-D2)/D2</f>
        <v>4.1612241089755607E-2</v>
      </c>
      <c r="G3">
        <v>109.59</v>
      </c>
      <c r="H3" s="2">
        <v>1723351580</v>
      </c>
      <c r="I3" s="3">
        <f>(Таблица1[[#This Row],[Сбербанк-цена]]-G2)/G2</f>
        <v>0.17914783731439646</v>
      </c>
      <c r="J3">
        <v>142.09</v>
      </c>
      <c r="K3" s="2">
        <v>495283520</v>
      </c>
      <c r="L3" s="3">
        <f>(Таблица1[[#This Row],[Газпром-цена]]-J2)/J2</f>
        <v>-1.1203897007654735E-2</v>
      </c>
    </row>
    <row r="4" spans="1:12" x14ac:dyDescent="0.2">
      <c r="A4" s="1">
        <v>41306</v>
      </c>
      <c r="B4">
        <f>Таблица1[[#This Row],[ВТБ-цена]]*1000</f>
        <v>55.88</v>
      </c>
      <c r="C4" s="4">
        <f>LN(Таблица1[[#This Row],[Втб-объем]])</f>
        <v>27.58679358957853</v>
      </c>
      <c r="D4">
        <v>5.5879999999999999E-2</v>
      </c>
      <c r="E4" s="2">
        <v>956736250000</v>
      </c>
      <c r="F4" s="3">
        <f>(Таблица1[[#This Row],[ВТБ-цена]]-D3)/D3</f>
        <v>1.0748835542815757E-3</v>
      </c>
      <c r="G4">
        <v>104.57</v>
      </c>
      <c r="H4" s="2">
        <v>1612212000</v>
      </c>
      <c r="I4" s="3">
        <f>(Таблица1[[#This Row],[Сбербанк-цена]]-G3)/G3</f>
        <v>-4.58070991878822E-2</v>
      </c>
      <c r="J4">
        <v>137.4</v>
      </c>
      <c r="K4" s="2">
        <v>733770920</v>
      </c>
      <c r="L4" s="3">
        <f>(Таблица1[[#This Row],[Газпром-цена]]-J3)/J3</f>
        <v>-3.3007248926736558E-2</v>
      </c>
    </row>
    <row r="5" spans="1:12" x14ac:dyDescent="0.2">
      <c r="A5" s="1">
        <v>41334</v>
      </c>
      <c r="B5">
        <f>Таблица1[[#This Row],[ВТБ-цена]]*1000</f>
        <v>49.7</v>
      </c>
      <c r="C5" s="4">
        <f>LN(Таблица1[[#This Row],[Втб-объем]])</f>
        <v>27.251355090973199</v>
      </c>
      <c r="D5">
        <v>4.9700000000000001E-2</v>
      </c>
      <c r="E5" s="2">
        <v>684089840000</v>
      </c>
      <c r="F5" s="3">
        <f>(Таблица1[[#This Row],[ВТБ-цена]]-D4)/D4</f>
        <v>-0.11059413027916962</v>
      </c>
      <c r="G5">
        <v>98.86</v>
      </c>
      <c r="H5" s="2">
        <v>1691490080</v>
      </c>
      <c r="I5" s="3">
        <f>(Таблица1[[#This Row],[Сбербанк-цена]]-G4)/G4</f>
        <v>-5.4604571100698038E-2</v>
      </c>
      <c r="J5">
        <v>134.08000000000001</v>
      </c>
      <c r="K5" s="2">
        <v>953973070</v>
      </c>
      <c r="L5" s="3">
        <f>(Таблица1[[#This Row],[Газпром-цена]]-J4)/J4</f>
        <v>-2.4163027656477386E-2</v>
      </c>
    </row>
    <row r="6" spans="1:12" x14ac:dyDescent="0.2">
      <c r="A6" s="1">
        <v>41365</v>
      </c>
      <c r="B6">
        <f>Таблица1[[#This Row],[ВТБ-цена]]*1000</f>
        <v>49.29</v>
      </c>
      <c r="C6" s="4">
        <f>LN(Таблица1[[#This Row],[Втб-объем]])</f>
        <v>27.816327953999615</v>
      </c>
      <c r="D6">
        <v>4.929E-2</v>
      </c>
      <c r="E6" s="2">
        <v>1203587690000</v>
      </c>
      <c r="F6" s="3">
        <f>(Таблица1[[#This Row],[ВТБ-цена]]-D5)/D5</f>
        <v>-8.2494969818913601E-3</v>
      </c>
      <c r="G6">
        <v>99.11</v>
      </c>
      <c r="H6" s="2">
        <v>1576313810</v>
      </c>
      <c r="I6" s="3">
        <f>(Таблица1[[#This Row],[Сбербанк-цена]]-G5)/G5</f>
        <v>2.5288286465709083E-3</v>
      </c>
      <c r="J6">
        <v>124.15</v>
      </c>
      <c r="K6" s="2">
        <v>986321760</v>
      </c>
      <c r="L6" s="3">
        <f>(Таблица1[[#This Row],[Газпром-цена]]-J5)/J5</f>
        <v>-7.4060262529832985E-2</v>
      </c>
    </row>
    <row r="7" spans="1:12" x14ac:dyDescent="0.2">
      <c r="A7" s="1">
        <v>41395</v>
      </c>
      <c r="B7">
        <f>Таблица1[[#This Row],[ВТБ-цена]]*1000</f>
        <v>46</v>
      </c>
      <c r="C7" s="4">
        <f>LN(Таблица1[[#This Row],[Втб-объем]])</f>
        <v>27.536632246587374</v>
      </c>
      <c r="D7">
        <v>4.5999999999999999E-2</v>
      </c>
      <c r="E7" s="2">
        <v>909928850000</v>
      </c>
      <c r="F7" s="3">
        <f>(Таблица1[[#This Row],[ВТБ-цена]]-D6)/D6</f>
        <v>-6.6747819030229277E-2</v>
      </c>
      <c r="G7">
        <v>99.05</v>
      </c>
      <c r="H7" s="2">
        <v>1514417130</v>
      </c>
      <c r="I7" s="3">
        <f>(Таблица1[[#This Row],[Сбербанк-цена]]-G6)/G6</f>
        <v>-6.0538795277976262E-4</v>
      </c>
      <c r="J7">
        <v>123.4</v>
      </c>
      <c r="K7" s="2">
        <v>813775000</v>
      </c>
      <c r="L7" s="3">
        <f>(Таблица1[[#This Row],[Газпром-цена]]-J6)/J6</f>
        <v>-6.0410793395086586E-3</v>
      </c>
    </row>
    <row r="8" spans="1:12" x14ac:dyDescent="0.2">
      <c r="A8" s="1">
        <v>41426</v>
      </c>
      <c r="B8">
        <f>Таблица1[[#This Row],[ВТБ-цена]]*1000</f>
        <v>47.010000000000005</v>
      </c>
      <c r="C8" s="4">
        <f>LN(Таблица1[[#This Row],[Втб-объем]])</f>
        <v>27.374766325559349</v>
      </c>
      <c r="D8">
        <v>4.7010000000000003E-2</v>
      </c>
      <c r="E8" s="2">
        <v>773944750000</v>
      </c>
      <c r="F8" s="3">
        <f>(Таблица1[[#This Row],[ВТБ-цена]]-D7)/D7</f>
        <v>2.195652173913052E-2</v>
      </c>
      <c r="G8">
        <v>93.68</v>
      </c>
      <c r="H8" s="2">
        <v>1603984540</v>
      </c>
      <c r="I8" s="3">
        <f>(Таблица1[[#This Row],[Сбербанк-цена]]-G7)/G7</f>
        <v>-5.4215042907622316E-2</v>
      </c>
      <c r="J8">
        <v>109.1</v>
      </c>
      <c r="K8" s="2">
        <v>769293390</v>
      </c>
      <c r="L8" s="3">
        <f>(Таблица1[[#This Row],[Газпром-цена]]-J7)/J7</f>
        <v>-0.11588330632090771</v>
      </c>
    </row>
    <row r="9" spans="1:12" x14ac:dyDescent="0.2">
      <c r="A9" s="1">
        <v>41456</v>
      </c>
      <c r="B9">
        <f>Таблица1[[#This Row],[ВТБ-цена]]*1000</f>
        <v>46.61</v>
      </c>
      <c r="C9" s="4">
        <f>LN(Таблица1[[#This Row],[Втб-объем]])</f>
        <v>27.259941941664078</v>
      </c>
      <c r="D9">
        <v>4.6609999999999999E-2</v>
      </c>
      <c r="E9" s="2">
        <v>689989310000</v>
      </c>
      <c r="F9" s="3">
        <f>(Таблица1[[#This Row],[ВТБ-цена]]-D8)/D8</f>
        <v>-8.5088279089556365E-3</v>
      </c>
      <c r="G9">
        <v>95.23</v>
      </c>
      <c r="H9" s="2">
        <v>1721040080</v>
      </c>
      <c r="I9" s="3">
        <f>(Таблица1[[#This Row],[Сбербанк-цена]]-G8)/G8</f>
        <v>1.6545687446626784E-2</v>
      </c>
      <c r="J9">
        <v>128.61000000000001</v>
      </c>
      <c r="K9" s="2">
        <v>879462790</v>
      </c>
      <c r="L9" s="3">
        <f>(Таблица1[[#This Row],[Газпром-цена]]-J8)/J8</f>
        <v>0.17882676443629716</v>
      </c>
    </row>
    <row r="10" spans="1:12" x14ac:dyDescent="0.2">
      <c r="A10" s="1">
        <v>41487</v>
      </c>
      <c r="B10">
        <f>Таблица1[[#This Row],[ВТБ-цена]]*1000</f>
        <v>44.5</v>
      </c>
      <c r="C10" s="4">
        <f>LN(Таблица1[[#This Row],[Втб-объем]])</f>
        <v>26.773241291196133</v>
      </c>
      <c r="D10">
        <v>4.4499999999999998E-2</v>
      </c>
      <c r="E10" s="2">
        <v>424102620000</v>
      </c>
      <c r="F10" s="3">
        <f>(Таблица1[[#This Row],[ВТБ-цена]]-D9)/D9</f>
        <v>-4.5269255524565559E-2</v>
      </c>
      <c r="G10">
        <v>88.23</v>
      </c>
      <c r="H10" s="2">
        <v>1414145480</v>
      </c>
      <c r="I10" s="3">
        <f>(Таблица1[[#This Row],[Сбербанк-цена]]-G9)/G9</f>
        <v>-7.3506248031082633E-2</v>
      </c>
      <c r="J10">
        <v>131.9</v>
      </c>
      <c r="K10" s="2">
        <v>635494510</v>
      </c>
      <c r="L10" s="3">
        <f>(Таблица1[[#This Row],[Газпром-цена]]-J9)/J9</f>
        <v>2.5581214524531465E-2</v>
      </c>
    </row>
    <row r="11" spans="1:12" x14ac:dyDescent="0.2">
      <c r="A11" s="1">
        <v>41518</v>
      </c>
      <c r="B11">
        <f>Таблица1[[#This Row],[ВТБ-цена]]*1000</f>
        <v>42.67</v>
      </c>
      <c r="C11" s="4">
        <f>LN(Таблица1[[#This Row],[Втб-объем]])</f>
        <v>27.369882378196301</v>
      </c>
      <c r="D11">
        <v>4.267E-2</v>
      </c>
      <c r="E11" s="2">
        <v>770174060000</v>
      </c>
      <c r="F11" s="3">
        <f>(Таблица1[[#This Row],[ВТБ-цена]]-D10)/D10</f>
        <v>-4.1123595505617942E-2</v>
      </c>
      <c r="G11">
        <v>97.86</v>
      </c>
      <c r="H11" s="2">
        <v>1926407650</v>
      </c>
      <c r="I11" s="3">
        <f>(Таблица1[[#This Row],[Сбербанк-цена]]-G10)/G10</f>
        <v>0.10914654879292753</v>
      </c>
      <c r="J11">
        <v>144.15</v>
      </c>
      <c r="K11" s="2">
        <v>1035314530</v>
      </c>
      <c r="L11" s="3">
        <f>(Таблица1[[#This Row],[Газпром-цена]]-J10)/J10</f>
        <v>9.2873388931008341E-2</v>
      </c>
    </row>
    <row r="12" spans="1:12" x14ac:dyDescent="0.2">
      <c r="A12" s="1">
        <v>41548</v>
      </c>
      <c r="B12">
        <f>Таблица1[[#This Row],[ВТБ-цена]]*1000</f>
        <v>44.35</v>
      </c>
      <c r="C12" s="4">
        <f>LN(Таблица1[[#This Row],[Втб-объем]])</f>
        <v>27.721869840041691</v>
      </c>
      <c r="D12">
        <v>4.4350000000000001E-2</v>
      </c>
      <c r="E12" s="2">
        <v>1095103330000</v>
      </c>
      <c r="F12" s="3">
        <f>(Таблица1[[#This Row],[ВТБ-цена]]-D11)/D11</f>
        <v>3.9371924068432179E-2</v>
      </c>
      <c r="G12">
        <v>102.74</v>
      </c>
      <c r="H12" s="2">
        <v>1935002670</v>
      </c>
      <c r="I12" s="3">
        <f>(Таблица1[[#This Row],[Сбербанк-цена]]-G11)/G11</f>
        <v>4.9867157163294457E-2</v>
      </c>
      <c r="J12">
        <v>150.4</v>
      </c>
      <c r="K12" s="2">
        <v>1120379070</v>
      </c>
      <c r="L12" s="3">
        <f>(Таблица1[[#This Row],[Газпром-цена]]-J11)/J11</f>
        <v>4.335761359694762E-2</v>
      </c>
    </row>
    <row r="13" spans="1:12" x14ac:dyDescent="0.2">
      <c r="A13" s="1">
        <v>41579</v>
      </c>
      <c r="B13">
        <f>Таблица1[[#This Row],[ВТБ-цена]]*1000</f>
        <v>46.28</v>
      </c>
      <c r="C13" s="4">
        <f>LN(Таблица1[[#This Row],[Втб-объем]])</f>
        <v>27.742466269574393</v>
      </c>
      <c r="D13">
        <v>4.6280000000000002E-2</v>
      </c>
      <c r="E13" s="2">
        <v>1117892430000</v>
      </c>
      <c r="F13" s="3">
        <f>(Таблица1[[#This Row],[ВТБ-цена]]-D12)/D12</f>
        <v>4.3517474633596419E-2</v>
      </c>
      <c r="G13">
        <v>103.07</v>
      </c>
      <c r="H13" s="2">
        <v>1659044880</v>
      </c>
      <c r="I13" s="3">
        <f>(Таблица1[[#This Row],[Сбербанк-цена]]-G12)/G12</f>
        <v>3.211991434689491E-3</v>
      </c>
      <c r="J13">
        <v>143.1</v>
      </c>
      <c r="K13" s="2">
        <v>1035969280</v>
      </c>
      <c r="L13" s="3">
        <f>(Таблица1[[#This Row],[Газпром-цена]]-J12)/J12</f>
        <v>-4.8537234042553265E-2</v>
      </c>
    </row>
    <row r="14" spans="1:12" x14ac:dyDescent="0.2">
      <c r="A14" s="1">
        <v>41609</v>
      </c>
      <c r="B14">
        <f>Таблица1[[#This Row],[ВТБ-цена]]*1000</f>
        <v>49.660000000000004</v>
      </c>
      <c r="C14" s="4">
        <f>LN(Таблица1[[#This Row],[Втб-объем]])</f>
        <v>27.507019043338069</v>
      </c>
      <c r="D14">
        <v>4.9660000000000003E-2</v>
      </c>
      <c r="E14" s="2">
        <v>883378010000</v>
      </c>
      <c r="F14" s="3">
        <f>(Таблица1[[#This Row],[ВТБ-цена]]-D13)/D13</f>
        <v>7.3033707865168565E-2</v>
      </c>
      <c r="G14">
        <v>101.17</v>
      </c>
      <c r="H14" s="2">
        <v>1563416090</v>
      </c>
      <c r="I14" s="3">
        <f>(Таблица1[[#This Row],[Сбербанк-цена]]-G13)/G13</f>
        <v>-1.8434073930338524E-2</v>
      </c>
      <c r="J14">
        <v>138.75</v>
      </c>
      <c r="K14" s="2">
        <v>1050788060</v>
      </c>
      <c r="L14" s="3">
        <f>(Таблица1[[#This Row],[Газпром-цена]]-J13)/J13</f>
        <v>-3.0398322851153001E-2</v>
      </c>
    </row>
    <row r="15" spans="1:12" x14ac:dyDescent="0.2">
      <c r="A15" s="1">
        <v>41640</v>
      </c>
      <c r="B15">
        <f>Таблица1[[#This Row],[ВТБ-цена]]*1000</f>
        <v>45.44</v>
      </c>
      <c r="C15" s="4">
        <f>LN(Таблица1[[#This Row],[Втб-объем]])</f>
        <v>27.055173885469056</v>
      </c>
      <c r="D15">
        <v>4.5440000000000001E-2</v>
      </c>
      <c r="E15" s="2">
        <v>562228330000</v>
      </c>
      <c r="F15" s="3">
        <f>(Таблица1[[#This Row],[ВТБ-цена]]-D14)/D14</f>
        <v>-8.4977849375755157E-2</v>
      </c>
      <c r="G15">
        <v>94.7</v>
      </c>
      <c r="H15" s="2">
        <v>1427259190</v>
      </c>
      <c r="I15" s="3">
        <f>(Таблица1[[#This Row],[Сбербанк-цена]]-G14)/G14</f>
        <v>-6.3951764357022822E-2</v>
      </c>
      <c r="J15">
        <v>145.16</v>
      </c>
      <c r="K15" s="2">
        <v>1056510690</v>
      </c>
      <c r="L15" s="3">
        <f>(Таблица1[[#This Row],[Газпром-цена]]-J14)/J14</f>
        <v>4.6198198198198176E-2</v>
      </c>
    </row>
    <row r="16" spans="1:12" x14ac:dyDescent="0.2">
      <c r="A16" s="1">
        <v>41671</v>
      </c>
      <c r="B16">
        <f>Таблица1[[#This Row],[ВТБ-цена]]*1000</f>
        <v>42.13</v>
      </c>
      <c r="C16" s="4">
        <f>LN(Таблица1[[#This Row],[Втб-объем]])</f>
        <v>26.999032682749871</v>
      </c>
      <c r="D16">
        <v>4.2130000000000001E-2</v>
      </c>
      <c r="E16" s="2">
        <v>531533830000</v>
      </c>
      <c r="F16" s="3">
        <f>(Таблица1[[#This Row],[ВТБ-цена]]-D15)/D15</f>
        <v>-7.2843309859154937E-2</v>
      </c>
      <c r="G16">
        <v>91.16</v>
      </c>
      <c r="H16" s="2">
        <v>1510458530</v>
      </c>
      <c r="I16" s="3">
        <f>(Таблица1[[#This Row],[Сбербанк-цена]]-G15)/G15</f>
        <v>-3.738120380147842E-2</v>
      </c>
      <c r="J16">
        <v>139.19999999999999</v>
      </c>
      <c r="K16" s="2">
        <v>1110186930</v>
      </c>
      <c r="L16" s="3">
        <f>(Таблица1[[#This Row],[Газпром-цена]]-J15)/J15</f>
        <v>-4.1058142739046628E-2</v>
      </c>
    </row>
    <row r="17" spans="1:12" x14ac:dyDescent="0.2">
      <c r="A17" s="1">
        <v>41699</v>
      </c>
      <c r="B17">
        <f>Таблица1[[#This Row],[ВТБ-цена]]*1000</f>
        <v>39.6</v>
      </c>
      <c r="C17" s="4">
        <f>LN(Таблица1[[#This Row],[Втб-объем]])</f>
        <v>28.172182975578551</v>
      </c>
      <c r="D17">
        <v>3.9600000000000003E-2</v>
      </c>
      <c r="E17" s="2">
        <v>1718001780000</v>
      </c>
      <c r="F17" s="3">
        <f>(Таблица1[[#This Row],[ВТБ-цена]]-D16)/D16</f>
        <v>-6.0052219321148764E-2</v>
      </c>
      <c r="G17">
        <v>83.8</v>
      </c>
      <c r="H17" s="2">
        <v>4898591710</v>
      </c>
      <c r="I17" s="3">
        <f>(Таблица1[[#This Row],[Сбербанк-цена]]-G16)/G16</f>
        <v>-8.0737165423431331E-2</v>
      </c>
      <c r="J17">
        <v>135.5</v>
      </c>
      <c r="K17" s="2">
        <v>2038314440</v>
      </c>
      <c r="L17" s="3">
        <f>(Таблица1[[#This Row],[Газпром-цена]]-J16)/J16</f>
        <v>-2.6580459770114861E-2</v>
      </c>
    </row>
    <row r="18" spans="1:12" x14ac:dyDescent="0.2">
      <c r="A18" s="1">
        <v>41730</v>
      </c>
      <c r="B18">
        <f>Таблица1[[#This Row],[ВТБ-цена]]*1000</f>
        <v>38.65</v>
      </c>
      <c r="C18" s="4">
        <f>LN(Таблица1[[#This Row],[Втб-объем]])</f>
        <v>28.089434512166303</v>
      </c>
      <c r="D18">
        <v>3.8649999999999997E-2</v>
      </c>
      <c r="E18" s="2">
        <v>1581562680000</v>
      </c>
      <c r="F18" s="3">
        <f>(Таблица1[[#This Row],[ВТБ-цена]]-D17)/D17</f>
        <v>-2.3989898989899148E-2</v>
      </c>
      <c r="G18">
        <v>72.5</v>
      </c>
      <c r="H18" s="2">
        <v>4013046200</v>
      </c>
      <c r="I18" s="3">
        <f>(Таблица1[[#This Row],[Сбербанк-цена]]-G17)/G17</f>
        <v>-0.1348448687350835</v>
      </c>
      <c r="J18">
        <v>128.77000000000001</v>
      </c>
      <c r="K18" s="2">
        <v>1377698400</v>
      </c>
      <c r="L18" s="3">
        <f>(Таблица1[[#This Row],[Газпром-цена]]-J17)/J17</f>
        <v>-4.9667896678966712E-2</v>
      </c>
    </row>
    <row r="19" spans="1:12" x14ac:dyDescent="0.2">
      <c r="A19" s="1">
        <v>41760</v>
      </c>
      <c r="B19">
        <f>Таблица1[[#This Row],[ВТБ-цена]]*1000</f>
        <v>47.9</v>
      </c>
      <c r="C19" s="4">
        <f>LN(Таблица1[[#This Row],[Втб-объем]])</f>
        <v>27.92179924813723</v>
      </c>
      <c r="D19">
        <v>4.7899999999999998E-2</v>
      </c>
      <c r="E19" s="2">
        <v>1337467810000</v>
      </c>
      <c r="F19" s="3">
        <f>(Таблица1[[#This Row],[ВТБ-цена]]-D18)/D18</f>
        <v>0.23932729624838298</v>
      </c>
      <c r="G19">
        <v>84.5</v>
      </c>
      <c r="H19" s="2">
        <v>3001439250</v>
      </c>
      <c r="I19" s="3">
        <f>(Таблица1[[#This Row],[Сбербанк-цена]]-G18)/G18</f>
        <v>0.16551724137931034</v>
      </c>
      <c r="J19">
        <v>141.69999999999999</v>
      </c>
      <c r="K19" s="2">
        <v>1168270410</v>
      </c>
      <c r="L19" s="3">
        <f>(Таблица1[[#This Row],[Газпром-цена]]-J18)/J18</f>
        <v>0.10041158654966201</v>
      </c>
    </row>
    <row r="20" spans="1:12" x14ac:dyDescent="0.2">
      <c r="A20" s="1">
        <v>41791</v>
      </c>
      <c r="B20">
        <f>Таблица1[[#This Row],[ВТБ-цена]]*1000</f>
        <v>41.099999999999994</v>
      </c>
      <c r="C20" s="4">
        <f>LN(Таблица1[[#This Row],[Втб-объем]])</f>
        <v>27.82985935984005</v>
      </c>
      <c r="D20">
        <v>4.1099999999999998E-2</v>
      </c>
      <c r="E20" s="2">
        <v>1219984610000</v>
      </c>
      <c r="F20" s="3">
        <f>(Таблица1[[#This Row],[ВТБ-цена]]-D19)/D19</f>
        <v>-0.14196242171189979</v>
      </c>
      <c r="G20">
        <v>84.5</v>
      </c>
      <c r="H20" s="2">
        <v>2008494660</v>
      </c>
      <c r="I20" s="3">
        <f>(Таблица1[[#This Row],[Сбербанк-цена]]-G19)/G19</f>
        <v>0</v>
      </c>
      <c r="J20">
        <v>148.96</v>
      </c>
      <c r="K20" s="2">
        <v>885913470</v>
      </c>
      <c r="L20" s="3">
        <f>(Таблица1[[#This Row],[Газпром-цена]]-J19)/J19</f>
        <v>5.1235003528581652E-2</v>
      </c>
    </row>
    <row r="21" spans="1:12" x14ac:dyDescent="0.2">
      <c r="A21" s="1">
        <v>41821</v>
      </c>
      <c r="B21">
        <f>Таблица1[[#This Row],[ВТБ-цена]]*1000</f>
        <v>39.800000000000004</v>
      </c>
      <c r="C21" s="4">
        <f>LN(Таблица1[[#This Row],[Втб-объем]])</f>
        <v>27.693298451261303</v>
      </c>
      <c r="D21">
        <v>3.9800000000000002E-2</v>
      </c>
      <c r="E21" s="2">
        <v>1064257460000</v>
      </c>
      <c r="F21" s="3">
        <f>(Таблица1[[#This Row],[ВТБ-цена]]-D20)/D20</f>
        <v>-3.1630170316301595E-2</v>
      </c>
      <c r="G21">
        <v>73.599999999999994</v>
      </c>
      <c r="H21" s="2">
        <v>2551370010</v>
      </c>
      <c r="I21" s="3">
        <f>(Таблица1[[#This Row],[Сбербанк-цена]]-G20)/G20</f>
        <v>-0.12899408284023675</v>
      </c>
      <c r="J21">
        <v>132</v>
      </c>
      <c r="K21" s="2">
        <v>1004959980</v>
      </c>
      <c r="L21" s="3">
        <f>(Таблица1[[#This Row],[Газпром-цена]]-J20)/J20</f>
        <v>-0.11385606874328684</v>
      </c>
    </row>
    <row r="22" spans="1:12" x14ac:dyDescent="0.2">
      <c r="A22" s="1">
        <v>41852</v>
      </c>
      <c r="B22">
        <f>Таблица1[[#This Row],[ВТБ-цена]]*1000</f>
        <v>38.4</v>
      </c>
      <c r="C22" s="4">
        <f>LN(Таблица1[[#This Row],[Втб-объем]])</f>
        <v>27.273602209604128</v>
      </c>
      <c r="D22">
        <v>3.8399999999999997E-2</v>
      </c>
      <c r="E22" s="2">
        <v>699479420000</v>
      </c>
      <c r="F22" s="3">
        <f>(Таблица1[[#This Row],[ВТБ-цена]]-D21)/D21</f>
        <v>-3.5175879396985056E-2</v>
      </c>
      <c r="G22">
        <v>73.209999999999994</v>
      </c>
      <c r="H22" s="2">
        <v>3076887590</v>
      </c>
      <c r="I22" s="3">
        <f>(Таблица1[[#This Row],[Сбербанк-цена]]-G21)/G21</f>
        <v>-5.2989130434782693E-3</v>
      </c>
      <c r="J22">
        <v>131.94999999999999</v>
      </c>
      <c r="K22" s="2">
        <v>851294800</v>
      </c>
      <c r="L22" s="3">
        <f>(Таблица1[[#This Row],[Газпром-цена]]-J21)/J21</f>
        <v>-3.7878787878796493E-4</v>
      </c>
    </row>
    <row r="23" spans="1:12" x14ac:dyDescent="0.2">
      <c r="A23" s="1">
        <v>41883</v>
      </c>
      <c r="B23">
        <f>Таблица1[[#This Row],[ВТБ-цена]]*1000</f>
        <v>38.04</v>
      </c>
      <c r="C23" s="4">
        <f>LN(Таблица1[[#This Row],[Втб-объем]])</f>
        <v>27.004478215106893</v>
      </c>
      <c r="D23">
        <v>3.8039999999999997E-2</v>
      </c>
      <c r="E23" s="2">
        <v>534436210000</v>
      </c>
      <c r="F23" s="3">
        <f>(Таблица1[[#This Row],[ВТБ-цена]]-D22)/D22</f>
        <v>-9.3749999999999806E-3</v>
      </c>
      <c r="G23">
        <v>75.52</v>
      </c>
      <c r="H23" s="2">
        <v>2891411920</v>
      </c>
      <c r="I23" s="3">
        <f>(Таблица1[[#This Row],[Сбербанк-цена]]-G22)/G22</f>
        <v>3.1553066520967114E-2</v>
      </c>
      <c r="J23">
        <v>137.9</v>
      </c>
      <c r="K23" s="2">
        <v>797896850</v>
      </c>
      <c r="L23" s="3">
        <f>(Таблица1[[#This Row],[Газпром-цена]]-J22)/J22</f>
        <v>4.5092838196286608E-2</v>
      </c>
    </row>
    <row r="24" spans="1:12" x14ac:dyDescent="0.2">
      <c r="A24" s="1">
        <v>41913</v>
      </c>
      <c r="B24">
        <f>Таблица1[[#This Row],[ВТБ-цена]]*1000</f>
        <v>39.93</v>
      </c>
      <c r="C24" s="4">
        <f>LN(Таблица1[[#This Row],[Втб-объем]])</f>
        <v>27.038036812676594</v>
      </c>
      <c r="D24">
        <v>3.993E-2</v>
      </c>
      <c r="E24" s="2">
        <v>552675470000</v>
      </c>
      <c r="F24" s="3">
        <f>(Таблица1[[#This Row],[ВТБ-цена]]-D23)/D23</f>
        <v>4.9684542586750868E-2</v>
      </c>
      <c r="G24">
        <v>76.23</v>
      </c>
      <c r="H24" s="2">
        <v>2905609940</v>
      </c>
      <c r="I24" s="3">
        <f>(Таблица1[[#This Row],[Сбербанк-цена]]-G23)/G23</f>
        <v>9.4014830508475627E-3</v>
      </c>
      <c r="J24">
        <v>141.5</v>
      </c>
      <c r="K24" s="2">
        <v>857933800</v>
      </c>
      <c r="L24" s="3">
        <f>(Таблица1[[#This Row],[Газпром-цена]]-J23)/J23</f>
        <v>2.610587382160982E-2</v>
      </c>
    </row>
    <row r="25" spans="1:12" x14ac:dyDescent="0.2">
      <c r="A25" s="1">
        <v>41944</v>
      </c>
      <c r="B25">
        <f>Таблица1[[#This Row],[ВТБ-цена]]*1000</f>
        <v>46.699999999999996</v>
      </c>
      <c r="C25" s="4">
        <f>LN(Таблица1[[#This Row],[Втб-объем]])</f>
        <v>27.826535439214929</v>
      </c>
      <c r="D25">
        <v>4.6699999999999998E-2</v>
      </c>
      <c r="E25" s="2">
        <v>1215936210000</v>
      </c>
      <c r="F25" s="3">
        <f>(Таблица1[[#This Row],[ВТБ-цена]]-D24)/D24</f>
        <v>0.16954670673678934</v>
      </c>
      <c r="G25">
        <v>72.25</v>
      </c>
      <c r="H25" s="2">
        <v>2030051460</v>
      </c>
      <c r="I25" s="3">
        <f>(Таблица1[[#This Row],[Сбербанк-цена]]-G24)/G24</f>
        <v>-5.2210415846779532E-2</v>
      </c>
      <c r="J25">
        <v>142.86000000000001</v>
      </c>
      <c r="K25" s="2">
        <v>691989260</v>
      </c>
      <c r="L25" s="3">
        <f>(Таблица1[[#This Row],[Газпром-цена]]-J24)/J24</f>
        <v>9.6113074204947965E-3</v>
      </c>
    </row>
    <row r="26" spans="1:12" x14ac:dyDescent="0.2">
      <c r="A26" s="1">
        <v>41974</v>
      </c>
      <c r="B26">
        <f>Таблица1[[#This Row],[ВТБ-цена]]*1000</f>
        <v>67</v>
      </c>
      <c r="C26" s="4">
        <f>LN(Таблица1[[#This Row],[Втб-объем]])</f>
        <v>28.273911307056693</v>
      </c>
      <c r="D26">
        <v>6.7000000000000004E-2</v>
      </c>
      <c r="E26" s="2">
        <v>1901970000000</v>
      </c>
      <c r="F26" s="3">
        <f>(Таблица1[[#This Row],[ВТБ-цена]]-D25)/D25</f>
        <v>0.4346895074946468</v>
      </c>
      <c r="G26">
        <v>54.9</v>
      </c>
      <c r="H26" s="2">
        <v>4337561310</v>
      </c>
      <c r="I26" s="3">
        <f>(Таблица1[[#This Row],[Сбербанк-цена]]-G25)/G25</f>
        <v>-0.24013840830449829</v>
      </c>
      <c r="J26">
        <v>130.31</v>
      </c>
      <c r="K26" s="2">
        <v>983856510</v>
      </c>
      <c r="L26" s="3">
        <f>(Таблица1[[#This Row],[Газпром-цена]]-J25)/J25</f>
        <v>-8.784824303513937E-2</v>
      </c>
    </row>
    <row r="27" spans="1:12" x14ac:dyDescent="0.2">
      <c r="A27" s="1">
        <v>42005</v>
      </c>
      <c r="B27">
        <f>Таблица1[[#This Row],[ВТБ-цена]]*1000</f>
        <v>68.94</v>
      </c>
      <c r="C27" s="4">
        <f>LN(Таблица1[[#This Row],[Втб-объем]])</f>
        <v>26.88045486403103</v>
      </c>
      <c r="D27">
        <v>6.8940000000000001E-2</v>
      </c>
      <c r="E27" s="2">
        <v>472099150000</v>
      </c>
      <c r="F27" s="3">
        <f>(Таблица1[[#This Row],[ВТБ-цена]]-D26)/D26</f>
        <v>2.8955223880596972E-2</v>
      </c>
      <c r="G27">
        <v>61.5</v>
      </c>
      <c r="H27" s="2">
        <v>2691982770</v>
      </c>
      <c r="I27" s="3">
        <f>(Таблица1[[#This Row],[Сбербанк-цена]]-G26)/G26</f>
        <v>0.1202185792349727</v>
      </c>
      <c r="J27">
        <v>143.82</v>
      </c>
      <c r="K27" s="2">
        <v>652102830</v>
      </c>
      <c r="L27" s="3">
        <f>(Таблица1[[#This Row],[Газпром-цена]]-J26)/J26</f>
        <v>0.10367584989640082</v>
      </c>
    </row>
    <row r="28" spans="1:12" x14ac:dyDescent="0.2">
      <c r="A28" s="1">
        <v>42036</v>
      </c>
      <c r="B28">
        <f>Таблица1[[#This Row],[ВТБ-цена]]*1000</f>
        <v>68</v>
      </c>
      <c r="C28" s="4">
        <f>LN(Таблица1[[#This Row],[Втб-объем]])</f>
        <v>26.800473490462117</v>
      </c>
      <c r="D28">
        <v>6.8000000000000005E-2</v>
      </c>
      <c r="E28" s="2">
        <v>435810560000</v>
      </c>
      <c r="F28" s="3">
        <f>(Таблица1[[#This Row],[ВТБ-цена]]-D27)/D27</f>
        <v>-1.3635044966637604E-2</v>
      </c>
      <c r="G28">
        <v>75.91</v>
      </c>
      <c r="H28" s="2">
        <v>3583789870</v>
      </c>
      <c r="I28" s="3">
        <f>(Таблица1[[#This Row],[Сбербанк-цена]]-G27)/G27</f>
        <v>0.23430894308943084</v>
      </c>
      <c r="J28">
        <v>152.94999999999999</v>
      </c>
      <c r="K28" s="2">
        <v>919520350</v>
      </c>
      <c r="L28" s="3">
        <f>(Таблица1[[#This Row],[Газпром-цена]]-J27)/J27</f>
        <v>6.3482130440828788E-2</v>
      </c>
    </row>
    <row r="29" spans="1:12" x14ac:dyDescent="0.2">
      <c r="A29" s="1">
        <v>42064</v>
      </c>
      <c r="B29">
        <f>Таблица1[[#This Row],[ВТБ-цена]]*1000</f>
        <v>60</v>
      </c>
      <c r="C29" s="4">
        <f>LN(Таблица1[[#This Row],[Втб-объем]])</f>
        <v>26.665693646988363</v>
      </c>
      <c r="D29">
        <v>0.06</v>
      </c>
      <c r="E29" s="2">
        <v>380858460000</v>
      </c>
      <c r="F29" s="3">
        <f>(Таблица1[[#This Row],[ВТБ-цена]]-D28)/D28</f>
        <v>-0.11764705882352951</v>
      </c>
      <c r="G29">
        <v>62.88</v>
      </c>
      <c r="H29" s="2">
        <v>2785656310</v>
      </c>
      <c r="I29" s="3">
        <f>(Таблица1[[#This Row],[Сбербанк-цена]]-G28)/G28</f>
        <v>-0.17165063891450394</v>
      </c>
      <c r="J29">
        <v>138.9</v>
      </c>
      <c r="K29" s="2">
        <v>718069290</v>
      </c>
      <c r="L29" s="3">
        <f>(Таблица1[[#This Row],[Газпром-цена]]-J28)/J28</f>
        <v>-9.1860084995096333E-2</v>
      </c>
    </row>
    <row r="30" spans="1:12" x14ac:dyDescent="0.2">
      <c r="A30" s="1">
        <v>42095</v>
      </c>
      <c r="B30">
        <f>Таблица1[[#This Row],[ВТБ-цена]]*1000</f>
        <v>65.5</v>
      </c>
      <c r="C30" s="4">
        <f>LN(Таблица1[[#This Row],[Втб-объем]])</f>
        <v>27.231709287505019</v>
      </c>
      <c r="D30">
        <v>6.5500000000000003E-2</v>
      </c>
      <c r="E30" s="2">
        <v>670781500000</v>
      </c>
      <c r="F30" s="3">
        <f>(Таблица1[[#This Row],[ВТБ-цена]]-D29)/D29</f>
        <v>9.1666666666666757E-2</v>
      </c>
      <c r="G30">
        <v>76.900000000000006</v>
      </c>
      <c r="H30" s="2">
        <v>3217030850</v>
      </c>
      <c r="I30" s="3">
        <f>(Таблица1[[#This Row],[Сбербанк-цена]]-G29)/G29</f>
        <v>0.22296437659033083</v>
      </c>
      <c r="J30">
        <v>153.5</v>
      </c>
      <c r="K30" s="2">
        <v>821523460</v>
      </c>
      <c r="L30" s="3">
        <f>(Таблица1[[#This Row],[Газпром-цена]]-J29)/J29</f>
        <v>0.10511159107271414</v>
      </c>
    </row>
    <row r="31" spans="1:12" x14ac:dyDescent="0.2">
      <c r="A31" s="1">
        <v>42125</v>
      </c>
      <c r="B31">
        <f>Таблица1[[#This Row],[ВТБ-цена]]*1000</f>
        <v>80.25</v>
      </c>
      <c r="C31" s="4">
        <f>LN(Таблица1[[#This Row],[Втб-объем]])</f>
        <v>27.675972177307244</v>
      </c>
      <c r="D31">
        <v>8.0250000000000002E-2</v>
      </c>
      <c r="E31" s="2">
        <v>1045976670000</v>
      </c>
      <c r="F31" s="3">
        <f>(Таблица1[[#This Row],[ВТБ-цена]]-D30)/D30</f>
        <v>0.22519083969465647</v>
      </c>
      <c r="G31">
        <v>73.5</v>
      </c>
      <c r="H31" s="2">
        <v>1830904250</v>
      </c>
      <c r="I31" s="3">
        <f>(Таблица1[[#This Row],[Сбербанк-цена]]-G30)/G30</f>
        <v>-4.4213263979193826E-2</v>
      </c>
      <c r="J31">
        <v>139</v>
      </c>
      <c r="K31" s="2">
        <v>472091480</v>
      </c>
      <c r="L31" s="3">
        <f>(Таблица1[[#This Row],[Газпром-цена]]-J30)/J30</f>
        <v>-9.4462540716612378E-2</v>
      </c>
    </row>
    <row r="32" spans="1:12" x14ac:dyDescent="0.2">
      <c r="A32" s="1">
        <v>42156</v>
      </c>
      <c r="B32">
        <f>Таблица1[[#This Row],[ВТБ-цена]]*1000</f>
        <v>79</v>
      </c>
      <c r="C32" s="4">
        <f>LN(Таблица1[[#This Row],[Втб-объем]])</f>
        <v>27.353457545006936</v>
      </c>
      <c r="D32">
        <v>7.9000000000000001E-2</v>
      </c>
      <c r="E32" s="2">
        <v>757627400000</v>
      </c>
      <c r="F32" s="3">
        <f>(Таблица1[[#This Row],[ВТБ-цена]]-D31)/D31</f>
        <v>-1.5576323987538955E-2</v>
      </c>
      <c r="G32">
        <v>72.349999999999994</v>
      </c>
      <c r="H32" s="2">
        <v>1885405260</v>
      </c>
      <c r="I32" s="3">
        <f>(Таблица1[[#This Row],[Сбербанк-цена]]-G31)/G31</f>
        <v>-1.5646258503401438E-2</v>
      </c>
      <c r="J32">
        <v>145.85</v>
      </c>
      <c r="K32" s="2">
        <v>533051950</v>
      </c>
      <c r="L32" s="3">
        <f>(Таблица1[[#This Row],[Газпром-цена]]-J31)/J31</f>
        <v>4.9280575539568307E-2</v>
      </c>
    </row>
    <row r="33" spans="1:12" x14ac:dyDescent="0.2">
      <c r="A33" s="1">
        <v>42186</v>
      </c>
      <c r="B33">
        <f>Таблица1[[#This Row],[ВТБ-цена]]*1000</f>
        <v>72</v>
      </c>
      <c r="C33" s="4">
        <f>LN(Таблица1[[#This Row],[Втб-объем]])</f>
        <v>26.596211931170039</v>
      </c>
      <c r="D33">
        <v>7.1999999999999995E-2</v>
      </c>
      <c r="E33" s="2">
        <v>355294170000</v>
      </c>
      <c r="F33" s="3">
        <f>(Таблица1[[#This Row],[ВТБ-цена]]-D32)/D32</f>
        <v>-8.8607594936708944E-2</v>
      </c>
      <c r="G33">
        <v>72.3</v>
      </c>
      <c r="H33" s="2">
        <v>2690621070</v>
      </c>
      <c r="I33" s="3">
        <f>(Таблица1[[#This Row],[Сбербанк-цена]]-G32)/G32</f>
        <v>-6.9108500345538575E-4</v>
      </c>
      <c r="J33">
        <v>142.5</v>
      </c>
      <c r="K33" s="2">
        <v>543868920</v>
      </c>
      <c r="L33" s="3">
        <f>(Таблица1[[#This Row],[Газпром-цена]]-J32)/J32</f>
        <v>-2.2968803565306783E-2</v>
      </c>
    </row>
    <row r="34" spans="1:12" x14ac:dyDescent="0.2">
      <c r="A34" s="1">
        <v>42217</v>
      </c>
      <c r="B34">
        <f>Таблица1[[#This Row],[ВТБ-цена]]*1000</f>
        <v>69</v>
      </c>
      <c r="C34" s="4">
        <f>LN(Таблица1[[#This Row],[Втб-объем]])</f>
        <v>26.419638896221191</v>
      </c>
      <c r="D34">
        <v>6.9000000000000006E-2</v>
      </c>
      <c r="E34" s="2">
        <v>297785390000</v>
      </c>
      <c r="F34" s="3">
        <f>(Таблица1[[#This Row],[ВТБ-цена]]-D33)/D33</f>
        <v>-4.1666666666666512E-2</v>
      </c>
      <c r="G34">
        <v>74.5</v>
      </c>
      <c r="H34" s="2">
        <v>2488111940</v>
      </c>
      <c r="I34" s="3">
        <f>(Таблица1[[#This Row],[Сбербанк-цена]]-G33)/G33</f>
        <v>3.0428769017980677E-2</v>
      </c>
      <c r="J34">
        <v>148.19</v>
      </c>
      <c r="K34" s="2">
        <v>654231910</v>
      </c>
      <c r="L34" s="3">
        <f>(Таблица1[[#This Row],[Газпром-цена]]-J33)/J33</f>
        <v>3.9929824561403496E-2</v>
      </c>
    </row>
    <row r="35" spans="1:12" x14ac:dyDescent="0.2">
      <c r="A35" s="1">
        <v>42248</v>
      </c>
      <c r="B35">
        <f>Таблица1[[#This Row],[ВТБ-цена]]*1000</f>
        <v>67.7</v>
      </c>
      <c r="C35" s="4">
        <f>LN(Таблица1[[#This Row],[Втб-объем]])</f>
        <v>26.389532892941151</v>
      </c>
      <c r="D35">
        <v>6.7699999999999996E-2</v>
      </c>
      <c r="E35" s="2">
        <v>288953870000</v>
      </c>
      <c r="F35" s="3">
        <f>(Таблица1[[#This Row],[ВТБ-цена]]-D34)/D34</f>
        <v>-1.8840579710145064E-2</v>
      </c>
      <c r="G35">
        <v>75.3</v>
      </c>
      <c r="H35" s="2">
        <v>2008042110</v>
      </c>
      <c r="I35" s="3">
        <f>(Таблица1[[#This Row],[Сбербанк-цена]]-G34)/G34</f>
        <v>1.0738255033557008E-2</v>
      </c>
      <c r="J35">
        <v>134.55000000000001</v>
      </c>
      <c r="K35" s="2">
        <v>646257900</v>
      </c>
      <c r="L35" s="3">
        <f>(Таблица1[[#This Row],[Газпром-цена]]-J34)/J34</f>
        <v>-9.2043997570686195E-2</v>
      </c>
    </row>
    <row r="36" spans="1:12" x14ac:dyDescent="0.2">
      <c r="A36" s="1">
        <v>42278</v>
      </c>
      <c r="B36">
        <f>Таблица1[[#This Row],[ВТБ-цена]]*1000</f>
        <v>72.349999999999994</v>
      </c>
      <c r="C36" s="4">
        <f>LN(Таблица1[[#This Row],[Втб-объем]])</f>
        <v>26.730527524598219</v>
      </c>
      <c r="D36">
        <v>7.2349999999999998E-2</v>
      </c>
      <c r="E36" s="2">
        <v>406369030000</v>
      </c>
      <c r="F36" s="3">
        <f>(Таблица1[[#This Row],[ВТБ-цена]]-D35)/D35</f>
        <v>6.8685376661743014E-2</v>
      </c>
      <c r="G36">
        <v>90.53</v>
      </c>
      <c r="H36" s="2">
        <v>2849625200</v>
      </c>
      <c r="I36" s="3">
        <f>(Таблица1[[#This Row],[Сбербанк-цена]]-G35)/G35</f>
        <v>0.20225763612217801</v>
      </c>
      <c r="J36">
        <v>135.75</v>
      </c>
      <c r="K36" s="2">
        <v>727388150</v>
      </c>
      <c r="L36" s="3">
        <f>(Таблица1[[#This Row],[Газпром-цена]]-J35)/J35</f>
        <v>8.918617614269703E-3</v>
      </c>
    </row>
    <row r="37" spans="1:12" x14ac:dyDescent="0.2">
      <c r="A37" s="1">
        <v>42309</v>
      </c>
      <c r="B37">
        <f>Таблица1[[#This Row],[ВТБ-цена]]*1000</f>
        <v>71</v>
      </c>
      <c r="C37" s="4">
        <f>LN(Таблица1[[#This Row],[Втб-объем]])</f>
        <v>26.405347612106546</v>
      </c>
      <c r="D37">
        <v>7.0999999999999994E-2</v>
      </c>
      <c r="E37" s="2">
        <v>293559920000</v>
      </c>
      <c r="F37" s="3">
        <f>(Таблица1[[#This Row],[ВТБ-цена]]-D36)/D36</f>
        <v>-1.865929509329653E-2</v>
      </c>
      <c r="G37">
        <v>102.9</v>
      </c>
      <c r="H37" s="2">
        <v>2286927960</v>
      </c>
      <c r="I37" s="3">
        <f>(Таблица1[[#This Row],[Сбербанк-цена]]-G36)/G36</f>
        <v>0.13663978791560813</v>
      </c>
      <c r="J37">
        <v>138</v>
      </c>
      <c r="K37" s="2">
        <v>785173850</v>
      </c>
      <c r="L37" s="3">
        <f>(Таблица1[[#This Row],[Газпром-цена]]-J36)/J36</f>
        <v>1.6574585635359115E-2</v>
      </c>
    </row>
    <row r="38" spans="1:12" x14ac:dyDescent="0.2">
      <c r="A38" s="1">
        <v>42339</v>
      </c>
      <c r="B38">
        <f>Таблица1[[#This Row],[ВТБ-цена]]*1000</f>
        <v>79.699999999999989</v>
      </c>
      <c r="C38" s="4">
        <f>LN(Таблица1[[#This Row],[Втб-объем]])</f>
        <v>26.578768697800061</v>
      </c>
      <c r="D38">
        <v>7.9699999999999993E-2</v>
      </c>
      <c r="E38" s="2">
        <v>349150430000</v>
      </c>
      <c r="F38" s="3">
        <f>(Таблица1[[#This Row],[ВТБ-цена]]-D37)/D37</f>
        <v>0.12253521126760564</v>
      </c>
      <c r="G38">
        <v>101.26</v>
      </c>
      <c r="H38" s="2">
        <v>1880909280</v>
      </c>
      <c r="I38" s="3">
        <f>(Таблица1[[#This Row],[Сбербанк-цена]]-G37)/G37</f>
        <v>-1.5937803692905737E-2</v>
      </c>
      <c r="J38">
        <v>136.09</v>
      </c>
      <c r="K38" s="2">
        <v>632658380</v>
      </c>
      <c r="L38" s="3">
        <f>(Таблица1[[#This Row],[Газпром-цена]]-J37)/J37</f>
        <v>-1.3840579710144903E-2</v>
      </c>
    </row>
    <row r="39" spans="1:12" x14ac:dyDescent="0.2">
      <c r="A39" s="1">
        <v>42370</v>
      </c>
      <c r="B39">
        <f>Таблица1[[#This Row],[ВТБ-цена]]*1000</f>
        <v>73.7</v>
      </c>
      <c r="C39" s="4">
        <f>LN(Таблица1[[#This Row],[Втб-объем]])</f>
        <v>26.698383066792964</v>
      </c>
      <c r="D39">
        <v>7.3700000000000002E-2</v>
      </c>
      <c r="E39" s="2">
        <v>393514230000</v>
      </c>
      <c r="F39" s="3">
        <f>(Таблица1[[#This Row],[ВТБ-цена]]-D38)/D38</f>
        <v>-7.5282308657465394E-2</v>
      </c>
      <c r="G39">
        <v>96.5</v>
      </c>
      <c r="H39" s="2">
        <v>2060145470</v>
      </c>
      <c r="I39" s="3">
        <f>(Таблица1[[#This Row],[Сбербанк-цена]]-G38)/G38</f>
        <v>-4.7007702942919269E-2</v>
      </c>
      <c r="J39">
        <v>136.6</v>
      </c>
      <c r="K39" s="2">
        <v>614480400</v>
      </c>
      <c r="L39" s="3">
        <f>(Таблица1[[#This Row],[Газпром-цена]]-J38)/J38</f>
        <v>3.7475200235137841E-3</v>
      </c>
    </row>
    <row r="40" spans="1:12" x14ac:dyDescent="0.2">
      <c r="A40" s="1">
        <v>42401</v>
      </c>
      <c r="B40">
        <f>Таблица1[[#This Row],[ВТБ-цена]]*1000</f>
        <v>73.400000000000006</v>
      </c>
      <c r="C40" s="4">
        <f>LN(Таблица1[[#This Row],[Втб-объем]])</f>
        <v>26.373582167056931</v>
      </c>
      <c r="D40">
        <v>7.3400000000000007E-2</v>
      </c>
      <c r="E40" s="2">
        <v>284381410000</v>
      </c>
      <c r="F40" s="3">
        <f>(Таблица1[[#This Row],[ВТБ-цена]]-D39)/D39</f>
        <v>-4.0705563093622081E-3</v>
      </c>
      <c r="G40">
        <v>107</v>
      </c>
      <c r="H40" s="2">
        <v>2184006710</v>
      </c>
      <c r="I40" s="3">
        <f>(Таблица1[[#This Row],[Сбербанк-цена]]-G39)/G39</f>
        <v>0.10880829015544041</v>
      </c>
      <c r="J40">
        <v>141.4</v>
      </c>
      <c r="K40" s="2">
        <v>642613120</v>
      </c>
      <c r="L40" s="3">
        <f>(Таблица1[[#This Row],[Газпром-цена]]-J39)/J39</f>
        <v>3.5139092240117215E-2</v>
      </c>
    </row>
    <row r="41" spans="1:12" x14ac:dyDescent="0.2">
      <c r="A41" s="1">
        <v>42430</v>
      </c>
      <c r="B41">
        <f>Таблица1[[#This Row],[ВТБ-цена]]*1000</f>
        <v>76.679999999999993</v>
      </c>
      <c r="C41" s="4">
        <f>LN(Таблица1[[#This Row],[Втб-объем]])</f>
        <v>26.439437415404996</v>
      </c>
      <c r="D41">
        <v>7.6679999999999998E-2</v>
      </c>
      <c r="E41" s="2">
        <v>303739850000</v>
      </c>
      <c r="F41" s="3">
        <f>(Таблица1[[#This Row],[ВТБ-цена]]-D40)/D40</f>
        <v>4.4686648501362274E-2</v>
      </c>
      <c r="G41">
        <v>109.9</v>
      </c>
      <c r="H41" s="2">
        <v>1959737430</v>
      </c>
      <c r="I41" s="3">
        <f>(Таблица1[[#This Row],[Сбербанк-цена]]-G40)/G40</f>
        <v>2.7102803738317811E-2</v>
      </c>
      <c r="J41">
        <v>147.75</v>
      </c>
      <c r="K41" s="2">
        <v>731620780</v>
      </c>
      <c r="L41" s="3">
        <f>(Таблица1[[#This Row],[Газпром-цена]]-J40)/J40</f>
        <v>4.4908062234794863E-2</v>
      </c>
    </row>
    <row r="42" spans="1:12" x14ac:dyDescent="0.2">
      <c r="A42" s="1">
        <v>42461</v>
      </c>
      <c r="B42">
        <f>Таблица1[[#This Row],[ВТБ-цена]]*1000</f>
        <v>70.05</v>
      </c>
      <c r="C42" s="4">
        <f>LN(Таблица1[[#This Row],[Втб-объем]])</f>
        <v>26.585421976349668</v>
      </c>
      <c r="D42">
        <v>7.0050000000000001E-2</v>
      </c>
      <c r="E42" s="2">
        <v>351481170000</v>
      </c>
      <c r="F42" s="3">
        <f>(Таблица1[[#This Row],[ВТБ-цена]]-D41)/D41</f>
        <v>-8.6463223787167406E-2</v>
      </c>
      <c r="G42">
        <v>123.55</v>
      </c>
      <c r="H42" s="2">
        <v>2125196160</v>
      </c>
      <c r="I42" s="3">
        <f>(Таблица1[[#This Row],[Сбербанк-цена]]-G41)/G41</f>
        <v>0.12420382165605087</v>
      </c>
      <c r="J42">
        <v>168.47</v>
      </c>
      <c r="K42" s="2">
        <v>941606540</v>
      </c>
      <c r="L42" s="3">
        <f>(Таблица1[[#This Row],[Газпром-цена]]-J41)/J41</f>
        <v>0.14023688663282571</v>
      </c>
    </row>
    <row r="43" spans="1:12" x14ac:dyDescent="0.2">
      <c r="A43" s="1">
        <v>42491</v>
      </c>
      <c r="B43">
        <f>Таблица1[[#This Row],[ВТБ-цена]]*1000</f>
        <v>68.400000000000006</v>
      </c>
      <c r="C43" s="4">
        <f>LN(Таблица1[[#This Row],[Втб-объем]])</f>
        <v>26.338077416009789</v>
      </c>
      <c r="D43">
        <v>6.8400000000000002E-2</v>
      </c>
      <c r="E43" s="2">
        <v>274461660000</v>
      </c>
      <c r="F43" s="3">
        <f>(Таблица1[[#This Row],[ВТБ-цена]]-D42)/D42</f>
        <v>-2.3554603854389702E-2</v>
      </c>
      <c r="G43">
        <v>132.56</v>
      </c>
      <c r="H43" s="2">
        <v>1387771330</v>
      </c>
      <c r="I43" s="3">
        <f>(Таблица1[[#This Row],[Сбербанк-цена]]-G42)/G42</f>
        <v>7.2925940914609508E-2</v>
      </c>
      <c r="J43">
        <v>145.5</v>
      </c>
      <c r="K43" s="2">
        <v>662677050</v>
      </c>
      <c r="L43" s="3">
        <f>(Таблица1[[#This Row],[Газпром-цена]]-J42)/J42</f>
        <v>-0.1363447498070873</v>
      </c>
    </row>
    <row r="44" spans="1:12" x14ac:dyDescent="0.2">
      <c r="A44" s="1">
        <v>42522</v>
      </c>
      <c r="B44">
        <f>Таблица1[[#This Row],[ВТБ-цена]]*1000</f>
        <v>68</v>
      </c>
      <c r="C44" s="4">
        <f>LN(Таблица1[[#This Row],[Втб-объем]])</f>
        <v>26.367207078690281</v>
      </c>
      <c r="D44">
        <v>6.8000000000000005E-2</v>
      </c>
      <c r="E44" s="2">
        <v>282574220000</v>
      </c>
      <c r="F44" s="3">
        <f>(Таблица1[[#This Row],[ВТБ-цена]]-D43)/D43</f>
        <v>-5.8479532163742331E-3</v>
      </c>
      <c r="G44">
        <v>133</v>
      </c>
      <c r="H44" s="2">
        <v>1550840130</v>
      </c>
      <c r="I44" s="3">
        <f>(Таблица1[[#This Row],[Сбербанк-цена]]-G43)/G43</f>
        <v>3.3192516596258128E-3</v>
      </c>
      <c r="J44">
        <v>139.51</v>
      </c>
      <c r="K44" s="2">
        <v>538549300</v>
      </c>
      <c r="L44" s="3">
        <f>(Таблица1[[#This Row],[Газпром-цена]]-J43)/J43</f>
        <v>-4.1168384879725149E-2</v>
      </c>
    </row>
    <row r="45" spans="1:12" x14ac:dyDescent="0.2">
      <c r="A45" s="1">
        <v>42552</v>
      </c>
      <c r="B45">
        <f>Таблица1[[#This Row],[ВТБ-цена]]*1000</f>
        <v>67.41</v>
      </c>
      <c r="C45" s="4">
        <f>LN(Таблица1[[#This Row],[Втб-объем]])</f>
        <v>25.751928523410619</v>
      </c>
      <c r="D45">
        <v>6.7409999999999998E-2</v>
      </c>
      <c r="E45" s="2">
        <v>152728630000</v>
      </c>
      <c r="F45" s="3">
        <f>(Таблица1[[#This Row],[ВТБ-цена]]-D44)/D44</f>
        <v>-8.6764705882354E-3</v>
      </c>
      <c r="G45">
        <v>139.15</v>
      </c>
      <c r="H45" s="2">
        <v>1224653180</v>
      </c>
      <c r="I45" s="3">
        <f>(Таблица1[[#This Row],[Сбербанк-цена]]-G44)/G44</f>
        <v>4.6240601503759443E-2</v>
      </c>
      <c r="J45">
        <v>137.30000000000001</v>
      </c>
      <c r="K45" s="2">
        <v>505531930</v>
      </c>
      <c r="L45" s="3">
        <f>(Таблица1[[#This Row],[Газпром-цена]]-J44)/J44</f>
        <v>-1.5841158339903804E-2</v>
      </c>
    </row>
    <row r="46" spans="1:12" x14ac:dyDescent="0.2">
      <c r="A46" s="1">
        <v>42583</v>
      </c>
      <c r="B46">
        <f>Таблица1[[#This Row],[ВТБ-цена]]*1000</f>
        <v>68.489999999999995</v>
      </c>
      <c r="C46" s="4">
        <f>LN(Таблица1[[#This Row],[Втб-объем]])</f>
        <v>26.141400435436619</v>
      </c>
      <c r="D46">
        <v>6.8489999999999995E-2</v>
      </c>
      <c r="E46" s="2">
        <v>225458160000</v>
      </c>
      <c r="F46" s="3">
        <f>(Таблица1[[#This Row],[ВТБ-цена]]-D45)/D45</f>
        <v>1.6021361815754306E-2</v>
      </c>
      <c r="G46">
        <v>143.5</v>
      </c>
      <c r="H46" s="2">
        <v>1150874110</v>
      </c>
      <c r="I46" s="3">
        <f>(Таблица1[[#This Row],[Сбербанк-цена]]-G45)/G45</f>
        <v>3.1261228889687347E-2</v>
      </c>
      <c r="J46">
        <v>134.94999999999999</v>
      </c>
      <c r="K46" s="2">
        <v>472860350</v>
      </c>
      <c r="L46" s="3">
        <f>(Таблица1[[#This Row],[Газпром-цена]]-J45)/J45</f>
        <v>-1.7115804806992152E-2</v>
      </c>
    </row>
    <row r="47" spans="1:12" x14ac:dyDescent="0.2">
      <c r="A47" s="1">
        <v>42614</v>
      </c>
      <c r="B47">
        <f>Таблица1[[#This Row],[ВТБ-цена]]*1000</f>
        <v>72.099999999999994</v>
      </c>
      <c r="C47" s="4">
        <f>LN(Таблица1[[#This Row],[Втб-объем]])</f>
        <v>26.610004417027994</v>
      </c>
      <c r="D47">
        <v>7.2099999999999997E-2</v>
      </c>
      <c r="E47" s="2">
        <v>360228510000</v>
      </c>
      <c r="F47" s="3">
        <f>(Таблица1[[#This Row],[ВТБ-цена]]-D46)/D46</f>
        <v>5.2708424587531062E-2</v>
      </c>
      <c r="G47">
        <v>145.34</v>
      </c>
      <c r="H47" s="2">
        <v>1118608200</v>
      </c>
      <c r="I47" s="3">
        <f>(Таблица1[[#This Row],[Сбербанк-цена]]-G46)/G46</f>
        <v>1.2822299651567969E-2</v>
      </c>
      <c r="J47">
        <v>134.9</v>
      </c>
      <c r="K47" s="2">
        <v>567536440</v>
      </c>
      <c r="L47" s="3">
        <f>(Таблица1[[#This Row],[Газпром-цена]]-J46)/J46</f>
        <v>-3.705075954055795E-4</v>
      </c>
    </row>
    <row r="48" spans="1:12" x14ac:dyDescent="0.2">
      <c r="A48" s="1">
        <v>42644</v>
      </c>
      <c r="B48">
        <f>Таблица1[[#This Row],[ВТБ-цена]]*1000</f>
        <v>67.75</v>
      </c>
      <c r="C48" s="4">
        <f>LN(Таблица1[[#This Row],[Втб-объем]])</f>
        <v>25.795190692522031</v>
      </c>
      <c r="D48">
        <v>6.7750000000000005E-2</v>
      </c>
      <c r="E48" s="2">
        <v>159481010000</v>
      </c>
      <c r="F48" s="3">
        <f>(Таблица1[[#This Row],[ВТБ-цена]]-D47)/D47</f>
        <v>-6.0332871012482567E-2</v>
      </c>
      <c r="G48">
        <v>147.4</v>
      </c>
      <c r="H48" s="2">
        <v>777345030</v>
      </c>
      <c r="I48" s="3">
        <f>(Таблица1[[#This Row],[Сбербанк-цена]]-G47)/G47</f>
        <v>1.417366175863494E-2</v>
      </c>
      <c r="J48">
        <v>138.84</v>
      </c>
      <c r="K48" s="2">
        <v>409341480</v>
      </c>
      <c r="L48" s="3">
        <f>(Таблица1[[#This Row],[Газпром-цена]]-J47)/J47</f>
        <v>2.9206819866567809E-2</v>
      </c>
    </row>
    <row r="49" spans="1:12" x14ac:dyDescent="0.2">
      <c r="A49" s="1">
        <v>42675</v>
      </c>
      <c r="B49">
        <f>Таблица1[[#This Row],[ВТБ-цена]]*1000</f>
        <v>69.400000000000006</v>
      </c>
      <c r="C49" s="4">
        <f>LN(Таблица1[[#This Row],[Втб-объем]])</f>
        <v>26.181140782519016</v>
      </c>
      <c r="D49">
        <v>6.9400000000000003E-2</v>
      </c>
      <c r="E49" s="2">
        <v>234598360000</v>
      </c>
      <c r="F49" s="3">
        <f>(Таблица1[[#This Row],[ВТБ-цена]]-D48)/D48</f>
        <v>2.4354243542435403E-2</v>
      </c>
      <c r="G49">
        <v>158.69999999999999</v>
      </c>
      <c r="H49" s="2">
        <v>1113951960</v>
      </c>
      <c r="I49" s="3">
        <f>(Таблица1[[#This Row],[Сбербанк-цена]]-G48)/G48</f>
        <v>7.6662143826322818E-2</v>
      </c>
      <c r="J49">
        <v>148.80000000000001</v>
      </c>
      <c r="K49" s="2">
        <v>735320710</v>
      </c>
      <c r="L49" s="3">
        <f>(Таблица1[[#This Row],[Газпром-цена]]-J48)/J48</f>
        <v>7.1737251512532463E-2</v>
      </c>
    </row>
    <row r="50" spans="1:12" x14ac:dyDescent="0.2">
      <c r="A50" s="1">
        <v>42705</v>
      </c>
      <c r="B50">
        <f>Таблица1[[#This Row],[ВТБ-цена]]*1000</f>
        <v>74</v>
      </c>
      <c r="C50" s="4">
        <f>LN(Таблица1[[#This Row],[Втб-объем]])</f>
        <v>27.038725261896644</v>
      </c>
      <c r="D50">
        <v>7.3999999999999996E-2</v>
      </c>
      <c r="E50" s="2">
        <v>553056090000</v>
      </c>
      <c r="F50" s="3">
        <f>(Таблица1[[#This Row],[ВТБ-цена]]-D49)/D49</f>
        <v>6.6282420749279439E-2</v>
      </c>
      <c r="G50">
        <v>173.25</v>
      </c>
      <c r="H50" s="2">
        <v>1204467020</v>
      </c>
      <c r="I50" s="3">
        <f>(Таблица1[[#This Row],[Сбербанк-цена]]-G49)/G49</f>
        <v>9.1682419659735434E-2</v>
      </c>
      <c r="J50">
        <v>154.55000000000001</v>
      </c>
      <c r="K50" s="2">
        <v>680484920</v>
      </c>
      <c r="L50" s="3">
        <f>(Таблица1[[#This Row],[Газпром-цена]]-J49)/J49</f>
        <v>3.864247311827957E-2</v>
      </c>
    </row>
    <row r="51" spans="1:12" x14ac:dyDescent="0.2">
      <c r="A51" s="1">
        <v>42736</v>
      </c>
      <c r="B51">
        <f>Таблица1[[#This Row],[ВТБ-цена]]*1000</f>
        <v>68.97</v>
      </c>
      <c r="C51" s="4">
        <f>LN(Таблица1[[#This Row],[Втб-объем]])</f>
        <v>26.427360462878333</v>
      </c>
      <c r="D51">
        <v>6.8970000000000004E-2</v>
      </c>
      <c r="E51" s="2">
        <v>300093660000</v>
      </c>
      <c r="F51" s="3">
        <f>(Таблица1[[#This Row],[ВТБ-цена]]-D50)/D50</f>
        <v>-6.7972972972972875E-2</v>
      </c>
      <c r="G51">
        <v>172.2</v>
      </c>
      <c r="H51" s="2">
        <v>989614480</v>
      </c>
      <c r="I51" s="3">
        <f>(Таблица1[[#This Row],[Сбербанк-цена]]-G50)/G50</f>
        <v>-6.0606060606061265E-3</v>
      </c>
      <c r="J51">
        <v>149.80000000000001</v>
      </c>
      <c r="K51" s="2">
        <v>508472070</v>
      </c>
      <c r="L51" s="3">
        <f>(Таблица1[[#This Row],[Газпром-цена]]-J50)/J50</f>
        <v>-3.0734390164995146E-2</v>
      </c>
    </row>
    <row r="52" spans="1:12" x14ac:dyDescent="0.2">
      <c r="A52" s="1">
        <v>42767</v>
      </c>
      <c r="B52">
        <f>Таблица1[[#This Row],[ВТБ-цена]]*1000</f>
        <v>66.08</v>
      </c>
      <c r="C52" s="4">
        <f>LN(Таблица1[[#This Row],[Втб-объем]])</f>
        <v>25.642638694726948</v>
      </c>
      <c r="D52">
        <v>6.608E-2</v>
      </c>
      <c r="E52" s="2">
        <v>136916720000</v>
      </c>
      <c r="F52" s="3">
        <f>(Таблица1[[#This Row],[ВТБ-цена]]-D51)/D51</f>
        <v>-4.1902276352037165E-2</v>
      </c>
      <c r="G52">
        <v>156</v>
      </c>
      <c r="H52" s="2">
        <v>817013500</v>
      </c>
      <c r="I52" s="3">
        <f>(Таблица1[[#This Row],[Сбербанк-цена]]-G51)/G51</f>
        <v>-9.4076655052264743E-2</v>
      </c>
      <c r="J52">
        <v>134</v>
      </c>
      <c r="K52" s="2">
        <v>618092220</v>
      </c>
      <c r="L52" s="3">
        <f>(Таблица1[[#This Row],[Газпром-цена]]-J51)/J51</f>
        <v>-0.10547396528704947</v>
      </c>
    </row>
    <row r="53" spans="1:12" x14ac:dyDescent="0.2">
      <c r="A53" s="1">
        <v>42795</v>
      </c>
      <c r="B53">
        <f>Таблица1[[#This Row],[ВТБ-цена]]*1000</f>
        <v>66.25</v>
      </c>
      <c r="C53" s="4">
        <f>LN(Таблица1[[#This Row],[Втб-объем]])</f>
        <v>26.308303776353608</v>
      </c>
      <c r="D53">
        <v>6.6250000000000003E-2</v>
      </c>
      <c r="E53" s="2">
        <v>266410390000</v>
      </c>
      <c r="F53" s="3">
        <f>(Таблица1[[#This Row],[ВТБ-цена]]-D52)/D52</f>
        <v>2.5726392251816509E-3</v>
      </c>
      <c r="G53">
        <v>159.80000000000001</v>
      </c>
      <c r="H53" s="2">
        <v>980688220</v>
      </c>
      <c r="I53" s="3">
        <f>(Таблица1[[#This Row],[Сбербанк-цена]]-G52)/G52</f>
        <v>2.4358974358974432E-2</v>
      </c>
      <c r="J53">
        <v>127.9</v>
      </c>
      <c r="K53" s="2">
        <v>754410290</v>
      </c>
      <c r="L53" s="3">
        <f>(Таблица1[[#This Row],[Газпром-цена]]-J52)/J52</f>
        <v>-4.5522388059701449E-2</v>
      </c>
    </row>
    <row r="54" spans="1:12" x14ac:dyDescent="0.2">
      <c r="A54" s="1">
        <v>42826</v>
      </c>
      <c r="B54">
        <f>Таблица1[[#This Row],[ВТБ-цена]]*1000</f>
        <v>66.710000000000008</v>
      </c>
      <c r="C54" s="4">
        <f>LN(Таблица1[[#This Row],[Втб-объем]])</f>
        <v>26.060372188851311</v>
      </c>
      <c r="D54">
        <v>6.6710000000000005E-2</v>
      </c>
      <c r="E54" s="2">
        <v>207910220000</v>
      </c>
      <c r="F54" s="3">
        <f>(Таблица1[[#This Row],[ВТБ-цена]]-D53)/D53</f>
        <v>6.9433962264151255E-3</v>
      </c>
      <c r="G54">
        <v>165.2</v>
      </c>
      <c r="H54" s="2">
        <v>965518550</v>
      </c>
      <c r="I54" s="3">
        <f>(Таблица1[[#This Row],[Сбербанк-цена]]-G53)/G53</f>
        <v>3.3792240300375323E-2</v>
      </c>
      <c r="J54">
        <v>136.75</v>
      </c>
      <c r="K54" s="2">
        <v>750182400</v>
      </c>
      <c r="L54" s="3">
        <f>(Таблица1[[#This Row],[Газпром-цена]]-J53)/J53</f>
        <v>6.9194683346364305E-2</v>
      </c>
    </row>
    <row r="55" spans="1:12" x14ac:dyDescent="0.2">
      <c r="A55" s="1">
        <v>42856</v>
      </c>
      <c r="B55">
        <f>Таблица1[[#This Row],[ВТБ-цена]]*1000</f>
        <v>66.150000000000006</v>
      </c>
      <c r="C55" s="4">
        <f>LN(Таблица1[[#This Row],[Втб-объем]])</f>
        <v>25.85023262483281</v>
      </c>
      <c r="D55">
        <v>6.615E-2</v>
      </c>
      <c r="E55" s="2">
        <v>168505230000</v>
      </c>
      <c r="F55" s="3">
        <f>(Таблица1[[#This Row],[ВТБ-цена]]-D54)/D54</f>
        <v>-8.3945435466947216E-3</v>
      </c>
      <c r="G55">
        <v>155.93</v>
      </c>
      <c r="H55" s="2">
        <v>825457660</v>
      </c>
      <c r="I55" s="3">
        <f>(Таблица1[[#This Row],[Сбербанк-цена]]-G54)/G54</f>
        <v>-5.6113801452784398E-2</v>
      </c>
      <c r="J55">
        <v>120.28</v>
      </c>
      <c r="K55" s="2">
        <v>683155600</v>
      </c>
      <c r="L55" s="3">
        <f>(Таблица1[[#This Row],[Газпром-цена]]-J54)/J54</f>
        <v>-0.12043875685557585</v>
      </c>
    </row>
    <row r="56" spans="1:12" x14ac:dyDescent="0.2">
      <c r="A56" s="1">
        <v>42887</v>
      </c>
      <c r="B56">
        <f>Таблица1[[#This Row],[ВТБ-цена]]*1000</f>
        <v>64</v>
      </c>
      <c r="C56" s="4">
        <f>LN(Таблица1[[#This Row],[Втб-объем]])</f>
        <v>26.253433937035044</v>
      </c>
      <c r="D56">
        <v>6.4000000000000001E-2</v>
      </c>
      <c r="E56" s="2">
        <v>252186300000</v>
      </c>
      <c r="F56" s="3">
        <f>(Таблица1[[#This Row],[ВТБ-цена]]-D55)/D55</f>
        <v>-3.2501889644746776E-2</v>
      </c>
      <c r="G56">
        <v>145.59</v>
      </c>
      <c r="H56" s="2">
        <v>1249106940</v>
      </c>
      <c r="I56" s="3">
        <f>(Таблица1[[#This Row],[Сбербанк-цена]]-G55)/G55</f>
        <v>-6.6311806579875607E-2</v>
      </c>
      <c r="J56">
        <v>118.49</v>
      </c>
      <c r="K56" s="2">
        <v>682977210</v>
      </c>
      <c r="L56" s="3">
        <f>(Таблица1[[#This Row],[Газпром-цена]]-J55)/J55</f>
        <v>-1.4881942135018342E-2</v>
      </c>
    </row>
    <row r="57" spans="1:12" x14ac:dyDescent="0.2">
      <c r="A57" s="1">
        <v>42917</v>
      </c>
      <c r="B57">
        <f>Таблица1[[#This Row],[ВТБ-цена]]*1000</f>
        <v>59.69</v>
      </c>
      <c r="C57" s="4">
        <f>LN(Таблица1[[#This Row],[Втб-объем]])</f>
        <v>25.911208638474253</v>
      </c>
      <c r="D57">
        <v>5.969E-2</v>
      </c>
      <c r="E57" s="2">
        <v>179099730000</v>
      </c>
      <c r="F57" s="3">
        <f>(Таблица1[[#This Row],[ВТБ-цена]]-D56)/D56</f>
        <v>-6.7343750000000022E-2</v>
      </c>
      <c r="G57">
        <v>164.53</v>
      </c>
      <c r="H57" s="2">
        <v>1056892340</v>
      </c>
      <c r="I57" s="3">
        <f>(Таблица1[[#This Row],[Сбербанк-цена]]-G56)/G56</f>
        <v>0.13009135242805137</v>
      </c>
      <c r="J57">
        <v>116.1</v>
      </c>
      <c r="K57" s="2">
        <v>572372360</v>
      </c>
      <c r="L57" s="3">
        <f>(Таблица1[[#This Row],[Газпром-цена]]-J56)/J56</f>
        <v>-2.0170478521394215E-2</v>
      </c>
    </row>
    <row r="58" spans="1:12" x14ac:dyDescent="0.2">
      <c r="A58" s="1">
        <v>42948</v>
      </c>
      <c r="B58">
        <f>Таблица1[[#This Row],[ВТБ-цена]]*1000</f>
        <v>64.56</v>
      </c>
      <c r="C58" s="4">
        <f>LN(Таблица1[[#This Row],[Втб-объем]])</f>
        <v>26.045005985801254</v>
      </c>
      <c r="D58">
        <v>6.4560000000000006E-2</v>
      </c>
      <c r="E58" s="2">
        <v>204739850000</v>
      </c>
      <c r="F58" s="3">
        <f>(Таблица1[[#This Row],[ВТБ-цена]]-D57)/D57</f>
        <v>8.1588205729603056E-2</v>
      </c>
      <c r="G58">
        <v>183.51</v>
      </c>
      <c r="H58" s="2">
        <v>1066034430</v>
      </c>
      <c r="I58" s="3">
        <f>(Таблица1[[#This Row],[Сбербанк-цена]]-G57)/G57</f>
        <v>0.1153589011122591</v>
      </c>
      <c r="J58">
        <v>117.97</v>
      </c>
      <c r="K58" s="2">
        <v>490084870</v>
      </c>
      <c r="L58" s="3">
        <f>(Таблица1[[#This Row],[Газпром-цена]]-J57)/J57</f>
        <v>1.6106804478897542E-2</v>
      </c>
    </row>
    <row r="59" spans="1:12" x14ac:dyDescent="0.2">
      <c r="A59" s="1">
        <v>42979</v>
      </c>
      <c r="B59">
        <f>Таблица1[[#This Row],[ВТБ-цена]]*1000</f>
        <v>61.589999999999996</v>
      </c>
      <c r="C59" s="4">
        <f>LN(Таблица1[[#This Row],[Втб-объем]])</f>
        <v>26.404862039681454</v>
      </c>
      <c r="D59">
        <v>6.1589999999999999E-2</v>
      </c>
      <c r="E59" s="2">
        <v>293417410000</v>
      </c>
      <c r="F59" s="3">
        <f>(Таблица1[[#This Row],[ВТБ-цена]]-D58)/D58</f>
        <v>-4.6003717472119066E-2</v>
      </c>
      <c r="G59">
        <v>192.33</v>
      </c>
      <c r="H59" s="2">
        <v>943835730</v>
      </c>
      <c r="I59" s="3">
        <f>(Таблица1[[#This Row],[Сбербанк-цена]]-G58)/G58</f>
        <v>4.806277587052489E-2</v>
      </c>
      <c r="J59">
        <v>122.2</v>
      </c>
      <c r="K59" s="2">
        <v>615131840</v>
      </c>
      <c r="L59" s="3">
        <f>(Таблица1[[#This Row],[Газпром-цена]]-J58)/J58</f>
        <v>3.585657370517932E-2</v>
      </c>
    </row>
    <row r="60" spans="1:12" x14ac:dyDescent="0.2">
      <c r="A60" s="1">
        <v>43009</v>
      </c>
      <c r="B60">
        <f>Таблица1[[#This Row],[ВТБ-цена]]*1000</f>
        <v>60</v>
      </c>
      <c r="C60" s="4">
        <f>LN(Таблица1[[#This Row],[Втб-объем]])</f>
        <v>25.832836791448766</v>
      </c>
      <c r="D60">
        <v>0.06</v>
      </c>
      <c r="E60" s="2">
        <v>165599290000</v>
      </c>
      <c r="F60" s="3">
        <f>(Таблица1[[#This Row],[ВТБ-цена]]-D59)/D59</f>
        <v>-2.581587920116904E-2</v>
      </c>
      <c r="G60">
        <v>193.8</v>
      </c>
      <c r="H60" s="2">
        <v>745570010</v>
      </c>
      <c r="I60" s="3">
        <f>(Таблица1[[#This Row],[Сбербанк-цена]]-G59)/G59</f>
        <v>7.6431133988457273E-3</v>
      </c>
      <c r="J60">
        <v>125.9</v>
      </c>
      <c r="K60" s="2">
        <v>511657140</v>
      </c>
      <c r="L60" s="3">
        <f>(Таблица1[[#This Row],[Газпром-цена]]-J59)/J59</f>
        <v>3.0278232405892003E-2</v>
      </c>
    </row>
    <row r="61" spans="1:12" x14ac:dyDescent="0.2">
      <c r="A61" s="1">
        <v>43040</v>
      </c>
      <c r="B61">
        <f>Таблица1[[#This Row],[ВТБ-цена]]*1000</f>
        <v>50.78</v>
      </c>
      <c r="C61" s="4">
        <f>LN(Таблица1[[#This Row],[Втб-объем]])</f>
        <v>26.795946802659692</v>
      </c>
      <c r="D61">
        <v>5.0779999999999999E-2</v>
      </c>
      <c r="E61" s="2">
        <v>433842240000</v>
      </c>
      <c r="F61" s="3">
        <f>(Таблица1[[#This Row],[ВТБ-цена]]-D60)/D60</f>
        <v>-0.15366666666666665</v>
      </c>
      <c r="G61">
        <v>224.35</v>
      </c>
      <c r="H61" s="2">
        <v>1254395580</v>
      </c>
      <c r="I61" s="3">
        <f>(Таблица1[[#This Row],[Сбербанк-цена]]-G60)/G60</f>
        <v>0.15763673890608865</v>
      </c>
      <c r="J61">
        <v>132.15</v>
      </c>
      <c r="K61" s="2">
        <v>670673200</v>
      </c>
      <c r="L61" s="3">
        <f>(Таблица1[[#This Row],[Газпром-цена]]-J60)/J60</f>
        <v>4.9642573471008734E-2</v>
      </c>
    </row>
    <row r="62" spans="1:12" x14ac:dyDescent="0.2">
      <c r="A62" s="1">
        <v>43070</v>
      </c>
      <c r="B62">
        <f>Таблица1[[#This Row],[ВТБ-цена]]*1000</f>
        <v>47.32</v>
      </c>
      <c r="C62" s="4">
        <f>LN(Таблица1[[#This Row],[Втб-объем]])</f>
        <v>26.761929545154153</v>
      </c>
      <c r="D62">
        <v>4.7320000000000001E-2</v>
      </c>
      <c r="E62" s="2">
        <v>419332310000</v>
      </c>
      <c r="F62" s="3">
        <f>(Таблица1[[#This Row],[ВТБ-цена]]-D61)/D61</f>
        <v>-6.8137061835368218E-2</v>
      </c>
      <c r="G62">
        <v>225.2</v>
      </c>
      <c r="H62" s="2">
        <v>683304570</v>
      </c>
      <c r="I62" s="3">
        <f>(Таблица1[[#This Row],[Сбербанк-цена]]-G61)/G61</f>
        <v>3.788722977490503E-3</v>
      </c>
      <c r="J62">
        <v>130.5</v>
      </c>
      <c r="K62" s="2">
        <v>417311690</v>
      </c>
      <c r="L62" s="3">
        <f>(Таблица1[[#This Row],[Газпром-цена]]-J61)/J61</f>
        <v>-1.2485811577752597E-2</v>
      </c>
    </row>
    <row r="63" spans="1:12" x14ac:dyDescent="0.2">
      <c r="A63" s="1">
        <v>43101</v>
      </c>
      <c r="B63">
        <f>Таблица1[[#This Row],[ВТБ-цена]]*1000</f>
        <v>49.4</v>
      </c>
      <c r="C63" s="4">
        <f>LN(Таблица1[[#This Row],[Втб-объем]])</f>
        <v>26.587259333262065</v>
      </c>
      <c r="D63">
        <v>4.9399999999999999E-2</v>
      </c>
      <c r="E63" s="2">
        <v>352127560000</v>
      </c>
      <c r="F63" s="3">
        <f>(Таблица1[[#This Row],[ВТБ-цена]]-D62)/D62</f>
        <v>4.3956043956043925E-2</v>
      </c>
      <c r="G63">
        <v>264.5</v>
      </c>
      <c r="H63" s="2">
        <v>840068720</v>
      </c>
      <c r="I63" s="3">
        <f>(Таблица1[[#This Row],[Сбербанк-цена]]-G62)/G62</f>
        <v>0.17451154529307289</v>
      </c>
      <c r="J63">
        <v>143.36000000000001</v>
      </c>
      <c r="K63" s="2">
        <v>758630450</v>
      </c>
      <c r="L63" s="3">
        <f>(Таблица1[[#This Row],[Газпром-цена]]-J62)/J62</f>
        <v>9.854406130268209E-2</v>
      </c>
    </row>
    <row r="64" spans="1:12" x14ac:dyDescent="0.2">
      <c r="A64" s="1">
        <v>43132</v>
      </c>
      <c r="B64">
        <f>Таблица1[[#This Row],[ВТБ-цена]]*1000</f>
        <v>52.76</v>
      </c>
      <c r="C64" s="4">
        <f>LN(Таблица1[[#This Row],[Втб-объем]])</f>
        <v>27.084100225708319</v>
      </c>
      <c r="D64">
        <v>5.2760000000000001E-2</v>
      </c>
      <c r="E64" s="2">
        <v>578729040000</v>
      </c>
      <c r="F64" s="3">
        <f>(Таблица1[[#This Row],[ВТБ-цена]]-D63)/D63</f>
        <v>6.8016194331983845E-2</v>
      </c>
      <c r="G64">
        <v>272.39999999999998</v>
      </c>
      <c r="H64" s="2">
        <v>1032064390</v>
      </c>
      <c r="I64" s="3">
        <f>(Таблица1[[#This Row],[Сбербанк-цена]]-G63)/G63</f>
        <v>2.9867674858222976E-2</v>
      </c>
      <c r="J64">
        <v>143.16</v>
      </c>
      <c r="K64" s="2">
        <v>675058310</v>
      </c>
      <c r="L64" s="3">
        <f>(Таблица1[[#This Row],[Газпром-цена]]-J63)/J63</f>
        <v>-1.3950892857144046E-3</v>
      </c>
    </row>
    <row r="65" spans="1:12" x14ac:dyDescent="0.2">
      <c r="A65" s="1">
        <v>43160</v>
      </c>
      <c r="B65">
        <f>Таблица1[[#This Row],[ВТБ-цена]]*1000</f>
        <v>51.66</v>
      </c>
      <c r="C65" s="4">
        <f>LN(Таблица1[[#This Row],[Втб-объем]])</f>
        <v>26.9965443100639</v>
      </c>
      <c r="D65">
        <v>5.1659999999999998E-2</v>
      </c>
      <c r="E65" s="2">
        <v>530212820000</v>
      </c>
      <c r="F65" s="3">
        <f>(Таблица1[[#This Row],[ВТБ-цена]]-D64)/D64</f>
        <v>-2.084912812736929E-2</v>
      </c>
      <c r="G65">
        <v>253.57</v>
      </c>
      <c r="H65" s="2">
        <v>993704870</v>
      </c>
      <c r="I65" s="3">
        <f>(Таблица1[[#This Row],[Сбербанк-цена]]-G64)/G64</f>
        <v>-6.9126284875183505E-2</v>
      </c>
      <c r="J65">
        <v>142.33000000000001</v>
      </c>
      <c r="K65" s="2">
        <v>550336390</v>
      </c>
      <c r="L65" s="3">
        <f>(Таблица1[[#This Row],[Газпром-цена]]-J64)/J64</f>
        <v>-5.7977088572225772E-3</v>
      </c>
    </row>
    <row r="66" spans="1:12" x14ac:dyDescent="0.2">
      <c r="A66" s="1">
        <v>43191</v>
      </c>
      <c r="B66">
        <f>Таблица1[[#This Row],[ВТБ-цена]]*1000</f>
        <v>53.97</v>
      </c>
      <c r="C66" s="4">
        <f>LN(Таблица1[[#This Row],[Втб-объем]])</f>
        <v>27.34988083919529</v>
      </c>
      <c r="D66">
        <v>5.3969999999999997E-2</v>
      </c>
      <c r="E66" s="2">
        <v>754922430000</v>
      </c>
      <c r="F66" s="3">
        <f>(Таблица1[[#This Row],[ВТБ-цена]]-D65)/D65</f>
        <v>4.4715447154471538E-2</v>
      </c>
      <c r="G66">
        <v>226.99</v>
      </c>
      <c r="H66" s="2">
        <v>2377768000</v>
      </c>
      <c r="I66" s="3">
        <f>(Таблица1[[#This Row],[Сбербанк-цена]]-G65)/G65</f>
        <v>-0.10482312576408875</v>
      </c>
      <c r="J66">
        <v>145.93</v>
      </c>
      <c r="K66" s="2">
        <v>654967610</v>
      </c>
      <c r="L66" s="3">
        <f>(Таблица1[[#This Row],[Газпром-цена]]-J65)/J65</f>
        <v>2.5293332396543203E-2</v>
      </c>
    </row>
    <row r="67" spans="1:12" x14ac:dyDescent="0.2">
      <c r="A67" s="1">
        <v>43221</v>
      </c>
      <c r="B67">
        <f>Таблица1[[#This Row],[ВТБ-цена]]*1000</f>
        <v>49.889999999999993</v>
      </c>
      <c r="C67" s="4">
        <f>LN(Таблица1[[#This Row],[Втб-объем]])</f>
        <v>26.942222964616356</v>
      </c>
      <c r="D67">
        <v>4.9889999999999997E-2</v>
      </c>
      <c r="E67" s="2">
        <v>502179250000</v>
      </c>
      <c r="F67" s="3">
        <f>(Таблица1[[#This Row],[ВТБ-цена]]-D66)/D66</f>
        <v>-7.5597554196775996E-2</v>
      </c>
      <c r="G67">
        <v>222.36</v>
      </c>
      <c r="H67" s="2">
        <v>1043698830</v>
      </c>
      <c r="I67" s="3">
        <f>(Таблица1[[#This Row],[Сбербанк-цена]]-G66)/G66</f>
        <v>-2.0397374333671066E-2</v>
      </c>
      <c r="J67">
        <v>145</v>
      </c>
      <c r="K67" s="2">
        <v>457602320</v>
      </c>
      <c r="L67" s="3">
        <f>(Таблица1[[#This Row],[Газпром-цена]]-J66)/J66</f>
        <v>-6.3729185225793652E-3</v>
      </c>
    </row>
    <row r="68" spans="1:12" x14ac:dyDescent="0.2">
      <c r="A68" s="1">
        <v>43252</v>
      </c>
      <c r="B68">
        <f>Таблица1[[#This Row],[ВТБ-цена]]*1000</f>
        <v>48.01</v>
      </c>
      <c r="C68" s="4">
        <f>LN(Таблица1[[#This Row],[Втб-объем]])</f>
        <v>27.021951832242937</v>
      </c>
      <c r="D68">
        <v>4.8009999999999997E-2</v>
      </c>
      <c r="E68" s="2">
        <v>543856810000</v>
      </c>
      <c r="F68" s="3">
        <f>(Таблица1[[#This Row],[ВТБ-цена]]-D67)/D67</f>
        <v>-3.7682902385247539E-2</v>
      </c>
      <c r="G68">
        <v>218</v>
      </c>
      <c r="H68" s="2">
        <v>1083180080</v>
      </c>
      <c r="I68" s="3">
        <f>(Таблица1[[#This Row],[Сбербанк-цена]]-G67)/G67</f>
        <v>-1.9607843137254961E-2</v>
      </c>
      <c r="J68">
        <v>141.01</v>
      </c>
      <c r="K68" s="2">
        <v>439786830</v>
      </c>
      <c r="L68" s="3">
        <f>(Таблица1[[#This Row],[Газпром-цена]]-J67)/J67</f>
        <v>-2.7517241379310407E-2</v>
      </c>
    </row>
    <row r="69" spans="1:12" x14ac:dyDescent="0.2">
      <c r="A69" s="1">
        <v>43282</v>
      </c>
      <c r="B69">
        <f>Таблица1[[#This Row],[ВТБ-цена]]*1000</f>
        <v>48.28</v>
      </c>
      <c r="C69" s="4">
        <f>LN(Таблица1[[#This Row],[Втб-объем]])</f>
        <v>26.426450066022738</v>
      </c>
      <c r="D69">
        <v>4.8280000000000003E-2</v>
      </c>
      <c r="E69" s="2">
        <v>299820580000</v>
      </c>
      <c r="F69" s="3">
        <f>(Таблица1[[#This Row],[ВТБ-цена]]-D68)/D68</f>
        <v>5.6238283690899053E-3</v>
      </c>
      <c r="G69">
        <v>214.86</v>
      </c>
      <c r="H69" s="2">
        <v>1232290050</v>
      </c>
      <c r="I69" s="3">
        <f>(Таблица1[[#This Row],[Сбербанк-цена]]-G68)/G68</f>
        <v>-1.440366972477058E-2</v>
      </c>
      <c r="J69">
        <v>143.79</v>
      </c>
      <c r="K69" s="2">
        <v>403411200</v>
      </c>
      <c r="L69" s="3">
        <f>(Таблица1[[#This Row],[Газпром-цена]]-J68)/J68</f>
        <v>1.9714913835898174E-2</v>
      </c>
    </row>
    <row r="70" spans="1:12" x14ac:dyDescent="0.2">
      <c r="A70" s="1">
        <v>43313</v>
      </c>
      <c r="B70">
        <f>Таблица1[[#This Row],[ВТБ-цена]]*1000</f>
        <v>41.4</v>
      </c>
      <c r="C70" s="4">
        <f>LN(Таблица1[[#This Row],[Втб-объем]])</f>
        <v>26.728930434420491</v>
      </c>
      <c r="D70">
        <v>4.1399999999999999E-2</v>
      </c>
      <c r="E70" s="2">
        <v>405720540000</v>
      </c>
      <c r="F70" s="3">
        <f>(Таблица1[[#This Row],[ВТБ-цена]]-D69)/D69</f>
        <v>-0.1425020712510357</v>
      </c>
      <c r="G70">
        <v>182</v>
      </c>
      <c r="H70" s="2">
        <v>1774159080</v>
      </c>
      <c r="I70" s="3">
        <f>(Таблица1[[#This Row],[Сбербанк-цена]]-G69)/G69</f>
        <v>-0.15293679605324403</v>
      </c>
      <c r="J70">
        <v>149.94999999999999</v>
      </c>
      <c r="K70" s="2">
        <v>441314630</v>
      </c>
      <c r="L70" s="3">
        <f>(Таблица1[[#This Row],[Газпром-цена]]-J69)/J69</f>
        <v>4.2840253146950391E-2</v>
      </c>
    </row>
    <row r="71" spans="1:12" x14ac:dyDescent="0.2">
      <c r="A71" s="1">
        <v>43344</v>
      </c>
      <c r="B71">
        <f>Таблица1[[#This Row],[ВТБ-цена]]*1000</f>
        <v>40.76</v>
      </c>
      <c r="C71" s="4">
        <f>LN(Таблица1[[#This Row],[Втб-объем]])</f>
        <v>26.695535306662389</v>
      </c>
      <c r="D71">
        <v>4.0759999999999998E-2</v>
      </c>
      <c r="E71" s="2">
        <v>392395190000</v>
      </c>
      <c r="F71" s="3">
        <f>(Таблица1[[#This Row],[ВТБ-цена]]-D70)/D70</f>
        <v>-1.5458937198067674E-2</v>
      </c>
      <c r="G71">
        <v>203.32</v>
      </c>
      <c r="H71" s="2">
        <v>1723030800</v>
      </c>
      <c r="I71" s="3">
        <f>(Таблица1[[#This Row],[Сбербанк-цена]]-G70)/G70</f>
        <v>0.1171428571428571</v>
      </c>
      <c r="J71">
        <v>162.61000000000001</v>
      </c>
      <c r="K71" s="2">
        <v>553952660</v>
      </c>
      <c r="L71" s="3">
        <f>(Таблица1[[#This Row],[Газпром-цена]]-J70)/J70</f>
        <v>8.442814271423825E-2</v>
      </c>
    </row>
    <row r="72" spans="1:12" x14ac:dyDescent="0.2">
      <c r="A72" s="1">
        <v>43374</v>
      </c>
      <c r="B72">
        <f>Таблица1[[#This Row],[ВТБ-цена]]*1000</f>
        <v>36.58</v>
      </c>
      <c r="C72" s="4">
        <f>LN(Таблица1[[#This Row],[Втб-объем]])</f>
        <v>26.80426205950539</v>
      </c>
      <c r="D72">
        <v>3.6580000000000001E-2</v>
      </c>
      <c r="E72" s="2">
        <v>437464790000</v>
      </c>
      <c r="F72" s="3">
        <f>(Таблица1[[#This Row],[ВТБ-цена]]-D71)/D71</f>
        <v>-0.10255152109911669</v>
      </c>
      <c r="G72">
        <v>189.8</v>
      </c>
      <c r="H72" s="2">
        <v>1809539820</v>
      </c>
      <c r="I72" s="3">
        <f>(Таблица1[[#This Row],[Сбербанк-цена]]-G71)/G71</f>
        <v>-6.6496163682864359E-2</v>
      </c>
      <c r="J72">
        <v>155.47</v>
      </c>
      <c r="K72" s="2">
        <v>708218240</v>
      </c>
      <c r="L72" s="3">
        <f>(Таблица1[[#This Row],[Газпром-цена]]-J71)/J71</f>
        <v>-4.3908738699957039E-2</v>
      </c>
    </row>
    <row r="73" spans="1:12" x14ac:dyDescent="0.2">
      <c r="A73" s="1">
        <v>43405</v>
      </c>
      <c r="B73">
        <f>Таблица1[[#This Row],[ВТБ-цена]]*1000</f>
        <v>37.299999999999997</v>
      </c>
      <c r="C73" s="4">
        <f>LN(Таблица1[[#This Row],[Втб-объем]])</f>
        <v>26.852338094694186</v>
      </c>
      <c r="D73">
        <v>3.73E-2</v>
      </c>
      <c r="E73" s="2">
        <v>459010120000</v>
      </c>
      <c r="F73" s="3">
        <f>(Таблица1[[#This Row],[ВТБ-цена]]-D72)/D72</f>
        <v>1.9682886823400723E-2</v>
      </c>
      <c r="G73">
        <v>194</v>
      </c>
      <c r="H73" s="2">
        <v>1567568800</v>
      </c>
      <c r="I73" s="3">
        <f>(Таблица1[[#This Row],[Сбербанк-цена]]-G72)/G72</f>
        <v>2.2128556375131656E-2</v>
      </c>
      <c r="J73">
        <v>161.29</v>
      </c>
      <c r="K73" s="2">
        <v>554088010</v>
      </c>
      <c r="L73" s="3">
        <f>(Таблица1[[#This Row],[Газпром-цена]]-J72)/J72</f>
        <v>3.7434874895478185E-2</v>
      </c>
    </row>
    <row r="74" spans="1:12" x14ac:dyDescent="0.2">
      <c r="A74" s="1">
        <v>43435</v>
      </c>
      <c r="B74">
        <f>Таблица1[[#This Row],[ВТБ-цена]]*1000</f>
        <v>33.85</v>
      </c>
      <c r="C74" s="4">
        <f>LN(Таблица1[[#This Row],[Втб-объем]])</f>
        <v>26.545152569735606</v>
      </c>
      <c r="D74">
        <v>3.3849999999999998E-2</v>
      </c>
      <c r="E74" s="2">
        <v>337608430000</v>
      </c>
      <c r="F74" s="3">
        <f>(Таблица1[[#This Row],[ВТБ-цена]]-D73)/D73</f>
        <v>-9.2493297587131415E-2</v>
      </c>
      <c r="G74">
        <v>186.3</v>
      </c>
      <c r="H74" s="2">
        <v>1147560770</v>
      </c>
      <c r="I74" s="3">
        <f>(Таблица1[[#This Row],[Сбербанк-цена]]-G73)/G73</f>
        <v>-3.9690721649484478E-2</v>
      </c>
      <c r="J74">
        <v>153.5</v>
      </c>
      <c r="K74" s="2">
        <v>435896450</v>
      </c>
      <c r="L74" s="3">
        <f>(Таблица1[[#This Row],[Газпром-цена]]-J73)/J73</f>
        <v>-4.8298096596193142E-2</v>
      </c>
    </row>
    <row r="75" spans="1:12" x14ac:dyDescent="0.2">
      <c r="A75" s="1">
        <v>43466</v>
      </c>
      <c r="B75">
        <f>Таблица1[[#This Row],[ВТБ-цена]]*1000</f>
        <v>37.769999999999996</v>
      </c>
      <c r="C75" s="4">
        <f>LN(Таблица1[[#This Row],[Втб-объем]])</f>
        <v>26.500661563783538</v>
      </c>
      <c r="D75">
        <v>3.7769999999999998E-2</v>
      </c>
      <c r="E75" s="2">
        <v>322917130000</v>
      </c>
      <c r="F75" s="3">
        <f>(Таблица1[[#This Row],[ВТБ-цена]]-D74)/D74</f>
        <v>0.11580502215657312</v>
      </c>
      <c r="G75">
        <v>217.9</v>
      </c>
      <c r="H75" s="2">
        <v>1181569160</v>
      </c>
      <c r="I75" s="3">
        <f>(Таблица1[[#This Row],[Сбербанк-цена]]-G74)/G74</f>
        <v>0.16961889425657536</v>
      </c>
      <c r="J75">
        <v>162.82</v>
      </c>
      <c r="K75" s="2">
        <v>394617870</v>
      </c>
      <c r="L75" s="3">
        <f>(Таблица1[[#This Row],[Газпром-цена]]-J74)/J74</f>
        <v>6.0716612377850115E-2</v>
      </c>
    </row>
    <row r="76" spans="1:12" x14ac:dyDescent="0.2">
      <c r="A76" s="1">
        <v>43497</v>
      </c>
      <c r="B76">
        <f>Таблица1[[#This Row],[ВТБ-цена]]*1000</f>
        <v>35.9</v>
      </c>
      <c r="C76" s="4">
        <f>LN(Таблица1[[#This Row],[Втб-объем]])</f>
        <v>26.381666701706202</v>
      </c>
      <c r="D76">
        <v>3.5900000000000001E-2</v>
      </c>
      <c r="E76" s="2">
        <v>286689820000</v>
      </c>
      <c r="F76" s="3">
        <f>(Таблица1[[#This Row],[ВТБ-цена]]-D75)/D75</f>
        <v>-4.9510193275085962E-2</v>
      </c>
      <c r="G76">
        <v>207.8</v>
      </c>
      <c r="H76" s="2">
        <v>1316335610</v>
      </c>
      <c r="I76" s="3">
        <f>(Таблица1[[#This Row],[Сбербанк-цена]]-G75)/G75</f>
        <v>-4.6351537402478174E-2</v>
      </c>
      <c r="J76">
        <v>158.99</v>
      </c>
      <c r="K76" s="2">
        <v>394761860</v>
      </c>
      <c r="L76" s="3">
        <f>(Таблица1[[#This Row],[Газпром-цена]]-J75)/J75</f>
        <v>-2.3522908733570717E-2</v>
      </c>
    </row>
    <row r="77" spans="1:12" x14ac:dyDescent="0.2">
      <c r="A77" s="1">
        <v>43525</v>
      </c>
      <c r="B77">
        <f>Таблица1[[#This Row],[ВТБ-цена]]*1000</f>
        <v>35.645000000000003</v>
      </c>
      <c r="C77" s="4">
        <f>LN(Таблица1[[#This Row],[Втб-объем]])</f>
        <v>26.427825043201839</v>
      </c>
      <c r="D77">
        <v>3.5645000000000003E-2</v>
      </c>
      <c r="E77" s="2">
        <v>300233110000</v>
      </c>
      <c r="F77" s="3">
        <f>(Таблица1[[#This Row],[ВТБ-цена]]-D76)/D76</f>
        <v>-7.1030640668523198E-3</v>
      </c>
      <c r="G77">
        <v>214.42</v>
      </c>
      <c r="H77" s="2">
        <v>1071950350</v>
      </c>
      <c r="I77" s="3">
        <f>(Таблица1[[#This Row],[Сбербанк-цена]]-G76)/G76</f>
        <v>3.1857555341674573E-2</v>
      </c>
      <c r="J77">
        <v>149.61000000000001</v>
      </c>
      <c r="K77" s="2">
        <v>424906810</v>
      </c>
      <c r="L77" s="3">
        <f>(Таблица1[[#This Row],[Газпром-цена]]-J76)/J76</f>
        <v>-5.8997421221460435E-2</v>
      </c>
    </row>
    <row r="78" spans="1:12" x14ac:dyDescent="0.2">
      <c r="A78" s="1">
        <v>43556</v>
      </c>
      <c r="B78">
        <f>Таблица1[[#This Row],[ВТБ-цена]]*1000</f>
        <v>35.5</v>
      </c>
      <c r="C78" s="4">
        <f>LN(Таблица1[[#This Row],[Втб-объем]])</f>
        <v>26.548219172463519</v>
      </c>
      <c r="D78">
        <v>3.5499999999999997E-2</v>
      </c>
      <c r="E78" s="2">
        <v>338645330000</v>
      </c>
      <c r="F78" s="3">
        <f>(Таблица1[[#This Row],[ВТБ-цена]]-D77)/D77</f>
        <v>-4.0678917099174136E-3</v>
      </c>
      <c r="G78">
        <v>225.17</v>
      </c>
      <c r="H78" s="2">
        <v>1567685270</v>
      </c>
      <c r="I78" s="3">
        <f>(Таблица1[[#This Row],[Сбербанк-цена]]-G77)/G77</f>
        <v>5.0135248577558064E-2</v>
      </c>
      <c r="J78">
        <v>163.95</v>
      </c>
      <c r="K78" s="2">
        <v>576420680</v>
      </c>
      <c r="L78" s="3">
        <f>(Таблица1[[#This Row],[Газпром-цена]]-J77)/J77</f>
        <v>9.5849207940645498E-2</v>
      </c>
    </row>
    <row r="79" spans="1:12" x14ac:dyDescent="0.2">
      <c r="A79" s="1">
        <v>43586</v>
      </c>
      <c r="B79">
        <f>Таблица1[[#This Row],[ВТБ-цена]]*1000</f>
        <v>36.704999999999998</v>
      </c>
      <c r="C79" s="4">
        <f>LN(Таблица1[[#This Row],[Втб-объем]])</f>
        <v>26.946808958892472</v>
      </c>
      <c r="D79">
        <v>3.6705000000000002E-2</v>
      </c>
      <c r="E79" s="2">
        <v>504487530000</v>
      </c>
      <c r="F79" s="3">
        <f>(Таблица1[[#This Row],[ВТБ-цена]]-D78)/D78</f>
        <v>3.3943661971831122E-2</v>
      </c>
      <c r="G79">
        <v>233.24</v>
      </c>
      <c r="H79" s="2">
        <v>1029175370</v>
      </c>
      <c r="I79" s="3">
        <f>(Таблица1[[#This Row],[Сбербанк-цена]]-G78)/G78</f>
        <v>3.583958786694507E-2</v>
      </c>
      <c r="J79">
        <v>215.1</v>
      </c>
      <c r="K79" s="2">
        <v>1077221090</v>
      </c>
      <c r="L79" s="3">
        <f>(Таблица1[[#This Row],[Газпром-цена]]-J78)/J78</f>
        <v>0.31198536139066796</v>
      </c>
    </row>
    <row r="80" spans="1:12" x14ac:dyDescent="0.2">
      <c r="A80" s="1">
        <v>43617</v>
      </c>
      <c r="B80">
        <f>Таблица1[[#This Row],[ВТБ-цена]]*1000</f>
        <v>39.879999999999995</v>
      </c>
      <c r="C80" s="4">
        <f>LN(Таблица1[[#This Row],[Втб-объем]])</f>
        <v>27.038093155185798</v>
      </c>
      <c r="D80">
        <v>3.9879999999999999E-2</v>
      </c>
      <c r="E80" s="2">
        <v>552706610000</v>
      </c>
      <c r="F80" s="3">
        <f>(Таблица1[[#This Row],[ВТБ-цена]]-D79)/D79</f>
        <v>8.6500476774281354E-2</v>
      </c>
      <c r="G80">
        <v>238.55</v>
      </c>
      <c r="H80" s="2">
        <v>1023004980</v>
      </c>
      <c r="I80" s="3">
        <f>(Таблица1[[#This Row],[Сбербанк-цена]]-G79)/G79</f>
        <v>2.2766249356885621E-2</v>
      </c>
      <c r="J80">
        <v>232.83</v>
      </c>
      <c r="K80" s="2">
        <v>918359340</v>
      </c>
      <c r="L80" s="3">
        <f>(Таблица1[[#This Row],[Газпром-цена]]-J79)/J79</f>
        <v>8.2426778242677912E-2</v>
      </c>
    </row>
    <row r="81" spans="1:12" x14ac:dyDescent="0.2">
      <c r="A81" s="1">
        <v>43647</v>
      </c>
      <c r="B81">
        <f>Таблица1[[#This Row],[ВТБ-цена]]*1000</f>
        <v>42.5</v>
      </c>
      <c r="C81" s="4">
        <f>LN(Таблица1[[#This Row],[Втб-объем]])</f>
        <v>27.502012633791995</v>
      </c>
      <c r="D81">
        <v>4.2500000000000003E-2</v>
      </c>
      <c r="E81" s="2">
        <v>878966510000</v>
      </c>
      <c r="F81" s="3">
        <f>(Таблица1[[#This Row],[ВТБ-цена]]-D80)/D80</f>
        <v>6.5697091273821576E-2</v>
      </c>
      <c r="G81">
        <v>233.49</v>
      </c>
      <c r="H81" s="2">
        <v>780046580</v>
      </c>
      <c r="I81" s="3">
        <f>(Таблица1[[#This Row],[Сбербанк-цена]]-G80)/G80</f>
        <v>-2.121148606162231E-2</v>
      </c>
      <c r="J81">
        <v>236.9</v>
      </c>
      <c r="K81" s="2">
        <v>1185460410</v>
      </c>
      <c r="L81" s="3">
        <f>(Таблица1[[#This Row],[Газпром-цена]]-J80)/J80</f>
        <v>1.7480565219258656E-2</v>
      </c>
    </row>
    <row r="82" spans="1:12" x14ac:dyDescent="0.2">
      <c r="A82" s="1">
        <v>43678</v>
      </c>
      <c r="B82">
        <f>Таблица1[[#This Row],[ВТБ-цена]]*1000</f>
        <v>38.68</v>
      </c>
      <c r="C82" s="4">
        <f>LN(Таблица1[[#This Row],[Втб-объем]])</f>
        <v>27.101396798756067</v>
      </c>
      <c r="D82">
        <v>3.8679999999999999E-2</v>
      </c>
      <c r="E82" s="2">
        <v>588826140000</v>
      </c>
      <c r="F82" s="3">
        <f>(Таблица1[[#This Row],[ВТБ-цена]]-D81)/D81</f>
        <v>-8.9882352941176552E-2</v>
      </c>
      <c r="G82">
        <v>224.2</v>
      </c>
      <c r="H82" s="2">
        <v>1024861980</v>
      </c>
      <c r="I82" s="3">
        <f>(Таблица1[[#This Row],[Сбербанк-цена]]-G81)/G81</f>
        <v>-3.9787571202192902E-2</v>
      </c>
      <c r="J82">
        <v>232.15</v>
      </c>
      <c r="K82" s="2">
        <v>715634720</v>
      </c>
      <c r="L82" s="3">
        <f>(Таблица1[[#This Row],[Газпром-цена]]-J81)/J81</f>
        <v>-2.0050654284508231E-2</v>
      </c>
    </row>
    <row r="83" spans="1:12" x14ac:dyDescent="0.2">
      <c r="A83" s="1">
        <v>43709</v>
      </c>
      <c r="B83">
        <f>Таблица1[[#This Row],[ВТБ-цена]]*1000</f>
        <v>42.594999999999999</v>
      </c>
      <c r="C83" s="4">
        <f>LN(Таблица1[[#This Row],[Втб-объем]])</f>
        <v>27.421156606582091</v>
      </c>
      <c r="D83">
        <v>4.2595000000000001E-2</v>
      </c>
      <c r="E83" s="2">
        <v>810694080000</v>
      </c>
      <c r="F83" s="3">
        <f>(Таблица1[[#This Row],[ВТБ-цена]]-D82)/D82</f>
        <v>0.10121509824198557</v>
      </c>
      <c r="G83">
        <v>227.71</v>
      </c>
      <c r="H83" s="2">
        <v>796864790</v>
      </c>
      <c r="I83" s="3">
        <f>(Таблица1[[#This Row],[Сбербанк-цена]]-G82)/G82</f>
        <v>1.5655664585191881E-2</v>
      </c>
      <c r="J83">
        <v>225.9</v>
      </c>
      <c r="K83" s="2">
        <v>514923280</v>
      </c>
      <c r="L83" s="3">
        <f>(Таблица1[[#This Row],[Газпром-цена]]-J82)/J82</f>
        <v>-2.6922248546198579E-2</v>
      </c>
    </row>
    <row r="84" spans="1:12" x14ac:dyDescent="0.2">
      <c r="A84" s="1">
        <v>43739</v>
      </c>
      <c r="B84">
        <f>Таблица1[[#This Row],[ВТБ-цена]]*1000</f>
        <v>43.09</v>
      </c>
      <c r="C84" s="4">
        <f>LN(Таблица1[[#This Row],[Втб-объем]])</f>
        <v>27.053127000012239</v>
      </c>
      <c r="D84">
        <v>4.3090000000000003E-2</v>
      </c>
      <c r="E84" s="2">
        <v>561078690000</v>
      </c>
      <c r="F84" s="3">
        <f>(Таблица1[[#This Row],[ВТБ-цена]]-D83)/D83</f>
        <v>1.1621082286653419E-2</v>
      </c>
      <c r="G84">
        <v>234.89</v>
      </c>
      <c r="H84" s="2">
        <v>894393040</v>
      </c>
      <c r="I84" s="3">
        <f>(Таблица1[[#This Row],[Сбербанк-цена]]-G83)/G83</f>
        <v>3.1531333713934295E-2</v>
      </c>
      <c r="J84">
        <v>260</v>
      </c>
      <c r="K84" s="2">
        <v>763625060</v>
      </c>
      <c r="L84" s="3">
        <f>(Таблица1[[#This Row],[Газпром-цена]]-J83)/J83</f>
        <v>0.15095174856131027</v>
      </c>
    </row>
    <row r="85" spans="1:12" x14ac:dyDescent="0.2">
      <c r="A85" s="1">
        <v>43770</v>
      </c>
      <c r="B85">
        <f>Таблица1[[#This Row],[ВТБ-цена]]*1000</f>
        <v>45.330000000000005</v>
      </c>
      <c r="C85" s="4">
        <f>LN(Таблица1[[#This Row],[Втб-объем]])</f>
        <v>27.396528785137548</v>
      </c>
      <c r="D85">
        <v>4.5330000000000002E-2</v>
      </c>
      <c r="E85" s="2">
        <v>790972300000</v>
      </c>
      <c r="F85" s="3">
        <f>(Таблица1[[#This Row],[ВТБ-цена]]-D84)/D84</f>
        <v>5.1984219076351791E-2</v>
      </c>
      <c r="G85">
        <v>233.98</v>
      </c>
      <c r="H85" s="2">
        <v>643074600</v>
      </c>
      <c r="I85" s="3">
        <f>(Таблица1[[#This Row],[Сбербанк-цена]]-G84)/G84</f>
        <v>-3.8741538592532532E-3</v>
      </c>
      <c r="J85">
        <v>257.54000000000002</v>
      </c>
      <c r="K85" s="2">
        <v>1496648200</v>
      </c>
      <c r="L85" s="3">
        <f>(Таблица1[[#This Row],[Газпром-цена]]-J84)/J84</f>
        <v>-9.4615384615383824E-3</v>
      </c>
    </row>
    <row r="86" spans="1:12" x14ac:dyDescent="0.2">
      <c r="A86" s="1">
        <v>43800</v>
      </c>
      <c r="B86">
        <f>Таблица1[[#This Row],[ВТБ-цена]]*1000</f>
        <v>45.900000000000006</v>
      </c>
      <c r="C86" s="4">
        <f>LN(Таблица1[[#This Row],[Втб-объем]])</f>
        <v>26.713904993513321</v>
      </c>
      <c r="D86">
        <v>4.5900000000000003E-2</v>
      </c>
      <c r="E86" s="2">
        <v>399669980000</v>
      </c>
      <c r="F86" s="3">
        <f>(Таблица1[[#This Row],[ВТБ-цена]]-D85)/D85</f>
        <v>1.2574454003970902E-2</v>
      </c>
      <c r="G86">
        <v>254.75</v>
      </c>
      <c r="H86" s="2">
        <v>666344120</v>
      </c>
      <c r="I86" s="3">
        <f>(Таблица1[[#This Row],[Сбербанк-цена]]-G85)/G85</f>
        <v>8.8768270792375467E-2</v>
      </c>
      <c r="J86">
        <v>256.39999999999998</v>
      </c>
      <c r="K86" s="2">
        <v>850735710</v>
      </c>
      <c r="L86" s="3">
        <f>(Таблица1[[#This Row],[Газпром-цена]]-J85)/J85</f>
        <v>-4.4264968548576649E-3</v>
      </c>
    </row>
    <row r="87" spans="1:12" x14ac:dyDescent="0.2">
      <c r="A87" s="1">
        <v>43831</v>
      </c>
      <c r="B87">
        <f>Таблица1[[#This Row],[ВТБ-цена]]*1000</f>
        <v>46.4</v>
      </c>
      <c r="C87" s="4">
        <f>LN(Таблица1[[#This Row],[Втб-объем]])</f>
        <v>27.40737562616431</v>
      </c>
      <c r="D87">
        <v>4.6399999999999997E-2</v>
      </c>
      <c r="E87" s="2">
        <v>799598550000</v>
      </c>
      <c r="F87" s="3">
        <f>(Таблица1[[#This Row],[ВТБ-цена]]-D86)/D86</f>
        <v>1.0893246187363693E-2</v>
      </c>
      <c r="G87">
        <v>252.2</v>
      </c>
      <c r="H87" s="2">
        <v>747137520</v>
      </c>
      <c r="I87" s="3">
        <f>(Таблица1[[#This Row],[Сбербанк-цена]]-G86)/G86</f>
        <v>-1.0009813542688956E-2</v>
      </c>
      <c r="J87">
        <v>226.7</v>
      </c>
      <c r="K87" s="2">
        <v>943229040</v>
      </c>
      <c r="L87" s="3">
        <f>(Таблица1[[#This Row],[Газпром-цена]]-J86)/J86</f>
        <v>-0.11583463338533538</v>
      </c>
    </row>
    <row r="88" spans="1:12" x14ac:dyDescent="0.2">
      <c r="A88" s="1">
        <v>43862</v>
      </c>
      <c r="B88">
        <f>Таблица1[[#This Row],[ВТБ-цена]]*1000</f>
        <v>43.33</v>
      </c>
      <c r="C88" s="4">
        <f>LN(Таблица1[[#This Row],[Втб-объем]])</f>
        <v>27.11843153730856</v>
      </c>
      <c r="D88">
        <v>4.333E-2</v>
      </c>
      <c r="E88" s="2">
        <v>598942560000</v>
      </c>
      <c r="F88" s="3">
        <f>(Таблица1[[#This Row],[ВТБ-цена]]-D87)/D87</f>
        <v>-6.6163793103448207E-2</v>
      </c>
      <c r="G88">
        <v>233.36</v>
      </c>
      <c r="H88" s="2">
        <v>919822790</v>
      </c>
      <c r="I88" s="3">
        <f>(Таблица1[[#This Row],[Сбербанк-цена]]-G87)/G87</f>
        <v>-7.4702616970658109E-2</v>
      </c>
      <c r="J88">
        <v>202.65</v>
      </c>
      <c r="K88" s="2">
        <v>1068549530</v>
      </c>
      <c r="L88" s="3">
        <f>(Таблица1[[#This Row],[Газпром-цена]]-J87)/J87</f>
        <v>-0.10608734009704449</v>
      </c>
    </row>
    <row r="89" spans="1:12" x14ac:dyDescent="0.2">
      <c r="A89" s="1">
        <v>43891</v>
      </c>
      <c r="B89">
        <f>Таблица1[[#This Row],[ВТБ-цена]]*1000</f>
        <v>32.599999999999994</v>
      </c>
      <c r="C89" s="4">
        <f>LN(Таблица1[[#This Row],[Втб-объем]])</f>
        <v>28.184980548232335</v>
      </c>
      <c r="D89">
        <v>3.2599999999999997E-2</v>
      </c>
      <c r="E89" s="2">
        <v>1740129320000</v>
      </c>
      <c r="F89" s="3">
        <f>(Таблица1[[#This Row],[ВТБ-цена]]-D88)/D88</f>
        <v>-0.2476344334179553</v>
      </c>
      <c r="G89">
        <v>187.21</v>
      </c>
      <c r="H89" s="2">
        <v>3001736660</v>
      </c>
      <c r="I89" s="3">
        <f>(Таблица1[[#This Row],[Сбербанк-цена]]-G88)/G88</f>
        <v>-0.19776311278711006</v>
      </c>
      <c r="J89">
        <v>181.41</v>
      </c>
      <c r="K89" s="2">
        <v>2274256090</v>
      </c>
      <c r="L89" s="3">
        <f>(Таблица1[[#This Row],[Газпром-цена]]-J88)/J88</f>
        <v>-0.1048112509252406</v>
      </c>
    </row>
    <row r="90" spans="1:12" x14ac:dyDescent="0.2">
      <c r="A90" s="1">
        <v>43922</v>
      </c>
      <c r="B90">
        <f>Таблица1[[#This Row],[ВТБ-цена]]*1000</f>
        <v>34.9</v>
      </c>
      <c r="C90" s="4">
        <f>LN(Таблица1[[#This Row],[Втб-объем]])</f>
        <v>27.984379897473669</v>
      </c>
      <c r="D90">
        <v>3.49E-2</v>
      </c>
      <c r="E90" s="2">
        <v>1423841900000</v>
      </c>
      <c r="F90" s="3">
        <f>(Таблица1[[#This Row],[ВТБ-цена]]-D89)/D89</f>
        <v>7.055214723926391E-2</v>
      </c>
      <c r="G90">
        <v>197.25</v>
      </c>
      <c r="H90" s="2">
        <v>1768222700</v>
      </c>
      <c r="I90" s="3">
        <f>(Таблица1[[#This Row],[Сбербанк-цена]]-G89)/G89</f>
        <v>5.3629613802681435E-2</v>
      </c>
      <c r="J90">
        <v>190</v>
      </c>
      <c r="K90" s="2">
        <v>1151699700</v>
      </c>
      <c r="L90" s="3">
        <f>(Таблица1[[#This Row],[Газпром-цена]]-J89)/J89</f>
        <v>4.735130367675433E-2</v>
      </c>
    </row>
    <row r="91" spans="1:12" x14ac:dyDescent="0.2">
      <c r="A91" s="1">
        <v>43952</v>
      </c>
      <c r="B91">
        <f>Таблица1[[#This Row],[ВТБ-цена]]*1000</f>
        <v>36.31</v>
      </c>
      <c r="C91" s="4">
        <f>LN(Таблица1[[#This Row],[Втб-объем]])</f>
        <v>27.038971119931709</v>
      </c>
      <c r="D91">
        <v>3.6310000000000002E-2</v>
      </c>
      <c r="E91" s="2">
        <v>553192080000</v>
      </c>
      <c r="F91" s="3">
        <f>(Таблица1[[#This Row],[ВТБ-цена]]-D90)/D90</f>
        <v>4.0401146131805198E-2</v>
      </c>
      <c r="G91">
        <v>200.5</v>
      </c>
      <c r="H91" s="2">
        <v>1359045230</v>
      </c>
      <c r="I91" s="3">
        <f>(Таблица1[[#This Row],[Сбербанк-цена]]-G90)/G90</f>
        <v>1.6476552598225603E-2</v>
      </c>
      <c r="J91">
        <v>199.95</v>
      </c>
      <c r="K91" s="2">
        <v>1119152560</v>
      </c>
      <c r="L91" s="3">
        <f>(Таблица1[[#This Row],[Газпром-цена]]-J90)/J90</f>
        <v>5.2368421052631522E-2</v>
      </c>
    </row>
    <row r="92" spans="1:12" x14ac:dyDescent="0.2">
      <c r="A92" s="1">
        <v>43983</v>
      </c>
      <c r="B92">
        <f>Таблица1[[#This Row],[ВТБ-цена]]*1000</f>
        <v>35.049999999999997</v>
      </c>
      <c r="C92" s="4">
        <f>LN(Таблица1[[#This Row],[Втб-объем]])</f>
        <v>27.191832338598541</v>
      </c>
      <c r="D92">
        <v>3.5049999999999998E-2</v>
      </c>
      <c r="E92" s="2">
        <v>644559090000</v>
      </c>
      <c r="F92" s="3">
        <f>(Таблица1[[#This Row],[ВТБ-цена]]-D91)/D91</f>
        <v>-3.4701184246764091E-2</v>
      </c>
      <c r="G92">
        <v>203.22</v>
      </c>
      <c r="H92" s="2">
        <v>1522268370</v>
      </c>
      <c r="I92" s="3">
        <f>(Таблица1[[#This Row],[Сбербанк-цена]]-G91)/G91</f>
        <v>1.356608478802992E-2</v>
      </c>
      <c r="J92">
        <v>194.31</v>
      </c>
      <c r="K92" s="2">
        <v>949645980</v>
      </c>
      <c r="L92" s="3">
        <f>(Таблица1[[#This Row],[Газпром-цена]]-J91)/J91</f>
        <v>-2.8207051762940669E-2</v>
      </c>
    </row>
    <row r="93" spans="1:12" x14ac:dyDescent="0.2">
      <c r="A93" s="1">
        <v>44013</v>
      </c>
      <c r="B93">
        <f>Таблица1[[#This Row],[ВТБ-цена]]*1000</f>
        <v>38.754999999999995</v>
      </c>
      <c r="C93" s="4">
        <f>LN(Таблица1[[#This Row],[Втб-объем]])</f>
        <v>27.495892001912399</v>
      </c>
      <c r="D93">
        <v>3.8754999999999998E-2</v>
      </c>
      <c r="E93" s="2">
        <v>873603110000</v>
      </c>
      <c r="F93" s="3">
        <f>(Таблица1[[#This Row],[ВТБ-цена]]-D92)/D92</f>
        <v>0.10570613409415122</v>
      </c>
      <c r="G93">
        <v>221.57</v>
      </c>
      <c r="H93" s="2">
        <v>1088082960</v>
      </c>
      <c r="I93" s="3">
        <f>(Таблица1[[#This Row],[Сбербанк-цена]]-G92)/G92</f>
        <v>9.0296230685956075E-2</v>
      </c>
      <c r="J93">
        <v>182.59</v>
      </c>
      <c r="K93" s="2">
        <v>841671960</v>
      </c>
      <c r="L93" s="3">
        <f>(Таблица1[[#This Row],[Газпром-цена]]-J92)/J92</f>
        <v>-6.0315989913025572E-2</v>
      </c>
    </row>
    <row r="94" spans="1:12" x14ac:dyDescent="0.2">
      <c r="A94" s="1">
        <v>44044</v>
      </c>
      <c r="B94">
        <f>Таблица1[[#This Row],[ВТБ-цена]]*1000</f>
        <v>35.375</v>
      </c>
      <c r="C94" s="4">
        <f>LN(Таблица1[[#This Row],[Втб-объем]])</f>
        <v>27.626694218394213</v>
      </c>
      <c r="D94">
        <v>3.5374999999999997E-2</v>
      </c>
      <c r="E94" s="2">
        <v>995682450000</v>
      </c>
      <c r="F94" s="3">
        <f>(Таблица1[[#This Row],[ВТБ-цена]]-D93)/D93</f>
        <v>-8.7214552960908298E-2</v>
      </c>
      <c r="G94">
        <v>226.1</v>
      </c>
      <c r="H94" s="2">
        <v>1324478990</v>
      </c>
      <c r="I94" s="3">
        <f>(Таблица1[[#This Row],[Сбербанк-цена]]-G93)/G93</f>
        <v>2.0445006092882616E-2</v>
      </c>
      <c r="J94">
        <v>181.01</v>
      </c>
      <c r="K94" s="2">
        <v>763622270</v>
      </c>
      <c r="L94" s="3">
        <f>(Таблица1[[#This Row],[Газпром-цена]]-J93)/J93</f>
        <v>-8.6532668820856144E-3</v>
      </c>
    </row>
    <row r="95" spans="1:12" x14ac:dyDescent="0.2">
      <c r="A95" s="1">
        <v>44075</v>
      </c>
      <c r="B95">
        <f>Таблица1[[#This Row],[ВТБ-цена]]*1000</f>
        <v>35.555000000000007</v>
      </c>
      <c r="C95" s="4">
        <f>LN(Таблица1[[#This Row],[Втб-объем]])</f>
        <v>24.723488712825954</v>
      </c>
      <c r="D95">
        <v>3.5555000000000003E-2</v>
      </c>
      <c r="E95" s="2">
        <v>54610320000</v>
      </c>
      <c r="F95" s="3">
        <f>(Таблица1[[#This Row],[ВТБ-цена]]-D94)/D94</f>
        <v>5.0883392226150261E-3</v>
      </c>
      <c r="G95">
        <v>222.57</v>
      </c>
      <c r="H95" s="2">
        <v>115404410</v>
      </c>
      <c r="I95" s="3">
        <f>(Таблица1[[#This Row],[Сбербанк-цена]]-G94)/G94</f>
        <v>-1.561256081379921E-2</v>
      </c>
      <c r="J95">
        <v>181.95</v>
      </c>
      <c r="K95" s="2">
        <v>98371280</v>
      </c>
      <c r="L95" s="3">
        <f>(Таблица1[[#This Row],[Газпром-цена]]-J94)/J94</f>
        <v>5.1930832550687684E-3</v>
      </c>
    </row>
  </sheetData>
  <conditionalFormatting sqref="D1:D95 B1:B95 J96:J1048576">
    <cfRule type="dataBar" priority="13">
      <dataBar>
        <cfvo type="min"/>
        <cfvo type="max"/>
        <color rgb="FF008AEF"/>
      </dataBar>
      <extLst>
        <ext xmlns:x14="http://schemas.microsoft.com/office/spreadsheetml/2009/9/main" uri="{B025F937-C7B1-47D3-B67F-A62EFF666E3E}">
          <x14:id>{201AEB88-2AE4-4B21-BDF0-1CF298BA67CB}</x14:id>
        </ext>
      </extLst>
    </cfRule>
  </conditionalFormatting>
  <conditionalFormatting sqref="E1:E95 H96:H1048576">
    <cfRule type="colorScale" priority="12">
      <colorScale>
        <cfvo type="min"/>
        <cfvo type="percentile" val="50"/>
        <cfvo type="max"/>
        <color rgb="FFF8696B"/>
        <color rgb="FFFCFCFF"/>
        <color rgb="FF63BE7B"/>
      </colorScale>
    </cfRule>
  </conditionalFormatting>
  <conditionalFormatting sqref="D96:D1048576 C1:C95">
    <cfRule type="colorScale" priority="11">
      <colorScale>
        <cfvo type="min"/>
        <cfvo type="percentile" val="50"/>
        <cfvo type="max"/>
        <color rgb="FFF8696B"/>
        <color rgb="FFFCFCFF"/>
        <color rgb="FF63BE7B"/>
      </colorScale>
    </cfRule>
  </conditionalFormatting>
  <conditionalFormatting sqref="F1:F1048576">
    <cfRule type="dataBar" priority="8">
      <dataBar>
        <cfvo type="min"/>
        <cfvo type="max"/>
        <color rgb="FF63C384"/>
      </dataBar>
      <extLst>
        <ext xmlns:x14="http://schemas.microsoft.com/office/spreadsheetml/2009/9/main" uri="{B025F937-C7B1-47D3-B67F-A62EFF666E3E}">
          <x14:id>{4BAC8654-6089-4990-A474-F0AC7D41461F}</x14:id>
        </ext>
      </extLst>
    </cfRule>
  </conditionalFormatting>
  <conditionalFormatting sqref="F2:F95">
    <cfRule type="iconSet" priority="9">
      <iconSet iconSet="5Arrows">
        <cfvo type="percent" val="0"/>
        <cfvo type="num" val="-0.1"/>
        <cfvo type="num" val="-0.05"/>
        <cfvo type="num" val="0.05"/>
        <cfvo type="num" val="0.1"/>
      </iconSet>
    </cfRule>
  </conditionalFormatting>
  <conditionalFormatting sqref="L1">
    <cfRule type="dataBar" priority="7">
      <dataBar>
        <cfvo type="min"/>
        <cfvo type="max"/>
        <color rgb="FF63C384"/>
      </dataBar>
      <extLst>
        <ext xmlns:x14="http://schemas.microsoft.com/office/spreadsheetml/2009/9/main" uri="{B025F937-C7B1-47D3-B67F-A62EFF666E3E}">
          <x14:id>{B1A36183-90EA-49DD-9134-DD391F8E2469}</x14:id>
        </ext>
      </extLst>
    </cfRule>
  </conditionalFormatting>
  <conditionalFormatting sqref="L2:L95">
    <cfRule type="dataBar" priority="3">
      <dataBar>
        <cfvo type="min"/>
        <cfvo type="max"/>
        <color rgb="FF63C384"/>
      </dataBar>
      <extLst>
        <ext xmlns:x14="http://schemas.microsoft.com/office/spreadsheetml/2009/9/main" uri="{B025F937-C7B1-47D3-B67F-A62EFF666E3E}">
          <x14:id>{968D7956-67C1-4525-A13B-C71E883318AB}</x14:id>
        </ext>
      </extLst>
    </cfRule>
  </conditionalFormatting>
  <conditionalFormatting sqref="L2:L95">
    <cfRule type="iconSet" priority="4">
      <iconSet iconSet="5Arrows">
        <cfvo type="percent" val="0"/>
        <cfvo type="num" val="-0.1"/>
        <cfvo type="num" val="-0.05"/>
        <cfvo type="num" val="0.05"/>
        <cfvo type="num" val="0.1"/>
      </iconSet>
    </cfRule>
  </conditionalFormatting>
  <conditionalFormatting sqref="I2:I95">
    <cfRule type="dataBar" priority="1">
      <dataBar>
        <cfvo type="min"/>
        <cfvo type="max"/>
        <color rgb="FF63C384"/>
      </dataBar>
      <extLst>
        <ext xmlns:x14="http://schemas.microsoft.com/office/spreadsheetml/2009/9/main" uri="{B025F937-C7B1-47D3-B67F-A62EFF666E3E}">
          <x14:id>{397E6795-7FF9-4215-9ED8-35A1B03876A3}</x14:id>
        </ext>
      </extLst>
    </cfRule>
  </conditionalFormatting>
  <conditionalFormatting sqref="I2:I95">
    <cfRule type="iconSet" priority="2">
      <iconSet iconSet="5Arrows">
        <cfvo type="percent" val="0"/>
        <cfvo type="num" val="-0.1"/>
        <cfvo type="num" val="-0.05"/>
        <cfvo type="num" val="0.05"/>
        <cfvo type="num" val="0.1"/>
      </iconSet>
    </cfRule>
  </conditionalFormatting>
  <pageMargins left="0.7" right="0.7" top="0.75" bottom="0.75" header="0.3" footer="0.3"/>
  <pageSetup paperSize="9" orientation="portrait" horizontalDpi="300" verticalDpi="300" r:id="rId1"/>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201AEB88-2AE4-4B21-BDF0-1CF298BA67CB}">
            <x14:dataBar minLength="0" maxLength="100" border="1" negativeBarBorderColorSameAsPositive="0">
              <x14:cfvo type="autoMin"/>
              <x14:cfvo type="autoMax"/>
              <x14:borderColor rgb="FF008AEF"/>
              <x14:negativeFillColor rgb="FFFF0000"/>
              <x14:negativeBorderColor rgb="FFFF0000"/>
              <x14:axisColor rgb="FF000000"/>
            </x14:dataBar>
          </x14:cfRule>
          <xm:sqref>D1:D95 B1:B95 J96:J1048576</xm:sqref>
        </x14:conditionalFormatting>
        <x14:conditionalFormatting xmlns:xm="http://schemas.microsoft.com/office/excel/2006/main">
          <x14:cfRule type="dataBar" id="{4BAC8654-6089-4990-A474-F0AC7D41461F}">
            <x14:dataBar minLength="0" maxLength="100" border="1" negativeBarBorderColorSameAsPositive="0">
              <x14:cfvo type="autoMin"/>
              <x14:cfvo type="autoMax"/>
              <x14:borderColor rgb="FF63C384"/>
              <x14:negativeFillColor rgb="FFFF0000"/>
              <x14:negativeBorderColor rgb="FFFF0000"/>
              <x14:axisColor rgb="FF000000"/>
            </x14:dataBar>
          </x14:cfRule>
          <xm:sqref>F1:F1048576</xm:sqref>
        </x14:conditionalFormatting>
        <x14:conditionalFormatting xmlns:xm="http://schemas.microsoft.com/office/excel/2006/main">
          <x14:cfRule type="dataBar" id="{B1A36183-90EA-49DD-9134-DD391F8E2469}">
            <x14:dataBar minLength="0" maxLength="100" border="1" negativeBarBorderColorSameAsPositive="0">
              <x14:cfvo type="autoMin"/>
              <x14:cfvo type="autoMax"/>
              <x14:borderColor rgb="FF63C384"/>
              <x14:negativeFillColor rgb="FFFF0000"/>
              <x14:negativeBorderColor rgb="FFFF0000"/>
              <x14:axisColor rgb="FF000000"/>
            </x14:dataBar>
          </x14:cfRule>
          <xm:sqref>L1</xm:sqref>
        </x14:conditionalFormatting>
        <x14:conditionalFormatting xmlns:xm="http://schemas.microsoft.com/office/excel/2006/main">
          <x14:cfRule type="dataBar" id="{968D7956-67C1-4525-A13B-C71E883318AB}">
            <x14:dataBar minLength="0" maxLength="100" border="1" negativeBarBorderColorSameAsPositive="0">
              <x14:cfvo type="autoMin"/>
              <x14:cfvo type="autoMax"/>
              <x14:borderColor rgb="FF63C384"/>
              <x14:negativeFillColor rgb="FFFF0000"/>
              <x14:negativeBorderColor rgb="FFFF0000"/>
              <x14:axisColor rgb="FF000000"/>
            </x14:dataBar>
          </x14:cfRule>
          <xm:sqref>L2:L95</xm:sqref>
        </x14:conditionalFormatting>
        <x14:conditionalFormatting xmlns:xm="http://schemas.microsoft.com/office/excel/2006/main">
          <x14:cfRule type="dataBar" id="{397E6795-7FF9-4215-9ED8-35A1B03876A3}">
            <x14:dataBar minLength="0" maxLength="100" border="1" negativeBarBorderColorSameAsPositive="0">
              <x14:cfvo type="autoMin"/>
              <x14:cfvo type="autoMax"/>
              <x14:borderColor rgb="FF63C384"/>
              <x14:negativeFillColor rgb="FFFF0000"/>
              <x14:negativeBorderColor rgb="FFFF0000"/>
              <x14:axisColor rgb="FF000000"/>
            </x14:dataBar>
          </x14:cfRule>
          <xm:sqref>I2:I95</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61897-EFF4-4EFB-8196-93109F510133}">
  <dimension ref="A1:S160"/>
  <sheetViews>
    <sheetView workbookViewId="0">
      <pane ySplit="1" topLeftCell="A14" activePane="bottomLeft" state="frozen"/>
      <selection pane="bottomLeft" activeCell="L60" sqref="L60"/>
    </sheetView>
  </sheetViews>
  <sheetFormatPr baseColWidth="10" defaultColWidth="8.83203125" defaultRowHeight="15" x14ac:dyDescent="0.2"/>
  <cols>
    <col min="1" max="1" width="17.1640625" customWidth="1"/>
    <col min="2" max="2" width="17" style="2" customWidth="1"/>
    <col min="3" max="3" width="13" customWidth="1"/>
    <col min="4" max="4" width="16.83203125" bestFit="1" customWidth="1"/>
    <col min="5" max="5" width="27.1640625" bestFit="1" customWidth="1"/>
    <col min="6" max="6" width="11.33203125" bestFit="1" customWidth="1"/>
    <col min="7" max="7" width="19.1640625" bestFit="1" customWidth="1"/>
    <col min="11" max="11" width="16.5" customWidth="1"/>
    <col min="12" max="12" width="11.33203125" bestFit="1" customWidth="1"/>
    <col min="14" max="14" width="19.1640625" bestFit="1" customWidth="1"/>
  </cols>
  <sheetData>
    <row r="1" spans="1:14" x14ac:dyDescent="0.2">
      <c r="A1" s="14" t="s">
        <v>3</v>
      </c>
      <c r="B1" s="13" t="s">
        <v>4</v>
      </c>
      <c r="C1" t="s">
        <v>28</v>
      </c>
      <c r="D1" t="s">
        <v>29</v>
      </c>
      <c r="E1" t="s">
        <v>30</v>
      </c>
      <c r="F1" t="s">
        <v>31</v>
      </c>
      <c r="G1" t="s">
        <v>32</v>
      </c>
      <c r="J1" t="s">
        <v>27</v>
      </c>
      <c r="K1" s="17">
        <v>4000000000</v>
      </c>
      <c r="M1" t="s">
        <v>26</v>
      </c>
      <c r="N1" s="17">
        <f>-10000000</f>
        <v>-10000000</v>
      </c>
    </row>
    <row r="2" spans="1:14" x14ac:dyDescent="0.2">
      <c r="A2" s="15">
        <v>54.9</v>
      </c>
      <c r="B2" s="16">
        <v>4337561310</v>
      </c>
      <c r="C2" s="11">
        <f>k1_*Таблица3[[#This Row],[Сбербанк-цена]]+k0</f>
        <v>3451000000</v>
      </c>
      <c r="D2" s="11">
        <f>Таблица3[[#This Row],[Сбербанк-объем]]-Таблица3[[#This Row],[h=k1*x+k0]]</f>
        <v>886561310</v>
      </c>
      <c r="E2" s="11">
        <f>Таблица3[[#This Row],[y-h]]^2</f>
        <v>7.859909563889161E+17</v>
      </c>
      <c r="F2" s="11">
        <f>Таблица3[[#This Row],[Сбербанк-цена]]^2</f>
        <v>3014.0099999999998</v>
      </c>
      <c r="G2" s="11">
        <f>Таблица3[[#This Row],[Сбербанк-цена]]*Таблица3[[#This Row],[Сбербанк-объем]]</f>
        <v>238132115919</v>
      </c>
    </row>
    <row r="3" spans="1:14" x14ac:dyDescent="0.2">
      <c r="A3" s="15">
        <v>61.5</v>
      </c>
      <c r="B3" s="16">
        <v>2691982770</v>
      </c>
      <c r="C3" s="11">
        <f>k1_*Таблица3[[#This Row],[Сбербанк-цена]]+k0</f>
        <v>3385000000</v>
      </c>
      <c r="D3" s="11">
        <f>Таблица3[[#This Row],[Сбербанк-объем]]-Таблица3[[#This Row],[h=k1*x+k0]]</f>
        <v>-693017230</v>
      </c>
      <c r="E3" s="11">
        <f>Таблица3[[#This Row],[y-h]]^2</f>
        <v>4.802728810768729E+17</v>
      </c>
      <c r="F3" s="11">
        <f>Таблица3[[#This Row],[Сбербанк-цена]]^2</f>
        <v>3782.25</v>
      </c>
      <c r="G3" s="11">
        <f>Таблица3[[#This Row],[Сбербанк-цена]]*Таблица3[[#This Row],[Сбербанк-объем]]</f>
        <v>165556940355</v>
      </c>
    </row>
    <row r="4" spans="1:14" x14ac:dyDescent="0.2">
      <c r="A4" s="15">
        <v>62.88</v>
      </c>
      <c r="B4" s="16">
        <v>2785656310</v>
      </c>
      <c r="C4" s="11">
        <f>k1_*Таблица3[[#This Row],[Сбербанк-цена]]+k0</f>
        <v>3371200000</v>
      </c>
      <c r="D4" s="11">
        <f>Таблица3[[#This Row],[Сбербанк-объем]]-Таблица3[[#This Row],[h=k1*x+k0]]</f>
        <v>-585543690</v>
      </c>
      <c r="E4" s="11">
        <f>Таблица3[[#This Row],[y-h]]^2</f>
        <v>3.4286141289881613E+17</v>
      </c>
      <c r="F4" s="11">
        <f>Таблица3[[#This Row],[Сбербанк-цена]]^2</f>
        <v>3953.8944000000001</v>
      </c>
      <c r="G4" s="11">
        <f>Таблица3[[#This Row],[Сбербанк-цена]]*Таблица3[[#This Row],[Сбербанк-объем]]</f>
        <v>175162068772.80002</v>
      </c>
    </row>
    <row r="5" spans="1:14" x14ac:dyDescent="0.2">
      <c r="A5" s="15">
        <v>72.25</v>
      </c>
      <c r="B5" s="16">
        <v>2030051460</v>
      </c>
      <c r="C5" s="11">
        <f>k1_*Таблица3[[#This Row],[Сбербанк-цена]]+k0</f>
        <v>3277500000</v>
      </c>
      <c r="D5" s="11">
        <f>Таблица3[[#This Row],[Сбербанк-объем]]-Таблица3[[#This Row],[h=k1*x+k0]]</f>
        <v>-1247448540</v>
      </c>
      <c r="E5" s="11">
        <f>Таблица3[[#This Row],[y-h]]^2</f>
        <v>1.5561278599481316E+18</v>
      </c>
      <c r="F5" s="11">
        <f>Таблица3[[#This Row],[Сбербанк-цена]]^2</f>
        <v>5220.0625</v>
      </c>
      <c r="G5" s="11">
        <f>Таблица3[[#This Row],[Сбербанк-цена]]*Таблица3[[#This Row],[Сбербанк-объем]]</f>
        <v>146671217985</v>
      </c>
    </row>
    <row r="6" spans="1:14" x14ac:dyDescent="0.2">
      <c r="A6" s="15">
        <v>72.3</v>
      </c>
      <c r="B6" s="16">
        <v>2690621070</v>
      </c>
      <c r="C6" s="11">
        <f>k1_*Таблица3[[#This Row],[Сбербанк-цена]]+k0</f>
        <v>3277000000</v>
      </c>
      <c r="D6" s="11">
        <f>Таблица3[[#This Row],[Сбербанк-объем]]-Таблица3[[#This Row],[h=k1*x+k0]]</f>
        <v>-586378930</v>
      </c>
      <c r="E6" s="11">
        <f>Таблица3[[#This Row],[y-h]]^2</f>
        <v>3.438402495479449E+17</v>
      </c>
      <c r="F6" s="11">
        <f>Таблица3[[#This Row],[Сбербанк-цена]]^2</f>
        <v>5227.29</v>
      </c>
      <c r="G6" s="11">
        <f>Таблица3[[#This Row],[Сбербанк-цена]]*Таблица3[[#This Row],[Сбербанк-объем]]</f>
        <v>194531903361</v>
      </c>
    </row>
    <row r="7" spans="1:14" x14ac:dyDescent="0.2">
      <c r="A7" s="15">
        <v>72.349999999999994</v>
      </c>
      <c r="B7" s="16">
        <v>1885405260</v>
      </c>
      <c r="C7" s="11">
        <f>k1_*Таблица3[[#This Row],[Сбербанк-цена]]+k0</f>
        <v>3276500000</v>
      </c>
      <c r="D7" s="11">
        <f>Таблица3[[#This Row],[Сбербанк-объем]]-Таблица3[[#This Row],[h=k1*x+k0]]</f>
        <v>-1391094740</v>
      </c>
      <c r="E7" s="11">
        <f>Таблица3[[#This Row],[y-h]]^2</f>
        <v>1.9351445756556677E+18</v>
      </c>
      <c r="F7" s="11">
        <f>Таблица3[[#This Row],[Сбербанк-цена]]^2</f>
        <v>5234.5224999999991</v>
      </c>
      <c r="G7" s="11">
        <f>Таблица3[[#This Row],[Сбербанк-цена]]*Таблица3[[#This Row],[Сбербанк-объем]]</f>
        <v>136409070560.99998</v>
      </c>
    </row>
    <row r="8" spans="1:14" x14ac:dyDescent="0.2">
      <c r="A8" s="15">
        <v>72.5</v>
      </c>
      <c r="B8" s="16">
        <v>4013046200</v>
      </c>
      <c r="C8" s="11">
        <f>k1_*Таблица3[[#This Row],[Сбербанк-цена]]+k0</f>
        <v>3275000000</v>
      </c>
      <c r="D8" s="11">
        <f>Таблица3[[#This Row],[Сбербанк-объем]]-Таблица3[[#This Row],[h=k1*x+k0]]</f>
        <v>738046200</v>
      </c>
      <c r="E8" s="11">
        <f>Таблица3[[#This Row],[y-h]]^2</f>
        <v>5.4471219333444E+17</v>
      </c>
      <c r="F8" s="11">
        <f>Таблица3[[#This Row],[Сбербанк-цена]]^2</f>
        <v>5256.25</v>
      </c>
      <c r="G8" s="11">
        <f>Таблица3[[#This Row],[Сбербанк-цена]]*Таблица3[[#This Row],[Сбербанк-объем]]</f>
        <v>290945849500</v>
      </c>
    </row>
    <row r="9" spans="1:14" x14ac:dyDescent="0.2">
      <c r="A9" s="15">
        <v>73.209999999999994</v>
      </c>
      <c r="B9" s="16">
        <v>3076887590</v>
      </c>
      <c r="C9" s="11">
        <f>k1_*Таблица3[[#This Row],[Сбербанк-цена]]+k0</f>
        <v>3267900000</v>
      </c>
      <c r="D9" s="11">
        <f>Таблица3[[#This Row],[Сбербанк-объем]]-Таблица3[[#This Row],[h=k1*x+k0]]</f>
        <v>-191012410</v>
      </c>
      <c r="E9" s="11">
        <f>Таблица3[[#This Row],[y-h]]^2</f>
        <v>3.6485740774008096E+16</v>
      </c>
      <c r="F9" s="11">
        <f>Таблица3[[#This Row],[Сбербанк-цена]]^2</f>
        <v>5359.704099999999</v>
      </c>
      <c r="G9" s="11">
        <f>Таблица3[[#This Row],[Сбербанк-цена]]*Таблица3[[#This Row],[Сбербанк-объем]]</f>
        <v>225258940463.89999</v>
      </c>
    </row>
    <row r="10" spans="1:14" x14ac:dyDescent="0.2">
      <c r="A10" s="15">
        <v>73.5</v>
      </c>
      <c r="B10" s="16">
        <v>1830904250</v>
      </c>
      <c r="C10" s="11">
        <f>k1_*Таблица3[[#This Row],[Сбербанк-цена]]+k0</f>
        <v>3265000000</v>
      </c>
      <c r="D10" s="11">
        <f>Таблица3[[#This Row],[Сбербанк-объем]]-Таблица3[[#This Row],[h=k1*x+k0]]</f>
        <v>-1434095750</v>
      </c>
      <c r="E10" s="11">
        <f>Таблица3[[#This Row],[y-h]]^2</f>
        <v>2.0566306201680625E+18</v>
      </c>
      <c r="F10" s="11">
        <f>Таблица3[[#This Row],[Сбербанк-цена]]^2</f>
        <v>5402.25</v>
      </c>
      <c r="G10" s="11">
        <f>Таблица3[[#This Row],[Сбербанк-цена]]*Таблица3[[#This Row],[Сбербанк-объем]]</f>
        <v>134571462375</v>
      </c>
    </row>
    <row r="11" spans="1:14" x14ac:dyDescent="0.2">
      <c r="A11" s="15">
        <v>73.599999999999994</v>
      </c>
      <c r="B11" s="16">
        <v>2551370010</v>
      </c>
      <c r="C11" s="11">
        <f>k1_*Таблица3[[#This Row],[Сбербанк-цена]]+k0</f>
        <v>3264000000</v>
      </c>
      <c r="D11" s="11">
        <f>Таблица3[[#This Row],[Сбербанк-объем]]-Таблица3[[#This Row],[h=k1*x+k0]]</f>
        <v>-712629990</v>
      </c>
      <c r="E11" s="11">
        <f>Таблица3[[#This Row],[y-h]]^2</f>
        <v>5.0784150264740013E+17</v>
      </c>
      <c r="F11" s="11">
        <f>Таблица3[[#This Row],[Сбербанк-цена]]^2</f>
        <v>5416.9599999999991</v>
      </c>
      <c r="G11" s="11">
        <f>Таблица3[[#This Row],[Сбербанк-цена]]*Таблица3[[#This Row],[Сбербанк-объем]]</f>
        <v>187780832736</v>
      </c>
    </row>
    <row r="12" spans="1:14" x14ac:dyDescent="0.2">
      <c r="A12" s="15">
        <v>74.5</v>
      </c>
      <c r="B12" s="16">
        <v>2488111940</v>
      </c>
      <c r="C12" s="11">
        <f>k1_*Таблица3[[#This Row],[Сбербанк-цена]]+k0</f>
        <v>3255000000</v>
      </c>
      <c r="D12" s="11">
        <f>Таблица3[[#This Row],[Сбербанк-объем]]-Таблица3[[#This Row],[h=k1*x+k0]]</f>
        <v>-766888060</v>
      </c>
      <c r="E12" s="11">
        <f>Таблица3[[#This Row],[y-h]]^2</f>
        <v>5.8811729657056358E+17</v>
      </c>
      <c r="F12" s="11">
        <f>Таблица3[[#This Row],[Сбербанк-цена]]^2</f>
        <v>5550.25</v>
      </c>
      <c r="G12" s="11">
        <f>Таблица3[[#This Row],[Сбербанк-цена]]*Таблица3[[#This Row],[Сбербанк-объем]]</f>
        <v>185364339530</v>
      </c>
    </row>
    <row r="13" spans="1:14" x14ac:dyDescent="0.2">
      <c r="A13" s="15">
        <v>75.3</v>
      </c>
      <c r="B13" s="16">
        <v>2008042110</v>
      </c>
      <c r="C13" s="11">
        <f>k1_*Таблица3[[#This Row],[Сбербанк-цена]]+k0</f>
        <v>3247000000</v>
      </c>
      <c r="D13" s="11">
        <f>Таблица3[[#This Row],[Сбербанк-объем]]-Таблица3[[#This Row],[h=k1*x+k0]]</f>
        <v>-1238957890</v>
      </c>
      <c r="E13" s="11">
        <f>Таблица3[[#This Row],[y-h]]^2</f>
        <v>1.5350166531932521E+18</v>
      </c>
      <c r="F13" s="11">
        <f>Таблица3[[#This Row],[Сбербанк-цена]]^2</f>
        <v>5670.0899999999992</v>
      </c>
      <c r="G13" s="11">
        <f>Таблица3[[#This Row],[Сбербанк-цена]]*Таблица3[[#This Row],[Сбербанк-объем]]</f>
        <v>151205570883</v>
      </c>
    </row>
    <row r="14" spans="1:14" x14ac:dyDescent="0.2">
      <c r="A14" s="15">
        <v>75.52</v>
      </c>
      <c r="B14" s="16">
        <v>2891411920</v>
      </c>
      <c r="C14" s="11">
        <f>k1_*Таблица3[[#This Row],[Сбербанк-цена]]+k0</f>
        <v>3244800000</v>
      </c>
      <c r="D14" s="11">
        <f>Таблица3[[#This Row],[Сбербанк-объем]]-Таблица3[[#This Row],[h=k1*x+k0]]</f>
        <v>-353388080</v>
      </c>
      <c r="E14" s="11">
        <f>Таблица3[[#This Row],[y-h]]^2</f>
        <v>1.248831350860864E+17</v>
      </c>
      <c r="F14" s="11">
        <f>Таблица3[[#This Row],[Сбербанк-цена]]^2</f>
        <v>5703.2703999999994</v>
      </c>
      <c r="G14" s="11">
        <f>Таблица3[[#This Row],[Сбербанк-цена]]*Таблица3[[#This Row],[Сбербанк-объем]]</f>
        <v>218359428198.39999</v>
      </c>
    </row>
    <row r="15" spans="1:14" x14ac:dyDescent="0.2">
      <c r="A15" s="15">
        <v>75.91</v>
      </c>
      <c r="B15" s="16">
        <v>3583789870</v>
      </c>
      <c r="C15" s="11">
        <f>k1_*Таблица3[[#This Row],[Сбербанк-цена]]+k0</f>
        <v>3240900000</v>
      </c>
      <c r="D15" s="11">
        <f>Таблица3[[#This Row],[Сбербанк-объем]]-Таблица3[[#This Row],[h=k1*x+k0]]</f>
        <v>342889870</v>
      </c>
      <c r="E15" s="11">
        <f>Таблица3[[#This Row],[y-h]]^2</f>
        <v>1.175734629486169E+17</v>
      </c>
      <c r="F15" s="11">
        <f>Таблица3[[#This Row],[Сбербанк-цена]]^2</f>
        <v>5762.3280999999997</v>
      </c>
      <c r="G15" s="11">
        <f>Таблица3[[#This Row],[Сбербанк-цена]]*Таблица3[[#This Row],[Сбербанк-объем]]</f>
        <v>272045489031.69998</v>
      </c>
    </row>
    <row r="16" spans="1:14" x14ac:dyDescent="0.2">
      <c r="A16" s="15">
        <v>76.23</v>
      </c>
      <c r="B16" s="16">
        <v>2905609940</v>
      </c>
      <c r="C16" s="11">
        <f>k1_*Таблица3[[#This Row],[Сбербанк-цена]]+k0</f>
        <v>3237700000</v>
      </c>
      <c r="D16" s="11">
        <f>Таблица3[[#This Row],[Сбербанк-объем]]-Таблица3[[#This Row],[h=k1*x+k0]]</f>
        <v>-332090060</v>
      </c>
      <c r="E16" s="11">
        <f>Таблица3[[#This Row],[y-h]]^2</f>
        <v>1.102838079508036E+17</v>
      </c>
      <c r="F16" s="11">
        <f>Таблица3[[#This Row],[Сбербанк-цена]]^2</f>
        <v>5811.0129000000006</v>
      </c>
      <c r="G16" s="11">
        <f>Таблица3[[#This Row],[Сбербанк-цена]]*Таблица3[[#This Row],[Сбербанк-объем]]</f>
        <v>221494645726.20001</v>
      </c>
    </row>
    <row r="17" spans="1:14" x14ac:dyDescent="0.2">
      <c r="A17" s="15">
        <v>76.900000000000006</v>
      </c>
      <c r="B17" s="16">
        <v>3217030850</v>
      </c>
      <c r="C17" s="11">
        <f>k1_*Таблица3[[#This Row],[Сбербанк-цена]]+k0</f>
        <v>3231000000</v>
      </c>
      <c r="D17" s="11">
        <f>Таблица3[[#This Row],[Сбербанк-объем]]-Таблица3[[#This Row],[h=k1*x+k0]]</f>
        <v>-13969150</v>
      </c>
      <c r="E17" s="11">
        <f>Таблица3[[#This Row],[y-h]]^2</f>
        <v>195137151722500</v>
      </c>
      <c r="F17" s="11">
        <f>Таблица3[[#This Row],[Сбербанк-цена]]^2</f>
        <v>5913.6100000000006</v>
      </c>
      <c r="G17" s="11">
        <f>Таблица3[[#This Row],[Сбербанк-цена]]*Таблица3[[#This Row],[Сбербанк-объем]]</f>
        <v>247389672365.00003</v>
      </c>
    </row>
    <row r="18" spans="1:14" x14ac:dyDescent="0.2">
      <c r="A18" s="15">
        <v>83.8</v>
      </c>
      <c r="B18" s="16">
        <v>4898591710</v>
      </c>
      <c r="C18" s="11">
        <f>k1_*Таблица3[[#This Row],[Сбербанк-цена]]+k0</f>
        <v>3162000000</v>
      </c>
      <c r="D18" s="11">
        <f>Таблица3[[#This Row],[Сбербанк-объем]]-Таблица3[[#This Row],[h=k1*x+k0]]</f>
        <v>1736591710</v>
      </c>
      <c r="E18" s="11">
        <f>Таблица3[[#This Row],[y-h]]^2</f>
        <v>3.015750767240724E+18</v>
      </c>
      <c r="F18" s="11">
        <f>Таблица3[[#This Row],[Сбербанк-цена]]^2</f>
        <v>7022.44</v>
      </c>
      <c r="G18" s="11">
        <f>Таблица3[[#This Row],[Сбербанк-цена]]*Таблица3[[#This Row],[Сбербанк-объем]]</f>
        <v>410501985298</v>
      </c>
    </row>
    <row r="19" spans="1:14" x14ac:dyDescent="0.2">
      <c r="A19" s="15">
        <v>84.5</v>
      </c>
      <c r="B19" s="16">
        <v>3001439250</v>
      </c>
      <c r="C19" s="11">
        <f>k1_*Таблица3[[#This Row],[Сбербанк-цена]]+k0</f>
        <v>3155000000</v>
      </c>
      <c r="D19" s="11">
        <f>Таблица3[[#This Row],[Сбербанк-объем]]-Таблица3[[#This Row],[h=k1*x+k0]]</f>
        <v>-153560750</v>
      </c>
      <c r="E19" s="11">
        <f>Таблица3[[#This Row],[y-h]]^2</f>
        <v>2.35809039405625E+16</v>
      </c>
      <c r="F19" s="11">
        <f>Таблица3[[#This Row],[Сбербанк-цена]]^2</f>
        <v>7140.25</v>
      </c>
      <c r="G19" s="11">
        <f>Таблица3[[#This Row],[Сбербанк-цена]]*Таблица3[[#This Row],[Сбербанк-объем]]</f>
        <v>253621616625</v>
      </c>
    </row>
    <row r="20" spans="1:14" x14ac:dyDescent="0.2">
      <c r="A20" s="15">
        <v>84.5</v>
      </c>
      <c r="B20" s="16">
        <v>2008494660</v>
      </c>
      <c r="C20" s="11">
        <f>k1_*Таблица3[[#This Row],[Сбербанк-цена]]+k0</f>
        <v>3155000000</v>
      </c>
      <c r="D20" s="11">
        <f>Таблица3[[#This Row],[Сбербанк-объем]]-Таблица3[[#This Row],[h=k1*x+k0]]</f>
        <v>-1146505340</v>
      </c>
      <c r="E20" s="11">
        <f>Таблица3[[#This Row],[y-h]]^2</f>
        <v>1.3144744946485156E+18</v>
      </c>
      <c r="F20" s="11">
        <f>Таблица3[[#This Row],[Сбербанк-цена]]^2</f>
        <v>7140.25</v>
      </c>
      <c r="G20" s="11">
        <f>Таблица3[[#This Row],[Сбербанк-цена]]*Таблица3[[#This Row],[Сбербанк-объем]]</f>
        <v>169717798770</v>
      </c>
    </row>
    <row r="21" spans="1:14" x14ac:dyDescent="0.2">
      <c r="A21" s="15">
        <v>88.23</v>
      </c>
      <c r="B21" s="16">
        <v>1414145480</v>
      </c>
      <c r="C21" s="11">
        <f>k1_*Таблица3[[#This Row],[Сбербанк-цена]]+k0</f>
        <v>3117700000</v>
      </c>
      <c r="D21" s="11">
        <f>Таблица3[[#This Row],[Сбербанк-объем]]-Таблица3[[#This Row],[h=k1*x+k0]]</f>
        <v>-1703554520</v>
      </c>
      <c r="E21" s="11">
        <f>Таблица3[[#This Row],[y-h]]^2</f>
        <v>2.9020980026124303E+18</v>
      </c>
      <c r="F21" s="11">
        <f>Таблица3[[#This Row],[Сбербанк-цена]]^2</f>
        <v>7784.5329000000011</v>
      </c>
      <c r="G21" s="11">
        <f>Таблица3[[#This Row],[Сбербанк-цена]]*Таблица3[[#This Row],[Сбербанк-объем]]</f>
        <v>124770055700.40001</v>
      </c>
    </row>
    <row r="22" spans="1:14" x14ac:dyDescent="0.2">
      <c r="A22" s="15">
        <v>90.53</v>
      </c>
      <c r="B22" s="16">
        <v>2849625200</v>
      </c>
      <c r="C22" s="11">
        <f>k1_*Таблица3[[#This Row],[Сбербанк-цена]]+k0</f>
        <v>3094700000</v>
      </c>
      <c r="D22" s="11">
        <f>Таблица3[[#This Row],[Сбербанк-объем]]-Таблица3[[#This Row],[h=k1*x+k0]]</f>
        <v>-245074800</v>
      </c>
      <c r="E22" s="11">
        <f>Таблица3[[#This Row],[y-h]]^2</f>
        <v>6.006165759504E+16</v>
      </c>
      <c r="F22" s="11">
        <f>Таблица3[[#This Row],[Сбербанк-цена]]^2</f>
        <v>8195.6808999999994</v>
      </c>
      <c r="G22" s="11">
        <f>Таблица3[[#This Row],[Сбербанк-цена]]*Таблица3[[#This Row],[Сбербанк-объем]]</f>
        <v>257976569356</v>
      </c>
    </row>
    <row r="23" spans="1:14" x14ac:dyDescent="0.2">
      <c r="A23" s="15">
        <v>91.16</v>
      </c>
      <c r="B23" s="16">
        <v>1510458530</v>
      </c>
      <c r="C23" s="11">
        <f>k1_*Таблица3[[#This Row],[Сбербанк-цена]]+k0</f>
        <v>3088400000</v>
      </c>
      <c r="D23" s="11">
        <f>Таблица3[[#This Row],[Сбербанк-объем]]-Таблица3[[#This Row],[h=k1*x+k0]]</f>
        <v>-1577941470</v>
      </c>
      <c r="E23" s="11">
        <f>Таблица3[[#This Row],[y-h]]^2</f>
        <v>2.4898992827457608E+18</v>
      </c>
      <c r="F23" s="11">
        <f>Таблица3[[#This Row],[Сбербанк-цена]]^2</f>
        <v>8310.1455999999998</v>
      </c>
      <c r="G23" s="11">
        <f>Таблица3[[#This Row],[Сбербанк-цена]]*Таблица3[[#This Row],[Сбербанк-объем]]</f>
        <v>137693399594.79999</v>
      </c>
    </row>
    <row r="24" spans="1:14" x14ac:dyDescent="0.2">
      <c r="A24" s="15">
        <v>92.94</v>
      </c>
      <c r="B24" s="16">
        <v>1191987680</v>
      </c>
      <c r="C24" s="11">
        <f>k1_*Таблица3[[#This Row],[Сбербанк-цена]]+k0</f>
        <v>3070600000</v>
      </c>
      <c r="D24" s="11">
        <f>Таблица3[[#This Row],[Сбербанк-объем]]-Таблица3[[#This Row],[h=k1*x+k0]]</f>
        <v>-1878612320</v>
      </c>
      <c r="E24" s="11">
        <f>Таблица3[[#This Row],[y-h]]^2</f>
        <v>3.5291842488557824E+18</v>
      </c>
      <c r="F24" s="11">
        <f>Таблица3[[#This Row],[Сбербанк-цена]]^2</f>
        <v>8637.8436000000002</v>
      </c>
      <c r="G24" s="11">
        <f>Таблица3[[#This Row],[Сбербанк-цена]]*Таблица3[[#This Row],[Сбербанк-объем]]</f>
        <v>110783334979.2</v>
      </c>
    </row>
    <row r="25" spans="1:14" x14ac:dyDescent="0.2">
      <c r="A25" s="15">
        <v>93.68</v>
      </c>
      <c r="B25" s="16">
        <v>1603984540</v>
      </c>
      <c r="C25" s="11">
        <f>k1_*Таблица3[[#This Row],[Сбербанк-цена]]+k0</f>
        <v>3063200000</v>
      </c>
      <c r="D25" s="11">
        <f>Таблица3[[#This Row],[Сбербанк-объем]]-Таблица3[[#This Row],[h=k1*x+k0]]</f>
        <v>-1459215460</v>
      </c>
      <c r="E25" s="11">
        <f>Таблица3[[#This Row],[y-h]]^2</f>
        <v>2.1293097587030116E+18</v>
      </c>
      <c r="F25" s="11">
        <f>Таблица3[[#This Row],[Сбербанк-цена]]^2</f>
        <v>8775.9424000000017</v>
      </c>
      <c r="G25" s="11">
        <f>Таблица3[[#This Row],[Сбербанк-цена]]*Таблица3[[#This Row],[Сбербанк-объем]]</f>
        <v>150261271707.20001</v>
      </c>
    </row>
    <row r="26" spans="1:14" x14ac:dyDescent="0.2">
      <c r="A26" s="15">
        <v>94.7</v>
      </c>
      <c r="B26" s="16">
        <v>1427259190</v>
      </c>
      <c r="C26" s="11">
        <f>k1_*Таблица3[[#This Row],[Сбербанк-цена]]+k0</f>
        <v>3053000000</v>
      </c>
      <c r="D26" s="11">
        <f>Таблица3[[#This Row],[Сбербанк-объем]]-Таблица3[[#This Row],[h=k1*x+k0]]</f>
        <v>-1625740810</v>
      </c>
      <c r="E26" s="11">
        <f>Таблица3[[#This Row],[y-h]]^2</f>
        <v>2.643033181299456E+18</v>
      </c>
      <c r="F26" s="11">
        <f>Таблица3[[#This Row],[Сбербанк-цена]]^2</f>
        <v>8968.09</v>
      </c>
      <c r="G26" s="11">
        <f>Таблица3[[#This Row],[Сбербанк-цена]]*Таблица3[[#This Row],[Сбербанк-объем]]</f>
        <v>135161445293</v>
      </c>
    </row>
    <row r="27" spans="1:14" x14ac:dyDescent="0.2">
      <c r="A27" s="15">
        <v>95.23</v>
      </c>
      <c r="B27" s="16">
        <v>1721040080</v>
      </c>
      <c r="C27" s="11">
        <f>k1_*Таблица3[[#This Row],[Сбербанк-цена]]+k0</f>
        <v>3047700000</v>
      </c>
      <c r="D27" s="11">
        <f>Таблица3[[#This Row],[Сбербанк-объем]]-Таблица3[[#This Row],[h=k1*x+k0]]</f>
        <v>-1326659920</v>
      </c>
      <c r="E27" s="11">
        <f>Таблица3[[#This Row],[y-h]]^2</f>
        <v>1.7600265433344064E+18</v>
      </c>
      <c r="F27" s="11">
        <f>Таблица3[[#This Row],[Сбербанк-цена]]^2</f>
        <v>9068.7529000000013</v>
      </c>
      <c r="G27" s="11">
        <f>Таблица3[[#This Row],[Сбербанк-цена]]*Таблица3[[#This Row],[Сбербанк-объем]]</f>
        <v>163894646818.39999</v>
      </c>
    </row>
    <row r="28" spans="1:14" x14ac:dyDescent="0.2">
      <c r="A28" s="15">
        <v>96.5</v>
      </c>
      <c r="B28" s="16">
        <v>2060145470</v>
      </c>
      <c r="C28" s="11">
        <f>k1_*Таблица3[[#This Row],[Сбербанк-цена]]+k0</f>
        <v>3035000000</v>
      </c>
      <c r="D28" s="11">
        <f>Таблица3[[#This Row],[Сбербанк-объем]]-Таблица3[[#This Row],[h=k1*x+k0]]</f>
        <v>-974854530</v>
      </c>
      <c r="E28" s="11">
        <f>Таблица3[[#This Row],[y-h]]^2</f>
        <v>9.503413546615209E+17</v>
      </c>
      <c r="F28" s="11">
        <f>Таблица3[[#This Row],[Сбербанк-цена]]^2</f>
        <v>9312.25</v>
      </c>
      <c r="G28" s="11">
        <f>Таблица3[[#This Row],[Сбербанк-цена]]*Таблица3[[#This Row],[Сбербанк-объем]]</f>
        <v>198804037855</v>
      </c>
    </row>
    <row r="29" spans="1:14" x14ac:dyDescent="0.2">
      <c r="A29" s="15">
        <v>97.86</v>
      </c>
      <c r="B29" s="16">
        <v>1926407650</v>
      </c>
      <c r="C29" s="11">
        <f>k1_*Таблица3[[#This Row],[Сбербанк-цена]]+k0</f>
        <v>3021400000</v>
      </c>
      <c r="D29" s="11">
        <f>Таблица3[[#This Row],[Сбербанк-объем]]-Таблица3[[#This Row],[h=k1*x+k0]]</f>
        <v>-1094992350</v>
      </c>
      <c r="E29" s="11">
        <f>Таблица3[[#This Row],[y-h]]^2</f>
        <v>1.1990082465585226E+18</v>
      </c>
      <c r="F29" s="11">
        <f>Таблица3[[#This Row],[Сбербанк-цена]]^2</f>
        <v>9576.5795999999991</v>
      </c>
      <c r="G29" s="11">
        <f>Таблица3[[#This Row],[Сбербанк-цена]]*Таблица3[[#This Row],[Сбербанк-объем]]</f>
        <v>188518252629</v>
      </c>
    </row>
    <row r="30" spans="1:14" x14ac:dyDescent="0.2">
      <c r="A30" s="15">
        <v>98.86</v>
      </c>
      <c r="B30" s="16">
        <v>1691490080</v>
      </c>
      <c r="C30" s="11">
        <f>k1_*Таблица3[[#This Row],[Сбербанк-цена]]+k0</f>
        <v>3011400000</v>
      </c>
      <c r="D30" s="11">
        <f>Таблица3[[#This Row],[Сбербанк-объем]]-Таблица3[[#This Row],[h=k1*x+k0]]</f>
        <v>-1319909920</v>
      </c>
      <c r="E30" s="11">
        <f>Таблица3[[#This Row],[y-h]]^2</f>
        <v>1.7421621969144064E+18</v>
      </c>
      <c r="F30" s="11">
        <f>Таблица3[[#This Row],[Сбербанк-цена]]^2</f>
        <v>9773.2996000000003</v>
      </c>
      <c r="G30" s="11">
        <f>Таблица3[[#This Row],[Сбербанк-цена]]*Таблица3[[#This Row],[Сбербанк-объем]]</f>
        <v>167220709308.79999</v>
      </c>
      <c r="L30" t="s">
        <v>33</v>
      </c>
      <c r="M30" t="s">
        <v>34</v>
      </c>
      <c r="N30" t="s">
        <v>35</v>
      </c>
    </row>
    <row r="31" spans="1:14" x14ac:dyDescent="0.2">
      <c r="A31" s="15">
        <v>99.05</v>
      </c>
      <c r="B31" s="16">
        <v>1514417130</v>
      </c>
      <c r="C31" s="11">
        <f>k1_*Таблица3[[#This Row],[Сбербанк-цена]]+k0</f>
        <v>3009500000</v>
      </c>
      <c r="D31" s="11">
        <f>Таблица3[[#This Row],[Сбербанк-объем]]-Таблица3[[#This Row],[h=k1*x+k0]]</f>
        <v>-1495082870</v>
      </c>
      <c r="E31" s="11">
        <f>Таблица3[[#This Row],[y-h]]^2</f>
        <v>2.2352727881674368E+18</v>
      </c>
      <c r="F31" s="11">
        <f>Таблица3[[#This Row],[Сбербанк-цена]]^2</f>
        <v>9810.9025000000001</v>
      </c>
      <c r="G31" s="11">
        <f>Таблица3[[#This Row],[Сбербанк-цена]]*Таблица3[[#This Row],[Сбербанк-объем]]</f>
        <v>150003016726.5</v>
      </c>
      <c r="L31" s="11">
        <f>Таблица3[[#Totals],[x^2]]</f>
        <v>2526861.3566999994</v>
      </c>
      <c r="M31" s="11">
        <f>Таблица3[[#Totals],[Сбербанк-цена]]</f>
        <v>14229.27</v>
      </c>
      <c r="N31" s="11">
        <f>Таблица3[[#Totals],[x*y]]</f>
        <v>20178846716892.094</v>
      </c>
    </row>
    <row r="32" spans="1:14" x14ac:dyDescent="0.2">
      <c r="A32" s="15">
        <v>99.11</v>
      </c>
      <c r="B32" s="16">
        <v>1576313810</v>
      </c>
      <c r="C32" s="11">
        <f>k1_*Таблица3[[#This Row],[Сбербанк-цена]]+k0</f>
        <v>3008900000</v>
      </c>
      <c r="D32" s="11">
        <f>Таблица3[[#This Row],[Сбербанк-объем]]-Таблица3[[#This Row],[h=k1*x+k0]]</f>
        <v>-1432586190</v>
      </c>
      <c r="E32" s="11">
        <f>Таблица3[[#This Row],[y-h]]^2</f>
        <v>2.0523031917787162E+18</v>
      </c>
      <c r="F32" s="11">
        <f>Таблица3[[#This Row],[Сбербанк-цена]]^2</f>
        <v>9822.7921000000006</v>
      </c>
      <c r="G32" s="11">
        <f>Таблица3[[#This Row],[Сбербанк-цена]]*Таблица3[[#This Row],[Сбербанк-объем]]</f>
        <v>156228461709.10001</v>
      </c>
      <c r="L32" s="11">
        <f>Таблица3[[#Totals],[Сбербанк-цена]]</f>
        <v>14229.27</v>
      </c>
      <c r="M32">
        <f>COUNT(Таблица3[Сбербанк-цена])</f>
        <v>94</v>
      </c>
      <c r="N32" s="11">
        <f>Таблица3[[#Totals],[Сбербанк-объем]]</f>
        <v>155885170740</v>
      </c>
    </row>
    <row r="33" spans="1:12" x14ac:dyDescent="0.2">
      <c r="A33" s="15">
        <v>101.17</v>
      </c>
      <c r="B33" s="16">
        <v>1563416090</v>
      </c>
      <c r="C33" s="11">
        <f>k1_*Таблица3[[#This Row],[Сбербанк-цена]]+k0</f>
        <v>2988300000</v>
      </c>
      <c r="D33" s="11">
        <f>Таблица3[[#This Row],[Сбербанк-объем]]-Таблица3[[#This Row],[h=k1*x+k0]]</f>
        <v>-1424883910</v>
      </c>
      <c r="E33" s="11">
        <f>Таблица3[[#This Row],[y-h]]^2</f>
        <v>2.0302941569768881E+18</v>
      </c>
      <c r="F33" s="11">
        <f>Таблица3[[#This Row],[Сбербанк-цена]]^2</f>
        <v>10235.368899999999</v>
      </c>
      <c r="G33" s="11">
        <f>Таблица3[[#This Row],[Сбербанк-цена]]*Таблица3[[#This Row],[Сбербанк-объем]]</f>
        <v>158170805825.29999</v>
      </c>
    </row>
    <row r="34" spans="1:12" x14ac:dyDescent="0.2">
      <c r="A34" s="15">
        <v>101.26</v>
      </c>
      <c r="B34" s="16">
        <v>1880909280</v>
      </c>
      <c r="C34" s="11">
        <f>k1_*Таблица3[[#This Row],[Сбербанк-цена]]+k0</f>
        <v>2987400000</v>
      </c>
      <c r="D34" s="11">
        <f>Таблица3[[#This Row],[Сбербанк-объем]]-Таблица3[[#This Row],[h=k1*x+k0]]</f>
        <v>-1106490720</v>
      </c>
      <c r="E34" s="11">
        <f>Таблица3[[#This Row],[y-h]]^2</f>
        <v>1.2243217134461184E+18</v>
      </c>
      <c r="F34" s="11">
        <f>Таблица3[[#This Row],[Сбербанк-цена]]^2</f>
        <v>10253.587600000001</v>
      </c>
      <c r="G34" s="11">
        <f>Таблица3[[#This Row],[Сбербанк-цена]]*Таблица3[[#This Row],[Сбербанк-объем]]</f>
        <v>190460873692.80002</v>
      </c>
      <c r="L34" s="18">
        <f t="array" ref="L34:L35">MMULT(MINVERSE(L31:M32),N31:N32)</f>
        <v>-9166748.4411883578</v>
      </c>
    </row>
    <row r="35" spans="1:12" x14ac:dyDescent="0.2">
      <c r="A35" s="15">
        <v>102.74</v>
      </c>
      <c r="B35" s="16">
        <v>1935002670</v>
      </c>
      <c r="C35" s="11">
        <f>k1_*Таблица3[[#This Row],[Сбербанк-цена]]+k0</f>
        <v>2972600000</v>
      </c>
      <c r="D35" s="11">
        <f>Таблица3[[#This Row],[Сбербанк-объем]]-Таблица3[[#This Row],[h=k1*x+k0]]</f>
        <v>-1037597330</v>
      </c>
      <c r="E35" s="11">
        <f>Таблица3[[#This Row],[y-h]]^2</f>
        <v>1.076608219223129E+18</v>
      </c>
      <c r="F35" s="11">
        <f>Таблица3[[#This Row],[Сбербанк-цена]]^2</f>
        <v>10555.507599999999</v>
      </c>
      <c r="G35" s="11">
        <f>Таблица3[[#This Row],[Сбербанк-цена]]*Таблица3[[#This Row],[Сбербанк-объем]]</f>
        <v>198802174315.79999</v>
      </c>
      <c r="L35" s="18">
        <v>3045971375.8696613</v>
      </c>
    </row>
    <row r="36" spans="1:12" x14ac:dyDescent="0.2">
      <c r="A36" s="15">
        <v>102.9</v>
      </c>
      <c r="B36" s="16">
        <v>2286927960</v>
      </c>
      <c r="C36" s="11">
        <f>k1_*Таблица3[[#This Row],[Сбербанк-цена]]+k0</f>
        <v>2971000000</v>
      </c>
      <c r="D36" s="11">
        <f>Таблица3[[#This Row],[Сбербанк-объем]]-Таблица3[[#This Row],[h=k1*x+k0]]</f>
        <v>-684072040</v>
      </c>
      <c r="E36" s="11">
        <f>Таблица3[[#This Row],[y-h]]^2</f>
        <v>4.679545559097616E+17</v>
      </c>
      <c r="F36" s="11">
        <f>Таблица3[[#This Row],[Сбербанк-цена]]^2</f>
        <v>10588.410000000002</v>
      </c>
      <c r="G36" s="11">
        <f>Таблица3[[#This Row],[Сбербанк-цена]]*Таблица3[[#This Row],[Сбербанк-объем]]</f>
        <v>235324887084</v>
      </c>
    </row>
    <row r="37" spans="1:12" x14ac:dyDescent="0.2">
      <c r="A37" s="15">
        <v>103.07</v>
      </c>
      <c r="B37" s="16">
        <v>1659044880</v>
      </c>
      <c r="C37" s="11">
        <f>k1_*Таблица3[[#This Row],[Сбербанк-цена]]+k0</f>
        <v>2969300000</v>
      </c>
      <c r="D37" s="11">
        <f>Таблица3[[#This Row],[Сбербанк-объем]]-Таблица3[[#This Row],[h=k1*x+k0]]</f>
        <v>-1310255120</v>
      </c>
      <c r="E37" s="11">
        <f>Таблица3[[#This Row],[y-h]]^2</f>
        <v>1.7167684794862144E+18</v>
      </c>
      <c r="F37" s="11">
        <f>Таблица3[[#This Row],[Сбербанк-цена]]^2</f>
        <v>10623.424899999998</v>
      </c>
      <c r="G37" s="11">
        <f>Таблица3[[#This Row],[Сбербанк-цена]]*Таблица3[[#This Row],[Сбербанк-объем]]</f>
        <v>170997755781.59998</v>
      </c>
    </row>
    <row r="38" spans="1:12" x14ac:dyDescent="0.2">
      <c r="A38" s="15">
        <v>104.57</v>
      </c>
      <c r="B38" s="16">
        <v>1612212000</v>
      </c>
      <c r="C38" s="11">
        <f>k1_*Таблица3[[#This Row],[Сбербанк-цена]]+k0</f>
        <v>2954300000</v>
      </c>
      <c r="D38" s="11">
        <f>Таблица3[[#This Row],[Сбербанк-объем]]-Таблица3[[#This Row],[h=k1*x+k0]]</f>
        <v>-1342088000</v>
      </c>
      <c r="E38" s="11">
        <f>Таблица3[[#This Row],[y-h]]^2</f>
        <v>1.801200199744E+18</v>
      </c>
      <c r="F38" s="11">
        <f>Таблица3[[#This Row],[Сбербанк-цена]]^2</f>
        <v>10934.884899999999</v>
      </c>
      <c r="G38" s="11">
        <f>Таблица3[[#This Row],[Сбербанк-цена]]*Таблица3[[#This Row],[Сбербанк-объем]]</f>
        <v>168589008840</v>
      </c>
    </row>
    <row r="39" spans="1:12" x14ac:dyDescent="0.2">
      <c r="A39" s="15">
        <v>107</v>
      </c>
      <c r="B39" s="16">
        <v>2184006710</v>
      </c>
      <c r="C39" s="11">
        <f>k1_*Таблица3[[#This Row],[Сбербанк-цена]]+k0</f>
        <v>2930000000</v>
      </c>
      <c r="D39" s="11">
        <f>Таблица3[[#This Row],[Сбербанк-объем]]-Таблица3[[#This Row],[h=k1*x+k0]]</f>
        <v>-745993290</v>
      </c>
      <c r="E39" s="11">
        <f>Таблица3[[#This Row],[y-h]]^2</f>
        <v>5.5650598872502413E+17</v>
      </c>
      <c r="F39" s="11">
        <f>Таблица3[[#This Row],[Сбербанк-цена]]^2</f>
        <v>11449</v>
      </c>
      <c r="G39" s="11">
        <f>Таблица3[[#This Row],[Сбербанк-цена]]*Таблица3[[#This Row],[Сбербанк-объем]]</f>
        <v>233688717970</v>
      </c>
    </row>
    <row r="40" spans="1:12" x14ac:dyDescent="0.2">
      <c r="A40" s="15">
        <v>109.59</v>
      </c>
      <c r="B40" s="16">
        <v>1723351580</v>
      </c>
      <c r="C40" s="11">
        <f>k1_*Таблица3[[#This Row],[Сбербанк-цена]]+k0</f>
        <v>2904100000</v>
      </c>
      <c r="D40" s="11">
        <f>Таблица3[[#This Row],[Сбербанк-объем]]-Таблица3[[#This Row],[h=k1*x+k0]]</f>
        <v>-1180748420</v>
      </c>
      <c r="E40" s="11">
        <f>Таблица3[[#This Row],[y-h]]^2</f>
        <v>1.3941668313324964E+18</v>
      </c>
      <c r="F40" s="11">
        <f>Таблица3[[#This Row],[Сбербанк-цена]]^2</f>
        <v>12009.9681</v>
      </c>
      <c r="G40" s="11">
        <f>Таблица3[[#This Row],[Сбербанк-цена]]*Таблица3[[#This Row],[Сбербанк-объем]]</f>
        <v>188862099652.20001</v>
      </c>
    </row>
    <row r="41" spans="1:12" x14ac:dyDescent="0.2">
      <c r="A41" s="15">
        <v>109.9</v>
      </c>
      <c r="B41" s="16">
        <v>1959737430</v>
      </c>
      <c r="C41" s="11">
        <f>k1_*Таблица3[[#This Row],[Сбербанк-цена]]+k0</f>
        <v>2901000000</v>
      </c>
      <c r="D41" s="11">
        <f>Таблица3[[#This Row],[Сбербанк-объем]]-Таблица3[[#This Row],[h=k1*x+k0]]</f>
        <v>-941262570</v>
      </c>
      <c r="E41" s="11">
        <f>Таблица3[[#This Row],[y-h]]^2</f>
        <v>8.8597522568300493E+17</v>
      </c>
      <c r="F41" s="11">
        <f>Таблица3[[#This Row],[Сбербанк-цена]]^2</f>
        <v>12078.010000000002</v>
      </c>
      <c r="G41" s="11">
        <f>Таблица3[[#This Row],[Сбербанк-цена]]*Таблица3[[#This Row],[Сбербанк-объем]]</f>
        <v>215375143557</v>
      </c>
    </row>
    <row r="42" spans="1:12" x14ac:dyDescent="0.2">
      <c r="A42" s="15">
        <v>123.55</v>
      </c>
      <c r="B42" s="16">
        <v>2125196160</v>
      </c>
      <c r="C42" s="11">
        <f>k1_*Таблица3[[#This Row],[Сбербанк-цена]]+k0</f>
        <v>2764500000</v>
      </c>
      <c r="D42" s="11">
        <f>Таблица3[[#This Row],[Сбербанк-объем]]-Таблица3[[#This Row],[h=k1*x+k0]]</f>
        <v>-639303840</v>
      </c>
      <c r="E42" s="11">
        <f>Таблица3[[#This Row],[y-h]]^2</f>
        <v>4.087093998387456E+17</v>
      </c>
      <c r="F42" s="11">
        <f>Таблица3[[#This Row],[Сбербанк-цена]]^2</f>
        <v>15264.602499999999</v>
      </c>
      <c r="G42" s="11">
        <f>Таблица3[[#This Row],[Сбербанк-цена]]*Таблица3[[#This Row],[Сбербанк-объем]]</f>
        <v>262567985568</v>
      </c>
    </row>
    <row r="43" spans="1:12" x14ac:dyDescent="0.2">
      <c r="A43" s="15">
        <v>132.56</v>
      </c>
      <c r="B43" s="16">
        <v>1387771330</v>
      </c>
      <c r="C43" s="11">
        <f>k1_*Таблица3[[#This Row],[Сбербанк-цена]]+k0</f>
        <v>2674400000</v>
      </c>
      <c r="D43" s="11">
        <f>Таблица3[[#This Row],[Сбербанк-объем]]-Таблица3[[#This Row],[h=k1*x+k0]]</f>
        <v>-1286628670</v>
      </c>
      <c r="E43" s="11">
        <f>Таблица3[[#This Row],[y-h]]^2</f>
        <v>1.6554133344659689E+18</v>
      </c>
      <c r="F43" s="11">
        <f>Таблица3[[#This Row],[Сбербанк-цена]]^2</f>
        <v>17572.153600000001</v>
      </c>
      <c r="G43" s="11">
        <f>Таблица3[[#This Row],[Сбербанк-цена]]*Таблица3[[#This Row],[Сбербанк-объем]]</f>
        <v>183962967504.80002</v>
      </c>
      <c r="K43" t="s">
        <v>36</v>
      </c>
    </row>
    <row r="44" spans="1:12" ht="16" thickBot="1" x14ac:dyDescent="0.25">
      <c r="A44" s="15">
        <v>133</v>
      </c>
      <c r="B44" s="16">
        <v>1550840130</v>
      </c>
      <c r="C44" s="11">
        <f>k1_*Таблица3[[#This Row],[Сбербанк-цена]]+k0</f>
        <v>2670000000</v>
      </c>
      <c r="D44" s="11">
        <f>Таблица3[[#This Row],[Сбербанк-объем]]-Таблица3[[#This Row],[h=k1*x+k0]]</f>
        <v>-1119159870</v>
      </c>
      <c r="E44" s="11">
        <f>Таблица3[[#This Row],[y-h]]^2</f>
        <v>1.2525188146184169E+18</v>
      </c>
      <c r="F44" s="11">
        <f>Таблица3[[#This Row],[Сбербанк-цена]]^2</f>
        <v>17689</v>
      </c>
      <c r="G44" s="11">
        <f>Таблица3[[#This Row],[Сбербанк-цена]]*Таблица3[[#This Row],[Сбербанк-объем]]</f>
        <v>206261737290</v>
      </c>
    </row>
    <row r="45" spans="1:12" x14ac:dyDescent="0.2">
      <c r="A45" s="15">
        <v>139.15</v>
      </c>
      <c r="B45" s="16">
        <v>1224653180</v>
      </c>
      <c r="C45" s="11">
        <f>k1_*Таблица3[[#This Row],[Сбербанк-цена]]+k0</f>
        <v>2608500000</v>
      </c>
      <c r="D45" s="11">
        <f>Таблица3[[#This Row],[Сбербанк-объем]]-Таблица3[[#This Row],[h=k1*x+k0]]</f>
        <v>-1383846820</v>
      </c>
      <c r="E45" s="11">
        <f>Таблица3[[#This Row],[y-h]]^2</f>
        <v>1.9150320212241124E+18</v>
      </c>
      <c r="F45" s="11">
        <f>Таблица3[[#This Row],[Сбербанк-цена]]^2</f>
        <v>19362.7225</v>
      </c>
      <c r="G45" s="11">
        <f>Таблица3[[#This Row],[Сбербанк-цена]]*Таблица3[[#This Row],[Сбербанк-объем]]</f>
        <v>170410489997</v>
      </c>
      <c r="K45" s="20" t="s">
        <v>37</v>
      </c>
      <c r="L45" s="20"/>
    </row>
    <row r="46" spans="1:12" x14ac:dyDescent="0.2">
      <c r="A46" s="15">
        <v>143.5</v>
      </c>
      <c r="B46" s="16">
        <v>1150874110</v>
      </c>
      <c r="C46" s="11">
        <f>k1_*Таблица3[[#This Row],[Сбербанк-цена]]+k0</f>
        <v>2565000000</v>
      </c>
      <c r="D46" s="11">
        <f>Таблица3[[#This Row],[Сбербанк-объем]]-Таблица3[[#This Row],[h=k1*x+k0]]</f>
        <v>-1414125890</v>
      </c>
      <c r="E46" s="11">
        <f>Таблица3[[#This Row],[y-h]]^2</f>
        <v>1.9997520327682921E+18</v>
      </c>
      <c r="F46" s="11">
        <f>Таблица3[[#This Row],[Сбербанк-цена]]^2</f>
        <v>20592.25</v>
      </c>
      <c r="G46" s="11">
        <f>Таблица3[[#This Row],[Сбербанк-цена]]*Таблица3[[#This Row],[Сбербанк-объем]]</f>
        <v>165150434785</v>
      </c>
      <c r="K46" s="5" t="s">
        <v>38</v>
      </c>
      <c r="L46" s="5">
        <v>0.67712511448216628</v>
      </c>
    </row>
    <row r="47" spans="1:12" x14ac:dyDescent="0.2">
      <c r="A47" s="15">
        <v>145.34</v>
      </c>
      <c r="B47" s="16">
        <v>1118608200</v>
      </c>
      <c r="C47" s="11">
        <f>k1_*Таблица3[[#This Row],[Сбербанк-цена]]+k0</f>
        <v>2546600000</v>
      </c>
      <c r="D47" s="11">
        <f>Таблица3[[#This Row],[Сбербанк-объем]]-Таблица3[[#This Row],[h=k1*x+k0]]</f>
        <v>-1427991800</v>
      </c>
      <c r="E47" s="11">
        <f>Таблица3[[#This Row],[y-h]]^2</f>
        <v>2.0391605808672399E+18</v>
      </c>
      <c r="F47" s="11">
        <f>Таблица3[[#This Row],[Сбербанк-цена]]^2</f>
        <v>21123.7156</v>
      </c>
      <c r="G47" s="11">
        <f>Таблица3[[#This Row],[Сбербанк-цена]]*Таблица3[[#This Row],[Сбербанк-объем]]</f>
        <v>162578515788</v>
      </c>
      <c r="K47" s="5" t="s">
        <v>39</v>
      </c>
      <c r="L47" s="5">
        <v>0.45849842066248675</v>
      </c>
    </row>
    <row r="48" spans="1:12" x14ac:dyDescent="0.2">
      <c r="A48" s="15">
        <v>145.59</v>
      </c>
      <c r="B48" s="16">
        <v>1249106940</v>
      </c>
      <c r="C48" s="11">
        <f>k1_*Таблица3[[#This Row],[Сбербанк-цена]]+k0</f>
        <v>2544100000</v>
      </c>
      <c r="D48" s="11">
        <f>Таблица3[[#This Row],[Сбербанк-объем]]-Таблица3[[#This Row],[h=k1*x+k0]]</f>
        <v>-1294993060</v>
      </c>
      <c r="E48" s="11">
        <f>Таблица3[[#This Row],[y-h]]^2</f>
        <v>1.6770070254481636E+18</v>
      </c>
      <c r="F48" s="11">
        <f>Таблица3[[#This Row],[Сбербанк-цена]]^2</f>
        <v>21196.448100000001</v>
      </c>
      <c r="G48" s="11">
        <f>Таблица3[[#This Row],[Сбербанк-цена]]*Таблица3[[#This Row],[Сбербанк-объем]]</f>
        <v>181857479394.60001</v>
      </c>
      <c r="K48" s="5" t="s">
        <v>40</v>
      </c>
      <c r="L48" s="5">
        <v>0.45261253393055728</v>
      </c>
    </row>
    <row r="49" spans="1:19" x14ac:dyDescent="0.2">
      <c r="A49" s="15">
        <v>147.4</v>
      </c>
      <c r="B49" s="16">
        <v>777345030</v>
      </c>
      <c r="C49" s="11">
        <f>k1_*Таблица3[[#This Row],[Сбербанк-цена]]+k0</f>
        <v>2526000000</v>
      </c>
      <c r="D49" s="11">
        <f>Таблица3[[#This Row],[Сбербанк-объем]]-Таблица3[[#This Row],[h=k1*x+k0]]</f>
        <v>-1748654970</v>
      </c>
      <c r="E49" s="11">
        <f>Таблица3[[#This Row],[y-h]]^2</f>
        <v>3.0577942041057009E+18</v>
      </c>
      <c r="F49" s="11">
        <f>Таблица3[[#This Row],[Сбербанк-цена]]^2</f>
        <v>21726.760000000002</v>
      </c>
      <c r="G49" s="11">
        <f>Таблица3[[#This Row],[Сбербанк-цена]]*Таблица3[[#This Row],[Сбербанк-объем]]</f>
        <v>114580657422</v>
      </c>
      <c r="K49" s="5" t="s">
        <v>13</v>
      </c>
      <c r="L49" s="5">
        <v>634234755.45837009</v>
      </c>
    </row>
    <row r="50" spans="1:19" ht="16" thickBot="1" x14ac:dyDescent="0.25">
      <c r="A50" s="15">
        <v>155.93</v>
      </c>
      <c r="B50" s="16">
        <v>825457660</v>
      </c>
      <c r="C50" s="11">
        <f>k1_*Таблица3[[#This Row],[Сбербанк-цена]]+k0</f>
        <v>2440700000</v>
      </c>
      <c r="D50" s="11">
        <f>Таблица3[[#This Row],[Сбербанк-объем]]-Таблица3[[#This Row],[h=k1*x+k0]]</f>
        <v>-1615242340</v>
      </c>
      <c r="E50" s="11">
        <f>Таблица3[[#This Row],[y-h]]^2</f>
        <v>2.6090078169286758E+18</v>
      </c>
      <c r="F50" s="11">
        <f>Таблица3[[#This Row],[Сбербанк-цена]]^2</f>
        <v>24314.164900000003</v>
      </c>
      <c r="G50" s="11">
        <f>Таблица3[[#This Row],[Сбербанк-цена]]*Таблица3[[#This Row],[Сбербанк-объем]]</f>
        <v>128713612923.8</v>
      </c>
      <c r="K50" s="6" t="s">
        <v>41</v>
      </c>
      <c r="L50" s="6">
        <v>94</v>
      </c>
    </row>
    <row r="51" spans="1:19" x14ac:dyDescent="0.2">
      <c r="A51" s="15">
        <v>156</v>
      </c>
      <c r="B51" s="16">
        <v>817013500</v>
      </c>
      <c r="C51" s="11">
        <f>k1_*Таблица3[[#This Row],[Сбербанк-цена]]+k0</f>
        <v>2440000000</v>
      </c>
      <c r="D51" s="11">
        <f>Таблица3[[#This Row],[Сбербанк-объем]]-Таблица3[[#This Row],[h=k1*x+k0]]</f>
        <v>-1622986500</v>
      </c>
      <c r="E51" s="11">
        <f>Таблица3[[#This Row],[y-h]]^2</f>
        <v>2.63408517918225E+18</v>
      </c>
      <c r="F51" s="11">
        <f>Таблица3[[#This Row],[Сбербанк-цена]]^2</f>
        <v>24336</v>
      </c>
      <c r="G51" s="11">
        <f>Таблица3[[#This Row],[Сбербанк-цена]]*Таблица3[[#This Row],[Сбербанк-объем]]</f>
        <v>127454106000</v>
      </c>
    </row>
    <row r="52" spans="1:19" ht="16" thickBot="1" x14ac:dyDescent="0.25">
      <c r="A52" s="15">
        <v>158.69999999999999</v>
      </c>
      <c r="B52" s="16">
        <v>1113951960</v>
      </c>
      <c r="C52" s="11">
        <f>k1_*Таблица3[[#This Row],[Сбербанк-цена]]+k0</f>
        <v>2413000000</v>
      </c>
      <c r="D52" s="11">
        <f>Таблица3[[#This Row],[Сбербанк-объем]]-Таблица3[[#This Row],[h=k1*x+k0]]</f>
        <v>-1299048040</v>
      </c>
      <c r="E52" s="11">
        <f>Таблица3[[#This Row],[y-h]]^2</f>
        <v>1.6875258102278415E+18</v>
      </c>
      <c r="F52" s="11">
        <f>Таблица3[[#This Row],[Сбербанк-цена]]^2</f>
        <v>25185.689999999995</v>
      </c>
      <c r="G52" s="11">
        <f>Таблица3[[#This Row],[Сбербанк-цена]]*Таблица3[[#This Row],[Сбербанк-объем]]</f>
        <v>176784176052</v>
      </c>
      <c r="K52" t="s">
        <v>42</v>
      </c>
    </row>
    <row r="53" spans="1:19" x14ac:dyDescent="0.2">
      <c r="A53" s="15">
        <v>159.80000000000001</v>
      </c>
      <c r="B53" s="16">
        <v>980688220</v>
      </c>
      <c r="C53" s="11">
        <f>k1_*Таблица3[[#This Row],[Сбербанк-цена]]+k0</f>
        <v>2402000000</v>
      </c>
      <c r="D53" s="11">
        <f>Таблица3[[#This Row],[Сбербанк-объем]]-Таблица3[[#This Row],[h=k1*x+k0]]</f>
        <v>-1421311780</v>
      </c>
      <c r="E53" s="11">
        <f>Таблица3[[#This Row],[y-h]]^2</f>
        <v>2.0201271759667684E+18</v>
      </c>
      <c r="F53" s="11">
        <f>Таблица3[[#This Row],[Сбербанк-цена]]^2</f>
        <v>25536.040000000005</v>
      </c>
      <c r="G53" s="11">
        <f>Таблица3[[#This Row],[Сбербанк-цена]]*Таблица3[[#This Row],[Сбербанк-объем]]</f>
        <v>156713977556</v>
      </c>
      <c r="K53" s="19"/>
      <c r="L53" s="19" t="s">
        <v>47</v>
      </c>
      <c r="M53" s="19" t="s">
        <v>48</v>
      </c>
      <c r="N53" s="19" t="s">
        <v>49</v>
      </c>
      <c r="O53" s="19" t="s">
        <v>50</v>
      </c>
      <c r="P53" s="19" t="s">
        <v>51</v>
      </c>
    </row>
    <row r="54" spans="1:19" x14ac:dyDescent="0.2">
      <c r="A54" s="15">
        <v>164.53</v>
      </c>
      <c r="B54" s="16">
        <v>1056892340</v>
      </c>
      <c r="C54" s="11">
        <f>k1_*Таблица3[[#This Row],[Сбербанк-цена]]+k0</f>
        <v>2354700000</v>
      </c>
      <c r="D54" s="11">
        <f>Таблица3[[#This Row],[Сбербанк-объем]]-Таблица3[[#This Row],[h=k1*x+k0]]</f>
        <v>-1297807660</v>
      </c>
      <c r="E54" s="11">
        <f>Таблица3[[#This Row],[y-h]]^2</f>
        <v>1.6843047223546757E+18</v>
      </c>
      <c r="F54" s="11">
        <f>Таблица3[[#This Row],[Сбербанк-цена]]^2</f>
        <v>27070.120900000002</v>
      </c>
      <c r="G54" s="11">
        <f>Таблица3[[#This Row],[Сбербанк-цена]]*Таблица3[[#This Row],[Сбербанк-объем]]</f>
        <v>173890496700.20001</v>
      </c>
      <c r="K54" s="5" t="s">
        <v>43</v>
      </c>
      <c r="L54" s="5">
        <v>1</v>
      </c>
      <c r="M54" s="5">
        <v>3.1334734430407705E+19</v>
      </c>
      <c r="N54" s="5">
        <v>3.1334734430407705E+19</v>
      </c>
      <c r="O54" s="5">
        <v>77.897934762360492</v>
      </c>
      <c r="P54" s="5">
        <v>6.7373015992449662E-14</v>
      </c>
    </row>
    <row r="55" spans="1:19" x14ac:dyDescent="0.2">
      <c r="A55" s="15">
        <v>165.2</v>
      </c>
      <c r="B55" s="16">
        <v>965518550</v>
      </c>
      <c r="C55" s="11">
        <f>k1_*Таблица3[[#This Row],[Сбербанк-цена]]+k0</f>
        <v>2348000000</v>
      </c>
      <c r="D55" s="11">
        <f>Таблица3[[#This Row],[Сбербанк-объем]]-Таблица3[[#This Row],[h=k1*x+k0]]</f>
        <v>-1382481450</v>
      </c>
      <c r="E55" s="11">
        <f>Таблица3[[#This Row],[y-h]]^2</f>
        <v>1.9112549595941025E+18</v>
      </c>
      <c r="F55" s="11">
        <f>Таблица3[[#This Row],[Сбербанк-цена]]^2</f>
        <v>27291.039999999997</v>
      </c>
      <c r="G55" s="11">
        <f>Таблица3[[#This Row],[Сбербанк-цена]]*Таблица3[[#This Row],[Сбербанк-объем]]</f>
        <v>159503664460</v>
      </c>
      <c r="K55" s="5" t="s">
        <v>44</v>
      </c>
      <c r="L55" s="5">
        <v>92</v>
      </c>
      <c r="M55" s="5">
        <v>3.7007342702883144E+19</v>
      </c>
      <c r="N55" s="5">
        <v>4.022537250313385E+17</v>
      </c>
      <c r="O55" s="5"/>
      <c r="P55" s="5"/>
    </row>
    <row r="56" spans="1:19" ht="16" thickBot="1" x14ac:dyDescent="0.25">
      <c r="A56" s="15">
        <v>172.2</v>
      </c>
      <c r="B56" s="16">
        <v>989614480</v>
      </c>
      <c r="C56" s="11">
        <f>k1_*Таблица3[[#This Row],[Сбербанк-цена]]+k0</f>
        <v>2278000000</v>
      </c>
      <c r="D56" s="11">
        <f>Таблица3[[#This Row],[Сбербанк-объем]]-Таблица3[[#This Row],[h=k1*x+k0]]</f>
        <v>-1288385520</v>
      </c>
      <c r="E56" s="11">
        <f>Таблица3[[#This Row],[y-h]]^2</f>
        <v>1.6599372481456704E+18</v>
      </c>
      <c r="F56" s="11">
        <f>Таблица3[[#This Row],[Сбербанк-цена]]^2</f>
        <v>29652.839999999997</v>
      </c>
      <c r="G56" s="11">
        <f>Таблица3[[#This Row],[Сбербанк-цена]]*Таблица3[[#This Row],[Сбербанк-объем]]</f>
        <v>170411613456</v>
      </c>
      <c r="K56" s="6" t="s">
        <v>45</v>
      </c>
      <c r="L56" s="6">
        <v>93</v>
      </c>
      <c r="M56" s="6">
        <v>6.8342077133290848E+19</v>
      </c>
      <c r="N56" s="6"/>
      <c r="O56" s="6"/>
      <c r="P56" s="6"/>
    </row>
    <row r="57" spans="1:19" ht="16" thickBot="1" x14ac:dyDescent="0.25">
      <c r="A57" s="15">
        <v>173.25</v>
      </c>
      <c r="B57" s="16">
        <v>1204467020</v>
      </c>
      <c r="C57" s="11">
        <f>k1_*Таблица3[[#This Row],[Сбербанк-цена]]+k0</f>
        <v>2267500000</v>
      </c>
      <c r="D57" s="11">
        <f>Таблица3[[#This Row],[Сбербанк-объем]]-Таблица3[[#This Row],[h=k1*x+k0]]</f>
        <v>-1063032980</v>
      </c>
      <c r="E57" s="11">
        <f>Таблица3[[#This Row],[y-h]]^2</f>
        <v>1.1300391165676804E+18</v>
      </c>
      <c r="F57" s="11">
        <f>Таблица3[[#This Row],[Сбербанк-цена]]^2</f>
        <v>30015.5625</v>
      </c>
      <c r="G57" s="11">
        <f>Таблица3[[#This Row],[Сбербанк-цена]]*Таблица3[[#This Row],[Сбербанк-объем]]</f>
        <v>208673911215</v>
      </c>
    </row>
    <row r="58" spans="1:19" x14ac:dyDescent="0.2">
      <c r="A58" s="15">
        <v>182</v>
      </c>
      <c r="B58" s="16">
        <v>1774159080</v>
      </c>
      <c r="C58" s="11">
        <f>k1_*Таблица3[[#This Row],[Сбербанк-цена]]+k0</f>
        <v>2180000000</v>
      </c>
      <c r="D58" s="11">
        <f>Таблица3[[#This Row],[Сбербанк-объем]]-Таблица3[[#This Row],[h=k1*x+k0]]</f>
        <v>-405840920</v>
      </c>
      <c r="E58" s="11">
        <f>Таблица3[[#This Row],[y-h]]^2</f>
        <v>1.647068523464464E+17</v>
      </c>
      <c r="F58" s="11">
        <f>Таблица3[[#This Row],[Сбербанк-цена]]^2</f>
        <v>33124</v>
      </c>
      <c r="G58" s="11">
        <f>Таблица3[[#This Row],[Сбербанк-цена]]*Таблица3[[#This Row],[Сбербанк-объем]]</f>
        <v>322896952560</v>
      </c>
      <c r="K58" s="19"/>
      <c r="L58" s="19" t="s">
        <v>52</v>
      </c>
      <c r="M58" s="19" t="s">
        <v>13</v>
      </c>
      <c r="N58" s="19" t="s">
        <v>53</v>
      </c>
      <c r="O58" s="19" t="s">
        <v>54</v>
      </c>
      <c r="P58" s="19" t="s">
        <v>55</v>
      </c>
      <c r="Q58" s="19" t="s">
        <v>56</v>
      </c>
      <c r="R58" s="19" t="s">
        <v>57</v>
      </c>
      <c r="S58" s="19" t="s">
        <v>58</v>
      </c>
    </row>
    <row r="59" spans="1:19" x14ac:dyDescent="0.2">
      <c r="A59" s="15">
        <v>183.51</v>
      </c>
      <c r="B59" s="16">
        <v>1066034430</v>
      </c>
      <c r="C59" s="11">
        <f>k1_*Таблица3[[#This Row],[Сбербанк-цена]]+k0</f>
        <v>2164900000</v>
      </c>
      <c r="D59" s="11">
        <f>Таблица3[[#This Row],[Сбербанк-объем]]-Таблица3[[#This Row],[h=k1*x+k0]]</f>
        <v>-1098865570</v>
      </c>
      <c r="E59" s="11">
        <f>Таблица3[[#This Row],[y-h]]^2</f>
        <v>1.207505540931425E+18</v>
      </c>
      <c r="F59" s="11">
        <f>Таблица3[[#This Row],[Сбербанк-цена]]^2</f>
        <v>33675.920099999996</v>
      </c>
      <c r="G59" s="11">
        <f>Таблица3[[#This Row],[Сбербанк-цена]]*Таблица3[[#This Row],[Сбербанк-объем]]</f>
        <v>195627978249.29999</v>
      </c>
      <c r="K59" s="5" t="s">
        <v>46</v>
      </c>
      <c r="L59" s="5">
        <v>3045971375.8696556</v>
      </c>
      <c r="M59" s="5">
        <v>170286069.60317212</v>
      </c>
      <c r="N59" s="5">
        <v>17.887378474163306</v>
      </c>
      <c r="O59" s="5">
        <v>1.055399925080373E-31</v>
      </c>
      <c r="P59" s="5">
        <v>2707768543.0634079</v>
      </c>
      <c r="Q59" s="5">
        <v>3384174208.6759033</v>
      </c>
      <c r="R59" s="5">
        <v>2707768543.0634079</v>
      </c>
      <c r="S59" s="5">
        <v>3384174208.6759033</v>
      </c>
    </row>
    <row r="60" spans="1:19" ht="16" thickBot="1" x14ac:dyDescent="0.25">
      <c r="A60" s="15">
        <v>186.3</v>
      </c>
      <c r="B60" s="16">
        <v>1147560770</v>
      </c>
      <c r="C60" s="11">
        <f>k1_*Таблица3[[#This Row],[Сбербанк-цена]]+k0</f>
        <v>2137000000</v>
      </c>
      <c r="D60" s="11">
        <f>Таблица3[[#This Row],[Сбербанк-объем]]-Таблица3[[#This Row],[h=k1*x+k0]]</f>
        <v>-989439230</v>
      </c>
      <c r="E60" s="11">
        <f>Таблица3[[#This Row],[y-h]]^2</f>
        <v>9.789899898629929E+17</v>
      </c>
      <c r="F60" s="11">
        <f>Таблица3[[#This Row],[Сбербанк-цена]]^2</f>
        <v>34707.69</v>
      </c>
      <c r="G60" s="11">
        <f>Таблица3[[#This Row],[Сбербанк-цена]]*Таблица3[[#This Row],[Сбербанк-объем]]</f>
        <v>213790571451</v>
      </c>
      <c r="K60" s="6" t="s">
        <v>3</v>
      </c>
      <c r="L60" s="6">
        <v>-9166748.4411883149</v>
      </c>
      <c r="M60" s="6">
        <v>1038609.6214564497</v>
      </c>
      <c r="N60" s="6">
        <v>-8.8259806685920328</v>
      </c>
      <c r="O60" s="6">
        <v>6.7373015992454016E-14</v>
      </c>
      <c r="P60" s="6">
        <v>-11229516.799016763</v>
      </c>
      <c r="Q60" s="6">
        <v>-7103980.0833598673</v>
      </c>
      <c r="R60" s="6">
        <v>-11229516.799016763</v>
      </c>
      <c r="S60" s="6">
        <v>-7103980.0833598673</v>
      </c>
    </row>
    <row r="61" spans="1:19" x14ac:dyDescent="0.2">
      <c r="A61" s="15">
        <v>187.21</v>
      </c>
      <c r="B61" s="16">
        <v>3001736660</v>
      </c>
      <c r="C61" s="11">
        <f>k1_*Таблица3[[#This Row],[Сбербанк-цена]]+k0</f>
        <v>2127900000</v>
      </c>
      <c r="D61" s="11">
        <f>Таблица3[[#This Row],[Сбербанк-объем]]-Таблица3[[#This Row],[h=k1*x+k0]]</f>
        <v>873836660</v>
      </c>
      <c r="E61" s="11">
        <f>Таблица3[[#This Row],[y-h]]^2</f>
        <v>7.6359050835995558E+17</v>
      </c>
      <c r="F61" s="11">
        <f>Таблица3[[#This Row],[Сбербанк-цена]]^2</f>
        <v>35047.5841</v>
      </c>
      <c r="G61" s="11">
        <f>Таблица3[[#This Row],[Сбербанк-цена]]*Таблица3[[#This Row],[Сбербанк-объем]]</f>
        <v>561955120118.59998</v>
      </c>
    </row>
    <row r="62" spans="1:19" x14ac:dyDescent="0.2">
      <c r="A62" s="15">
        <v>189.8</v>
      </c>
      <c r="B62" s="16">
        <v>1809539820</v>
      </c>
      <c r="C62" s="11">
        <f>k1_*Таблица3[[#This Row],[Сбербанк-цена]]+k0</f>
        <v>2102000000</v>
      </c>
      <c r="D62" s="11">
        <f>Таблица3[[#This Row],[Сбербанк-объем]]-Таблица3[[#This Row],[h=k1*x+k0]]</f>
        <v>-292460180</v>
      </c>
      <c r="E62" s="11">
        <f>Таблица3[[#This Row],[y-h]]^2</f>
        <v>8.55329568856324E+16</v>
      </c>
      <c r="F62" s="11">
        <f>Таблица3[[#This Row],[Сбербанк-цена]]^2</f>
        <v>36024.04</v>
      </c>
      <c r="G62" s="11">
        <f>Таблица3[[#This Row],[Сбербанк-цена]]*Таблица3[[#This Row],[Сбербанк-объем]]</f>
        <v>343450657836</v>
      </c>
    </row>
    <row r="63" spans="1:19" x14ac:dyDescent="0.2">
      <c r="A63" s="15">
        <v>192.33</v>
      </c>
      <c r="B63" s="16">
        <v>943835730</v>
      </c>
      <c r="C63" s="11">
        <f>k1_*Таблица3[[#This Row],[Сбербанк-цена]]+k0</f>
        <v>2076699999.9999998</v>
      </c>
      <c r="D63" s="11">
        <f>Таблица3[[#This Row],[Сбербанк-объем]]-Таблица3[[#This Row],[h=k1*x+k0]]</f>
        <v>-1132864269.9999998</v>
      </c>
      <c r="E63" s="11">
        <f>Таблица3[[#This Row],[y-h]]^2</f>
        <v>1.2833814542426324E+18</v>
      </c>
      <c r="F63" s="11">
        <f>Таблица3[[#This Row],[Сбербанк-цена]]^2</f>
        <v>36990.828900000008</v>
      </c>
      <c r="G63" s="11">
        <f>Таблица3[[#This Row],[Сбербанк-цена]]*Таблица3[[#This Row],[Сбербанк-объем]]</f>
        <v>181527925950.90002</v>
      </c>
    </row>
    <row r="64" spans="1:19" x14ac:dyDescent="0.2">
      <c r="A64" s="15">
        <v>193.8</v>
      </c>
      <c r="B64" s="16">
        <v>745570010</v>
      </c>
      <c r="C64" s="11">
        <f>k1_*Таблица3[[#This Row],[Сбербанк-цена]]+k0</f>
        <v>2062000000</v>
      </c>
      <c r="D64" s="11">
        <f>Таблица3[[#This Row],[Сбербанк-объем]]-Таблица3[[#This Row],[h=k1*x+k0]]</f>
        <v>-1316429990</v>
      </c>
      <c r="E64" s="11">
        <f>Таблица3[[#This Row],[y-h]]^2</f>
        <v>1.7329879185714002E+18</v>
      </c>
      <c r="F64" s="11">
        <f>Таблица3[[#This Row],[Сбербанк-цена]]^2</f>
        <v>37558.44</v>
      </c>
      <c r="G64" s="11">
        <f>Таблица3[[#This Row],[Сбербанк-цена]]*Таблица3[[#This Row],[Сбербанк-объем]]</f>
        <v>144491467938</v>
      </c>
      <c r="K64" t="s">
        <v>59</v>
      </c>
    </row>
    <row r="65" spans="1:13" ht="16" thickBot="1" x14ac:dyDescent="0.25">
      <c r="A65" s="15">
        <v>194</v>
      </c>
      <c r="B65" s="16">
        <v>1567568800</v>
      </c>
      <c r="C65" s="11">
        <f>k1_*Таблица3[[#This Row],[Сбербанк-цена]]+k0</f>
        <v>2060000000</v>
      </c>
      <c r="D65" s="11">
        <f>Таблица3[[#This Row],[Сбербанк-объем]]-Таблица3[[#This Row],[h=k1*x+k0]]</f>
        <v>-492431200</v>
      </c>
      <c r="E65" s="11">
        <f>Таблица3[[#This Row],[y-h]]^2</f>
        <v>2.4248848673344E+17</v>
      </c>
      <c r="F65" s="11">
        <f>Таблица3[[#This Row],[Сбербанк-цена]]^2</f>
        <v>37636</v>
      </c>
      <c r="G65" s="11">
        <f>Таблица3[[#This Row],[Сбербанк-цена]]*Таблица3[[#This Row],[Сбербанк-объем]]</f>
        <v>304108347200</v>
      </c>
    </row>
    <row r="66" spans="1:13" x14ac:dyDescent="0.2">
      <c r="A66" s="15">
        <v>197.25</v>
      </c>
      <c r="B66" s="16">
        <v>1768222700</v>
      </c>
      <c r="C66" s="11">
        <f>k1_*Таблица3[[#This Row],[Сбербанк-цена]]+k0</f>
        <v>2027500000</v>
      </c>
      <c r="D66" s="11">
        <f>Таблица3[[#This Row],[Сбербанк-объем]]-Таблица3[[#This Row],[h=k1*x+k0]]</f>
        <v>-259277300</v>
      </c>
      <c r="E66" s="11">
        <f>Таблица3[[#This Row],[y-h]]^2</f>
        <v>6.722471829529E+16</v>
      </c>
      <c r="F66" s="11">
        <f>Таблица3[[#This Row],[Сбербанк-цена]]^2</f>
        <v>38907.5625</v>
      </c>
      <c r="G66" s="11">
        <f>Таблица3[[#This Row],[Сбербанк-цена]]*Таблица3[[#This Row],[Сбербанк-объем]]</f>
        <v>348781927575</v>
      </c>
      <c r="K66" s="19" t="s">
        <v>60</v>
      </c>
      <c r="L66" s="19" t="s">
        <v>62</v>
      </c>
      <c r="M66" s="19" t="s">
        <v>61</v>
      </c>
    </row>
    <row r="67" spans="1:13" x14ac:dyDescent="0.2">
      <c r="A67" s="15">
        <v>200.5</v>
      </c>
      <c r="B67" s="16">
        <v>1359045230</v>
      </c>
      <c r="C67" s="11">
        <f>k1_*Таблица3[[#This Row],[Сбербанк-цена]]+k0</f>
        <v>1995000000</v>
      </c>
      <c r="D67" s="11">
        <f>Таблица3[[#This Row],[Сбербанк-объем]]-Таблица3[[#This Row],[h=k1*x+k0]]</f>
        <v>-635954770</v>
      </c>
      <c r="E67" s="11">
        <f>Таблица3[[#This Row],[y-h]]^2</f>
        <v>4.044384694857529E+17</v>
      </c>
      <c r="F67" s="11">
        <f>Таблица3[[#This Row],[Сбербанк-цена]]^2</f>
        <v>40200.25</v>
      </c>
      <c r="G67" s="11">
        <f>Таблица3[[#This Row],[Сбербанк-цена]]*Таблица3[[#This Row],[Сбербанк-объем]]</f>
        <v>272488568615</v>
      </c>
      <c r="K67" s="5">
        <v>1</v>
      </c>
      <c r="L67" s="5">
        <v>2542716886.4484172</v>
      </c>
      <c r="M67" s="5">
        <v>1794844423.5515828</v>
      </c>
    </row>
    <row r="68" spans="1:13" x14ac:dyDescent="0.2">
      <c r="A68" s="15">
        <v>203.22</v>
      </c>
      <c r="B68" s="16">
        <v>1522268370</v>
      </c>
      <c r="C68" s="11">
        <f>k1_*Таблица3[[#This Row],[Сбербанк-цена]]+k0</f>
        <v>1967800000</v>
      </c>
      <c r="D68" s="11">
        <f>Таблица3[[#This Row],[Сбербанк-объем]]-Таблица3[[#This Row],[h=k1*x+k0]]</f>
        <v>-445531630</v>
      </c>
      <c r="E68" s="11">
        <f>Таблица3[[#This Row],[y-h]]^2</f>
        <v>1.984984333304569E+17</v>
      </c>
      <c r="F68" s="11">
        <f>Таблица3[[#This Row],[Сбербанк-цена]]^2</f>
        <v>41298.368399999999</v>
      </c>
      <c r="G68" s="11">
        <f>Таблица3[[#This Row],[Сбербанк-цена]]*Таблица3[[#This Row],[Сбербанк-объем]]</f>
        <v>309355378151.40002</v>
      </c>
      <c r="K68" s="5">
        <v>2</v>
      </c>
      <c r="L68" s="5">
        <v>2482216346.7365742</v>
      </c>
      <c r="M68" s="5">
        <v>209766423.26342583</v>
      </c>
    </row>
    <row r="69" spans="1:13" x14ac:dyDescent="0.2">
      <c r="A69" s="15">
        <v>203.32</v>
      </c>
      <c r="B69" s="16">
        <v>1723030800</v>
      </c>
      <c r="C69" s="11">
        <f>k1_*Таблица3[[#This Row],[Сбербанк-цена]]+k0</f>
        <v>1966800000</v>
      </c>
      <c r="D69" s="11">
        <f>Таблица3[[#This Row],[Сбербанк-объем]]-Таблица3[[#This Row],[h=k1*x+k0]]</f>
        <v>-243769200</v>
      </c>
      <c r="E69" s="11">
        <f>Таблица3[[#This Row],[y-h]]^2</f>
        <v>5.942342286864E+16</v>
      </c>
      <c r="F69" s="11">
        <f>Таблица3[[#This Row],[Сбербанк-цена]]^2</f>
        <v>41339.022399999994</v>
      </c>
      <c r="G69" s="11">
        <f>Таблица3[[#This Row],[Сбербанк-цена]]*Таблица3[[#This Row],[Сбербанк-объем]]</f>
        <v>350326622256</v>
      </c>
      <c r="K69" s="5">
        <v>3</v>
      </c>
      <c r="L69" s="5">
        <v>2469566233.8877344</v>
      </c>
      <c r="M69" s="5">
        <v>316090076.11226559</v>
      </c>
    </row>
    <row r="70" spans="1:13" x14ac:dyDescent="0.2">
      <c r="A70" s="15">
        <v>207.8</v>
      </c>
      <c r="B70" s="16">
        <v>1316335610</v>
      </c>
      <c r="C70" s="11">
        <f>k1_*Таблица3[[#This Row],[Сбербанк-цена]]+k0</f>
        <v>1922000000</v>
      </c>
      <c r="D70" s="11">
        <f>Таблица3[[#This Row],[Сбербанк-объем]]-Таблица3[[#This Row],[h=k1*x+k0]]</f>
        <v>-605664390</v>
      </c>
      <c r="E70" s="11">
        <f>Таблица3[[#This Row],[y-h]]^2</f>
        <v>3.6682935331407213E+17</v>
      </c>
      <c r="F70" s="11">
        <f>Таблица3[[#This Row],[Сбербанк-цена]]^2</f>
        <v>43180.840000000004</v>
      </c>
      <c r="G70" s="11">
        <f>Таблица3[[#This Row],[Сбербанк-цена]]*Таблица3[[#This Row],[Сбербанк-объем]]</f>
        <v>273534539758</v>
      </c>
      <c r="K70" s="5">
        <v>4</v>
      </c>
      <c r="L70" s="5">
        <v>2383673800.9937997</v>
      </c>
      <c r="M70" s="5">
        <v>-353622340.99379969</v>
      </c>
    </row>
    <row r="71" spans="1:13" x14ac:dyDescent="0.2">
      <c r="A71" s="15">
        <v>214.42</v>
      </c>
      <c r="B71" s="16">
        <v>1071950350</v>
      </c>
      <c r="C71" s="11">
        <f>k1_*Таблица3[[#This Row],[Сбербанк-цена]]+k0</f>
        <v>1855800000.0000002</v>
      </c>
      <c r="D71" s="11">
        <f>Таблица3[[#This Row],[Сбербанк-объем]]-Таблица3[[#This Row],[h=k1*x+k0]]</f>
        <v>-783849650.00000024</v>
      </c>
      <c r="E71" s="11">
        <f>Таблица3[[#This Row],[y-h]]^2</f>
        <v>6.1442027380512282E+17</v>
      </c>
      <c r="F71" s="11">
        <f>Таблица3[[#This Row],[Сбербанк-цена]]^2</f>
        <v>45975.936399999991</v>
      </c>
      <c r="G71" s="11">
        <f>Таблица3[[#This Row],[Сбербанк-цена]]*Таблица3[[#This Row],[Сбербанк-объем]]</f>
        <v>229847594047</v>
      </c>
      <c r="K71" s="5">
        <v>5</v>
      </c>
      <c r="L71" s="5">
        <v>2383215463.5717406</v>
      </c>
      <c r="M71" s="5">
        <v>307405606.42825937</v>
      </c>
    </row>
    <row r="72" spans="1:13" x14ac:dyDescent="0.2">
      <c r="A72" s="15">
        <v>214.86</v>
      </c>
      <c r="B72" s="16">
        <v>1232290050</v>
      </c>
      <c r="C72" s="11">
        <f>k1_*Таблица3[[#This Row],[Сбербанк-цена]]+k0</f>
        <v>1851400000</v>
      </c>
      <c r="D72" s="11">
        <f>Таблица3[[#This Row],[Сбербанк-объем]]-Таблица3[[#This Row],[h=k1*x+k0]]</f>
        <v>-619109950</v>
      </c>
      <c r="E72" s="11">
        <f>Таблица3[[#This Row],[y-h]]^2</f>
        <v>3.832971301890025E+17</v>
      </c>
      <c r="F72" s="11">
        <f>Таблица3[[#This Row],[Сбербанк-цена]]^2</f>
        <v>46164.819600000003</v>
      </c>
      <c r="G72" s="11">
        <f>Таблица3[[#This Row],[Сбербанк-цена]]*Таблица3[[#This Row],[Сбербанк-объем]]</f>
        <v>264769840143.00003</v>
      </c>
      <c r="K72" s="5">
        <v>6</v>
      </c>
      <c r="L72" s="5">
        <v>2382757126.1496811</v>
      </c>
      <c r="M72" s="5">
        <v>-497351866.14968109</v>
      </c>
    </row>
    <row r="73" spans="1:13" x14ac:dyDescent="0.2">
      <c r="A73" s="15">
        <v>217.9</v>
      </c>
      <c r="B73" s="16">
        <v>1181569160</v>
      </c>
      <c r="C73" s="11">
        <f>k1_*Таблица3[[#This Row],[Сбербанк-цена]]+k0</f>
        <v>1821000000</v>
      </c>
      <c r="D73" s="11">
        <f>Таблица3[[#This Row],[Сбербанк-объем]]-Таблица3[[#This Row],[h=k1*x+k0]]</f>
        <v>-639430840</v>
      </c>
      <c r="E73" s="11">
        <f>Таблица3[[#This Row],[y-h]]^2</f>
        <v>4.088717991431056E+17</v>
      </c>
      <c r="F73" s="11">
        <f>Таблица3[[#This Row],[Сбербанк-цена]]^2</f>
        <v>47480.41</v>
      </c>
      <c r="G73" s="11">
        <f>Таблица3[[#This Row],[Сбербанк-цена]]*Таблица3[[#This Row],[Сбербанк-объем]]</f>
        <v>257463919964</v>
      </c>
      <c r="K73" s="5">
        <v>7</v>
      </c>
      <c r="L73" s="5">
        <v>2381382113.883503</v>
      </c>
      <c r="M73" s="5">
        <v>1631664086.116497</v>
      </c>
    </row>
    <row r="74" spans="1:13" x14ac:dyDescent="0.2">
      <c r="A74" s="15">
        <v>218</v>
      </c>
      <c r="B74" s="16">
        <v>1083180080</v>
      </c>
      <c r="C74" s="11">
        <f>k1_*Таблица3[[#This Row],[Сбербанк-цена]]+k0</f>
        <v>1820000000</v>
      </c>
      <c r="D74" s="11">
        <f>Таблица3[[#This Row],[Сбербанк-объем]]-Таблица3[[#This Row],[h=k1*x+k0]]</f>
        <v>-736819920</v>
      </c>
      <c r="E74" s="11">
        <f>Таблица3[[#This Row],[y-h]]^2</f>
        <v>5.429035945088064E+17</v>
      </c>
      <c r="F74" s="11">
        <f>Таблица3[[#This Row],[Сбербанк-цена]]^2</f>
        <v>47524</v>
      </c>
      <c r="G74" s="11">
        <f>Таблица3[[#This Row],[Сбербанк-цена]]*Таблица3[[#This Row],[Сбербанк-объем]]</f>
        <v>236133257440</v>
      </c>
      <c r="K74" s="5">
        <v>8</v>
      </c>
      <c r="L74" s="5">
        <v>2374873722.4902592</v>
      </c>
      <c r="M74" s="5">
        <v>702013867.50974083</v>
      </c>
    </row>
    <row r="75" spans="1:13" x14ac:dyDescent="0.2">
      <c r="A75" s="15">
        <v>221.57</v>
      </c>
      <c r="B75" s="16">
        <v>1088082960</v>
      </c>
      <c r="C75" s="11">
        <f>k1_*Таблица3[[#This Row],[Сбербанк-цена]]+k0</f>
        <v>1784300000</v>
      </c>
      <c r="D75" s="11">
        <f>Таблица3[[#This Row],[Сбербанк-объем]]-Таблица3[[#This Row],[h=k1*x+k0]]</f>
        <v>-696217040</v>
      </c>
      <c r="E75" s="11">
        <f>Таблица3[[#This Row],[y-h]]^2</f>
        <v>4.847181667863616E+17</v>
      </c>
      <c r="F75" s="11">
        <f>Таблица3[[#This Row],[Сбербанк-цена]]^2</f>
        <v>49093.264899999995</v>
      </c>
      <c r="G75" s="11">
        <f>Таблица3[[#This Row],[Сбербанк-цена]]*Таблица3[[#This Row],[Сбербанк-объем]]</f>
        <v>241086541447.19998</v>
      </c>
      <c r="K75" s="5">
        <v>9</v>
      </c>
      <c r="L75" s="5">
        <v>2372215365.4423146</v>
      </c>
      <c r="M75" s="5">
        <v>-541311115.44231462</v>
      </c>
    </row>
    <row r="76" spans="1:13" x14ac:dyDescent="0.2">
      <c r="A76" s="15">
        <v>222.36</v>
      </c>
      <c r="B76" s="16">
        <v>1043698830</v>
      </c>
      <c r="C76" s="11">
        <f>k1_*Таблица3[[#This Row],[Сбербанк-цена]]+k0</f>
        <v>1776400000</v>
      </c>
      <c r="D76" s="11">
        <f>Таблица3[[#This Row],[Сбербанк-объем]]-Таблица3[[#This Row],[h=k1*x+k0]]</f>
        <v>-732701170</v>
      </c>
      <c r="E76" s="11">
        <f>Таблица3[[#This Row],[y-h]]^2</f>
        <v>5.368510045193689E+17</v>
      </c>
      <c r="F76" s="11">
        <f>Таблица3[[#This Row],[Сбербанк-цена]]^2</f>
        <v>49443.969600000004</v>
      </c>
      <c r="G76" s="11">
        <f>Таблица3[[#This Row],[Сбербанк-цена]]*Таблица3[[#This Row],[Сбербанк-объем]]</f>
        <v>232076871838.80002</v>
      </c>
      <c r="K76" s="5">
        <v>10</v>
      </c>
      <c r="L76" s="5">
        <v>2371298690.5981956</v>
      </c>
      <c r="M76" s="5">
        <v>180071319.40180445</v>
      </c>
    </row>
    <row r="77" spans="1:13" x14ac:dyDescent="0.2">
      <c r="A77" s="15">
        <v>222.57</v>
      </c>
      <c r="B77" s="16">
        <v>115404410</v>
      </c>
      <c r="C77" s="11">
        <f>k1_*Таблица3[[#This Row],[Сбербанк-цена]]+k0</f>
        <v>1774300000</v>
      </c>
      <c r="D77" s="11">
        <f>Таблица3[[#This Row],[Сбербанк-объем]]-Таблица3[[#This Row],[h=k1*x+k0]]</f>
        <v>-1658895590</v>
      </c>
      <c r="E77" s="11">
        <f>Таблица3[[#This Row],[y-h]]^2</f>
        <v>2.7519345785214479E+18</v>
      </c>
      <c r="F77" s="11">
        <f>Таблица3[[#This Row],[Сбербанк-цена]]^2</f>
        <v>49537.404899999994</v>
      </c>
      <c r="G77" s="11">
        <f>Таблица3[[#This Row],[Сбербанк-цена]]*Таблица3[[#This Row],[Сбербанк-объем]]</f>
        <v>25685559533.700001</v>
      </c>
      <c r="K77" s="5">
        <v>11</v>
      </c>
      <c r="L77" s="5">
        <v>2363048617.0011263</v>
      </c>
      <c r="M77" s="5">
        <v>125063322.99887371</v>
      </c>
    </row>
    <row r="78" spans="1:13" x14ac:dyDescent="0.2">
      <c r="A78" s="15">
        <v>224.2</v>
      </c>
      <c r="B78" s="16">
        <v>1024861980</v>
      </c>
      <c r="C78" s="11">
        <f>k1_*Таблица3[[#This Row],[Сбербанк-цена]]+k0</f>
        <v>1758000000</v>
      </c>
      <c r="D78" s="11">
        <f>Таблица3[[#This Row],[Сбербанк-объем]]-Таблица3[[#This Row],[h=k1*x+k0]]</f>
        <v>-733138020</v>
      </c>
      <c r="E78" s="11">
        <f>Таблица3[[#This Row],[y-h]]^2</f>
        <v>5.3749135636952038E+17</v>
      </c>
      <c r="F78" s="11">
        <f>Таблица3[[#This Row],[Сбербанк-цена]]^2</f>
        <v>50265.639999999992</v>
      </c>
      <c r="G78" s="11">
        <f>Таблица3[[#This Row],[Сбербанк-цена]]*Таблица3[[#This Row],[Сбербанк-объем]]</f>
        <v>229774055916</v>
      </c>
      <c r="K78" s="5">
        <v>12</v>
      </c>
      <c r="L78" s="5">
        <v>2355715218.2481756</v>
      </c>
      <c r="M78" s="5">
        <v>-347673108.24817562</v>
      </c>
    </row>
    <row r="79" spans="1:13" x14ac:dyDescent="0.2">
      <c r="A79" s="15">
        <v>224.35</v>
      </c>
      <c r="B79" s="16">
        <v>1254395580</v>
      </c>
      <c r="C79" s="11">
        <f>k1_*Таблица3[[#This Row],[Сбербанк-цена]]+k0</f>
        <v>1756500000</v>
      </c>
      <c r="D79" s="11">
        <f>Таблица3[[#This Row],[Сбербанк-объем]]-Таблица3[[#This Row],[h=k1*x+k0]]</f>
        <v>-502104420</v>
      </c>
      <c r="E79" s="11">
        <f>Таблица3[[#This Row],[y-h]]^2</f>
        <v>2.5210884858353638E+17</v>
      </c>
      <c r="F79" s="11">
        <f>Таблица3[[#This Row],[Сбербанк-цена]]^2</f>
        <v>50332.922500000001</v>
      </c>
      <c r="G79" s="11">
        <f>Таблица3[[#This Row],[Сбербанк-цена]]*Таблица3[[#This Row],[Сбербанк-объем]]</f>
        <v>281423648373</v>
      </c>
      <c r="K79" s="5">
        <v>13</v>
      </c>
      <c r="L79" s="5">
        <v>2353698533.591114</v>
      </c>
      <c r="M79" s="5">
        <v>537713386.40888596</v>
      </c>
    </row>
    <row r="80" spans="1:13" x14ac:dyDescent="0.2">
      <c r="A80" s="15">
        <v>225.17</v>
      </c>
      <c r="B80" s="16">
        <v>1567685270</v>
      </c>
      <c r="C80" s="11">
        <f>k1_*Таблица3[[#This Row],[Сбербанк-цена]]+k0</f>
        <v>1748300000</v>
      </c>
      <c r="D80" s="11">
        <f>Таблица3[[#This Row],[Сбербанк-объем]]-Таблица3[[#This Row],[h=k1*x+k0]]</f>
        <v>-180614730</v>
      </c>
      <c r="E80" s="11">
        <f>Таблица3[[#This Row],[y-h]]^2</f>
        <v>3.26216806929729E+16</v>
      </c>
      <c r="F80" s="11">
        <f>Таблица3[[#This Row],[Сбербанк-цена]]^2</f>
        <v>50701.528899999998</v>
      </c>
      <c r="G80" s="11">
        <f>Таблица3[[#This Row],[Сбербанк-цена]]*Таблица3[[#This Row],[Сбербанк-объем]]</f>
        <v>352995692245.89996</v>
      </c>
      <c r="K80" s="5">
        <v>14</v>
      </c>
      <c r="L80" s="5">
        <v>2350123501.6990509</v>
      </c>
      <c r="M80" s="5">
        <v>1233666368.3009491</v>
      </c>
    </row>
    <row r="81" spans="1:13" x14ac:dyDescent="0.2">
      <c r="A81" s="15">
        <v>225.2</v>
      </c>
      <c r="B81" s="16">
        <v>683304570</v>
      </c>
      <c r="C81" s="11">
        <f>k1_*Таблица3[[#This Row],[Сбербанк-цена]]+k0</f>
        <v>1748000000</v>
      </c>
      <c r="D81" s="11">
        <f>Таблица3[[#This Row],[Сбербанк-объем]]-Таблица3[[#This Row],[h=k1*x+k0]]</f>
        <v>-1064695430</v>
      </c>
      <c r="E81" s="11">
        <f>Таблица3[[#This Row],[y-h]]^2</f>
        <v>1.1335763586628849E+18</v>
      </c>
      <c r="F81" s="11">
        <f>Таблица3[[#This Row],[Сбербанк-цена]]^2</f>
        <v>50715.039999999994</v>
      </c>
      <c r="G81" s="11">
        <f>Таблица3[[#This Row],[Сбербанк-цена]]*Таблица3[[#This Row],[Сбербанк-объем]]</f>
        <v>153880189164</v>
      </c>
      <c r="K81" s="5">
        <v>15</v>
      </c>
      <c r="L81" s="5">
        <v>2347190142.1978703</v>
      </c>
      <c r="M81" s="5">
        <v>558419797.80212975</v>
      </c>
    </row>
    <row r="82" spans="1:13" x14ac:dyDescent="0.2">
      <c r="A82" s="15">
        <v>226.1</v>
      </c>
      <c r="B82" s="16">
        <v>1324478990</v>
      </c>
      <c r="C82" s="11">
        <f>k1_*Таблица3[[#This Row],[Сбербанк-цена]]+k0</f>
        <v>1739000000</v>
      </c>
      <c r="D82" s="11">
        <f>Таблица3[[#This Row],[Сбербанк-объем]]-Таблица3[[#This Row],[h=k1*x+k0]]</f>
        <v>-414521010</v>
      </c>
      <c r="E82" s="11">
        <f>Таблица3[[#This Row],[y-h]]^2</f>
        <v>1.718276677314201E+17</v>
      </c>
      <c r="F82" s="11">
        <f>Таблица3[[#This Row],[Сбербанк-цена]]^2</f>
        <v>51121.21</v>
      </c>
      <c r="G82" s="11">
        <f>Таблица3[[#This Row],[Сбербанк-цена]]*Таблица3[[#This Row],[Сбербанк-объем]]</f>
        <v>299464699639</v>
      </c>
      <c r="K82" s="5">
        <v>16</v>
      </c>
      <c r="L82" s="5">
        <v>2341048420.7422743</v>
      </c>
      <c r="M82" s="5">
        <v>875982429.25772572</v>
      </c>
    </row>
    <row r="83" spans="1:13" x14ac:dyDescent="0.2">
      <c r="A83" s="15">
        <v>226.99</v>
      </c>
      <c r="B83" s="16">
        <v>2377768000</v>
      </c>
      <c r="C83" s="11">
        <f>k1_*Таблица3[[#This Row],[Сбербанк-цена]]+k0</f>
        <v>1730100000</v>
      </c>
      <c r="D83" s="11">
        <f>Таблица3[[#This Row],[Сбербанк-объем]]-Таблица3[[#This Row],[h=k1*x+k0]]</f>
        <v>647668000</v>
      </c>
      <c r="E83" s="11">
        <f>Таблица3[[#This Row],[y-h]]^2</f>
        <v>4.19473838224E+17</v>
      </c>
      <c r="F83" s="11">
        <f>Таблица3[[#This Row],[Сбербанк-цена]]^2</f>
        <v>51524.460100000004</v>
      </c>
      <c r="G83" s="11">
        <f>Таблица3[[#This Row],[Сбербанк-цена]]*Таблица3[[#This Row],[Сбербанк-объем]]</f>
        <v>539729558320</v>
      </c>
      <c r="K83" s="5">
        <v>17</v>
      </c>
      <c r="L83" s="5">
        <v>2277797856.498075</v>
      </c>
      <c r="M83" s="5">
        <v>2620793853.501925</v>
      </c>
    </row>
    <row r="84" spans="1:13" x14ac:dyDescent="0.2">
      <c r="A84" s="15">
        <v>227.71</v>
      </c>
      <c r="B84" s="16">
        <v>796864790</v>
      </c>
      <c r="C84" s="11">
        <f>k1_*Таблица3[[#This Row],[Сбербанк-цена]]+k0</f>
        <v>1722900000</v>
      </c>
      <c r="D84" s="11">
        <f>Таблица3[[#This Row],[Сбербанк-объем]]-Таблица3[[#This Row],[h=k1*x+k0]]</f>
        <v>-926035210</v>
      </c>
      <c r="E84" s="11">
        <f>Таблица3[[#This Row],[y-h]]^2</f>
        <v>8.5754121015974413E+17</v>
      </c>
      <c r="F84" s="11">
        <f>Таблица3[[#This Row],[Сбербанк-цена]]^2</f>
        <v>51851.844100000002</v>
      </c>
      <c r="G84" s="11">
        <f>Таблица3[[#This Row],[Сбербанк-цена]]*Таблица3[[#This Row],[Сбербанк-объем]]</f>
        <v>181454081330.89999</v>
      </c>
      <c r="K84" s="5">
        <v>18</v>
      </c>
      <c r="L84" s="5">
        <v>2271381132.5892429</v>
      </c>
      <c r="M84" s="5">
        <v>730058117.41075706</v>
      </c>
    </row>
    <row r="85" spans="1:13" x14ac:dyDescent="0.2">
      <c r="A85" s="15">
        <v>233.24</v>
      </c>
      <c r="B85" s="16">
        <v>1029175370</v>
      </c>
      <c r="C85" s="11">
        <f>k1_*Таблица3[[#This Row],[Сбербанк-цена]]+k0</f>
        <v>1667600000</v>
      </c>
      <c r="D85" s="11">
        <f>Таблица3[[#This Row],[Сбербанк-объем]]-Таблица3[[#This Row],[h=k1*x+k0]]</f>
        <v>-638424630</v>
      </c>
      <c r="E85" s="11">
        <f>Таблица3[[#This Row],[y-h]]^2</f>
        <v>4.0758600819063693E+17</v>
      </c>
      <c r="F85" s="11">
        <f>Таблица3[[#This Row],[Сбербанк-цена]]^2</f>
        <v>54400.897600000004</v>
      </c>
      <c r="G85" s="11">
        <f>Таблица3[[#This Row],[Сбербанк-цена]]*Таблица3[[#This Row],[Сбербанк-объем]]</f>
        <v>240044863298.80002</v>
      </c>
      <c r="K85" s="5">
        <v>19</v>
      </c>
      <c r="L85" s="5">
        <v>2271381132.5892429</v>
      </c>
      <c r="M85" s="5">
        <v>-262886472.58924294</v>
      </c>
    </row>
    <row r="86" spans="1:13" x14ac:dyDescent="0.2">
      <c r="A86" s="15">
        <v>233.36</v>
      </c>
      <c r="B86" s="16">
        <v>919822790</v>
      </c>
      <c r="C86" s="11">
        <f>k1_*Таблица3[[#This Row],[Сбербанк-цена]]+k0</f>
        <v>1666400000</v>
      </c>
      <c r="D86" s="11">
        <f>Таблица3[[#This Row],[Сбербанк-объем]]-Таблица3[[#This Row],[h=k1*x+k0]]</f>
        <v>-746577210</v>
      </c>
      <c r="E86" s="11">
        <f>Таблица3[[#This Row],[y-h]]^2</f>
        <v>5.5737753049138413E+17</v>
      </c>
      <c r="F86" s="11">
        <f>Таблица3[[#This Row],[Сбербанк-цена]]^2</f>
        <v>54456.88960000001</v>
      </c>
      <c r="G86" s="11">
        <f>Таблица3[[#This Row],[Сбербанк-цена]]*Таблица3[[#This Row],[Сбербанк-объем]]</f>
        <v>214649846274.40002</v>
      </c>
      <c r="K86" s="5">
        <v>20</v>
      </c>
      <c r="L86" s="5">
        <v>2237189160.9036107</v>
      </c>
      <c r="M86" s="5">
        <v>-823043680.90361071</v>
      </c>
    </row>
    <row r="87" spans="1:13" x14ac:dyDescent="0.2">
      <c r="A87" s="15">
        <v>233.49</v>
      </c>
      <c r="B87" s="16">
        <v>780046580</v>
      </c>
      <c r="C87" s="11">
        <f>k1_*Таблица3[[#This Row],[Сбербанк-цена]]+k0</f>
        <v>1665100000</v>
      </c>
      <c r="D87" s="11">
        <f>Таблица3[[#This Row],[Сбербанк-объем]]-Таблица3[[#This Row],[h=k1*x+k0]]</f>
        <v>-885053420</v>
      </c>
      <c r="E87" s="11">
        <f>Таблица3[[#This Row],[y-h]]^2</f>
        <v>7.8331955625369638E+17</v>
      </c>
      <c r="F87" s="11">
        <f>Таблица3[[#This Row],[Сбербанк-цена]]^2</f>
        <v>54517.580100000006</v>
      </c>
      <c r="G87" s="11">
        <f>Таблица3[[#This Row],[Сбербанк-цена]]*Таблица3[[#This Row],[Сбербанк-объем]]</f>
        <v>182133075964.20001</v>
      </c>
      <c r="K87" s="5">
        <v>21</v>
      </c>
      <c r="L87" s="5">
        <v>2216105639.4888773</v>
      </c>
      <c r="M87" s="5">
        <v>633519560.5111227</v>
      </c>
    </row>
    <row r="88" spans="1:13" x14ac:dyDescent="0.2">
      <c r="A88" s="15">
        <v>233.98</v>
      </c>
      <c r="B88" s="16">
        <v>643074600</v>
      </c>
      <c r="C88" s="11">
        <f>k1_*Таблица3[[#This Row],[Сбербанк-цена]]+k0</f>
        <v>1660200000</v>
      </c>
      <c r="D88" s="11">
        <f>Таблица3[[#This Row],[Сбербанк-объем]]-Таблица3[[#This Row],[h=k1*x+k0]]</f>
        <v>-1017125400</v>
      </c>
      <c r="E88" s="11">
        <f>Таблица3[[#This Row],[y-h]]^2</f>
        <v>1.0345440793251599E+18</v>
      </c>
      <c r="F88" s="11">
        <f>Таблица3[[#This Row],[Сбербанк-цена]]^2</f>
        <v>54746.640399999997</v>
      </c>
      <c r="G88" s="11">
        <f>Таблица3[[#This Row],[Сбербанк-цена]]*Таблица3[[#This Row],[Сбербанк-объем]]</f>
        <v>150466594908</v>
      </c>
      <c r="K88" s="5">
        <v>22</v>
      </c>
      <c r="L88" s="5">
        <v>2210330587.9709291</v>
      </c>
      <c r="M88" s="5">
        <v>-699872057.97092915</v>
      </c>
    </row>
    <row r="89" spans="1:13" x14ac:dyDescent="0.2">
      <c r="A89" s="15">
        <v>234.89</v>
      </c>
      <c r="B89" s="16">
        <v>894393040</v>
      </c>
      <c r="C89" s="11">
        <f>k1_*Таблица3[[#This Row],[Сбербанк-цена]]+k0</f>
        <v>1651100000</v>
      </c>
      <c r="D89" s="11">
        <f>Таблица3[[#This Row],[Сбербанк-объем]]-Таблица3[[#This Row],[h=k1*x+k0]]</f>
        <v>-756706960</v>
      </c>
      <c r="E89" s="11">
        <f>Таблица3[[#This Row],[y-h]]^2</f>
        <v>5.726054233124416E+17</v>
      </c>
      <c r="F89" s="11">
        <f>Таблица3[[#This Row],[Сбербанк-цена]]^2</f>
        <v>55173.312099999996</v>
      </c>
      <c r="G89" s="11">
        <f>Таблица3[[#This Row],[Сбербанк-цена]]*Таблица3[[#This Row],[Сбербанк-объем]]</f>
        <v>210083981165.59998</v>
      </c>
      <c r="K89" s="5">
        <v>23</v>
      </c>
      <c r="L89" s="5">
        <v>2194013775.7456136</v>
      </c>
      <c r="M89" s="5">
        <v>-1002026095.7456136</v>
      </c>
    </row>
    <row r="90" spans="1:13" x14ac:dyDescent="0.2">
      <c r="A90" s="15">
        <v>238.55</v>
      </c>
      <c r="B90" s="16">
        <v>1023004980</v>
      </c>
      <c r="C90" s="11">
        <f>k1_*Таблица3[[#This Row],[Сбербанк-цена]]+k0</f>
        <v>1614500000</v>
      </c>
      <c r="D90" s="11">
        <f>Таблица3[[#This Row],[Сбербанк-объем]]-Таблица3[[#This Row],[h=k1*x+k0]]</f>
        <v>-591495020</v>
      </c>
      <c r="E90" s="11">
        <f>Таблица3[[#This Row],[y-h]]^2</f>
        <v>3.4986635868480038E+17</v>
      </c>
      <c r="F90" s="11">
        <f>Таблица3[[#This Row],[Сбербанк-цена]]^2</f>
        <v>56906.102500000008</v>
      </c>
      <c r="G90" s="11">
        <f>Таблица3[[#This Row],[Сбербанк-цена]]*Таблица3[[#This Row],[Сбербанк-объем]]</f>
        <v>244037837979</v>
      </c>
      <c r="K90" s="5">
        <v>24</v>
      </c>
      <c r="L90" s="5">
        <v>2187230381.8991342</v>
      </c>
      <c r="M90" s="5">
        <v>-583245841.89913416</v>
      </c>
    </row>
    <row r="91" spans="1:13" x14ac:dyDescent="0.2">
      <c r="A91" s="15">
        <v>252.2</v>
      </c>
      <c r="B91" s="16">
        <v>747137520</v>
      </c>
      <c r="C91" s="11">
        <f>k1_*Таблица3[[#This Row],[Сбербанк-цена]]+k0</f>
        <v>1478000000</v>
      </c>
      <c r="D91" s="11">
        <f>Таблица3[[#This Row],[Сбербанк-объем]]-Таблица3[[#This Row],[h=k1*x+k0]]</f>
        <v>-730862480</v>
      </c>
      <c r="E91" s="11">
        <f>Таблица3[[#This Row],[y-h]]^2</f>
        <v>5.341599646717504E+17</v>
      </c>
      <c r="F91" s="11">
        <f>Таблица3[[#This Row],[Сбербанк-цена]]^2</f>
        <v>63604.84</v>
      </c>
      <c r="G91" s="11">
        <f>Таблица3[[#This Row],[Сбербанк-цена]]*Таблица3[[#This Row],[Сбербанк-объем]]</f>
        <v>188428082544</v>
      </c>
      <c r="K91" s="5">
        <v>25</v>
      </c>
      <c r="L91" s="5">
        <v>2177880298.4891224</v>
      </c>
      <c r="M91" s="5">
        <v>-750621108.48912239</v>
      </c>
    </row>
    <row r="92" spans="1:13" x14ac:dyDescent="0.2">
      <c r="A92" s="15">
        <v>253.57</v>
      </c>
      <c r="B92" s="16">
        <v>993704870</v>
      </c>
      <c r="C92" s="11">
        <f>k1_*Таблица3[[#This Row],[Сбербанк-цена]]+k0</f>
        <v>1464300000</v>
      </c>
      <c r="D92" s="11">
        <f>Таблица3[[#This Row],[Сбербанк-объем]]-Таблица3[[#This Row],[h=k1*x+k0]]</f>
        <v>-470595130</v>
      </c>
      <c r="E92" s="11">
        <f>Таблица3[[#This Row],[y-h]]^2</f>
        <v>2.214597763797169E+17</v>
      </c>
      <c r="F92" s="11">
        <f>Таблица3[[#This Row],[Сбербанк-цена]]^2</f>
        <v>64297.744899999998</v>
      </c>
      <c r="G92" s="11">
        <f>Таблица3[[#This Row],[Сбербанк-цена]]*Таблица3[[#This Row],[Сбербанк-объем]]</f>
        <v>251973743885.89999</v>
      </c>
      <c r="K92" s="5">
        <v>26</v>
      </c>
      <c r="L92" s="5">
        <v>2173021921.8152924</v>
      </c>
      <c r="M92" s="5">
        <v>-451981841.81529236</v>
      </c>
    </row>
    <row r="93" spans="1:13" x14ac:dyDescent="0.2">
      <c r="A93" s="15">
        <v>254.75</v>
      </c>
      <c r="B93" s="16">
        <v>666344120</v>
      </c>
      <c r="C93" s="11">
        <f>k1_*Таблица3[[#This Row],[Сбербанк-цена]]+k0</f>
        <v>1452500000</v>
      </c>
      <c r="D93" s="11">
        <f>Таблица3[[#This Row],[Сбербанк-объем]]-Таблица3[[#This Row],[h=k1*x+k0]]</f>
        <v>-786155880</v>
      </c>
      <c r="E93" s="11">
        <f>Таблица3[[#This Row],[y-h]]^2</f>
        <v>6.1804106765857434E+17</v>
      </c>
      <c r="F93" s="11">
        <f>Таблица3[[#This Row],[Сбербанк-цена]]^2</f>
        <v>64897.5625</v>
      </c>
      <c r="G93" s="11">
        <f>Таблица3[[#This Row],[Сбербанк-цена]]*Таблица3[[#This Row],[Сбербанк-объем]]</f>
        <v>169751164570</v>
      </c>
      <c r="K93" s="5">
        <v>27</v>
      </c>
      <c r="L93" s="5">
        <v>2161380151.2949834</v>
      </c>
      <c r="M93" s="5">
        <v>-101234681.29498339</v>
      </c>
    </row>
    <row r="94" spans="1:13" x14ac:dyDescent="0.2">
      <c r="A94" s="15">
        <v>264.5</v>
      </c>
      <c r="B94" s="16">
        <v>840068720</v>
      </c>
      <c r="C94" s="11">
        <f>k1_*Таблица3[[#This Row],[Сбербанк-цена]]+k0</f>
        <v>1355000000</v>
      </c>
      <c r="D94" s="11">
        <f>Таблица3[[#This Row],[Сбербанк-объем]]-Таблица3[[#This Row],[h=k1*x+k0]]</f>
        <v>-514931280</v>
      </c>
      <c r="E94" s="11">
        <f>Таблица3[[#This Row],[y-h]]^2</f>
        <v>2.651542231224384E+17</v>
      </c>
      <c r="F94" s="11">
        <f>Таблица3[[#This Row],[Сбербанк-цена]]^2</f>
        <v>69960.25</v>
      </c>
      <c r="G94" s="11">
        <f>Таблица3[[#This Row],[Сбербанк-цена]]*Таблица3[[#This Row],[Сбербанк-объем]]</f>
        <v>222198176440</v>
      </c>
      <c r="K94" s="5">
        <v>28</v>
      </c>
      <c r="L94" s="5">
        <v>2148913373.4149671</v>
      </c>
      <c r="M94" s="5">
        <v>-222505723.41496706</v>
      </c>
    </row>
    <row r="95" spans="1:13" x14ac:dyDescent="0.2">
      <c r="A95" s="15">
        <v>272.39999999999998</v>
      </c>
      <c r="B95" s="16">
        <v>1032064390</v>
      </c>
      <c r="C95" s="11">
        <f>k1_*Таблица3[[#This Row],[Сбербанк-цена]]+k0</f>
        <v>1276000000</v>
      </c>
      <c r="D95" s="11">
        <f>Таблица3[[#This Row],[Сбербанк-объем]]-Таблица3[[#This Row],[h=k1*x+k0]]</f>
        <v>-243935610</v>
      </c>
      <c r="E95" s="11">
        <f>Таблица3[[#This Row],[y-h]]^2</f>
        <v>5.9504581826072096E+16</v>
      </c>
      <c r="F95" s="11">
        <f>Таблица3[[#This Row],[Сбербанк-цена]]^2</f>
        <v>74201.759999999995</v>
      </c>
      <c r="G95" s="11">
        <f>Таблица3[[#This Row],[Сбербанк-цена]]*Таблица3[[#This Row],[Сбербанк-объем]]</f>
        <v>281134339836</v>
      </c>
      <c r="K95" s="5">
        <v>29</v>
      </c>
      <c r="L95" s="5">
        <v>2139746624.9737787</v>
      </c>
      <c r="M95" s="5">
        <v>-448256544.97377872</v>
      </c>
    </row>
    <row r="96" spans="1:13" x14ac:dyDescent="0.2">
      <c r="A96" s="11">
        <f>SUBTOTAL(109,Таблица3[Сбербанк-цена])</f>
        <v>14229.27</v>
      </c>
      <c r="B96" s="11">
        <f>SUBTOTAL(109,Таблица3[Сбербанк-объем])</f>
        <v>155885170740</v>
      </c>
      <c r="C96" s="11">
        <f>SUBTOTAL(109,Таблица3[h=k1*x+k0])</f>
        <v>233707300000</v>
      </c>
      <c r="D96" s="11">
        <f>SUBTOTAL(109,Таблица3[y-h])</f>
        <v>-77822129260</v>
      </c>
      <c r="E96" s="11">
        <f>SUBTOTAL(109,Таблица3[(y-h)^2])</f>
        <v>1.0169480310027059E+20</v>
      </c>
      <c r="F96" s="11">
        <f>SUBTOTAL(109,Таблица3[x^2])</f>
        <v>2526861.3566999994</v>
      </c>
      <c r="G96" s="11">
        <f>SUBTOTAL(109,Таблица3[x*y])</f>
        <v>20178846716892.094</v>
      </c>
      <c r="K96" s="5">
        <v>30</v>
      </c>
      <c r="L96" s="5">
        <v>2138004942.769953</v>
      </c>
      <c r="M96" s="5">
        <v>-623587812.76995301</v>
      </c>
    </row>
    <row r="97" spans="11:13" x14ac:dyDescent="0.2">
      <c r="K97" s="5">
        <v>31</v>
      </c>
      <c r="L97" s="5">
        <v>2137454937.8634818</v>
      </c>
      <c r="M97" s="5">
        <v>-561141127.86348176</v>
      </c>
    </row>
    <row r="98" spans="11:13" x14ac:dyDescent="0.2">
      <c r="K98" s="5">
        <v>32</v>
      </c>
      <c r="L98" s="5">
        <v>2118571436.0746336</v>
      </c>
      <c r="M98" s="5">
        <v>-555155346.0746336</v>
      </c>
    </row>
    <row r="99" spans="11:13" x14ac:dyDescent="0.2">
      <c r="K99" s="5">
        <v>33</v>
      </c>
      <c r="L99" s="5">
        <v>2117746428.7149267</v>
      </c>
      <c r="M99" s="5">
        <v>-236837148.71492672</v>
      </c>
    </row>
    <row r="100" spans="11:13" x14ac:dyDescent="0.2">
      <c r="K100" s="5">
        <v>34</v>
      </c>
      <c r="L100" s="5">
        <v>2104179641.0219681</v>
      </c>
      <c r="M100" s="5">
        <v>-169176971.02196813</v>
      </c>
    </row>
    <row r="101" spans="11:13" x14ac:dyDescent="0.2">
      <c r="K101" s="5">
        <v>35</v>
      </c>
      <c r="L101" s="5">
        <v>2102712961.271378</v>
      </c>
      <c r="M101" s="5">
        <v>184214998.72862196</v>
      </c>
    </row>
    <row r="102" spans="11:13" x14ac:dyDescent="0.2">
      <c r="K102" s="5">
        <v>36</v>
      </c>
      <c r="L102" s="5">
        <v>2101154614.036376</v>
      </c>
      <c r="M102" s="5">
        <v>-442109734.036376</v>
      </c>
    </row>
    <row r="103" spans="11:13" x14ac:dyDescent="0.2">
      <c r="K103" s="5">
        <v>37</v>
      </c>
      <c r="L103" s="5">
        <v>2087404491.3745937</v>
      </c>
      <c r="M103" s="5">
        <v>-475192491.37459373</v>
      </c>
    </row>
    <row r="104" spans="11:13" x14ac:dyDescent="0.2">
      <c r="K104" s="5">
        <v>38</v>
      </c>
      <c r="L104" s="5">
        <v>2065129292.6625059</v>
      </c>
      <c r="M104" s="5">
        <v>118877417.33749413</v>
      </c>
    </row>
    <row r="105" spans="11:13" x14ac:dyDescent="0.2">
      <c r="K105" s="5">
        <v>39</v>
      </c>
      <c r="L105" s="5">
        <v>2041387414.1998281</v>
      </c>
      <c r="M105" s="5">
        <v>-318035834.19982815</v>
      </c>
    </row>
    <row r="106" spans="11:13" x14ac:dyDescent="0.2">
      <c r="K106" s="5">
        <v>40</v>
      </c>
      <c r="L106" s="5">
        <v>2038545722.1830597</v>
      </c>
      <c r="M106" s="5">
        <v>-78808292.183059692</v>
      </c>
    </row>
    <row r="107" spans="11:13" x14ac:dyDescent="0.2">
      <c r="K107" s="5">
        <v>41</v>
      </c>
      <c r="L107" s="5">
        <v>1913419605.9608393</v>
      </c>
      <c r="M107" s="5">
        <v>211776554.03916073</v>
      </c>
    </row>
    <row r="108" spans="11:13" x14ac:dyDescent="0.2">
      <c r="K108" s="5">
        <v>42</v>
      </c>
      <c r="L108" s="5">
        <v>1830827202.5057325</v>
      </c>
      <c r="M108" s="5">
        <v>-443055872.50573254</v>
      </c>
    </row>
    <row r="109" spans="11:13" x14ac:dyDescent="0.2">
      <c r="K109" s="5">
        <v>43</v>
      </c>
      <c r="L109" s="5">
        <v>1826793833.1916096</v>
      </c>
      <c r="M109" s="5">
        <v>-275953703.19160962</v>
      </c>
    </row>
    <row r="110" spans="11:13" x14ac:dyDescent="0.2">
      <c r="K110" s="5">
        <v>44</v>
      </c>
      <c r="L110" s="5">
        <v>1770418330.2783015</v>
      </c>
      <c r="M110" s="5">
        <v>-545765150.27830148</v>
      </c>
    </row>
    <row r="111" spans="11:13" x14ac:dyDescent="0.2">
      <c r="K111" s="5">
        <v>45</v>
      </c>
      <c r="L111" s="5">
        <v>1730542974.5591323</v>
      </c>
      <c r="M111" s="5">
        <v>-579668864.55913234</v>
      </c>
    </row>
    <row r="112" spans="11:13" x14ac:dyDescent="0.2">
      <c r="K112" s="5">
        <v>46</v>
      </c>
      <c r="L112" s="5">
        <v>1713676157.427346</v>
      </c>
      <c r="M112" s="5">
        <v>-595067957.42734599</v>
      </c>
    </row>
    <row r="113" spans="11:13" x14ac:dyDescent="0.2">
      <c r="K113" s="5">
        <v>47</v>
      </c>
      <c r="L113" s="5">
        <v>1711384470.3170488</v>
      </c>
      <c r="M113" s="5">
        <v>-462277530.31704879</v>
      </c>
    </row>
    <row r="114" spans="11:13" x14ac:dyDescent="0.2">
      <c r="K114" s="5">
        <v>48</v>
      </c>
      <c r="L114" s="5">
        <v>1694792655.6384978</v>
      </c>
      <c r="M114" s="5">
        <v>-917447625.63849783</v>
      </c>
    </row>
    <row r="115" spans="11:13" x14ac:dyDescent="0.2">
      <c r="K115" s="5">
        <v>49</v>
      </c>
      <c r="L115" s="5">
        <v>1616600291.4351616</v>
      </c>
      <c r="M115" s="5">
        <v>-791142631.43516159</v>
      </c>
    </row>
    <row r="116" spans="11:13" x14ac:dyDescent="0.2">
      <c r="K116" s="5">
        <v>50</v>
      </c>
      <c r="L116" s="5">
        <v>1615958619.0442784</v>
      </c>
      <c r="M116" s="5">
        <v>-798945119.04427838</v>
      </c>
    </row>
    <row r="117" spans="11:13" x14ac:dyDescent="0.2">
      <c r="K117" s="5">
        <v>51</v>
      </c>
      <c r="L117" s="5">
        <v>1591208398.2530701</v>
      </c>
      <c r="M117" s="5">
        <v>-477256438.25307012</v>
      </c>
    </row>
    <row r="118" spans="11:13" x14ac:dyDescent="0.2">
      <c r="K118" s="5">
        <v>52</v>
      </c>
      <c r="L118" s="5">
        <v>1581124974.9677627</v>
      </c>
      <c r="M118" s="5">
        <v>-600436754.96776271</v>
      </c>
    </row>
    <row r="119" spans="11:13" x14ac:dyDescent="0.2">
      <c r="K119" s="5">
        <v>53</v>
      </c>
      <c r="L119" s="5">
        <v>1537766254.8409421</v>
      </c>
      <c r="M119" s="5">
        <v>-480873914.84094214</v>
      </c>
    </row>
    <row r="120" spans="11:13" x14ac:dyDescent="0.2">
      <c r="K120" s="5">
        <v>54</v>
      </c>
      <c r="L120" s="5">
        <v>1531624533.3853462</v>
      </c>
      <c r="M120" s="5">
        <v>-566105983.38534617</v>
      </c>
    </row>
    <row r="121" spans="11:13" x14ac:dyDescent="0.2">
      <c r="K121" s="5">
        <v>55</v>
      </c>
      <c r="L121" s="5">
        <v>1467457294.2970278</v>
      </c>
      <c r="M121" s="5">
        <v>-477842814.29702783</v>
      </c>
    </row>
    <row r="122" spans="11:13" x14ac:dyDescent="0.2">
      <c r="K122" s="5">
        <v>56</v>
      </c>
      <c r="L122" s="5">
        <v>1457832208.43378</v>
      </c>
      <c r="M122" s="5">
        <v>-253365188.43377995</v>
      </c>
    </row>
    <row r="123" spans="11:13" x14ac:dyDescent="0.2">
      <c r="K123" s="5">
        <v>57</v>
      </c>
      <c r="L123" s="5">
        <v>1377623159.5733824</v>
      </c>
      <c r="M123" s="5">
        <v>396535920.42661762</v>
      </c>
    </row>
    <row r="124" spans="11:13" x14ac:dyDescent="0.2">
      <c r="K124" s="5">
        <v>58</v>
      </c>
      <c r="L124" s="5">
        <v>1363781369.4271879</v>
      </c>
      <c r="M124" s="5">
        <v>-297746939.42718792</v>
      </c>
    </row>
    <row r="125" spans="11:13" x14ac:dyDescent="0.2">
      <c r="K125" s="5">
        <v>59</v>
      </c>
      <c r="L125" s="5">
        <v>1338206141.2762725</v>
      </c>
      <c r="M125" s="5">
        <v>-190645371.27627254</v>
      </c>
    </row>
    <row r="126" spans="11:13" x14ac:dyDescent="0.2">
      <c r="K126" s="5">
        <v>60</v>
      </c>
      <c r="L126" s="5">
        <v>1329864400.1947911</v>
      </c>
      <c r="M126" s="5">
        <v>1671872259.8052089</v>
      </c>
    </row>
    <row r="127" spans="11:13" x14ac:dyDescent="0.2">
      <c r="K127" s="5">
        <v>61</v>
      </c>
      <c r="L127" s="5">
        <v>1306122521.7321134</v>
      </c>
      <c r="M127" s="5">
        <v>503417298.26788664</v>
      </c>
    </row>
    <row r="128" spans="11:13" x14ac:dyDescent="0.2">
      <c r="K128" s="5">
        <v>62</v>
      </c>
      <c r="L128" s="5">
        <v>1282930648.1759069</v>
      </c>
      <c r="M128" s="5">
        <v>-339094918.1759069</v>
      </c>
    </row>
    <row r="129" spans="11:13" x14ac:dyDescent="0.2">
      <c r="K129" s="5">
        <v>63</v>
      </c>
      <c r="L129" s="5">
        <v>1269455527.96736</v>
      </c>
      <c r="M129" s="5">
        <v>-523885517.96736002</v>
      </c>
    </row>
    <row r="130" spans="11:13" x14ac:dyDescent="0.2">
      <c r="K130" s="5">
        <v>64</v>
      </c>
      <c r="L130" s="5">
        <v>1267622178.2791226</v>
      </c>
      <c r="M130" s="5">
        <v>299946621.72087741</v>
      </c>
    </row>
    <row r="131" spans="11:13" x14ac:dyDescent="0.2">
      <c r="K131" s="5">
        <v>65</v>
      </c>
      <c r="L131" s="5">
        <v>1237830245.8452604</v>
      </c>
      <c r="M131" s="5">
        <v>530392454.15473962</v>
      </c>
    </row>
    <row r="132" spans="11:13" x14ac:dyDescent="0.2">
      <c r="K132" s="5">
        <v>66</v>
      </c>
      <c r="L132" s="5">
        <v>1208038313.4113984</v>
      </c>
      <c r="M132" s="5">
        <v>151006916.58860159</v>
      </c>
    </row>
    <row r="133" spans="11:13" x14ac:dyDescent="0.2">
      <c r="K133" s="5">
        <v>67</v>
      </c>
      <c r="L133" s="5">
        <v>1183104757.6513662</v>
      </c>
      <c r="M133" s="5">
        <v>339163612.34863377</v>
      </c>
    </row>
    <row r="134" spans="11:13" x14ac:dyDescent="0.2">
      <c r="K134" s="5">
        <v>68</v>
      </c>
      <c r="L134" s="5">
        <v>1182188082.8072474</v>
      </c>
      <c r="M134" s="5">
        <v>540842717.1927526</v>
      </c>
    </row>
    <row r="135" spans="11:13" x14ac:dyDescent="0.2">
      <c r="K135" s="5">
        <v>69</v>
      </c>
      <c r="L135" s="5">
        <v>1141121049.7907236</v>
      </c>
      <c r="M135" s="5">
        <v>175214560.20927644</v>
      </c>
    </row>
    <row r="136" spans="11:13" x14ac:dyDescent="0.2">
      <c r="K136" s="5">
        <v>70</v>
      </c>
      <c r="L136" s="5">
        <v>1080437175.1100574</v>
      </c>
      <c r="M136" s="5">
        <v>-8486825.110057354</v>
      </c>
    </row>
    <row r="137" spans="11:13" x14ac:dyDescent="0.2">
      <c r="K137" s="5">
        <v>71</v>
      </c>
      <c r="L137" s="5">
        <v>1076403805.7959342</v>
      </c>
      <c r="M137" s="5">
        <v>155886244.2040658</v>
      </c>
    </row>
    <row r="138" spans="11:13" x14ac:dyDescent="0.2">
      <c r="K138" s="5">
        <v>72</v>
      </c>
      <c r="L138" s="5">
        <v>1048536890.5347219</v>
      </c>
      <c r="M138" s="5">
        <v>133032269.46527815</v>
      </c>
    </row>
    <row r="139" spans="11:13" x14ac:dyDescent="0.2">
      <c r="K139" s="5">
        <v>73</v>
      </c>
      <c r="L139" s="5">
        <v>1047620215.690603</v>
      </c>
      <c r="M139" s="5">
        <v>35559864.309396982</v>
      </c>
    </row>
    <row r="140" spans="11:13" x14ac:dyDescent="0.2">
      <c r="K140" s="5">
        <v>74</v>
      </c>
      <c r="L140" s="5">
        <v>1014894923.7555606</v>
      </c>
      <c r="M140" s="5">
        <v>73188036.244439363</v>
      </c>
    </row>
    <row r="141" spans="11:13" x14ac:dyDescent="0.2">
      <c r="K141" s="5">
        <v>75</v>
      </c>
      <c r="L141" s="5">
        <v>1007653192.4870217</v>
      </c>
      <c r="M141" s="5">
        <v>36045637.512978315</v>
      </c>
    </row>
    <row r="142" spans="11:13" x14ac:dyDescent="0.2">
      <c r="K142" s="5">
        <v>76</v>
      </c>
      <c r="L142" s="5">
        <v>1005728175.3143723</v>
      </c>
      <c r="M142" s="5">
        <v>-890323765.3143723</v>
      </c>
    </row>
    <row r="143" spans="11:13" x14ac:dyDescent="0.2">
      <c r="K143" s="5">
        <v>77</v>
      </c>
      <c r="L143" s="5">
        <v>990786375.35523558</v>
      </c>
      <c r="M143" s="5">
        <v>34075604.644764423</v>
      </c>
    </row>
    <row r="144" spans="11:13" x14ac:dyDescent="0.2">
      <c r="K144" s="5">
        <v>78</v>
      </c>
      <c r="L144" s="5">
        <v>989411363.08905721</v>
      </c>
      <c r="M144" s="5">
        <v>264984216.91094279</v>
      </c>
    </row>
    <row r="145" spans="11:13" x14ac:dyDescent="0.2">
      <c r="K145" s="5">
        <v>79</v>
      </c>
      <c r="L145" s="5">
        <v>981894629.36728287</v>
      </c>
      <c r="M145" s="5">
        <v>585790640.63271713</v>
      </c>
    </row>
    <row r="146" spans="11:13" x14ac:dyDescent="0.2">
      <c r="K146" s="5">
        <v>80</v>
      </c>
      <c r="L146" s="5">
        <v>981619626.91404724</v>
      </c>
      <c r="M146" s="5">
        <v>-298315056.91404724</v>
      </c>
    </row>
    <row r="147" spans="11:13" x14ac:dyDescent="0.2">
      <c r="K147" s="5">
        <v>81</v>
      </c>
      <c r="L147" s="5">
        <v>973369553.31697774</v>
      </c>
      <c r="M147" s="5">
        <v>351109436.68302226</v>
      </c>
    </row>
    <row r="148" spans="11:13" x14ac:dyDescent="0.2">
      <c r="K148" s="5">
        <v>82</v>
      </c>
      <c r="L148" s="5">
        <v>965211147.20431995</v>
      </c>
      <c r="M148" s="5">
        <v>1412556852.79568</v>
      </c>
    </row>
    <row r="149" spans="11:13" x14ac:dyDescent="0.2">
      <c r="K149" s="5">
        <v>83</v>
      </c>
      <c r="L149" s="5">
        <v>958611088.32666445</v>
      </c>
      <c r="M149" s="5">
        <v>-161746298.32666445</v>
      </c>
    </row>
    <row r="150" spans="11:13" x14ac:dyDescent="0.2">
      <c r="K150" s="5">
        <v>84</v>
      </c>
      <c r="L150" s="5">
        <v>907918969.44689298</v>
      </c>
      <c r="M150" s="5">
        <v>121256400.55310702</v>
      </c>
    </row>
    <row r="151" spans="11:13" x14ac:dyDescent="0.2">
      <c r="K151" s="5">
        <v>85</v>
      </c>
      <c r="L151" s="5">
        <v>906818959.63395023</v>
      </c>
      <c r="M151" s="5">
        <v>13003830.366049767</v>
      </c>
    </row>
    <row r="152" spans="11:13" x14ac:dyDescent="0.2">
      <c r="K152" s="5">
        <v>86</v>
      </c>
      <c r="L152" s="5">
        <v>905627282.33659577</v>
      </c>
      <c r="M152" s="5">
        <v>-125580702.33659577</v>
      </c>
    </row>
    <row r="153" spans="11:13" x14ac:dyDescent="0.2">
      <c r="K153" s="5">
        <v>87</v>
      </c>
      <c r="L153" s="5">
        <v>901135575.6004138</v>
      </c>
      <c r="M153" s="5">
        <v>-258060975.6004138</v>
      </c>
    </row>
    <row r="154" spans="11:13" x14ac:dyDescent="0.2">
      <c r="K154" s="5">
        <v>88</v>
      </c>
      <c r="L154" s="5">
        <v>892793834.51893234</v>
      </c>
      <c r="M154" s="5">
        <v>1599205.4810676575</v>
      </c>
    </row>
    <row r="155" spans="11:13" x14ac:dyDescent="0.2">
      <c r="K155" s="5">
        <v>89</v>
      </c>
      <c r="L155" s="5">
        <v>859243535.22418308</v>
      </c>
      <c r="M155" s="5">
        <v>163761444.77581692</v>
      </c>
    </row>
    <row r="156" spans="11:13" x14ac:dyDescent="0.2">
      <c r="K156" s="5">
        <v>90</v>
      </c>
      <c r="L156" s="5">
        <v>734117419.00196266</v>
      </c>
      <c r="M156" s="5">
        <v>13020100.998037338</v>
      </c>
    </row>
    <row r="157" spans="11:13" x14ac:dyDescent="0.2">
      <c r="K157" s="5">
        <v>91</v>
      </c>
      <c r="L157" s="5">
        <v>721558973.63753462</v>
      </c>
      <c r="M157" s="5">
        <v>272145896.36246538</v>
      </c>
    </row>
    <row r="158" spans="11:13" x14ac:dyDescent="0.2">
      <c r="K158" s="5">
        <v>92</v>
      </c>
      <c r="L158" s="5">
        <v>710742210.47693253</v>
      </c>
      <c r="M158" s="5">
        <v>-44398090.476932526</v>
      </c>
    </row>
    <row r="159" spans="11:13" x14ac:dyDescent="0.2">
      <c r="K159" s="5">
        <v>93</v>
      </c>
      <c r="L159" s="5">
        <v>621366413.17534637</v>
      </c>
      <c r="M159" s="5">
        <v>218702306.82465363</v>
      </c>
    </row>
    <row r="160" spans="11:13" ht="16" thickBot="1" x14ac:dyDescent="0.25">
      <c r="K160" s="6">
        <v>94</v>
      </c>
      <c r="L160" s="6">
        <v>548949100.48995876</v>
      </c>
      <c r="M160" s="6">
        <v>483115289.51004124</v>
      </c>
    </row>
  </sheetData>
  <pageMargins left="0.7" right="0.7" top="0.75" bottom="0.75" header="0.3" footer="0.3"/>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Документ" ma:contentTypeID="0x01010063B2C03E7F5305458DB746C5BF4061D1" ma:contentTypeVersion="11" ma:contentTypeDescription="Создание документа." ma:contentTypeScope="" ma:versionID="aed12d2fab02a9d5ab8ac54b00a8e6c2">
  <xsd:schema xmlns:xsd="http://www.w3.org/2001/XMLSchema" xmlns:xs="http://www.w3.org/2001/XMLSchema" xmlns:p="http://schemas.microsoft.com/office/2006/metadata/properties" xmlns:ns3="67d2b175-b030-46b0-92bf-baef94cde7b8" xmlns:ns4="bce98161-c124-4578-a1b9-f698bd920342" targetNamespace="http://schemas.microsoft.com/office/2006/metadata/properties" ma:root="true" ma:fieldsID="a5dfc60fd9dbabdfe04ec8a01667f3f7" ns3:_="" ns4:_="">
    <xsd:import namespace="67d2b175-b030-46b0-92bf-baef94cde7b8"/>
    <xsd:import namespace="bce98161-c124-4578-a1b9-f698bd920342"/>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DateTaken" minOccurs="0"/>
                <xsd:element ref="ns4:MediaServiceLocation"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d2b175-b030-46b0-92bf-baef94cde7b8" elementFormDefault="qualified">
    <xsd:import namespace="http://schemas.microsoft.com/office/2006/documentManagement/types"/>
    <xsd:import namespace="http://schemas.microsoft.com/office/infopath/2007/PartnerControls"/>
    <xsd:element name="SharedWithUsers" ma:index="8" nillable="true" ma:displayName="Общий доступ с использованием"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Совместно с подробностями" ma:description="" ma:internalName="SharedWithDetails" ma:readOnly="true">
      <xsd:simpleType>
        <xsd:restriction base="dms:Note">
          <xsd:maxLength value="255"/>
        </xsd:restriction>
      </xsd:simpleType>
    </xsd:element>
    <xsd:element name="SharingHintHash" ma:index="10" nillable="true" ma:displayName="Хэш подсказки о совместном доступе"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e98161-c124-4578-a1b9-f698bd920342"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MediaServic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Тип контента"/>
        <xsd:element ref="dc:title" minOccurs="0" maxOccurs="1" ma:index="4" ma:displayName="Название"/>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880376F-6AF4-4E21-89AD-1F06933F2B6E}">
  <ds:schemaRefs>
    <ds:schemaRef ds:uri="http://www.w3.org/XML/1998/namespace"/>
    <ds:schemaRef ds:uri="http://purl.org/dc/dcmitype/"/>
    <ds:schemaRef ds:uri="67d2b175-b030-46b0-92bf-baef94cde7b8"/>
    <ds:schemaRef ds:uri="http://purl.org/dc/terms/"/>
    <ds:schemaRef ds:uri="http://purl.org/dc/elements/1.1/"/>
    <ds:schemaRef ds:uri="http://schemas.openxmlformats.org/package/2006/metadata/core-properties"/>
    <ds:schemaRef ds:uri="http://schemas.microsoft.com/office/infopath/2007/PartnerControls"/>
    <ds:schemaRef ds:uri="http://schemas.microsoft.com/office/2006/documentManagement/types"/>
    <ds:schemaRef ds:uri="bce98161-c124-4578-a1b9-f698bd920342"/>
    <ds:schemaRef ds:uri="http://schemas.microsoft.com/office/2006/metadata/properties"/>
  </ds:schemaRefs>
</ds:datastoreItem>
</file>

<file path=customXml/itemProps2.xml><?xml version="1.0" encoding="utf-8"?>
<ds:datastoreItem xmlns:ds="http://schemas.openxmlformats.org/officeDocument/2006/customXml" ds:itemID="{5A7139B4-B097-4DAC-A47A-9554FD97F0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d2b175-b030-46b0-92bf-baef94cde7b8"/>
    <ds:schemaRef ds:uri="bce98161-c124-4578-a1b9-f698bd92034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F2B663F-8602-44A5-99E4-ED6750627EE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Листы</vt:lpstr>
      </vt:variant>
      <vt:variant>
        <vt:i4>3</vt:i4>
      </vt:variant>
      <vt:variant>
        <vt:lpstr>Именованные диапазоны</vt:lpstr>
      </vt:variant>
      <vt:variant>
        <vt:i4>2</vt:i4>
      </vt:variant>
    </vt:vector>
  </HeadingPairs>
  <TitlesOfParts>
    <vt:vector size="5" baseType="lpstr">
      <vt:lpstr>Лист3</vt:lpstr>
      <vt:lpstr>mfdexport_1month_01122012_03092</vt:lpstr>
      <vt:lpstr>Линейная регрессия</vt:lpstr>
      <vt:lpstr>k0</vt:lpstr>
      <vt:lpstr>k1_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Золотарева Екатерина Леоновна</dc:creator>
  <cp:lastModifiedBy>Золотарева Екатерина Леоновна</cp:lastModifiedBy>
  <dcterms:created xsi:type="dcterms:W3CDTF">2020-09-03T10:22:13Z</dcterms:created>
  <dcterms:modified xsi:type="dcterms:W3CDTF">2021-09-07T17:44:57Z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0x01010063B2C03E7F5305458DB746C5BF4061D1</vt:lpwstr>
  </property>
</Properties>
</file>