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1770\Desktop\"/>
    </mc:Choice>
  </mc:AlternateContent>
  <xr:revisionPtr revIDLastSave="0" documentId="13_ncr:1_{EE22F481-015D-4921-9FDD-1BB0F41A9C46}" xr6:coauthVersionLast="36" xr6:coauthVersionMax="36" xr10:uidLastSave="{00000000-0000-0000-0000-000000000000}"/>
  <bookViews>
    <workbookView xWindow="0" yWindow="0" windowWidth="28800" windowHeight="12225" xr2:uid="{57BCEC7C-31AA-4AD3-AEFF-09156EBF92A8}"/>
  </bookViews>
  <sheets>
    <sheet name="Лист1" sheetId="1" r:id="rId1"/>
  </sheets>
  <definedNames>
    <definedName name="solver_adj" localSheetId="0" hidden="1">Лист1!$K$6:$K$9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Лист1!$M$34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5000000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1" l="1"/>
  <c r="F45" i="1"/>
  <c r="F46" i="1"/>
  <c r="F47" i="1"/>
  <c r="F44" i="1"/>
  <c r="F43" i="1"/>
  <c r="F42" i="1"/>
  <c r="F41" i="1"/>
  <c r="F40" i="1"/>
  <c r="F39" i="1"/>
  <c r="F38" i="1"/>
  <c r="D48" i="1"/>
  <c r="D39" i="1"/>
  <c r="D40" i="1"/>
  <c r="D41" i="1"/>
  <c r="D42" i="1"/>
  <c r="D43" i="1"/>
  <c r="D44" i="1"/>
  <c r="D45" i="1"/>
  <c r="D46" i="1"/>
  <c r="D47" i="1"/>
  <c r="D38" i="1"/>
  <c r="C48" i="1"/>
  <c r="B48" i="1"/>
  <c r="C39" i="1"/>
  <c r="C40" i="1"/>
  <c r="C41" i="1"/>
  <c r="C42" i="1"/>
  <c r="C43" i="1"/>
  <c r="C44" i="1"/>
  <c r="C45" i="1"/>
  <c r="C46" i="1"/>
  <c r="C47" i="1"/>
  <c r="C38" i="1"/>
  <c r="D23" i="1" l="1"/>
  <c r="E23" i="1"/>
  <c r="F23" i="1"/>
  <c r="G23" i="1"/>
  <c r="H23" i="1"/>
  <c r="I23" i="1"/>
  <c r="J23" i="1"/>
  <c r="K23" i="1"/>
  <c r="L23" i="1"/>
  <c r="D24" i="1"/>
  <c r="E24" i="1"/>
  <c r="F24" i="1"/>
  <c r="G24" i="1"/>
  <c r="H24" i="1"/>
  <c r="I24" i="1"/>
  <c r="J24" i="1"/>
  <c r="K24" i="1"/>
  <c r="L24" i="1"/>
  <c r="D25" i="1"/>
  <c r="E25" i="1"/>
  <c r="F25" i="1"/>
  <c r="G25" i="1"/>
  <c r="H25" i="1"/>
  <c r="I25" i="1"/>
  <c r="J25" i="1"/>
  <c r="K25" i="1"/>
  <c r="L25" i="1"/>
  <c r="D26" i="1"/>
  <c r="E26" i="1"/>
  <c r="F26" i="1"/>
  <c r="G26" i="1"/>
  <c r="H26" i="1"/>
  <c r="I26" i="1"/>
  <c r="J26" i="1"/>
  <c r="K26" i="1"/>
  <c r="L26" i="1"/>
  <c r="C26" i="1"/>
  <c r="C25" i="1"/>
  <c r="C24" i="1"/>
  <c r="C23" i="1"/>
  <c r="B19" i="1"/>
  <c r="K19" i="1" s="1"/>
  <c r="B18" i="1"/>
  <c r="L18" i="1" s="1"/>
  <c r="B17" i="1"/>
  <c r="L17" i="1" s="1"/>
  <c r="B16" i="1"/>
  <c r="L16" i="1" s="1"/>
  <c r="B14" i="1"/>
  <c r="H27" i="1" l="1"/>
  <c r="H31" i="1" s="1"/>
  <c r="J27" i="1"/>
  <c r="J31" i="1" s="1"/>
  <c r="M25" i="1"/>
  <c r="G27" i="1"/>
  <c r="G31" i="1" s="1"/>
  <c r="M23" i="1"/>
  <c r="C27" i="1"/>
  <c r="C31" i="1" s="1"/>
  <c r="C32" i="1" s="1"/>
  <c r="D27" i="1"/>
  <c r="D31" i="1" s="1"/>
  <c r="D32" i="1" s="1"/>
  <c r="D30" i="1" s="1"/>
  <c r="L27" i="1"/>
  <c r="L31" i="1" s="1"/>
  <c r="L32" i="1" s="1"/>
  <c r="L30" i="1" s="1"/>
  <c r="K27" i="1"/>
  <c r="K31" i="1" s="1"/>
  <c r="I27" i="1"/>
  <c r="I31" i="1" s="1"/>
  <c r="I32" i="1" s="1"/>
  <c r="I30" i="1" s="1"/>
  <c r="M24" i="1"/>
  <c r="E27" i="1"/>
  <c r="E31" i="1" s="1"/>
  <c r="F27" i="1"/>
  <c r="F31" i="1" s="1"/>
  <c r="F32" i="1" s="1"/>
  <c r="F30" i="1" s="1"/>
  <c r="H32" i="1"/>
  <c r="H30" i="1" s="1"/>
  <c r="G32" i="1"/>
  <c r="G30" i="1" s="1"/>
  <c r="J32" i="1"/>
  <c r="J30" i="1" s="1"/>
  <c r="M26" i="1"/>
  <c r="I18" i="1"/>
  <c r="E18" i="1"/>
  <c r="I17" i="1"/>
  <c r="I16" i="1"/>
  <c r="K16" i="1"/>
  <c r="C19" i="1"/>
  <c r="G18" i="1"/>
  <c r="D18" i="1"/>
  <c r="G17" i="1"/>
  <c r="D17" i="1"/>
  <c r="E16" i="1"/>
  <c r="C17" i="1"/>
  <c r="E19" i="1"/>
  <c r="K18" i="1"/>
  <c r="C16" i="1"/>
  <c r="E17" i="1"/>
  <c r="C18" i="1"/>
  <c r="G16" i="1"/>
  <c r="K17" i="1"/>
  <c r="D16" i="1"/>
  <c r="F16" i="1"/>
  <c r="H16" i="1"/>
  <c r="J16" i="1"/>
  <c r="F19" i="1"/>
  <c r="H19" i="1"/>
  <c r="J19" i="1"/>
  <c r="L19" i="1"/>
  <c r="F18" i="1"/>
  <c r="H18" i="1"/>
  <c r="J18" i="1"/>
  <c r="D19" i="1"/>
  <c r="F17" i="1"/>
  <c r="H17" i="1"/>
  <c r="J17" i="1"/>
  <c r="G19" i="1"/>
  <c r="I19" i="1"/>
  <c r="K32" i="1" l="1"/>
  <c r="K30" i="1" s="1"/>
  <c r="K33" i="1" s="1"/>
  <c r="K34" i="1" s="1"/>
  <c r="M31" i="1"/>
  <c r="M27" i="1"/>
  <c r="E32" i="1"/>
  <c r="E30" i="1" s="1"/>
  <c r="L33" i="1"/>
  <c r="L34" i="1" s="1"/>
  <c r="F33" i="1"/>
  <c r="F34" i="1" s="1"/>
  <c r="I33" i="1"/>
  <c r="I34" i="1" s="1"/>
  <c r="J33" i="1"/>
  <c r="J34" i="1" s="1"/>
  <c r="G33" i="1"/>
  <c r="G34" i="1" s="1"/>
  <c r="D33" i="1"/>
  <c r="D34" i="1" s="1"/>
  <c r="H33" i="1"/>
  <c r="H34" i="1" s="1"/>
  <c r="C30" i="1"/>
  <c r="M18" i="1"/>
  <c r="M19" i="1"/>
  <c r="M17" i="1"/>
  <c r="M16" i="1"/>
  <c r="M32" i="1" l="1"/>
  <c r="E33" i="1"/>
  <c r="E34" i="1" s="1"/>
  <c r="C33" i="1"/>
  <c r="M30" i="1"/>
  <c r="M33" i="1" l="1"/>
  <c r="C34" i="1"/>
  <c r="M34" i="1" s="1"/>
</calcChain>
</file>

<file path=xl/sharedStrings.xml><?xml version="1.0" encoding="utf-8"?>
<sst xmlns="http://schemas.openxmlformats.org/spreadsheetml/2006/main" count="53" uniqueCount="40">
  <si>
    <t>Задачи</t>
  </si>
  <si>
    <t>Категория</t>
  </si>
  <si>
    <t>Руководитель проекта</t>
  </si>
  <si>
    <t>Главный специалист</t>
  </si>
  <si>
    <t>Ведущий специалист</t>
  </si>
  <si>
    <t>Специалист</t>
  </si>
  <si>
    <t>№№</t>
  </si>
  <si>
    <t>Трудоемкость</t>
  </si>
  <si>
    <t>Вовлеченность специалистов по времени (%)</t>
  </si>
  <si>
    <t>Зарплата в час (с учетом подоходного налога)</t>
  </si>
  <si>
    <t>Количество</t>
  </si>
  <si>
    <t>ВСЕГО</t>
  </si>
  <si>
    <t>Накладные расходы</t>
  </si>
  <si>
    <t>Трудоемкость проекта</t>
  </si>
  <si>
    <t>Трудоемкость по заданиям (%) Вовлеченность (часы)</t>
  </si>
  <si>
    <t>Оплата работ по категориям специалистов</t>
  </si>
  <si>
    <t>НДС</t>
  </si>
  <si>
    <t>Общая сумма</t>
  </si>
  <si>
    <t>Отчисления (27.1% фонды)</t>
  </si>
  <si>
    <t>ФОТ</t>
  </si>
  <si>
    <t>Затраты (зарплата)</t>
  </si>
  <si>
    <t>Задание 1. Разбивка общей трудоемкости проекта</t>
  </si>
  <si>
    <t>Задание 2. Рассчитать стоимость работ  в разрезе задачам и категорий специалистов</t>
  </si>
  <si>
    <t>Зарплата</t>
  </si>
  <si>
    <t>Отчисления в фонды</t>
  </si>
  <si>
    <t>Итого</t>
  </si>
  <si>
    <t>Задание 3. Определить суммарные затраты на оплату труда по каждой задаче</t>
  </si>
  <si>
    <t>Главный специалист 1</t>
  </si>
  <si>
    <t>Главный специалист 2</t>
  </si>
  <si>
    <t>Главный специалист 3</t>
  </si>
  <si>
    <t>Ведущий специалист 1</t>
  </si>
  <si>
    <t>Ведущий специалист 2</t>
  </si>
  <si>
    <t>Ведущий специалист 3</t>
  </si>
  <si>
    <t>Специалист 1</t>
  </si>
  <si>
    <t>Специалист 2</t>
  </si>
  <si>
    <t>Специалист 3</t>
  </si>
  <si>
    <t>Задание 5</t>
  </si>
  <si>
    <t>КТУ</t>
  </si>
  <si>
    <t>Сумма</t>
  </si>
  <si>
    <t>На руки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</si>
</sst>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806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9" fontId="0" fillId="0" borderId="0" xfId="0" applyNumberFormat="1"/>
    <xf numFmtId="4" fontId="0" fillId="0" borderId="0" xfId="0" applyNumberFormat="1"/>
    <xf numFmtId="0" fontId="2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0" fillId="0" borderId="1" xfId="0" applyBorder="1"/>
    <xf numFmtId="0" fontId="2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right" vertical="center"/>
    </xf>
    <xf numFmtId="10" fontId="0" fillId="0" borderId="0" xfId="0" applyNumberFormat="1"/>
    <xf numFmtId="9" fontId="4" fillId="3" borderId="1" xfId="0" applyNumberFormat="1" applyFont="1" applyFill="1" applyBorder="1" applyAlignment="1">
      <alignment horizontal="right" vertical="center" wrapText="1"/>
    </xf>
    <xf numFmtId="0" fontId="0" fillId="0" borderId="0" xfId="0" applyNumberFormat="1"/>
    <xf numFmtId="0" fontId="4" fillId="9" borderId="0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center"/>
    </xf>
    <xf numFmtId="9" fontId="0" fillId="0" borderId="1" xfId="0" applyNumberFormat="1" applyBorder="1"/>
    <xf numFmtId="4" fontId="0" fillId="0" borderId="1" xfId="0" applyNumberFormat="1" applyBorder="1"/>
    <xf numFmtId="0" fontId="5" fillId="0" borderId="0" xfId="0" applyFont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3" fillId="8" borderId="1" xfId="0" applyFont="1" applyFill="1" applyBorder="1" applyAlignment="1">
      <alignment vertical="center" wrapText="1"/>
    </xf>
    <xf numFmtId="4" fontId="4" fillId="9" borderId="1" xfId="0" applyNumberFormat="1" applyFont="1" applyFill="1" applyBorder="1" applyAlignment="1">
      <alignment horizontal="righ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right" vertical="center"/>
    </xf>
    <xf numFmtId="10" fontId="3" fillId="0" borderId="1" xfId="0" applyNumberFormat="1" applyFont="1" applyBorder="1" applyAlignment="1">
      <alignment horizontal="right" vertical="center"/>
    </xf>
    <xf numFmtId="0" fontId="3" fillId="0" borderId="3" xfId="0" applyFont="1" applyFill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9" fontId="4" fillId="0" borderId="1" xfId="0" applyNumberFormat="1" applyFont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93299-CB23-49A4-BCC5-C8DEBA64D592}">
  <dimension ref="A1:Q48"/>
  <sheetViews>
    <sheetView tabSelected="1" topLeftCell="A16" workbookViewId="0">
      <selection activeCell="G37" sqref="G37"/>
    </sheetView>
  </sheetViews>
  <sheetFormatPr defaultRowHeight="15" x14ac:dyDescent="0.25"/>
  <cols>
    <col min="1" max="1" width="22.5703125" customWidth="1"/>
    <col min="2" max="2" width="14.85546875" customWidth="1"/>
    <col min="9" max="9" width="15.28515625" customWidth="1"/>
  </cols>
  <sheetData>
    <row r="1" spans="1:13" x14ac:dyDescent="0.25">
      <c r="A1" t="s">
        <v>11</v>
      </c>
      <c r="B1">
        <v>5000000</v>
      </c>
      <c r="J1" s="1"/>
    </row>
    <row r="2" spans="1:13" x14ac:dyDescent="0.25">
      <c r="J2" s="1"/>
      <c r="L2" s="11"/>
    </row>
    <row r="3" spans="1:13" ht="30" x14ac:dyDescent="0.25">
      <c r="A3" s="9" t="s">
        <v>6</v>
      </c>
      <c r="B3" s="9" t="s">
        <v>7</v>
      </c>
      <c r="D3" s="13" t="s">
        <v>15</v>
      </c>
      <c r="E3" s="13"/>
      <c r="I3" t="s">
        <v>13</v>
      </c>
      <c r="J3">
        <v>2000</v>
      </c>
    </row>
    <row r="4" spans="1:13" x14ac:dyDescent="0.25">
      <c r="A4" s="10">
        <v>1</v>
      </c>
      <c r="B4" s="12">
        <v>0.1</v>
      </c>
      <c r="D4" s="14">
        <v>1</v>
      </c>
      <c r="E4" s="13" t="s">
        <v>19</v>
      </c>
    </row>
    <row r="5" spans="1:13" x14ac:dyDescent="0.25">
      <c r="A5" s="10">
        <v>2</v>
      </c>
      <c r="B5" s="12">
        <v>0.15</v>
      </c>
      <c r="D5" s="14">
        <v>2</v>
      </c>
      <c r="E5" s="13" t="s">
        <v>20</v>
      </c>
      <c r="I5" s="8" t="s">
        <v>1</v>
      </c>
      <c r="J5" s="8" t="s">
        <v>8</v>
      </c>
      <c r="K5" s="8" t="s">
        <v>9</v>
      </c>
      <c r="L5" s="8" t="s">
        <v>10</v>
      </c>
    </row>
    <row r="6" spans="1:13" x14ac:dyDescent="0.25">
      <c r="A6" s="10">
        <v>3</v>
      </c>
      <c r="B6" s="12">
        <v>0.05</v>
      </c>
      <c r="D6" s="14">
        <v>3</v>
      </c>
      <c r="E6" s="13" t="s">
        <v>18</v>
      </c>
      <c r="I6" s="8" t="s">
        <v>2</v>
      </c>
      <c r="J6" s="16">
        <v>0.1</v>
      </c>
      <c r="K6" s="17">
        <v>4254.4525552516534</v>
      </c>
      <c r="L6" s="8">
        <v>1</v>
      </c>
    </row>
    <row r="7" spans="1:13" x14ac:dyDescent="0.25">
      <c r="A7" s="10">
        <v>4</v>
      </c>
      <c r="B7" s="12">
        <v>0.15</v>
      </c>
      <c r="D7" s="14">
        <v>4</v>
      </c>
      <c r="E7" s="13" t="s">
        <v>12</v>
      </c>
      <c r="I7" s="8" t="s">
        <v>3</v>
      </c>
      <c r="J7" s="16">
        <v>0.15</v>
      </c>
      <c r="K7" s="17">
        <v>2597.4043798358925</v>
      </c>
      <c r="L7" s="8">
        <v>3</v>
      </c>
    </row>
    <row r="8" spans="1:13" x14ac:dyDescent="0.25">
      <c r="A8" s="10">
        <v>5</v>
      </c>
      <c r="B8" s="12">
        <v>0.1</v>
      </c>
      <c r="D8" s="14">
        <v>5</v>
      </c>
      <c r="E8" s="13" t="s">
        <v>16</v>
      </c>
      <c r="I8" s="8" t="s">
        <v>4</v>
      </c>
      <c r="J8" s="16">
        <v>0.25</v>
      </c>
      <c r="K8" s="17">
        <v>1332.2518188491581</v>
      </c>
      <c r="L8" s="8">
        <v>3</v>
      </c>
    </row>
    <row r="9" spans="1:13" x14ac:dyDescent="0.25">
      <c r="A9" s="10">
        <v>6</v>
      </c>
      <c r="B9" s="12">
        <v>0.15</v>
      </c>
      <c r="D9" s="14">
        <v>6</v>
      </c>
      <c r="E9" s="13" t="s">
        <v>17</v>
      </c>
      <c r="I9" s="8" t="s">
        <v>5</v>
      </c>
      <c r="J9" s="16">
        <v>0.5</v>
      </c>
      <c r="K9" s="17">
        <v>850.89051105033059</v>
      </c>
      <c r="L9" s="8">
        <v>3</v>
      </c>
    </row>
    <row r="10" spans="1:13" x14ac:dyDescent="0.25">
      <c r="A10" s="10">
        <v>7</v>
      </c>
      <c r="B10" s="12">
        <v>0.05</v>
      </c>
      <c r="D10" s="14"/>
    </row>
    <row r="11" spans="1:13" x14ac:dyDescent="0.25">
      <c r="A11" s="10">
        <v>8</v>
      </c>
      <c r="B11" s="12">
        <v>0.15</v>
      </c>
    </row>
    <row r="12" spans="1:13" x14ac:dyDescent="0.25">
      <c r="A12" s="10">
        <v>9</v>
      </c>
      <c r="B12" s="12">
        <v>0.05</v>
      </c>
    </row>
    <row r="13" spans="1:13" x14ac:dyDescent="0.25">
      <c r="A13" s="10">
        <v>10</v>
      </c>
      <c r="B13" s="12">
        <v>0.05</v>
      </c>
    </row>
    <row r="14" spans="1:13" ht="18.75" x14ac:dyDescent="0.3">
      <c r="B14" s="1">
        <f>SUM(B4:B13)</f>
        <v>1</v>
      </c>
      <c r="D14" s="15" t="s">
        <v>21</v>
      </c>
      <c r="E14" s="15"/>
      <c r="F14" s="15"/>
      <c r="G14" s="15"/>
      <c r="H14" s="15"/>
      <c r="I14" s="15"/>
      <c r="J14" s="15"/>
      <c r="K14" s="15"/>
    </row>
    <row r="15" spans="1:13" ht="120" x14ac:dyDescent="0.25">
      <c r="A15" s="25" t="s">
        <v>1</v>
      </c>
      <c r="B15" s="26" t="s">
        <v>14</v>
      </c>
      <c r="C15" s="4">
        <v>1</v>
      </c>
      <c r="D15" s="4">
        <v>2</v>
      </c>
      <c r="E15" s="4">
        <v>3</v>
      </c>
      <c r="F15" s="4">
        <v>4</v>
      </c>
      <c r="G15" s="4">
        <v>5</v>
      </c>
      <c r="H15" s="4">
        <v>6</v>
      </c>
      <c r="I15" s="4">
        <v>7</v>
      </c>
      <c r="J15" s="4">
        <v>8</v>
      </c>
      <c r="K15" s="4">
        <v>9</v>
      </c>
      <c r="L15" s="4">
        <v>10</v>
      </c>
    </row>
    <row r="16" spans="1:13" x14ac:dyDescent="0.25">
      <c r="A16" s="23" t="s">
        <v>2</v>
      </c>
      <c r="B16" s="24">
        <f>INT(J6*$J$3)</f>
        <v>200</v>
      </c>
      <c r="C16" s="8">
        <f>B16*$B$4</f>
        <v>20</v>
      </c>
      <c r="D16" s="8">
        <f>B16*$B$5</f>
        <v>30</v>
      </c>
      <c r="E16" s="8">
        <f>B16*$B$6</f>
        <v>10</v>
      </c>
      <c r="F16" s="8">
        <f>B16*$B$7</f>
        <v>30</v>
      </c>
      <c r="G16" s="8">
        <f>B16*$B$8</f>
        <v>20</v>
      </c>
      <c r="H16" s="8">
        <f>B16*$B$9</f>
        <v>30</v>
      </c>
      <c r="I16" s="8">
        <f>B16*$B$10</f>
        <v>10</v>
      </c>
      <c r="J16" s="8">
        <f>B16*$B$11</f>
        <v>30</v>
      </c>
      <c r="K16" s="8">
        <f>B16*$B$12</f>
        <v>10</v>
      </c>
      <c r="L16" s="8">
        <f>B16*$B$13</f>
        <v>10</v>
      </c>
      <c r="M16" s="8">
        <f>SUM(C16:L16)</f>
        <v>200</v>
      </c>
    </row>
    <row r="17" spans="1:17" x14ac:dyDescent="0.25">
      <c r="A17" s="23" t="s">
        <v>3</v>
      </c>
      <c r="B17" s="24">
        <f>INT(J7*$J$3)</f>
        <v>300</v>
      </c>
      <c r="C17" s="8">
        <f>B17*$B$4</f>
        <v>30</v>
      </c>
      <c r="D17" s="8">
        <f>B17*$B$5</f>
        <v>45</v>
      </c>
      <c r="E17" s="8">
        <f>B17*$B$6</f>
        <v>15</v>
      </c>
      <c r="F17" s="8">
        <f t="shared" ref="F17:F19" si="0">B17*$B$7</f>
        <v>45</v>
      </c>
      <c r="G17" s="8">
        <f t="shared" ref="G17:G19" si="1">B17*$B$8</f>
        <v>30</v>
      </c>
      <c r="H17" s="8">
        <f t="shared" ref="H17:H19" si="2">B17*$B$9</f>
        <v>45</v>
      </c>
      <c r="I17" s="8">
        <f t="shared" ref="I17:I19" si="3">B17*$B$10</f>
        <v>15</v>
      </c>
      <c r="J17" s="8">
        <f t="shared" ref="J17:J19" si="4">B17*$B$11</f>
        <v>45</v>
      </c>
      <c r="K17" s="8">
        <f t="shared" ref="K17:K19" si="5">B17*$B$12</f>
        <v>15</v>
      </c>
      <c r="L17" s="8">
        <f t="shared" ref="L17:L19" si="6">B17*$B$13</f>
        <v>15</v>
      </c>
      <c r="M17" s="8">
        <f t="shared" ref="M17:M19" si="7">SUM(C17:L17)</f>
        <v>300</v>
      </c>
    </row>
    <row r="18" spans="1:17" x14ac:dyDescent="0.25">
      <c r="A18" s="23" t="s">
        <v>4</v>
      </c>
      <c r="B18" s="24">
        <f>INT(J8*$J$3)</f>
        <v>500</v>
      </c>
      <c r="C18" s="8">
        <f>B18*$B$4</f>
        <v>50</v>
      </c>
      <c r="D18" s="8">
        <f>B18*$B$5</f>
        <v>75</v>
      </c>
      <c r="E18" s="8">
        <f>B18*$B$6</f>
        <v>25</v>
      </c>
      <c r="F18" s="8">
        <f t="shared" si="0"/>
        <v>75</v>
      </c>
      <c r="G18" s="8">
        <f t="shared" si="1"/>
        <v>50</v>
      </c>
      <c r="H18" s="8">
        <f t="shared" si="2"/>
        <v>75</v>
      </c>
      <c r="I18" s="8">
        <f t="shared" si="3"/>
        <v>25</v>
      </c>
      <c r="J18" s="8">
        <f t="shared" si="4"/>
        <v>75</v>
      </c>
      <c r="K18" s="8">
        <f t="shared" si="5"/>
        <v>25</v>
      </c>
      <c r="L18" s="8">
        <f t="shared" si="6"/>
        <v>25</v>
      </c>
      <c r="M18" s="8">
        <f t="shared" si="7"/>
        <v>500</v>
      </c>
    </row>
    <row r="19" spans="1:17" x14ac:dyDescent="0.25">
      <c r="A19" s="23" t="s">
        <v>5</v>
      </c>
      <c r="B19" s="24">
        <f>INT(J9*$J$3)</f>
        <v>1000</v>
      </c>
      <c r="C19" s="8">
        <f>B19*$B$4</f>
        <v>100</v>
      </c>
      <c r="D19" s="8">
        <f>B19*$B$5</f>
        <v>150</v>
      </c>
      <c r="E19" s="8">
        <f>B19*$B$6</f>
        <v>50</v>
      </c>
      <c r="F19" s="8">
        <f t="shared" si="0"/>
        <v>150</v>
      </c>
      <c r="G19" s="8">
        <f t="shared" si="1"/>
        <v>100</v>
      </c>
      <c r="H19" s="8">
        <f t="shared" si="2"/>
        <v>150</v>
      </c>
      <c r="I19" s="8">
        <f t="shared" si="3"/>
        <v>50</v>
      </c>
      <c r="J19" s="8">
        <f t="shared" si="4"/>
        <v>150</v>
      </c>
      <c r="K19" s="8">
        <f t="shared" si="5"/>
        <v>50</v>
      </c>
      <c r="L19" s="8">
        <f t="shared" si="6"/>
        <v>50</v>
      </c>
      <c r="M19" s="8">
        <f t="shared" si="7"/>
        <v>1000</v>
      </c>
    </row>
    <row r="20" spans="1:17" x14ac:dyDescent="0.25">
      <c r="B20" s="13"/>
      <c r="C20" s="13"/>
    </row>
    <row r="21" spans="1:17" ht="18.75" x14ac:dyDescent="0.3">
      <c r="A21" s="18" t="s">
        <v>22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7" x14ac:dyDescent="0.25">
      <c r="A22" s="19" t="s">
        <v>0</v>
      </c>
      <c r="B22" s="20"/>
      <c r="C22" s="20">
        <v>1</v>
      </c>
      <c r="D22" s="20">
        <v>2</v>
      </c>
      <c r="E22" s="20">
        <v>3</v>
      </c>
      <c r="F22" s="20">
        <v>4</v>
      </c>
      <c r="G22" s="20">
        <v>5</v>
      </c>
      <c r="H22" s="20">
        <v>6</v>
      </c>
      <c r="I22" s="20">
        <v>7</v>
      </c>
      <c r="J22" s="20">
        <v>8</v>
      </c>
      <c r="K22" s="20">
        <v>9</v>
      </c>
      <c r="L22" s="20">
        <v>10</v>
      </c>
      <c r="P22" s="1"/>
      <c r="Q22" s="2"/>
    </row>
    <row r="23" spans="1:17" x14ac:dyDescent="0.25">
      <c r="A23" s="21" t="s">
        <v>2</v>
      </c>
      <c r="B23" s="22"/>
      <c r="C23" s="22">
        <f>C16*$K$6</f>
        <v>85089.051105033068</v>
      </c>
      <c r="D23" s="22">
        <f t="shared" ref="D23:L23" si="8">D16*$K$6</f>
        <v>127633.57665754959</v>
      </c>
      <c r="E23" s="22">
        <f t="shared" si="8"/>
        <v>42544.525552516534</v>
      </c>
      <c r="F23" s="22">
        <f t="shared" si="8"/>
        <v>127633.57665754959</v>
      </c>
      <c r="G23" s="22">
        <f t="shared" si="8"/>
        <v>85089.051105033068</v>
      </c>
      <c r="H23" s="22">
        <f t="shared" si="8"/>
        <v>127633.57665754959</v>
      </c>
      <c r="I23" s="22">
        <f t="shared" si="8"/>
        <v>42544.525552516534</v>
      </c>
      <c r="J23" s="22">
        <f t="shared" si="8"/>
        <v>127633.57665754959</v>
      </c>
      <c r="K23" s="22">
        <f t="shared" si="8"/>
        <v>42544.525552516534</v>
      </c>
      <c r="L23" s="22">
        <f t="shared" si="8"/>
        <v>42544.525552516534</v>
      </c>
      <c r="M23" s="27">
        <f>SUM(C23:L23)</f>
        <v>850890.51105033082</v>
      </c>
      <c r="P23" s="1"/>
      <c r="Q23" s="2"/>
    </row>
    <row r="24" spans="1:17" x14ac:dyDescent="0.25">
      <c r="A24" s="21" t="s">
        <v>3</v>
      </c>
      <c r="B24" s="22"/>
      <c r="C24" s="22">
        <f>C17*$K$7</f>
        <v>77922.13139507678</v>
      </c>
      <c r="D24" s="22">
        <f t="shared" ref="D24:L24" si="9">D17*$K$7</f>
        <v>116883.19709261517</v>
      </c>
      <c r="E24" s="22">
        <f t="shared" si="9"/>
        <v>38961.06569753839</v>
      </c>
      <c r="F24" s="22">
        <f t="shared" si="9"/>
        <v>116883.19709261517</v>
      </c>
      <c r="G24" s="22">
        <f t="shared" si="9"/>
        <v>77922.13139507678</v>
      </c>
      <c r="H24" s="22">
        <f t="shared" si="9"/>
        <v>116883.19709261517</v>
      </c>
      <c r="I24" s="22">
        <f t="shared" si="9"/>
        <v>38961.06569753839</v>
      </c>
      <c r="J24" s="22">
        <f t="shared" si="9"/>
        <v>116883.19709261517</v>
      </c>
      <c r="K24" s="22">
        <f t="shared" si="9"/>
        <v>38961.06569753839</v>
      </c>
      <c r="L24" s="22">
        <f t="shared" si="9"/>
        <v>38961.06569753839</v>
      </c>
      <c r="M24" s="27">
        <f t="shared" ref="M24:M27" si="10">SUM(C24:L24)</f>
        <v>779221.31395076797</v>
      </c>
      <c r="P24" s="1"/>
      <c r="Q24" s="2"/>
    </row>
    <row r="25" spans="1:17" x14ac:dyDescent="0.25">
      <c r="A25" s="21" t="s">
        <v>4</v>
      </c>
      <c r="B25" s="22"/>
      <c r="C25" s="22">
        <f>C18*$K$8</f>
        <v>66612.5909424579</v>
      </c>
      <c r="D25" s="22">
        <f t="shared" ref="D25:L25" si="11">D18*$K$8</f>
        <v>99918.886413686851</v>
      </c>
      <c r="E25" s="22">
        <f t="shared" si="11"/>
        <v>33306.29547122895</v>
      </c>
      <c r="F25" s="22">
        <f t="shared" si="11"/>
        <v>99918.886413686851</v>
      </c>
      <c r="G25" s="22">
        <f t="shared" si="11"/>
        <v>66612.5909424579</v>
      </c>
      <c r="H25" s="22">
        <f t="shared" si="11"/>
        <v>99918.886413686851</v>
      </c>
      <c r="I25" s="22">
        <f t="shared" si="11"/>
        <v>33306.29547122895</v>
      </c>
      <c r="J25" s="22">
        <f t="shared" si="11"/>
        <v>99918.886413686851</v>
      </c>
      <c r="K25" s="22">
        <f t="shared" si="11"/>
        <v>33306.29547122895</v>
      </c>
      <c r="L25" s="22">
        <f t="shared" si="11"/>
        <v>33306.29547122895</v>
      </c>
      <c r="M25" s="27">
        <f t="shared" si="10"/>
        <v>666125.909424579</v>
      </c>
      <c r="P25" s="1"/>
      <c r="Q25" s="2"/>
    </row>
    <row r="26" spans="1:17" x14ac:dyDescent="0.25">
      <c r="A26" s="21" t="s">
        <v>5</v>
      </c>
      <c r="B26" s="22"/>
      <c r="C26" s="22">
        <f>C19*$K$9</f>
        <v>85089.051105033053</v>
      </c>
      <c r="D26" s="22">
        <f t="shared" ref="D26:L26" si="12">D19*$K$9</f>
        <v>127633.57665754959</v>
      </c>
      <c r="E26" s="22">
        <f t="shared" si="12"/>
        <v>42544.525552516527</v>
      </c>
      <c r="F26" s="22">
        <f t="shared" si="12"/>
        <v>127633.57665754959</v>
      </c>
      <c r="G26" s="22">
        <f t="shared" si="12"/>
        <v>85089.051105033053</v>
      </c>
      <c r="H26" s="22">
        <f t="shared" si="12"/>
        <v>127633.57665754959</v>
      </c>
      <c r="I26" s="22">
        <f t="shared" si="12"/>
        <v>42544.525552516527</v>
      </c>
      <c r="J26" s="22">
        <f t="shared" si="12"/>
        <v>127633.57665754959</v>
      </c>
      <c r="K26" s="22">
        <f t="shared" si="12"/>
        <v>42544.525552516527</v>
      </c>
      <c r="L26" s="22">
        <f t="shared" si="12"/>
        <v>42544.525552516527</v>
      </c>
      <c r="M26" s="27">
        <f t="shared" si="10"/>
        <v>850890.51105033071</v>
      </c>
    </row>
    <row r="27" spans="1:17" x14ac:dyDescent="0.25">
      <c r="C27" s="27">
        <f>SUM(C23:C26)</f>
        <v>314712.82454760082</v>
      </c>
      <c r="D27" s="27">
        <f t="shared" ref="D27:L27" si="13">SUM(D23:D26)</f>
        <v>472069.23682140122</v>
      </c>
      <c r="E27" s="27">
        <f t="shared" si="13"/>
        <v>157356.41227380041</v>
      </c>
      <c r="F27" s="27">
        <f t="shared" si="13"/>
        <v>472069.23682140122</v>
      </c>
      <c r="G27" s="27">
        <f t="shared" si="13"/>
        <v>314712.82454760082</v>
      </c>
      <c r="H27" s="27">
        <f t="shared" si="13"/>
        <v>472069.23682140122</v>
      </c>
      <c r="I27" s="27">
        <f t="shared" si="13"/>
        <v>157356.41227380041</v>
      </c>
      <c r="J27" s="27">
        <f t="shared" si="13"/>
        <v>472069.23682140122</v>
      </c>
      <c r="K27" s="27">
        <f t="shared" si="13"/>
        <v>157356.41227380041</v>
      </c>
      <c r="L27" s="27">
        <f t="shared" si="13"/>
        <v>157356.41227380041</v>
      </c>
      <c r="M27" s="27">
        <f t="shared" si="10"/>
        <v>3147128.2454760089</v>
      </c>
    </row>
    <row r="28" spans="1:17" ht="18.75" x14ac:dyDescent="0.3">
      <c r="A28" s="18" t="s">
        <v>26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7" x14ac:dyDescent="0.25">
      <c r="A29" s="3" t="s">
        <v>0</v>
      </c>
      <c r="B29" s="4"/>
      <c r="C29" s="4">
        <v>1</v>
      </c>
      <c r="D29" s="4">
        <v>2</v>
      </c>
      <c r="E29" s="4">
        <v>3</v>
      </c>
      <c r="F29" s="4">
        <v>4</v>
      </c>
      <c r="G29" s="4">
        <v>5</v>
      </c>
      <c r="H29" s="4">
        <v>6</v>
      </c>
      <c r="I29" s="4">
        <v>7</v>
      </c>
      <c r="J29" s="4">
        <v>8</v>
      </c>
      <c r="K29" s="4">
        <v>9</v>
      </c>
      <c r="L29" s="4">
        <v>10</v>
      </c>
    </row>
    <row r="30" spans="1:17" x14ac:dyDescent="0.25">
      <c r="A30" s="5" t="s">
        <v>19</v>
      </c>
      <c r="B30" s="6"/>
      <c r="C30" s="7">
        <f>C31+C32</f>
        <v>400000.00000000064</v>
      </c>
      <c r="D30" s="7">
        <f t="shared" ref="D30:L30" si="14">D31+D32</f>
        <v>600000.00000000093</v>
      </c>
      <c r="E30" s="7">
        <f t="shared" si="14"/>
        <v>200000.00000000032</v>
      </c>
      <c r="F30" s="7">
        <f t="shared" si="14"/>
        <v>600000.00000000093</v>
      </c>
      <c r="G30" s="7">
        <f t="shared" si="14"/>
        <v>400000.00000000064</v>
      </c>
      <c r="H30" s="7">
        <f t="shared" si="14"/>
        <v>600000.00000000093</v>
      </c>
      <c r="I30" s="7">
        <f t="shared" si="14"/>
        <v>200000.00000000032</v>
      </c>
      <c r="J30" s="7">
        <f t="shared" si="14"/>
        <v>600000.00000000093</v>
      </c>
      <c r="K30" s="7">
        <f t="shared" si="14"/>
        <v>200000.00000000032</v>
      </c>
      <c r="L30" s="7">
        <f>L31+L32</f>
        <v>200000.00000000032</v>
      </c>
      <c r="M30" s="29">
        <f>SUM(C30:L30)</f>
        <v>4000000.0000000065</v>
      </c>
    </row>
    <row r="31" spans="1:17" x14ac:dyDescent="0.25">
      <c r="A31" s="5" t="s">
        <v>23</v>
      </c>
      <c r="B31" s="7"/>
      <c r="C31" s="7">
        <f>C27</f>
        <v>314712.82454760082</v>
      </c>
      <c r="D31" s="7">
        <f t="shared" ref="D31:L31" si="15">D27</f>
        <v>472069.23682140122</v>
      </c>
      <c r="E31" s="7">
        <f t="shared" si="15"/>
        <v>157356.41227380041</v>
      </c>
      <c r="F31" s="7">
        <f t="shared" si="15"/>
        <v>472069.23682140122</v>
      </c>
      <c r="G31" s="7">
        <f t="shared" si="15"/>
        <v>314712.82454760082</v>
      </c>
      <c r="H31" s="7">
        <f t="shared" si="15"/>
        <v>472069.23682140122</v>
      </c>
      <c r="I31" s="7">
        <f t="shared" si="15"/>
        <v>157356.41227380041</v>
      </c>
      <c r="J31" s="7">
        <f t="shared" si="15"/>
        <v>472069.23682140122</v>
      </c>
      <c r="K31" s="7">
        <f t="shared" si="15"/>
        <v>157356.41227380041</v>
      </c>
      <c r="L31" s="7">
        <f t="shared" si="15"/>
        <v>157356.41227380041</v>
      </c>
      <c r="M31" s="29">
        <f t="shared" ref="M31:M34" si="16">SUM(C31:L31)</f>
        <v>3147128.2454760089</v>
      </c>
    </row>
    <row r="32" spans="1:17" x14ac:dyDescent="0.25">
      <c r="A32" s="5" t="s">
        <v>24</v>
      </c>
      <c r="B32" s="28">
        <v>0.27100000000000002</v>
      </c>
      <c r="C32" s="7">
        <f>C31*$B$32</f>
        <v>85287.175452399824</v>
      </c>
      <c r="D32" s="7">
        <f>D31*$B$32</f>
        <v>127930.76317859974</v>
      </c>
      <c r="E32" s="7">
        <f t="shared" ref="D32:K32" si="17">E31*$B$32</f>
        <v>42643.587726199912</v>
      </c>
      <c r="F32" s="7">
        <f t="shared" si="17"/>
        <v>127930.76317859974</v>
      </c>
      <c r="G32" s="7">
        <f t="shared" si="17"/>
        <v>85287.175452399824</v>
      </c>
      <c r="H32" s="7">
        <f t="shared" si="17"/>
        <v>127930.76317859974</v>
      </c>
      <c r="I32" s="7">
        <f t="shared" si="17"/>
        <v>42643.587726199912</v>
      </c>
      <c r="J32" s="7">
        <f t="shared" si="17"/>
        <v>127930.76317859974</v>
      </c>
      <c r="K32" s="7">
        <f t="shared" si="17"/>
        <v>42643.587726199912</v>
      </c>
      <c r="L32" s="7">
        <f>L31*$B$32</f>
        <v>42643.587726199912</v>
      </c>
      <c r="M32" s="29">
        <f t="shared" si="16"/>
        <v>852871.75452399813</v>
      </c>
    </row>
    <row r="33" spans="1:13" x14ac:dyDescent="0.25">
      <c r="A33" s="5" t="s">
        <v>12</v>
      </c>
      <c r="B33" s="7"/>
      <c r="C33" s="7">
        <f>(C30/80)*20</f>
        <v>100000.00000000016</v>
      </c>
      <c r="D33" s="7">
        <f>(D30/80)*20</f>
        <v>150000.00000000023</v>
      </c>
      <c r="E33" s="7">
        <f t="shared" ref="D33:L33" si="18">(E30/80)*20</f>
        <v>50000.00000000008</v>
      </c>
      <c r="F33" s="7">
        <f t="shared" si="18"/>
        <v>150000.00000000023</v>
      </c>
      <c r="G33" s="7">
        <f t="shared" si="18"/>
        <v>100000.00000000016</v>
      </c>
      <c r="H33" s="7">
        <f t="shared" si="18"/>
        <v>150000.00000000023</v>
      </c>
      <c r="I33" s="7">
        <f t="shared" si="18"/>
        <v>50000.00000000008</v>
      </c>
      <c r="J33" s="7">
        <f t="shared" si="18"/>
        <v>150000.00000000023</v>
      </c>
      <c r="K33" s="7">
        <f t="shared" si="18"/>
        <v>50000.00000000008</v>
      </c>
      <c r="L33" s="7">
        <f t="shared" si="18"/>
        <v>50000.00000000008</v>
      </c>
      <c r="M33" s="29">
        <f t="shared" si="16"/>
        <v>1000000.0000000016</v>
      </c>
    </row>
    <row r="34" spans="1:13" x14ac:dyDescent="0.25">
      <c r="A34" s="5" t="s">
        <v>25</v>
      </c>
      <c r="B34" s="7"/>
      <c r="C34" s="7">
        <f>SUM(C30+C33)</f>
        <v>500000.00000000081</v>
      </c>
      <c r="D34" s="7">
        <f t="shared" ref="D34:L34" si="19">SUM(D30+D33)</f>
        <v>750000.00000000116</v>
      </c>
      <c r="E34" s="7">
        <f t="shared" si="19"/>
        <v>250000.00000000041</v>
      </c>
      <c r="F34" s="7">
        <f t="shared" si="19"/>
        <v>750000.00000000116</v>
      </c>
      <c r="G34" s="7">
        <f t="shared" si="19"/>
        <v>500000.00000000081</v>
      </c>
      <c r="H34" s="7">
        <f t="shared" si="19"/>
        <v>750000.00000000116</v>
      </c>
      <c r="I34" s="7">
        <f t="shared" si="19"/>
        <v>250000.00000000041</v>
      </c>
      <c r="J34" s="7">
        <f t="shared" si="19"/>
        <v>750000.00000000116</v>
      </c>
      <c r="K34" s="7">
        <f t="shared" si="19"/>
        <v>250000.00000000041</v>
      </c>
      <c r="L34" s="7">
        <f t="shared" si="19"/>
        <v>250000.00000000041</v>
      </c>
      <c r="M34" s="29">
        <f t="shared" si="16"/>
        <v>5000000.0000000075</v>
      </c>
    </row>
    <row r="36" spans="1:13" ht="18.75" x14ac:dyDescent="0.3">
      <c r="A36" s="18" t="s">
        <v>36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</row>
    <row r="37" spans="1:13" x14ac:dyDescent="0.25">
      <c r="A37" s="30"/>
      <c r="B37" s="31" t="s">
        <v>37</v>
      </c>
      <c r="C37" t="s">
        <v>38</v>
      </c>
      <c r="D37" t="s">
        <v>39</v>
      </c>
      <c r="F37" s="1"/>
    </row>
    <row r="38" spans="1:13" x14ac:dyDescent="0.25">
      <c r="A38" s="30" t="s">
        <v>2</v>
      </c>
      <c r="B38" s="31">
        <v>0.1</v>
      </c>
      <c r="C38">
        <f>$M$34*B38</f>
        <v>500000.00000000076</v>
      </c>
      <c r="D38">
        <f>C38*(100%-20%)/(100%+27.1%)*(100%-13%)</f>
        <v>273800.15735641273</v>
      </c>
      <c r="F38" s="1">
        <f>B38/SUM($B$38)</f>
        <v>1</v>
      </c>
    </row>
    <row r="39" spans="1:13" x14ac:dyDescent="0.25">
      <c r="A39" s="30" t="s">
        <v>27</v>
      </c>
      <c r="B39" s="31">
        <v>0.21</v>
      </c>
      <c r="C39">
        <f t="shared" ref="C39:C47" si="20">$M$34*B39</f>
        <v>1050000.0000000016</v>
      </c>
      <c r="D39">
        <f t="shared" ref="D39:D47" si="21">C39*(100%-20%)/(100%+27.1%)*(100%-13%)</f>
        <v>574980.3304484667</v>
      </c>
      <c r="F39" s="1">
        <f>B39/SUM($B$39:$B$41)</f>
        <v>0.49999999999999994</v>
      </c>
    </row>
    <row r="40" spans="1:13" x14ac:dyDescent="0.25">
      <c r="A40" s="30" t="s">
        <v>28</v>
      </c>
      <c r="B40" s="31">
        <v>0.11</v>
      </c>
      <c r="C40">
        <f t="shared" si="20"/>
        <v>550000.00000000081</v>
      </c>
      <c r="D40">
        <f t="shared" si="21"/>
        <v>301180.17309205403</v>
      </c>
      <c r="F40" s="1">
        <f>B40/SUM($B$39:$B$41)</f>
        <v>0.26190476190476186</v>
      </c>
    </row>
    <row r="41" spans="1:13" x14ac:dyDescent="0.25">
      <c r="A41" s="30" t="s">
        <v>29</v>
      </c>
      <c r="B41" s="31">
        <v>0.1</v>
      </c>
      <c r="C41">
        <f t="shared" si="20"/>
        <v>500000.00000000076</v>
      </c>
      <c r="D41">
        <f t="shared" si="21"/>
        <v>273800.15735641273</v>
      </c>
      <c r="F41" s="1">
        <f>B41/SUM($B$39:$B$41)</f>
        <v>0.23809523809523808</v>
      </c>
    </row>
    <row r="42" spans="1:13" x14ac:dyDescent="0.25">
      <c r="A42" s="30" t="s">
        <v>30</v>
      </c>
      <c r="B42" s="31">
        <v>0.09</v>
      </c>
      <c r="C42">
        <f t="shared" si="20"/>
        <v>450000.00000000064</v>
      </c>
      <c r="D42">
        <f t="shared" si="21"/>
        <v>246420.14162077141</v>
      </c>
      <c r="F42" s="1">
        <f>B42/SUM($B$42:$B$44)</f>
        <v>0.34615384615384615</v>
      </c>
    </row>
    <row r="43" spans="1:13" x14ac:dyDescent="0.25">
      <c r="A43" s="30" t="s">
        <v>31</v>
      </c>
      <c r="B43" s="31">
        <v>0.1</v>
      </c>
      <c r="C43">
        <f t="shared" si="20"/>
        <v>500000.00000000076</v>
      </c>
      <c r="D43">
        <f t="shared" si="21"/>
        <v>273800.15735641273</v>
      </c>
      <c r="F43" s="1">
        <f>B43/SUM($B$42:$B$44)</f>
        <v>0.38461538461538464</v>
      </c>
    </row>
    <row r="44" spans="1:13" x14ac:dyDescent="0.25">
      <c r="A44" s="30" t="s">
        <v>32</v>
      </c>
      <c r="B44" s="31">
        <v>7.0000000000000007E-2</v>
      </c>
      <c r="C44">
        <f t="shared" si="20"/>
        <v>350000.00000000058</v>
      </c>
      <c r="D44">
        <f t="shared" si="21"/>
        <v>191660.1101494889</v>
      </c>
      <c r="F44" s="1">
        <f>B44/SUM($B$42:$B$44)</f>
        <v>0.26923076923076927</v>
      </c>
    </row>
    <row r="45" spans="1:13" x14ac:dyDescent="0.25">
      <c r="A45" s="30" t="s">
        <v>33</v>
      </c>
      <c r="B45" s="31">
        <v>0.1</v>
      </c>
      <c r="C45">
        <f t="shared" si="20"/>
        <v>500000.00000000076</v>
      </c>
      <c r="D45">
        <f t="shared" si="21"/>
        <v>273800.15735641273</v>
      </c>
      <c r="F45" s="1">
        <f>B45/SUM($B$45:$B$47)</f>
        <v>0.45454545454545459</v>
      </c>
    </row>
    <row r="46" spans="1:13" x14ac:dyDescent="0.25">
      <c r="A46" s="30" t="s">
        <v>34</v>
      </c>
      <c r="B46" s="31">
        <v>0.1</v>
      </c>
      <c r="C46">
        <f t="shared" si="20"/>
        <v>500000.00000000076</v>
      </c>
      <c r="D46">
        <f t="shared" si="21"/>
        <v>273800.15735641273</v>
      </c>
      <c r="F46" s="1">
        <f>B46/SUM($B$45:$B$47)</f>
        <v>0.45454545454545459</v>
      </c>
    </row>
    <row r="47" spans="1:13" x14ac:dyDescent="0.25">
      <c r="A47" s="30" t="s">
        <v>35</v>
      </c>
      <c r="B47" s="31">
        <v>0.02</v>
      </c>
      <c r="C47">
        <f t="shared" si="20"/>
        <v>100000.00000000015</v>
      </c>
      <c r="D47">
        <f t="shared" si="21"/>
        <v>54760.031471282535</v>
      </c>
      <c r="F47" s="1">
        <f>B47/SUM($B$45:$B$47)</f>
        <v>9.0909090909090912E-2</v>
      </c>
    </row>
    <row r="48" spans="1:13" x14ac:dyDescent="0.25">
      <c r="B48" s="1">
        <f>SUM(B38:B47)</f>
        <v>1</v>
      </c>
      <c r="C48">
        <f>SUM(C38:C47)</f>
        <v>5000000.0000000075</v>
      </c>
      <c r="D48">
        <f>SUM(D38:D47)</f>
        <v>2738001.5735641271</v>
      </c>
      <c r="F48" s="1">
        <f>SUM(F38:F47)</f>
        <v>4</v>
      </c>
    </row>
  </sheetData>
  <mergeCells count="4">
    <mergeCell ref="A36:L36"/>
    <mergeCell ref="A28:L28"/>
    <mergeCell ref="A21:L21"/>
    <mergeCell ref="D14:K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Деменчук Георгий Максимович</dc:creator>
  <cp:lastModifiedBy>Деменчук Георгий Максимович</cp:lastModifiedBy>
  <dcterms:created xsi:type="dcterms:W3CDTF">2021-09-27T05:45:07Z</dcterms:created>
  <dcterms:modified xsi:type="dcterms:W3CDTF">2021-09-27T07:04:46Z</dcterms:modified>
</cp:coreProperties>
</file>