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Projects\FA\Course II\БИС\Занятие 9\"/>
    </mc:Choice>
  </mc:AlternateContent>
  <bookViews>
    <workbookView xWindow="-120" yWindow="-120" windowWidth="20730" windowHeight="11160"/>
  </bookViews>
  <sheets>
    <sheet name="ЗАДАНИЕ 1" sheetId="7" r:id="rId1"/>
    <sheet name="ИНФОРМАЦИОННЫЙ СПРАВОЧНИК" sheetId="9" r:id="rId2"/>
    <sheet name="ИНОФРМАЦИОННЫЙ СПРАВОЧНИК СОРТ" sheetId="10" r:id="rId3"/>
  </sheets>
  <definedNames>
    <definedName name="_xlnm._FilterDatabase" localSheetId="0" hidden="1">'ЗАДАНИЕ 1'!$A$27:$N$28</definedName>
  </definedNames>
  <calcPr calcId="152511"/>
</workbook>
</file>

<file path=xl/calcChain.xml><?xml version="1.0" encoding="utf-8"?>
<calcChain xmlns="http://schemas.openxmlformats.org/spreadsheetml/2006/main">
  <c r="O29" i="7" l="1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28" i="7"/>
  <c r="L48" i="7" l="1"/>
  <c r="L51" i="7"/>
  <c r="L55" i="7"/>
  <c r="K47" i="7"/>
  <c r="K48" i="7"/>
  <c r="K49" i="7"/>
  <c r="K50" i="7"/>
  <c r="K51" i="7"/>
  <c r="K52" i="7"/>
  <c r="K53" i="7"/>
  <c r="K54" i="7"/>
  <c r="K55" i="7"/>
  <c r="I30" i="7"/>
  <c r="K30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J49" i="7"/>
  <c r="L49" i="7" s="1"/>
  <c r="J50" i="7"/>
  <c r="L50" i="7" s="1"/>
  <c r="J51" i="7"/>
  <c r="J52" i="7"/>
  <c r="L52" i="7" s="1"/>
  <c r="J53" i="7"/>
  <c r="L53" i="7" s="1"/>
  <c r="J54" i="7"/>
  <c r="L54" i="7" s="1"/>
  <c r="I29" i="7"/>
  <c r="K29" i="7" s="1"/>
  <c r="I31" i="7"/>
  <c r="K31" i="7" s="1"/>
  <c r="I32" i="7"/>
  <c r="K32" i="7" s="1"/>
  <c r="I33" i="7"/>
  <c r="K33" i="7" s="1"/>
  <c r="I34" i="7"/>
  <c r="I35" i="7"/>
  <c r="I36" i="7"/>
  <c r="I37" i="7"/>
  <c r="I38" i="7"/>
  <c r="K38" i="7" s="1"/>
  <c r="I39" i="7"/>
  <c r="I40" i="7"/>
  <c r="I41" i="7"/>
  <c r="I42" i="7"/>
  <c r="I43" i="7"/>
  <c r="I44" i="7"/>
  <c r="I45" i="7"/>
  <c r="K45" i="7" s="1"/>
  <c r="I46" i="7"/>
  <c r="K46" i="7" s="1"/>
  <c r="E29" i="7"/>
  <c r="F29" i="7" s="1"/>
  <c r="M29" i="7" s="1"/>
  <c r="N29" i="7" s="1"/>
  <c r="E30" i="7"/>
  <c r="F30" i="7" s="1"/>
  <c r="M30" i="7" s="1"/>
  <c r="N30" i="7" s="1"/>
  <c r="E31" i="7"/>
  <c r="F31" i="7" s="1"/>
  <c r="M31" i="7" s="1"/>
  <c r="E32" i="7"/>
  <c r="F32" i="7" s="1"/>
  <c r="E33" i="7"/>
  <c r="F33" i="7" s="1"/>
  <c r="M33" i="7" s="1"/>
  <c r="E34" i="7"/>
  <c r="F34" i="7" s="1"/>
  <c r="M34" i="7" s="1"/>
  <c r="E35" i="7"/>
  <c r="F35" i="7" s="1"/>
  <c r="M35" i="7" s="1"/>
  <c r="E36" i="7"/>
  <c r="F36" i="7" s="1"/>
  <c r="M36" i="7" s="1"/>
  <c r="E37" i="7"/>
  <c r="F37" i="7" s="1"/>
  <c r="M37" i="7" s="1"/>
  <c r="E38" i="7"/>
  <c r="F38" i="7" s="1"/>
  <c r="M38" i="7" s="1"/>
  <c r="E39" i="7"/>
  <c r="F39" i="7" s="1"/>
  <c r="M39" i="7" s="1"/>
  <c r="E40" i="7"/>
  <c r="F40" i="7" s="1"/>
  <c r="M40" i="7" s="1"/>
  <c r="E41" i="7"/>
  <c r="F41" i="7" s="1"/>
  <c r="M41" i="7" s="1"/>
  <c r="E42" i="7"/>
  <c r="F42" i="7" s="1"/>
  <c r="M42" i="7" s="1"/>
  <c r="E43" i="7"/>
  <c r="F43" i="7" s="1"/>
  <c r="M43" i="7" s="1"/>
  <c r="E44" i="7"/>
  <c r="F44" i="7" s="1"/>
  <c r="M44" i="7" s="1"/>
  <c r="E45" i="7"/>
  <c r="F45" i="7" s="1"/>
  <c r="M45" i="7" s="1"/>
  <c r="E46" i="7"/>
  <c r="F46" i="7" s="1"/>
  <c r="M46" i="7" s="1"/>
  <c r="E47" i="7"/>
  <c r="F47" i="7" s="1"/>
  <c r="M47" i="7" s="1"/>
  <c r="N47" i="7" s="1"/>
  <c r="E48" i="7"/>
  <c r="F48" i="7" s="1"/>
  <c r="M48" i="7" s="1"/>
  <c r="N48" i="7" s="1"/>
  <c r="E49" i="7"/>
  <c r="F49" i="7" s="1"/>
  <c r="M49" i="7" s="1"/>
  <c r="N49" i="7" s="1"/>
  <c r="E50" i="7"/>
  <c r="F50" i="7" s="1"/>
  <c r="M50" i="7" s="1"/>
  <c r="N50" i="7" s="1"/>
  <c r="E51" i="7"/>
  <c r="F51" i="7" s="1"/>
  <c r="M51" i="7" s="1"/>
  <c r="N51" i="7" s="1"/>
  <c r="E52" i="7"/>
  <c r="F52" i="7" s="1"/>
  <c r="M52" i="7" s="1"/>
  <c r="N52" i="7" s="1"/>
  <c r="E53" i="7"/>
  <c r="F53" i="7" s="1"/>
  <c r="M53" i="7" s="1"/>
  <c r="N53" i="7" s="1"/>
  <c r="E54" i="7"/>
  <c r="F54" i="7" s="1"/>
  <c r="M54" i="7" s="1"/>
  <c r="N54" i="7" s="1"/>
  <c r="E55" i="7"/>
  <c r="F55" i="7" s="1"/>
  <c r="M55" i="7" s="1"/>
  <c r="N55" i="7" s="1"/>
  <c r="J28" i="7"/>
  <c r="L28" i="7" s="1"/>
  <c r="I28" i="7"/>
  <c r="K28" i="7" s="1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8" i="7"/>
  <c r="F28" i="7" s="1"/>
  <c r="B59" i="7" l="1"/>
  <c r="M28" i="7"/>
  <c r="N28" i="7" s="1"/>
  <c r="M32" i="7"/>
  <c r="N32" i="7" s="1"/>
  <c r="N38" i="7"/>
  <c r="N33" i="7"/>
  <c r="N31" i="7"/>
  <c r="N46" i="7"/>
  <c r="N45" i="7"/>
  <c r="N44" i="7"/>
  <c r="K44" i="7"/>
  <c r="N43" i="7"/>
  <c r="N42" i="7"/>
  <c r="K43" i="7"/>
  <c r="K42" i="7"/>
  <c r="N41" i="7"/>
  <c r="K41" i="7"/>
  <c r="N40" i="7"/>
  <c r="N39" i="7"/>
  <c r="K40" i="7"/>
  <c r="N37" i="7"/>
  <c r="K39" i="7"/>
  <c r="K37" i="7"/>
  <c r="N36" i="7"/>
  <c r="N35" i="7"/>
  <c r="K36" i="7"/>
  <c r="K35" i="7"/>
  <c r="N34" i="7"/>
  <c r="K34" i="7"/>
  <c r="B58" i="7" l="1"/>
  <c r="B57" i="7"/>
</calcChain>
</file>

<file path=xl/sharedStrings.xml><?xml version="1.0" encoding="utf-8"?>
<sst xmlns="http://schemas.openxmlformats.org/spreadsheetml/2006/main" count="130" uniqueCount="89">
  <si>
    <t>Постановка задачи</t>
  </si>
  <si>
    <t>Цифровой код валюты</t>
  </si>
  <si>
    <t>Буквенный код валюты</t>
  </si>
  <si>
    <t>Наименование валюты</t>
  </si>
  <si>
    <t>Курс, руб.</t>
  </si>
  <si>
    <t>AUD</t>
  </si>
  <si>
    <t>Австралийский доллар</t>
  </si>
  <si>
    <t>GBP</t>
  </si>
  <si>
    <t>Английский фунт стерлингов</t>
  </si>
  <si>
    <t>USD</t>
  </si>
  <si>
    <t>Доллар США</t>
  </si>
  <si>
    <t>EUR</t>
  </si>
  <si>
    <t>ЕВРО</t>
  </si>
  <si>
    <t>CAD</t>
  </si>
  <si>
    <t>Канадский доллар</t>
  </si>
  <si>
    <t>TRY</t>
  </si>
  <si>
    <t>Турецкая лира</t>
  </si>
  <si>
    <t>SGD</t>
  </si>
  <si>
    <t>Сингапурский доллар</t>
  </si>
  <si>
    <t>CHF</t>
  </si>
  <si>
    <t>Швейцарский франк</t>
  </si>
  <si>
    <t>BRL</t>
  </si>
  <si>
    <t>Бразильский реал</t>
  </si>
  <si>
    <t>LVL</t>
  </si>
  <si>
    <t>Латвийский лат</t>
  </si>
  <si>
    <t>XDR</t>
  </si>
  <si>
    <r>
      <t xml:space="preserve">СДР </t>
    </r>
    <r>
      <rPr>
        <i/>
        <sz val="11"/>
        <color theme="1"/>
        <rFont val="Arial"/>
        <family val="2"/>
        <charset val="204"/>
      </rPr>
      <t>(специальные права заимствования)</t>
    </r>
  </si>
  <si>
    <t>AZN</t>
  </si>
  <si>
    <t>Азербайджанский манат</t>
  </si>
  <si>
    <t>BGN</t>
  </si>
  <si>
    <t>Болгарский лев</t>
  </si>
  <si>
    <t>RUB</t>
  </si>
  <si>
    <t>Российский рубль</t>
  </si>
  <si>
    <t>Выдержка из «Информационного справочника Банка России»</t>
  </si>
  <si>
    <t>В банке N в таблице учитываются вклады в разных валютах. Необходимо рассчитать срок размещения в месяцах, определить валюту вклада, определить будущую стоимость вклада в зависимости от годовой процентной ставки, получить стоимость вклада в рублевом эквиваленте.</t>
  </si>
  <si>
    <t>Пояснения.</t>
  </si>
  <si>
    <t>Значение графы 13 рассчитайте с помощью финансовых функций.</t>
  </si>
  <si>
    <t>Таблица 1</t>
  </si>
  <si>
    <t>№ п/п</t>
  </si>
  <si>
    <t>ФИО вкладчика</t>
  </si>
  <si>
    <t>Дата начала вклада</t>
  </si>
  <si>
    <t>Расчетный счет</t>
  </si>
  <si>
    <t>Текущая дата</t>
  </si>
  <si>
    <t>Срок вклада в месяцах</t>
  </si>
  <si>
    <t>Процентная ставка</t>
  </si>
  <si>
    <t>Сумма вклада</t>
  </si>
  <si>
    <t>Валюта вклада 1</t>
  </si>
  <si>
    <t>Валюта вклада 2</t>
  </si>
  <si>
    <t>Наименование валюты 1</t>
  </si>
  <si>
    <t>Наименование валюты 2</t>
  </si>
  <si>
    <t>Будущая стоимость вклада</t>
  </si>
  <si>
    <t>Будущая стоимость вклада в рублях</t>
  </si>
  <si>
    <r>
      <t>Значение граф 5 и 6 вычислите с помощью функций даты и времени</t>
    </r>
    <r>
      <rPr>
        <sz val="12"/>
        <color theme="1"/>
        <rFont val="Arial"/>
        <family val="2"/>
        <charset val="204"/>
      </rPr>
      <t>.</t>
    </r>
  </si>
  <si>
    <t xml:space="preserve">Код валюты определяется исходя из расчетного счета вкладчика. При этом код валюты занимает место с 6 по 8 символ в счете клиента. </t>
  </si>
  <si>
    <t>Значение граф 11 и 12 вычислите с помощью функций ВПР и Просмотр  соответственно, ссылаясь на «Информационный справочник Банка России».</t>
  </si>
  <si>
    <t>Отдельно, рассчитайте рублевый эквивалент по каждой валюте ( 1 вариант - с помощью функции СУММЕСЛИ; 2 вариант - с помощью инструмента промежуточные итоги). С помощью функции СУММЕСЛИМН рассчитайте суммарную стоимость вклада по валюте (840) и на срок более 6 месяцев. Определите сколько таких вкладчиков.</t>
  </si>
  <si>
    <t xml:space="preserve">Данные граф  2, 3, 4 и 8 Таблицы 1 задайте самостоятельно. </t>
  </si>
  <si>
    <t xml:space="preserve">Расчетный счет вкладчика (графа 4)  состоит из 20 символов. При вводе расчетного счета предусмотрите ограничение на ввод данных ячейки по количеству символов. </t>
  </si>
  <si>
    <t xml:space="preserve">Данные графы 7 ввести с использованием выпадающего списка. </t>
  </si>
  <si>
    <r>
      <t xml:space="preserve">Для расчета графы 14 используются функция </t>
    </r>
    <r>
      <rPr>
        <sz val="12"/>
        <color theme="1"/>
        <rFont val="Arial"/>
        <family val="2"/>
        <charset val="204"/>
      </rPr>
      <t>ПРОСМОТР</t>
    </r>
    <r>
      <rPr>
        <sz val="14"/>
        <color theme="1"/>
        <rFont val="Cambria"/>
        <family val="1"/>
        <charset val="204"/>
      </rPr>
      <t xml:space="preserve"> и «Информационный справочник Банка России». </t>
    </r>
  </si>
  <si>
    <t>Деменчук Георгий Максимович</t>
  </si>
  <si>
    <t>12345840912345678912</t>
  </si>
  <si>
    <t>Бедак Иван</t>
  </si>
  <si>
    <t>12345840912345678913</t>
  </si>
  <si>
    <t>12345840912345678915</t>
  </si>
  <si>
    <t>Кузнецов</t>
  </si>
  <si>
    <t>Прищепа</t>
  </si>
  <si>
    <t>Кот</t>
  </si>
  <si>
    <t>Кошка</t>
  </si>
  <si>
    <t>Пользователь1</t>
  </si>
  <si>
    <t>Пользователь2</t>
  </si>
  <si>
    <t>Пользователь3</t>
  </si>
  <si>
    <t>Пользователь4</t>
  </si>
  <si>
    <t>Пользователь5</t>
  </si>
  <si>
    <t>Пользователь6</t>
  </si>
  <si>
    <t>Пользователь7</t>
  </si>
  <si>
    <t>Пользователь8</t>
  </si>
  <si>
    <t>Пользователь9</t>
  </si>
  <si>
    <t>Пользователь10</t>
  </si>
  <si>
    <t>Пользователь11</t>
  </si>
  <si>
    <t>Пользователь12</t>
  </si>
  <si>
    <t>Пользователь13</t>
  </si>
  <si>
    <t>12345960912345678913</t>
  </si>
  <si>
    <t>СУММЕСЛИ</t>
  </si>
  <si>
    <t>СУММЕСЛИМН</t>
  </si>
  <si>
    <t>12345810912345678915</t>
  </si>
  <si>
    <t>12345810912345678913</t>
  </si>
  <si>
    <t>Код валюты</t>
  </si>
  <si>
    <t xml:space="preserve">Количество вкладчиков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</si>
</sst>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₽&quot;;[Red]\-#,##0.00\ &quot;₽&quot;"/>
    <numFmt numFmtId="164" formatCode="_-* #,##0.00_р_._-;\-* #,##0.00_р_._-;_-* &quot;-&quot;??_р_._-;_-@_-"/>
    <numFmt numFmtId="165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i/>
      <u/>
      <sz val="14"/>
      <color theme="1"/>
      <name val="Times New Roman"/>
      <family val="1"/>
      <charset val="204"/>
    </font>
    <font>
      <sz val="14"/>
      <color theme="1"/>
      <name val="Cambria"/>
      <family val="1"/>
      <charset val="204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4"/>
      <color theme="1"/>
      <name val="Cambria"/>
      <family val="1"/>
      <charset val="204"/>
    </font>
    <font>
      <b/>
      <i/>
      <u/>
      <sz val="14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4" fontId="0" fillId="0" borderId="0" xfId="0" applyNumberFormat="1"/>
    <xf numFmtId="9" fontId="0" fillId="0" borderId="0" xfId="0" applyNumberFormat="1"/>
    <xf numFmtId="49" fontId="0" fillId="0" borderId="0" xfId="0" applyNumberFormat="1"/>
    <xf numFmtId="8" fontId="0" fillId="0" borderId="0" xfId="0" applyNumberFormat="1"/>
    <xf numFmtId="2" fontId="0" fillId="0" borderId="0" xfId="0" applyNumberFormat="1"/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2" borderId="1" xfId="0" applyFill="1" applyBorder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25" workbookViewId="0">
      <selection activeCell="B53" sqref="B53"/>
    </sheetView>
  </sheetViews>
  <sheetFormatPr defaultRowHeight="15" x14ac:dyDescent="0.25"/>
  <cols>
    <col min="1" max="1" width="22.85546875" customWidth="1"/>
    <col min="2" max="2" width="23.42578125" customWidth="1"/>
    <col min="3" max="3" width="28.42578125" customWidth="1"/>
    <col min="4" max="4" width="25.28515625" style="11" customWidth="1"/>
    <col min="5" max="5" width="12.7109375" customWidth="1"/>
    <col min="6" max="6" width="12.140625" customWidth="1"/>
    <col min="7" max="7" width="16.140625" customWidth="1"/>
    <col min="8" max="8" width="13.140625" customWidth="1"/>
    <col min="9" max="9" width="13.85546875" customWidth="1"/>
    <col min="10" max="10" width="12.5703125" customWidth="1"/>
    <col min="11" max="11" width="15.42578125" customWidth="1"/>
    <col min="12" max="12" width="20.28515625" customWidth="1"/>
    <col min="13" max="13" width="29.85546875" style="13" customWidth="1"/>
    <col min="14" max="14" width="26.42578125" customWidth="1"/>
  </cols>
  <sheetData>
    <row r="1" spans="1:14" ht="19.5" x14ac:dyDescent="0.25">
      <c r="A1" s="20" t="s">
        <v>0</v>
      </c>
      <c r="B1" s="20"/>
      <c r="C1" s="20"/>
    </row>
    <row r="2" spans="1:14" ht="18" customHeight="1" x14ac:dyDescent="0.25">
      <c r="A2" s="21" t="s">
        <v>34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8" spans="1:14" ht="18" x14ac:dyDescent="0.25">
      <c r="A8" s="22" t="s">
        <v>35</v>
      </c>
      <c r="B8" s="22"/>
      <c r="C8" s="22"/>
    </row>
    <row r="9" spans="1:14" ht="18" x14ac:dyDescent="0.25">
      <c r="A9" s="23" t="s">
        <v>56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 ht="18" customHeight="1" x14ac:dyDescent="0.25">
      <c r="A10" s="21" t="s">
        <v>57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8"/>
      <c r="M10" s="14"/>
      <c r="N10" s="8"/>
    </row>
    <row r="11" spans="1:14" ht="55.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8"/>
      <c r="M11" s="14"/>
      <c r="N11" s="8"/>
    </row>
    <row r="12" spans="1:14" ht="18" x14ac:dyDescent="0.25">
      <c r="A12" s="23" t="s">
        <v>52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7"/>
      <c r="M12" s="15"/>
      <c r="N12" s="7"/>
    </row>
    <row r="13" spans="1:14" ht="18" customHeight="1" x14ac:dyDescent="0.25">
      <c r="A13" s="21" t="s">
        <v>58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8"/>
      <c r="M13" s="14"/>
      <c r="N13" s="8"/>
    </row>
    <row r="14" spans="1:14" ht="18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8"/>
      <c r="M14" s="14"/>
      <c r="N14" s="8"/>
    </row>
    <row r="15" spans="1:14" ht="18" customHeight="1" x14ac:dyDescent="0.25">
      <c r="A15" s="25" t="s">
        <v>53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8"/>
      <c r="M15" s="14"/>
      <c r="N15" s="8"/>
    </row>
    <row r="16" spans="1:14" ht="43.5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8"/>
      <c r="M16" s="14"/>
      <c r="N16" s="8"/>
    </row>
    <row r="17" spans="1:15" ht="43.5" customHeight="1" x14ac:dyDescent="0.25">
      <c r="A17" s="21" t="s">
        <v>54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8"/>
      <c r="M17" s="14"/>
      <c r="N17" s="8"/>
    </row>
    <row r="18" spans="1:15" ht="7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8"/>
      <c r="M18" s="14"/>
      <c r="N18" s="8"/>
    </row>
    <row r="19" spans="1:15" ht="18" x14ac:dyDescent="0.25">
      <c r="A19" s="23" t="s">
        <v>36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7"/>
      <c r="M19" s="15"/>
      <c r="N19" s="7"/>
    </row>
    <row r="20" spans="1:15" ht="18" customHeight="1" x14ac:dyDescent="0.25">
      <c r="A20" s="21" t="s">
        <v>59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8"/>
      <c r="M20" s="14"/>
      <c r="N20" s="8"/>
    </row>
    <row r="21" spans="1:15" ht="19.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8"/>
      <c r="M21" s="14"/>
      <c r="N21" s="8"/>
    </row>
    <row r="22" spans="1:15" ht="31.5" customHeight="1" x14ac:dyDescent="0.25">
      <c r="A22" s="21" t="s">
        <v>55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8"/>
      <c r="M22" s="14"/>
      <c r="N22" s="8"/>
    </row>
    <row r="23" spans="1:15" ht="26.2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8"/>
      <c r="M23" s="14"/>
      <c r="N23" s="8"/>
    </row>
    <row r="25" spans="1:15" ht="19.5" x14ac:dyDescent="0.25">
      <c r="A25" s="24" t="s">
        <v>37</v>
      </c>
      <c r="B25" s="24"/>
      <c r="C25" s="24"/>
    </row>
    <row r="27" spans="1:15" ht="65.25" customHeight="1" x14ac:dyDescent="0.25">
      <c r="A27" s="16" t="s">
        <v>38</v>
      </c>
      <c r="B27" s="16" t="s">
        <v>39</v>
      </c>
      <c r="C27" s="17" t="s">
        <v>40</v>
      </c>
      <c r="D27" s="18" t="s">
        <v>41</v>
      </c>
      <c r="E27" s="17" t="s">
        <v>42</v>
      </c>
      <c r="F27" s="17" t="s">
        <v>43</v>
      </c>
      <c r="G27" s="17" t="s">
        <v>44</v>
      </c>
      <c r="H27" s="17" t="s">
        <v>45</v>
      </c>
      <c r="I27" s="17" t="s">
        <v>46</v>
      </c>
      <c r="J27" s="17" t="s">
        <v>47</v>
      </c>
      <c r="K27" s="17" t="s">
        <v>48</v>
      </c>
      <c r="L27" s="17" t="s">
        <v>49</v>
      </c>
      <c r="M27" s="19" t="s">
        <v>50</v>
      </c>
      <c r="N27" s="16" t="s">
        <v>51</v>
      </c>
    </row>
    <row r="28" spans="1:15" x14ac:dyDescent="0.25">
      <c r="A28">
        <v>1</v>
      </c>
      <c r="B28" t="s">
        <v>60</v>
      </c>
      <c r="C28" s="9">
        <v>43831</v>
      </c>
      <c r="D28" s="11" t="s">
        <v>61</v>
      </c>
      <c r="E28" s="9">
        <f ca="1">IF($B28&lt;&gt;"",TODAY(),"")</f>
        <v>44151</v>
      </c>
      <c r="F28">
        <f ca="1">IF($B28&lt;&gt;"",DATEDIF(C28,E28,"M"),"")</f>
        <v>10</v>
      </c>
      <c r="G28" s="10">
        <v>0.1</v>
      </c>
      <c r="H28">
        <v>111</v>
      </c>
      <c r="I28">
        <f>IF($B28&lt;&gt;"",VALUE(MID(D28,6,3)),"")</f>
        <v>840</v>
      </c>
      <c r="J28">
        <f>IF($B28&lt;&gt;"",VALUE(RIGHT(LEFT(D28,8),3)),"")</f>
        <v>840</v>
      </c>
      <c r="K28" t="str">
        <f>IF($B28&lt;&gt;"",VLOOKUP(I28,'ИНФОРМАЦИОННЫЙ СПРАВОЧНИК'!$A$3:$D$16,3,0),"")</f>
        <v>Доллар США</v>
      </c>
      <c r="L28" t="str">
        <f>IF($B28&lt;&gt;"",LOOKUP(J28,'ИНОФРМАЦИОННЫЙ СПРАВОЧНИК СОРТ'!$A$1:$A$14,'ИНОФРМАЦИОННЫЙ СПРАВОЧНИК СОРТ'!$C$1:$C$14),"")</f>
        <v>Доллар США</v>
      </c>
      <c r="M28" s="13">
        <f ca="1">IF($B28&lt;&gt;"",FV(G28/12,F28,,-H28),"")</f>
        <v>120.60469687850345</v>
      </c>
      <c r="N28" s="12">
        <f ca="1">IF($B28&lt;&gt;"",VLOOKUP(I28,'ИНФОРМАЦИОННЫЙ СПРАВОЧНИК'!$A$3:$D$16,4,0)*M28,"")</f>
        <v>8325.3422255230926</v>
      </c>
      <c r="O28">
        <f>IF($B28&lt;&gt;"",1,"")</f>
        <v>1</v>
      </c>
    </row>
    <row r="29" spans="1:15" x14ac:dyDescent="0.25">
      <c r="A29">
        <v>2</v>
      </c>
      <c r="B29" t="s">
        <v>62</v>
      </c>
      <c r="C29" s="9">
        <v>43832</v>
      </c>
      <c r="D29" s="11" t="s">
        <v>63</v>
      </c>
      <c r="E29" s="9">
        <f t="shared" ref="E29:E56" ca="1" si="0">IF($B29&lt;&gt;"",TODAY(),"")</f>
        <v>44151</v>
      </c>
      <c r="F29">
        <f t="shared" ref="F29:F56" ca="1" si="1">IF($B29&lt;&gt;"",DATEDIF(C29,E29,"M"),"")</f>
        <v>10</v>
      </c>
      <c r="G29" s="10">
        <v>0.05</v>
      </c>
      <c r="H29">
        <v>123</v>
      </c>
      <c r="I29">
        <f t="shared" ref="I29:I46" si="2">IF($B29&lt;&gt;"",VALUE(MID(D29,6,3)),"")</f>
        <v>840</v>
      </c>
      <c r="J29">
        <f t="shared" ref="J29:J54" si="3">IF($B29&lt;&gt;"",VALUE(RIGHT(LEFT(D29,8),3)),"")</f>
        <v>840</v>
      </c>
      <c r="K29" t="str">
        <f>IF($B29&lt;&gt;"",VLOOKUP(I29,'ИНФОРМАЦИОННЫЙ СПРАВОЧНИК'!$A$3:$D$16,3,0),"")</f>
        <v>Доллар США</v>
      </c>
      <c r="L29" t="str">
        <f>IF($B29&lt;&gt;"",LOOKUP(J29,'ИНОФРМАЦИОННЫЙ СПРАВОЧНИК СОРТ'!$A$1:$A$14,'ИНОФРМАЦИОННЫЙ СПРАВОЧНИК СОРТ'!$C$1:$C$14),"")</f>
        <v>Доллар США</v>
      </c>
      <c r="M29" s="13">
        <f t="shared" ref="M29:M55" ca="1" si="4">IF($B29&lt;&gt;"",FV(G29/12,F29,,-H29),"")</f>
        <v>128.22216928276899</v>
      </c>
      <c r="N29" s="12">
        <f ca="1">IF($B29&lt;&gt;"",VLOOKUP(I29,'ИНФОРМАЦИОННЫЙ СПРАВОЧНИК'!$A$3:$D$16,4,0)*M29,"")</f>
        <v>8851.1763455895434</v>
      </c>
      <c r="O29">
        <f t="shared" ref="O29:O74" si="5">IF($B29&lt;&gt;"",1,"")</f>
        <v>1</v>
      </c>
    </row>
    <row r="30" spans="1:15" x14ac:dyDescent="0.25">
      <c r="A30">
        <v>3</v>
      </c>
      <c r="B30" t="s">
        <v>65</v>
      </c>
      <c r="C30" s="9">
        <v>43833</v>
      </c>
      <c r="D30" s="11" t="s">
        <v>64</v>
      </c>
      <c r="E30" s="9">
        <f t="shared" ca="1" si="0"/>
        <v>44151</v>
      </c>
      <c r="F30">
        <f t="shared" ca="1" si="1"/>
        <v>10</v>
      </c>
      <c r="G30" s="10">
        <v>0.05</v>
      </c>
      <c r="H30">
        <v>546</v>
      </c>
      <c r="I30">
        <f>IF($B30&lt;&gt;"",VALUE(MID(D30,6,3)),"")</f>
        <v>840</v>
      </c>
      <c r="J30">
        <f t="shared" si="3"/>
        <v>840</v>
      </c>
      <c r="K30" t="str">
        <f>IF($B30&lt;&gt;"",VLOOKUP(I30,'ИНФОРМАЦИОННЫЙ СПРАВОЧНИК'!$A$3:$D$16,3,0),"")</f>
        <v>Доллар США</v>
      </c>
      <c r="L30" t="str">
        <f>IF($B30&lt;&gt;"",LOOKUP(J30,'ИНОФРМАЦИОННЫЙ СПРАВОЧНИК СОРТ'!$A$1:$A$14,'ИНОФРМАЦИОННЫЙ СПРАВОЧНИК СОРТ'!$C$1:$C$14),"")</f>
        <v>Доллар США</v>
      </c>
      <c r="M30" s="13">
        <f t="shared" ca="1" si="4"/>
        <v>569.18133681619395</v>
      </c>
      <c r="N30" s="12">
        <f ca="1">IF($B30&lt;&gt;"",VLOOKUP(I30,'ИНФОРМАЦИОННЫЙ СПРАВОЧНИК'!$A$3:$D$16,4,0)*M30,"")</f>
        <v>39290.587680421871</v>
      </c>
      <c r="O30">
        <f t="shared" si="5"/>
        <v>1</v>
      </c>
    </row>
    <row r="31" spans="1:15" x14ac:dyDescent="0.25">
      <c r="A31">
        <v>4</v>
      </c>
      <c r="B31" t="s">
        <v>66</v>
      </c>
      <c r="C31" s="9">
        <v>43834</v>
      </c>
      <c r="D31" s="11" t="s">
        <v>61</v>
      </c>
      <c r="E31" s="9">
        <f t="shared" ca="1" si="0"/>
        <v>44151</v>
      </c>
      <c r="F31">
        <f t="shared" ca="1" si="1"/>
        <v>10</v>
      </c>
      <c r="G31" s="10">
        <v>0.15</v>
      </c>
      <c r="H31">
        <v>54645</v>
      </c>
      <c r="I31">
        <f t="shared" si="2"/>
        <v>840</v>
      </c>
      <c r="J31">
        <f t="shared" si="3"/>
        <v>840</v>
      </c>
      <c r="K31" t="str">
        <f>IF($B31&lt;&gt;"",VLOOKUP(I31,'ИНФОРМАЦИОННЫЙ СПРАВОЧНИК'!$A$3:$D$16,3,0),"")</f>
        <v>Доллар США</v>
      </c>
      <c r="L31" t="str">
        <f>IF($B31&lt;&gt;"",LOOKUP(J31,'ИНОФРМАЦИОННЫЙ СПРАВОЧНИК СОРТ'!$A$1:$A$14,'ИНОФРМАЦИОННЫЙ СПРАВОЧНИК СОРТ'!$C$1:$C$14),"")</f>
        <v>Доллар США</v>
      </c>
      <c r="M31" s="13">
        <f t="shared" ca="1" si="4"/>
        <v>61872.939487003336</v>
      </c>
      <c r="N31" s="12">
        <f ca="1">IF($B31&lt;&gt;"",VLOOKUP(I31,'ИНФОРМАЦИОННЫЙ СПРАВОЧНИК'!$A$3:$D$16,4,0)*M31,"")</f>
        <v>4271089.0127878403</v>
      </c>
      <c r="O31">
        <f t="shared" si="5"/>
        <v>1</v>
      </c>
    </row>
    <row r="32" spans="1:15" x14ac:dyDescent="0.25">
      <c r="A32">
        <v>5</v>
      </c>
      <c r="B32" t="s">
        <v>67</v>
      </c>
      <c r="C32" s="9">
        <v>43835</v>
      </c>
      <c r="D32" s="11" t="s">
        <v>86</v>
      </c>
      <c r="E32" s="9">
        <f t="shared" ca="1" si="0"/>
        <v>44151</v>
      </c>
      <c r="F32">
        <f t="shared" ca="1" si="1"/>
        <v>10</v>
      </c>
      <c r="G32" s="10">
        <v>0.1</v>
      </c>
      <c r="H32">
        <v>65676</v>
      </c>
      <c r="I32">
        <f t="shared" si="2"/>
        <v>810</v>
      </c>
      <c r="J32">
        <f t="shared" si="3"/>
        <v>810</v>
      </c>
      <c r="K32" t="str">
        <f>IF($B32&lt;&gt;"",VLOOKUP(I32,'ИНФОРМАЦИОННЫЙ СПРАВОЧНИК'!$A$3:$D$16,3,0),"")</f>
        <v>Российский рубль</v>
      </c>
      <c r="L32" t="str">
        <f>IF($B32&lt;&gt;"",LOOKUP(J32,'ИНОФРМАЦИОННЫЙ СПРАВОЧНИК СОРТ'!$A$1:$A$14,'ИНОФРМАЦИОННЫЙ СПРАВОЧНИК СОРТ'!$C$1:$C$14),"")</f>
        <v>Российский рубль</v>
      </c>
      <c r="M32" s="13">
        <f t="shared" ca="1" si="4"/>
        <v>71358.865515248574</v>
      </c>
      <c r="N32" s="12">
        <f ca="1">IF($B32&lt;&gt;"",VLOOKUP(I32,'ИНФОРМАЦИОННЫЙ СПРАВОЧНИК'!$A$3:$D$16,4,0)*M32,"")</f>
        <v>71358.865515248574</v>
      </c>
      <c r="O32">
        <f t="shared" si="5"/>
        <v>1</v>
      </c>
    </row>
    <row r="33" spans="1:15" x14ac:dyDescent="0.25">
      <c r="A33">
        <v>6</v>
      </c>
      <c r="B33" t="s">
        <v>68</v>
      </c>
      <c r="C33" s="9">
        <v>43836</v>
      </c>
      <c r="D33" s="11" t="s">
        <v>85</v>
      </c>
      <c r="E33" s="9">
        <f t="shared" ca="1" si="0"/>
        <v>44151</v>
      </c>
      <c r="F33">
        <f t="shared" ca="1" si="1"/>
        <v>10</v>
      </c>
      <c r="G33" s="10">
        <v>0.05</v>
      </c>
      <c r="H33">
        <v>10000</v>
      </c>
      <c r="I33">
        <f t="shared" si="2"/>
        <v>810</v>
      </c>
      <c r="J33">
        <f t="shared" si="3"/>
        <v>810</v>
      </c>
      <c r="K33" t="str">
        <f>IF($B33&lt;&gt;"",VLOOKUP(I33,'ИНФОРМАЦИОННЫЙ СПРАВОЧНИК'!$A$3:$D$16,3,0),"")</f>
        <v>Российский рубль</v>
      </c>
      <c r="L33" t="str">
        <f>IF($B33&lt;&gt;"",LOOKUP(J33,'ИНОФРМАЦИОННЫЙ СПРАВОЧНИК СОРТ'!$A$1:$A$14,'ИНОФРМАЦИОННЫЙ СПРАВОЧНИК СОРТ'!$C$1:$C$14),"")</f>
        <v>Российский рубль</v>
      </c>
      <c r="M33" s="13">
        <f t="shared" ca="1" si="4"/>
        <v>10424.566608355201</v>
      </c>
      <c r="N33" s="12">
        <f ca="1">IF($B33&lt;&gt;"",VLOOKUP(I33,'ИНФОРМАЦИОННЫЙ СПРАВОЧНИК'!$A$3:$D$16,4,0)*M33,"")</f>
        <v>10424.566608355201</v>
      </c>
      <c r="O33">
        <f t="shared" si="5"/>
        <v>1</v>
      </c>
    </row>
    <row r="34" spans="1:15" x14ac:dyDescent="0.25">
      <c r="A34">
        <v>7</v>
      </c>
      <c r="B34" t="s">
        <v>69</v>
      </c>
      <c r="C34" s="9">
        <v>43837</v>
      </c>
      <c r="D34" s="11" t="s">
        <v>61</v>
      </c>
      <c r="E34" s="9">
        <f t="shared" ca="1" si="0"/>
        <v>44151</v>
      </c>
      <c r="F34">
        <f t="shared" ca="1" si="1"/>
        <v>10</v>
      </c>
      <c r="G34" s="10">
        <v>0.05</v>
      </c>
      <c r="H34">
        <v>5646</v>
      </c>
      <c r="I34">
        <f t="shared" si="2"/>
        <v>840</v>
      </c>
      <c r="J34">
        <f t="shared" si="3"/>
        <v>840</v>
      </c>
      <c r="K34" t="str">
        <f>IF($B34&lt;&gt;"",VLOOKUP(I34,'ИНФОРМАЦИОННЫЙ СПРАВОЧНИК'!$A$3:$D$16,3,0),"")</f>
        <v>Доллар США</v>
      </c>
      <c r="L34" t="str">
        <f>IF($B34&lt;&gt;"",LOOKUP(J34,'ИНОФРМАЦИОННЫЙ СПРАВОЧНИК СОРТ'!$A$1:$A$14,'ИНОФРМАЦИОННЫЙ СПРАВОЧНИК СОРТ'!$C$1:$C$14),"")</f>
        <v>Доллар США</v>
      </c>
      <c r="M34" s="13">
        <f t="shared" ca="1" si="4"/>
        <v>5885.7103070773464</v>
      </c>
      <c r="N34" s="12">
        <f ca="1">IF($B34&lt;&gt;"",VLOOKUP(I34,'ИНФОРМАЦИОННЫЙ СПРАВОЧНИК'!$A$3:$D$16,4,0)*M34,"")</f>
        <v>406290.58249754924</v>
      </c>
      <c r="O34">
        <f t="shared" si="5"/>
        <v>1</v>
      </c>
    </row>
    <row r="35" spans="1:15" x14ac:dyDescent="0.25">
      <c r="A35">
        <v>8</v>
      </c>
      <c r="B35" t="s">
        <v>70</v>
      </c>
      <c r="C35" s="9">
        <v>43838</v>
      </c>
      <c r="D35" s="11" t="s">
        <v>82</v>
      </c>
      <c r="E35" s="9">
        <f t="shared" ca="1" si="0"/>
        <v>44151</v>
      </c>
      <c r="F35">
        <f t="shared" ca="1" si="1"/>
        <v>10</v>
      </c>
      <c r="G35" s="10">
        <v>0.15</v>
      </c>
      <c r="H35">
        <v>56546</v>
      </c>
      <c r="I35">
        <f t="shared" si="2"/>
        <v>960</v>
      </c>
      <c r="J35">
        <f t="shared" si="3"/>
        <v>960</v>
      </c>
      <c r="K35" t="str">
        <f>IF($B35&lt;&gt;"",VLOOKUP(I35,'ИНФОРМАЦИОННЫЙ СПРАВОЧНИК'!$A$3:$D$16,3,0),"")</f>
        <v>СДР (специальные права заимствования)</v>
      </c>
      <c r="L35" t="str">
        <f>IF($B35&lt;&gt;"",LOOKUP(J35,'ИНОФРМАЦИОННЫЙ СПРАВОЧНИК СОРТ'!$A$1:$A$14,'ИНОФРМАЦИОННЫЙ СПРАВОЧНИК СОРТ'!$C$1:$C$14),"")</f>
        <v>СДР (специальные права заимствования)</v>
      </c>
      <c r="M35" s="13">
        <f t="shared" ca="1" si="4"/>
        <v>64025.386334195086</v>
      </c>
      <c r="N35" s="12">
        <f ca="1">IF($B35&lt;&gt;"",VLOOKUP(I35,'ИНФОРМАЦИОННЫЙ СПРАВОЧНИК'!$A$3:$D$16,4,0)*M35,"")</f>
        <v>3173738.4005860505</v>
      </c>
      <c r="O35">
        <f t="shared" si="5"/>
        <v>1</v>
      </c>
    </row>
    <row r="36" spans="1:15" x14ac:dyDescent="0.25">
      <c r="A36">
        <v>9</v>
      </c>
      <c r="B36" t="s">
        <v>71</v>
      </c>
      <c r="C36" s="9">
        <v>43839</v>
      </c>
      <c r="D36" s="11" t="s">
        <v>64</v>
      </c>
      <c r="E36" s="9">
        <f t="shared" ca="1" si="0"/>
        <v>44151</v>
      </c>
      <c r="F36">
        <f t="shared" ca="1" si="1"/>
        <v>10</v>
      </c>
      <c r="G36" s="10">
        <v>0.1</v>
      </c>
      <c r="H36">
        <v>54457</v>
      </c>
      <c r="I36">
        <f t="shared" si="2"/>
        <v>840</v>
      </c>
      <c r="J36">
        <f t="shared" si="3"/>
        <v>840</v>
      </c>
      <c r="K36" t="str">
        <f>IF($B36&lt;&gt;"",VLOOKUP(I36,'ИНФОРМАЦИОННЫЙ СПРАВОЧНИК'!$A$3:$D$16,3,0),"")</f>
        <v>Доллар США</v>
      </c>
      <c r="L36" t="str">
        <f>IF($B36&lt;&gt;"",LOOKUP(J36,'ИНОФРМАЦИОННЫЙ СПРАВОЧНИК СОРТ'!$A$1:$A$14,'ИНОФРМАЦИОННЫЙ СПРАВОЧНИК СОРТ'!$C$1:$C$14),"")</f>
        <v>Доллар США</v>
      </c>
      <c r="M36" s="13">
        <f t="shared" ca="1" si="4"/>
        <v>59169.09890011407</v>
      </c>
      <c r="N36" s="12">
        <f ca="1">IF($B36&lt;&gt;"",VLOOKUP(I36,'ИНФОРМАЦИОННЫЙ СПРАВОЧНИК'!$A$3:$D$16,4,0)*M36,"")</f>
        <v>4084442.8970748745</v>
      </c>
      <c r="O36">
        <f t="shared" si="5"/>
        <v>1</v>
      </c>
    </row>
    <row r="37" spans="1:15" x14ac:dyDescent="0.25">
      <c r="A37">
        <v>10</v>
      </c>
      <c r="B37" t="s">
        <v>72</v>
      </c>
      <c r="C37" s="9">
        <v>43840</v>
      </c>
      <c r="D37" s="11" t="s">
        <v>61</v>
      </c>
      <c r="E37" s="9">
        <f t="shared" ca="1" si="0"/>
        <v>44151</v>
      </c>
      <c r="F37">
        <f t="shared" ca="1" si="1"/>
        <v>10</v>
      </c>
      <c r="G37" s="10">
        <v>0.05</v>
      </c>
      <c r="H37">
        <v>435345</v>
      </c>
      <c r="I37">
        <f t="shared" si="2"/>
        <v>840</v>
      </c>
      <c r="J37">
        <f t="shared" si="3"/>
        <v>840</v>
      </c>
      <c r="K37" t="str">
        <f>IF($B37&lt;&gt;"",VLOOKUP(I37,'ИНФОРМАЦИОННЫЙ СПРАВОЧНИК'!$A$3:$D$16,3,0),"")</f>
        <v>Доллар США</v>
      </c>
      <c r="L37" t="str">
        <f>IF($B37&lt;&gt;"",LOOKUP(J37,'ИНОФРМАЦИОННЫЙ СПРАВОЧНИК СОРТ'!$A$1:$A$14,'ИНОФРМАЦИОННЫЙ СПРАВОЧНИК СОРТ'!$C$1:$C$14),"")</f>
        <v>Доллар США</v>
      </c>
      <c r="M37" s="13">
        <f t="shared" ca="1" si="4"/>
        <v>453828.29501143954</v>
      </c>
      <c r="N37" s="12">
        <f ca="1">IF($B37&lt;&gt;"",VLOOKUP(I37,'ИНФОРМАЦИОННЫЙ СПРАВОЧНИК'!$A$3:$D$16,4,0)*M37,"")</f>
        <v>31327767.204639673</v>
      </c>
      <c r="O37">
        <f t="shared" si="5"/>
        <v>1</v>
      </c>
    </row>
    <row r="38" spans="1:15" x14ac:dyDescent="0.25">
      <c r="A38">
        <v>11</v>
      </c>
      <c r="B38" t="s">
        <v>73</v>
      </c>
      <c r="C38" s="9">
        <v>43841</v>
      </c>
      <c r="D38" s="11" t="s">
        <v>63</v>
      </c>
      <c r="E38" s="9">
        <f t="shared" ca="1" si="0"/>
        <v>44151</v>
      </c>
      <c r="F38">
        <f t="shared" ca="1" si="1"/>
        <v>10</v>
      </c>
      <c r="G38" s="10">
        <v>0.05</v>
      </c>
      <c r="H38">
        <v>6547547</v>
      </c>
      <c r="I38">
        <f t="shared" si="2"/>
        <v>840</v>
      </c>
      <c r="J38">
        <f t="shared" si="3"/>
        <v>840</v>
      </c>
      <c r="K38" t="str">
        <f>IF($B38&lt;&gt;"",VLOOKUP(I38,'ИНФОРМАЦИОННЫЙ СПРАВОЧНИК'!$A$3:$D$16,3,0),"")</f>
        <v>Доллар США</v>
      </c>
      <c r="L38" t="str">
        <f>IF($B38&lt;&gt;"",LOOKUP(J38,'ИНОФРМАЦИОННЫЙ СПРАВОЧНИК СОРТ'!$A$1:$A$14,'ИНОФРМАЦИОННЫЙ СПРАВОЧНИК СОРТ'!$C$1:$C$14),"")</f>
        <v>Доллар США</v>
      </c>
      <c r="M38" s="13">
        <f t="shared" ca="1" si="4"/>
        <v>6825533.9822836276</v>
      </c>
      <c r="N38" s="12">
        <f ca="1">IF($B38&lt;&gt;"",VLOOKUP(I38,'ИНФОРМАЦИОННЫЙ СПРАВОЧНИК'!$A$3:$D$16,4,0)*M38,"")</f>
        <v>471166610.79703879</v>
      </c>
      <c r="O38">
        <f t="shared" si="5"/>
        <v>1</v>
      </c>
    </row>
    <row r="39" spans="1:15" x14ac:dyDescent="0.25">
      <c r="A39">
        <v>12</v>
      </c>
      <c r="B39" t="s">
        <v>74</v>
      </c>
      <c r="C39" s="9">
        <v>43842</v>
      </c>
      <c r="D39" s="11" t="s">
        <v>64</v>
      </c>
      <c r="E39" s="9">
        <f t="shared" ca="1" si="0"/>
        <v>44151</v>
      </c>
      <c r="F39">
        <f t="shared" ca="1" si="1"/>
        <v>10</v>
      </c>
      <c r="G39" s="10">
        <v>0.15</v>
      </c>
      <c r="H39">
        <v>456457</v>
      </c>
      <c r="I39">
        <f t="shared" si="2"/>
        <v>840</v>
      </c>
      <c r="J39">
        <f t="shared" si="3"/>
        <v>840</v>
      </c>
      <c r="K39" t="str">
        <f>IF($B39&lt;&gt;"",VLOOKUP(I39,'ИНФОРМАЦИОННЫЙ СПРАВОЧНИК'!$A$3:$D$16,3,0),"")</f>
        <v>Доллар США</v>
      </c>
      <c r="L39" t="str">
        <f>IF($B39&lt;&gt;"",LOOKUP(J39,'ИНОФРМАЦИОННЫЙ СПРАВОЧНИК СОРТ'!$A$1:$A$14,'ИНОФРМАЦИОННЫЙ СПРАВОЧНИК СОРТ'!$C$1:$C$14),"")</f>
        <v>Доллар США</v>
      </c>
      <c r="M39" s="13">
        <f t="shared" ca="1" si="4"/>
        <v>516832.94609605783</v>
      </c>
      <c r="N39" s="12">
        <f ca="1">IF($B39&lt;&gt;"",VLOOKUP(I39,'ИНФОРМАЦИОННЫЙ СПРАВОЧНИК'!$A$3:$D$16,4,0)*M39,"")</f>
        <v>35676978.269010872</v>
      </c>
      <c r="O39">
        <f t="shared" si="5"/>
        <v>1</v>
      </c>
    </row>
    <row r="40" spans="1:15" x14ac:dyDescent="0.25">
      <c r="A40">
        <v>13</v>
      </c>
      <c r="B40" t="s">
        <v>75</v>
      </c>
      <c r="C40" s="9">
        <v>43843</v>
      </c>
      <c r="D40" s="11" t="s">
        <v>61</v>
      </c>
      <c r="E40" s="9">
        <f t="shared" ca="1" si="0"/>
        <v>44151</v>
      </c>
      <c r="F40">
        <f t="shared" ca="1" si="1"/>
        <v>10</v>
      </c>
      <c r="G40" s="10">
        <v>0.1</v>
      </c>
      <c r="H40">
        <v>54363463</v>
      </c>
      <c r="I40">
        <f t="shared" si="2"/>
        <v>840</v>
      </c>
      <c r="J40">
        <f t="shared" si="3"/>
        <v>840</v>
      </c>
      <c r="K40" t="str">
        <f>IF($B40&lt;&gt;"",VLOOKUP(I40,'ИНФОРМАЦИОННЫЙ СПРАВОЧНИК'!$A$3:$D$16,3,0),"")</f>
        <v>Доллар США</v>
      </c>
      <c r="L40" t="str">
        <f>IF($B40&lt;&gt;"",LOOKUP(J40,'ИНОФРМАЦИОННЫЙ СПРАВОЧНИК СОРТ'!$A$1:$A$14,'ИНОФРМАЦИОННЫЙ СПРАВОЧНИК СОРТ'!$C$1:$C$14),"")</f>
        <v>Доллар США</v>
      </c>
      <c r="M40" s="13">
        <f t="shared" ca="1" si="4"/>
        <v>59067468.255682319</v>
      </c>
      <c r="N40" s="12">
        <f ca="1">IF($B40&lt;&gt;"",VLOOKUP(I40,'ИНФОРМАЦИОННЫЙ СПРАВОЧНИК'!$A$3:$D$16,4,0)*M40,"")</f>
        <v>4077427333.6897507</v>
      </c>
      <c r="O40">
        <f t="shared" si="5"/>
        <v>1</v>
      </c>
    </row>
    <row r="41" spans="1:15" x14ac:dyDescent="0.25">
      <c r="A41">
        <v>14</v>
      </c>
      <c r="B41" t="s">
        <v>76</v>
      </c>
      <c r="C41" s="9">
        <v>43844</v>
      </c>
      <c r="D41" s="11" t="s">
        <v>63</v>
      </c>
      <c r="E41" s="9">
        <f t="shared" ca="1" si="0"/>
        <v>44151</v>
      </c>
      <c r="F41">
        <f t="shared" ca="1" si="1"/>
        <v>10</v>
      </c>
      <c r="G41" s="10">
        <v>0.05</v>
      </c>
      <c r="H41">
        <v>547547</v>
      </c>
      <c r="I41">
        <f t="shared" si="2"/>
        <v>840</v>
      </c>
      <c r="J41">
        <f t="shared" si="3"/>
        <v>840</v>
      </c>
      <c r="K41" t="str">
        <f>IF($B41&lt;&gt;"",VLOOKUP(I41,'ИНФОРМАЦИОННЫЙ СПРАВОЧНИК'!$A$3:$D$16,3,0),"")</f>
        <v>Доллар США</v>
      </c>
      <c r="L41" t="str">
        <f>IF($B41&lt;&gt;"",LOOKUP(J41,'ИНОФРМАЦИОННЫЙ СПРАВОЧНИК СОРТ'!$A$1:$A$14,'ИНОФРМАЦИОННЫЙ СПРАВОЧНИК СОРТ'!$C$1:$C$14),"")</f>
        <v>Доллар США</v>
      </c>
      <c r="M41" s="13">
        <f t="shared" ca="1" si="4"/>
        <v>570794.01727050659</v>
      </c>
      <c r="N41" s="12">
        <f ca="1">IF($B41&lt;&gt;"",VLOOKUP(I41,'ИНФОРМАЦИОННЫЙ СПРАВОЧНИК'!$A$3:$D$16,4,0)*M41,"")</f>
        <v>39401911.01218307</v>
      </c>
      <c r="O41">
        <f t="shared" si="5"/>
        <v>1</v>
      </c>
    </row>
    <row r="42" spans="1:15" x14ac:dyDescent="0.25">
      <c r="A42">
        <v>15</v>
      </c>
      <c r="B42" t="s">
        <v>77</v>
      </c>
      <c r="C42" s="9">
        <v>43845</v>
      </c>
      <c r="D42" s="11" t="s">
        <v>64</v>
      </c>
      <c r="E42" s="9">
        <f t="shared" ca="1" si="0"/>
        <v>44151</v>
      </c>
      <c r="F42">
        <f t="shared" ca="1" si="1"/>
        <v>10</v>
      </c>
      <c r="G42" s="10">
        <v>0.05</v>
      </c>
      <c r="H42">
        <v>5454775</v>
      </c>
      <c r="I42">
        <f t="shared" si="2"/>
        <v>840</v>
      </c>
      <c r="J42">
        <f t="shared" si="3"/>
        <v>840</v>
      </c>
      <c r="K42" t="str">
        <f>IF($B42&lt;&gt;"",VLOOKUP(I42,'ИНФОРМАЦИОННЫЙ СПРАВОЧНИК'!$A$3:$D$16,3,0),"")</f>
        <v>Доллар США</v>
      </c>
      <c r="L42" t="str">
        <f>IF($B42&lt;&gt;"",LOOKUP(J42,'ИНОФРМАЦИОННЫЙ СПРАВОЧНИК СОРТ'!$A$1:$A$14,'ИНОФРМАЦИОННЫЙ СПРАВОЧНИК СОРТ'!$C$1:$C$14),"")</f>
        <v>Доллар США</v>
      </c>
      <c r="M42" s="13">
        <f t="shared" ca="1" si="4"/>
        <v>5686366.5321090743</v>
      </c>
      <c r="N42" s="12">
        <f ca="1">IF($B42&lt;&gt;"",VLOOKUP(I42,'ИНФОРМАЦИОННЫЙ СПРАВОЧНИК'!$A$3:$D$16,4,0)*M42,"")</f>
        <v>392529881.71148938</v>
      </c>
      <c r="O42">
        <f t="shared" si="5"/>
        <v>1</v>
      </c>
    </row>
    <row r="43" spans="1:15" x14ac:dyDescent="0.25">
      <c r="A43">
        <v>16</v>
      </c>
      <c r="B43" t="s">
        <v>78</v>
      </c>
      <c r="C43" s="9">
        <v>43846</v>
      </c>
      <c r="D43" s="11" t="s">
        <v>61</v>
      </c>
      <c r="E43" s="9">
        <f t="shared" ca="1" si="0"/>
        <v>44151</v>
      </c>
      <c r="F43">
        <f t="shared" ca="1" si="1"/>
        <v>10</v>
      </c>
      <c r="G43" s="10">
        <v>0.1</v>
      </c>
      <c r="H43">
        <v>90000</v>
      </c>
      <c r="I43">
        <f t="shared" si="2"/>
        <v>840</v>
      </c>
      <c r="J43">
        <f t="shared" si="3"/>
        <v>840</v>
      </c>
      <c r="K43" t="str">
        <f>IF($B43&lt;&gt;"",VLOOKUP(I43,'ИНФОРМАЦИОННЫЙ СПРАВОЧНИК'!$A$3:$D$16,3,0),"")</f>
        <v>Доллар США</v>
      </c>
      <c r="L43" t="str">
        <f>IF($B43&lt;&gt;"",LOOKUP(J43,'ИНОФРМАЦИОННЫЙ СПРАВОЧНИК СОРТ'!$A$1:$A$14,'ИНОФРМАЦИОННЫЙ СПРАВОЧНИК СОРТ'!$C$1:$C$14),"")</f>
        <v>Доллар США</v>
      </c>
      <c r="M43" s="13">
        <f t="shared" ca="1" si="4"/>
        <v>97787.592063651435</v>
      </c>
      <c r="N43" s="12">
        <f ca="1">IF($B43&lt;&gt;"",VLOOKUP(I43,'ИНФОРМАЦИОННЫЙ СПРАВОЧНИК'!$A$3:$D$16,4,0)*M43,"")</f>
        <v>6750277.4801538587</v>
      </c>
      <c r="O43">
        <f t="shared" si="5"/>
        <v>1</v>
      </c>
    </row>
    <row r="44" spans="1:15" x14ac:dyDescent="0.25">
      <c r="A44">
        <v>17</v>
      </c>
      <c r="B44" t="s">
        <v>79</v>
      </c>
      <c r="C44" s="9">
        <v>43847</v>
      </c>
      <c r="D44" s="11" t="s">
        <v>63</v>
      </c>
      <c r="E44" s="9">
        <f t="shared" ca="1" si="0"/>
        <v>44151</v>
      </c>
      <c r="F44">
        <f t="shared" ca="1" si="1"/>
        <v>9</v>
      </c>
      <c r="G44" s="10">
        <v>0.05</v>
      </c>
      <c r="H44">
        <v>547547547</v>
      </c>
      <c r="I44">
        <f t="shared" si="2"/>
        <v>840</v>
      </c>
      <c r="J44">
        <f t="shared" si="3"/>
        <v>840</v>
      </c>
      <c r="K44" t="str">
        <f>IF($B44&lt;&gt;"",VLOOKUP(I44,'ИНФОРМАЦИОННЫЙ СПРАВОЧНИК'!$A$3:$D$16,3,0),"")</f>
        <v>Доллар США</v>
      </c>
      <c r="L44" t="str">
        <f>IF($B44&lt;&gt;"",LOOKUP(J44,'ИНОФРМАЦИОННЫЙ СПРАВОЧНИК СОРТ'!$A$1:$A$14,'ИНОФРМАЦИОННЫЙ СПРАВОЧНИК СОРТ'!$C$1:$C$14),"")</f>
        <v>Доллар США</v>
      </c>
      <c r="M44" s="13">
        <f t="shared" ca="1" si="4"/>
        <v>568426145.22253942</v>
      </c>
      <c r="N44" s="12">
        <f ca="1">IF($B44&lt;&gt;"",VLOOKUP(I44,'ИНФОРМАЦИОННЫЙ СПРАВОЧНИК'!$A$3:$D$16,4,0)*M44,"")</f>
        <v>39238456804.711899</v>
      </c>
      <c r="O44">
        <f t="shared" si="5"/>
        <v>1</v>
      </c>
    </row>
    <row r="45" spans="1:15" x14ac:dyDescent="0.25">
      <c r="A45">
        <v>18</v>
      </c>
      <c r="B45" t="s">
        <v>80</v>
      </c>
      <c r="C45" s="9">
        <v>43848</v>
      </c>
      <c r="D45" s="11" t="s">
        <v>64</v>
      </c>
      <c r="E45" s="9">
        <f t="shared" ca="1" si="0"/>
        <v>44151</v>
      </c>
      <c r="F45">
        <f t="shared" ca="1" si="1"/>
        <v>9</v>
      </c>
      <c r="G45" s="10">
        <v>0.05</v>
      </c>
      <c r="H45">
        <v>54754754</v>
      </c>
      <c r="I45">
        <f t="shared" si="2"/>
        <v>840</v>
      </c>
      <c r="J45">
        <f t="shared" si="3"/>
        <v>840</v>
      </c>
      <c r="K45" t="str">
        <f>IF($B45&lt;&gt;"",VLOOKUP(I45,'ИНФОРМАЦИОННЫЙ СПРАВОЧНИК'!$A$3:$D$16,3,0),"")</f>
        <v>Доллар США</v>
      </c>
      <c r="L45" t="str">
        <f>IF($B45&lt;&gt;"",LOOKUP(J45,'ИНОФРМАЦИОННЫЙ СПРАВОЧНИК СОРТ'!$A$1:$A$14,'ИНОФРМАЦИОННЫЙ СПРАВОЧНИК СОРТ'!$C$1:$C$14),"")</f>
        <v>Доллар США</v>
      </c>
      <c r="M45" s="13">
        <f t="shared" ca="1" si="4"/>
        <v>56842613.795562156</v>
      </c>
      <c r="N45" s="12">
        <f ca="1">IF($B45&lt;&gt;"",VLOOKUP(I45,'ИНФОРМАЦИОННЫЙ СПРАВОЧНИК'!$A$3:$D$16,4,0)*M45,"")</f>
        <v>3923845630.3076558</v>
      </c>
      <c r="O45">
        <f t="shared" si="5"/>
        <v>1</v>
      </c>
    </row>
    <row r="46" spans="1:15" x14ac:dyDescent="0.25">
      <c r="A46">
        <v>19</v>
      </c>
      <c r="B46" t="s">
        <v>81</v>
      </c>
      <c r="C46" s="9">
        <v>43849</v>
      </c>
      <c r="D46" s="11" t="s">
        <v>61</v>
      </c>
      <c r="E46" s="9">
        <f t="shared" ca="1" si="0"/>
        <v>44151</v>
      </c>
      <c r="F46">
        <f t="shared" ca="1" si="1"/>
        <v>9</v>
      </c>
      <c r="G46" s="10">
        <v>0.15</v>
      </c>
      <c r="H46">
        <v>54754747</v>
      </c>
      <c r="I46">
        <f t="shared" si="2"/>
        <v>840</v>
      </c>
      <c r="J46">
        <f t="shared" si="3"/>
        <v>840</v>
      </c>
      <c r="K46" t="str">
        <f>IF($B46&lt;&gt;"",VLOOKUP(I46,'ИНФОРМАЦИОННЫЙ СПРАВОЧНИК'!$A$3:$D$16,3,0),"")</f>
        <v>Доллар США</v>
      </c>
      <c r="L46" t="str">
        <f>IF($B46&lt;&gt;"",LOOKUP(J46,'ИНОФРМАЦИОННЫЙ СПРАВОЧНИК СОРТ'!$A$1:$A$14,'ИНОФРМАЦИОННЫЙ СПРАВОЧНИК СОРТ'!$C$1:$C$14),"")</f>
        <v>Доллар США</v>
      </c>
      <c r="M46" s="13">
        <f t="shared" ca="1" si="4"/>
        <v>61231805.248144679</v>
      </c>
      <c r="N46" s="12">
        <f ca="1">IF($B46&lt;&gt;"",VLOOKUP(I46,'ИНФОРМАЦИОННЫЙ СПРАВОЧНИК'!$A$3:$D$16,4,0)*M46,"")</f>
        <v>4226831516.2794271</v>
      </c>
      <c r="O46">
        <f t="shared" si="5"/>
        <v>1</v>
      </c>
    </row>
    <row r="47" spans="1:15" x14ac:dyDescent="0.25">
      <c r="E47" s="9" t="str">
        <f t="shared" ca="1" si="0"/>
        <v/>
      </c>
      <c r="F47" t="str">
        <f t="shared" si="1"/>
        <v/>
      </c>
      <c r="J47" t="str">
        <f t="shared" si="3"/>
        <v/>
      </c>
      <c r="K47" t="str">
        <f>IF($B47&lt;&gt;"",VLOOKUP(I47,'ИНФОРМАЦИОННЫЙ СПРАВОЧНИК'!$A$3:$D$16,3,0),"")</f>
        <v/>
      </c>
      <c r="L47" t="str">
        <f>IF($B47&lt;&gt;"",LOOKUP(J47,'ИНОФРМАЦИОННЫЙ СПРАВОЧНИК СОРТ'!$A$1:$A$14,'ИНОФРМАЦИОННЫЙ СПРАВОЧНИК СОРТ'!$C$1:$C$14),"")</f>
        <v/>
      </c>
      <c r="M47" s="13" t="str">
        <f t="shared" si="4"/>
        <v/>
      </c>
      <c r="N47" s="12" t="str">
        <f>IF($B47&lt;&gt;"",VLOOKUP(I47,'ИНФОРМАЦИОННЫЙ СПРАВОЧНИК'!$A$3:$D$16,4,0)*M47,"")</f>
        <v/>
      </c>
      <c r="O47" t="str">
        <f t="shared" si="5"/>
        <v/>
      </c>
    </row>
    <row r="48" spans="1:15" x14ac:dyDescent="0.25">
      <c r="E48" s="9" t="str">
        <f t="shared" ca="1" si="0"/>
        <v/>
      </c>
      <c r="F48" t="str">
        <f t="shared" si="1"/>
        <v/>
      </c>
      <c r="J48" t="str">
        <f t="shared" si="3"/>
        <v/>
      </c>
      <c r="K48" t="str">
        <f>IF($B48&lt;&gt;"",VLOOKUP(I48,'ИНФОРМАЦИОННЫЙ СПРАВОЧНИК'!$A$3:$D$16,3,0),"")</f>
        <v/>
      </c>
      <c r="L48" t="str">
        <f>IF($B48&lt;&gt;"",LOOKUP(J48,'ИНОФРМАЦИОННЫЙ СПРАВОЧНИК СОРТ'!$A$1:$A$14,'ИНОФРМАЦИОННЫЙ СПРАВОЧНИК СОРТ'!$C$1:$C$14),"")</f>
        <v/>
      </c>
      <c r="M48" s="13" t="str">
        <f t="shared" si="4"/>
        <v/>
      </c>
      <c r="N48" s="12" t="str">
        <f>IF($B48&lt;&gt;"",VLOOKUP(I48,'ИНФОРМАЦИОННЫЙ СПРАВОЧНИК'!$A$3:$D$16,4,0)*M48,"")</f>
        <v/>
      </c>
      <c r="O48" t="str">
        <f t="shared" si="5"/>
        <v/>
      </c>
    </row>
    <row r="49" spans="1:15" x14ac:dyDescent="0.25">
      <c r="E49" s="9" t="str">
        <f t="shared" ca="1" si="0"/>
        <v/>
      </c>
      <c r="F49" t="str">
        <f t="shared" si="1"/>
        <v/>
      </c>
      <c r="J49" t="str">
        <f t="shared" si="3"/>
        <v/>
      </c>
      <c r="K49" t="str">
        <f>IF($B49&lt;&gt;"",VLOOKUP(I49,'ИНФОРМАЦИОННЫЙ СПРАВОЧНИК'!$A$3:$D$16,3,0),"")</f>
        <v/>
      </c>
      <c r="L49" t="str">
        <f>IF($B49&lt;&gt;"",LOOKUP(J49,'ИНОФРМАЦИОННЫЙ СПРАВОЧНИК СОРТ'!$A$1:$A$14,'ИНОФРМАЦИОННЫЙ СПРАВОЧНИК СОРТ'!$C$1:$C$14),"")</f>
        <v/>
      </c>
      <c r="M49" s="13" t="str">
        <f t="shared" si="4"/>
        <v/>
      </c>
      <c r="N49" s="12" t="str">
        <f>IF($B49&lt;&gt;"",VLOOKUP(I49,'ИНФОРМАЦИОННЫЙ СПРАВОЧНИК'!$A$3:$D$16,4,0)*M49,"")</f>
        <v/>
      </c>
      <c r="O49" t="str">
        <f t="shared" si="5"/>
        <v/>
      </c>
    </row>
    <row r="50" spans="1:15" x14ac:dyDescent="0.25">
      <c r="E50" s="9" t="str">
        <f t="shared" ca="1" si="0"/>
        <v/>
      </c>
      <c r="F50" t="str">
        <f t="shared" si="1"/>
        <v/>
      </c>
      <c r="J50" t="str">
        <f t="shared" si="3"/>
        <v/>
      </c>
      <c r="K50" t="str">
        <f>IF($B50&lt;&gt;"",VLOOKUP(I50,'ИНФОРМАЦИОННЫЙ СПРАВОЧНИК'!$A$3:$D$16,3,0),"")</f>
        <v/>
      </c>
      <c r="L50" t="str">
        <f>IF($B50&lt;&gt;"",LOOKUP(J50,'ИНОФРМАЦИОННЫЙ СПРАВОЧНИК СОРТ'!$A$1:$A$14,'ИНОФРМАЦИОННЫЙ СПРАВОЧНИК СОРТ'!$C$1:$C$14),"")</f>
        <v/>
      </c>
      <c r="M50" s="13" t="str">
        <f t="shared" si="4"/>
        <v/>
      </c>
      <c r="N50" s="12" t="str">
        <f>IF($B50&lt;&gt;"",VLOOKUP(I50,'ИНФОРМАЦИОННЫЙ СПРАВОЧНИК'!$A$3:$D$16,4,0)*M50,"")</f>
        <v/>
      </c>
      <c r="O50" t="str">
        <f t="shared" si="5"/>
        <v/>
      </c>
    </row>
    <row r="51" spans="1:15" x14ac:dyDescent="0.25">
      <c r="E51" s="9" t="str">
        <f t="shared" ca="1" si="0"/>
        <v/>
      </c>
      <c r="F51" t="str">
        <f t="shared" si="1"/>
        <v/>
      </c>
      <c r="J51" t="str">
        <f t="shared" si="3"/>
        <v/>
      </c>
      <c r="K51" t="str">
        <f>IF($B51&lt;&gt;"",VLOOKUP(I51,'ИНФОРМАЦИОННЫЙ СПРАВОЧНИК'!$A$3:$D$16,3,0),"")</f>
        <v/>
      </c>
      <c r="L51" t="str">
        <f>IF($B51&lt;&gt;"",LOOKUP(J51,'ИНОФРМАЦИОННЫЙ СПРАВОЧНИК СОРТ'!$A$1:$A$14,'ИНОФРМАЦИОННЫЙ СПРАВОЧНИК СОРТ'!$C$1:$C$14),"")</f>
        <v/>
      </c>
      <c r="M51" s="13" t="str">
        <f t="shared" si="4"/>
        <v/>
      </c>
      <c r="N51" s="12" t="str">
        <f>IF($B51&lt;&gt;"",VLOOKUP(I51,'ИНФОРМАЦИОННЫЙ СПРАВОЧНИК'!$A$3:$D$16,4,0)*M51,"")</f>
        <v/>
      </c>
      <c r="O51" t="str">
        <f t="shared" si="5"/>
        <v/>
      </c>
    </row>
    <row r="52" spans="1:15" x14ac:dyDescent="0.25">
      <c r="E52" s="9" t="str">
        <f t="shared" ca="1" si="0"/>
        <v/>
      </c>
      <c r="F52" t="str">
        <f t="shared" si="1"/>
        <v/>
      </c>
      <c r="J52" t="str">
        <f t="shared" si="3"/>
        <v/>
      </c>
      <c r="K52" t="str">
        <f>IF($B52&lt;&gt;"",VLOOKUP(I52,'ИНФОРМАЦИОННЫЙ СПРАВОЧНИК'!$A$3:$D$16,3,0),"")</f>
        <v/>
      </c>
      <c r="L52" t="str">
        <f>IF($B52&lt;&gt;"",LOOKUP(J52,'ИНОФРМАЦИОННЫЙ СПРАВОЧНИК СОРТ'!$A$1:$A$14,'ИНОФРМАЦИОННЫЙ СПРАВОЧНИК СОРТ'!$C$1:$C$14),"")</f>
        <v/>
      </c>
      <c r="M52" s="13" t="str">
        <f t="shared" si="4"/>
        <v/>
      </c>
      <c r="N52" s="12" t="str">
        <f>IF($B52&lt;&gt;"",VLOOKUP(I52,'ИНФОРМАЦИОННЫЙ СПРАВОЧНИК'!$A$3:$D$16,4,0)*M52,"")</f>
        <v/>
      </c>
      <c r="O52" t="str">
        <f t="shared" si="5"/>
        <v/>
      </c>
    </row>
    <row r="53" spans="1:15" x14ac:dyDescent="0.25">
      <c r="E53" s="9" t="str">
        <f t="shared" ca="1" si="0"/>
        <v/>
      </c>
      <c r="F53" t="str">
        <f t="shared" si="1"/>
        <v/>
      </c>
      <c r="J53" t="str">
        <f t="shared" si="3"/>
        <v/>
      </c>
      <c r="K53" t="str">
        <f>IF($B53&lt;&gt;"",VLOOKUP(I53,'ИНФОРМАЦИОННЫЙ СПРАВОЧНИК'!$A$3:$D$16,3,0),"")</f>
        <v/>
      </c>
      <c r="L53" t="str">
        <f>IF($B53&lt;&gt;"",LOOKUP(J53,'ИНОФРМАЦИОННЫЙ СПРАВОЧНИК СОРТ'!$A$1:$A$14,'ИНОФРМАЦИОННЫЙ СПРАВОЧНИК СОРТ'!$C$1:$C$14),"")</f>
        <v/>
      </c>
      <c r="M53" s="13" t="str">
        <f t="shared" si="4"/>
        <v/>
      </c>
      <c r="N53" s="12" t="str">
        <f>IF($B53&lt;&gt;"",VLOOKUP(I53,'ИНФОРМАЦИОННЫЙ СПРАВОЧНИК'!$A$3:$D$16,4,0)*M53,"")</f>
        <v/>
      </c>
      <c r="O53" t="str">
        <f t="shared" si="5"/>
        <v/>
      </c>
    </row>
    <row r="54" spans="1:15" x14ac:dyDescent="0.25">
      <c r="E54" s="9" t="str">
        <f t="shared" ca="1" si="0"/>
        <v/>
      </c>
      <c r="F54" t="str">
        <f t="shared" si="1"/>
        <v/>
      </c>
      <c r="J54" t="str">
        <f t="shared" si="3"/>
        <v/>
      </c>
      <c r="K54" t="str">
        <f>IF($B54&lt;&gt;"",VLOOKUP(I54,'ИНФОРМАЦИОННЫЙ СПРАВОЧНИК'!$A$3:$D$16,3,0),"")</f>
        <v/>
      </c>
      <c r="L54" t="str">
        <f>IF($B54&lt;&gt;"",LOOKUP(J54,'ИНОФРМАЦИОННЫЙ СПРАВОЧНИК СОРТ'!$A$1:$A$14,'ИНОФРМАЦИОННЫЙ СПРАВОЧНИК СОРТ'!$C$1:$C$14),"")</f>
        <v/>
      </c>
      <c r="M54" s="13" t="str">
        <f t="shared" si="4"/>
        <v/>
      </c>
      <c r="N54" s="12" t="str">
        <f>IF($B54&lt;&gt;"",VLOOKUP(I54,'ИНФОРМАЦИОННЫЙ СПРАВОЧНИК'!$A$3:$D$16,4,0)*M54,"")</f>
        <v/>
      </c>
      <c r="O54" t="str">
        <f t="shared" si="5"/>
        <v/>
      </c>
    </row>
    <row r="55" spans="1:15" x14ac:dyDescent="0.25">
      <c r="E55" s="9" t="str">
        <f t="shared" ca="1" si="0"/>
        <v/>
      </c>
      <c r="F55" t="str">
        <f t="shared" si="1"/>
        <v/>
      </c>
      <c r="K55" t="str">
        <f>IF($B55&lt;&gt;"",VLOOKUP(I55,'ИНФОРМАЦИОННЫЙ СПРАВОЧНИК'!$A$3:$D$16,3,0),"")</f>
        <v/>
      </c>
      <c r="L55" t="str">
        <f>IF($B55&lt;&gt;"",LOOKUP(J55,'ИНОФРМАЦИОННЫЙ СПРАВОЧНИК СОРТ'!$A$1:$A$14,'ИНОФРМАЦИОННЫЙ СПРАВОЧНИК СОРТ'!$C$1:$C$14),"")</f>
        <v/>
      </c>
      <c r="M55" s="13" t="str">
        <f t="shared" si="4"/>
        <v/>
      </c>
      <c r="N55" s="12" t="str">
        <f>IF($B55&lt;&gt;"",VLOOKUP(I55,'ИНФОРМАЦИОННЫЙ СПРАВОЧНИК'!$A$3:$D$16,4,0)*M55,"")</f>
        <v/>
      </c>
      <c r="O55" t="str">
        <f t="shared" si="5"/>
        <v/>
      </c>
    </row>
    <row r="56" spans="1:15" x14ac:dyDescent="0.25">
      <c r="A56" s="26" t="s">
        <v>87</v>
      </c>
      <c r="B56" s="28">
        <v>810</v>
      </c>
      <c r="E56" s="9"/>
      <c r="N56" s="12"/>
    </row>
    <row r="57" spans="1:15" x14ac:dyDescent="0.25">
      <c r="A57" s="26" t="s">
        <v>83</v>
      </c>
      <c r="B57" s="27">
        <f ca="1">SUMIF(I28:I46,$B$56,N28:N46)</f>
        <v>81783.432123603779</v>
      </c>
      <c r="D57"/>
      <c r="M57"/>
    </row>
    <row r="58" spans="1:15" x14ac:dyDescent="0.25">
      <c r="A58" s="26" t="s">
        <v>84</v>
      </c>
      <c r="B58" s="28">
        <f ca="1">SUMIFS(N28:N46,I28:I46,$B$56,F28:F46,"&gt;6")</f>
        <v>81783.432123603779</v>
      </c>
      <c r="D58"/>
      <c r="M58"/>
    </row>
    <row r="59" spans="1:15" x14ac:dyDescent="0.25">
      <c r="A59" s="26" t="s">
        <v>88</v>
      </c>
      <c r="B59" s="28">
        <f ca="1">SUMIFS(O28:O46,I28:I46,$B$56,F28:F46,"&gt;6")</f>
        <v>2</v>
      </c>
      <c r="D59"/>
      <c r="M59"/>
    </row>
    <row r="60" spans="1:15" x14ac:dyDescent="0.25">
      <c r="D60"/>
      <c r="M60"/>
      <c r="O60" t="str">
        <f t="shared" si="5"/>
        <v/>
      </c>
    </row>
    <row r="61" spans="1:15" x14ac:dyDescent="0.25">
      <c r="E61" s="9" t="str">
        <f t="shared" ref="E61:E92" ca="1" si="6">IF($B61&lt;&gt;"",TODAY(),"")</f>
        <v/>
      </c>
      <c r="O61" t="str">
        <f t="shared" si="5"/>
        <v/>
      </c>
    </row>
    <row r="62" spans="1:15" x14ac:dyDescent="0.25">
      <c r="E62" s="9" t="str">
        <f t="shared" ca="1" si="6"/>
        <v/>
      </c>
      <c r="O62" t="str">
        <f t="shared" si="5"/>
        <v/>
      </c>
    </row>
    <row r="63" spans="1:15" x14ac:dyDescent="0.25">
      <c r="E63" s="9" t="str">
        <f t="shared" ca="1" si="6"/>
        <v/>
      </c>
      <c r="O63" t="str">
        <f t="shared" si="5"/>
        <v/>
      </c>
    </row>
    <row r="64" spans="1:15" x14ac:dyDescent="0.25">
      <c r="E64" s="9" t="str">
        <f t="shared" ca="1" si="6"/>
        <v/>
      </c>
      <c r="O64" t="str">
        <f t="shared" si="5"/>
        <v/>
      </c>
    </row>
    <row r="65" spans="5:15" x14ac:dyDescent="0.25">
      <c r="E65" s="9" t="str">
        <f t="shared" ca="1" si="6"/>
        <v/>
      </c>
      <c r="O65" t="str">
        <f t="shared" si="5"/>
        <v/>
      </c>
    </row>
    <row r="66" spans="5:15" x14ac:dyDescent="0.25">
      <c r="E66" s="9" t="str">
        <f t="shared" ca="1" si="6"/>
        <v/>
      </c>
      <c r="O66" t="str">
        <f t="shared" si="5"/>
        <v/>
      </c>
    </row>
    <row r="67" spans="5:15" x14ac:dyDescent="0.25">
      <c r="E67" s="9" t="str">
        <f t="shared" ca="1" si="6"/>
        <v/>
      </c>
      <c r="O67" t="str">
        <f t="shared" si="5"/>
        <v/>
      </c>
    </row>
    <row r="68" spans="5:15" x14ac:dyDescent="0.25">
      <c r="E68" s="9" t="str">
        <f t="shared" ca="1" si="6"/>
        <v/>
      </c>
      <c r="O68" t="str">
        <f t="shared" si="5"/>
        <v/>
      </c>
    </row>
    <row r="69" spans="5:15" x14ac:dyDescent="0.25">
      <c r="E69" s="9" t="str">
        <f t="shared" ca="1" si="6"/>
        <v/>
      </c>
      <c r="O69" t="str">
        <f t="shared" si="5"/>
        <v/>
      </c>
    </row>
    <row r="70" spans="5:15" x14ac:dyDescent="0.25">
      <c r="E70" s="9" t="str">
        <f t="shared" ca="1" si="6"/>
        <v/>
      </c>
      <c r="O70" t="str">
        <f t="shared" si="5"/>
        <v/>
      </c>
    </row>
    <row r="71" spans="5:15" x14ac:dyDescent="0.25">
      <c r="E71" s="9" t="str">
        <f t="shared" ca="1" si="6"/>
        <v/>
      </c>
      <c r="O71" t="str">
        <f t="shared" si="5"/>
        <v/>
      </c>
    </row>
    <row r="72" spans="5:15" x14ac:dyDescent="0.25">
      <c r="E72" s="9" t="str">
        <f t="shared" ca="1" si="6"/>
        <v/>
      </c>
      <c r="O72" t="str">
        <f t="shared" si="5"/>
        <v/>
      </c>
    </row>
    <row r="73" spans="5:15" x14ac:dyDescent="0.25">
      <c r="E73" s="9" t="str">
        <f t="shared" ca="1" si="6"/>
        <v/>
      </c>
      <c r="O73" t="str">
        <f t="shared" si="5"/>
        <v/>
      </c>
    </row>
    <row r="74" spans="5:15" x14ac:dyDescent="0.25">
      <c r="E74" s="9" t="str">
        <f t="shared" ca="1" si="6"/>
        <v/>
      </c>
      <c r="O74" t="str">
        <f t="shared" si="5"/>
        <v/>
      </c>
    </row>
    <row r="75" spans="5:15" x14ac:dyDescent="0.25">
      <c r="E75" s="9" t="str">
        <f t="shared" ca="1" si="6"/>
        <v/>
      </c>
    </row>
    <row r="76" spans="5:15" x14ac:dyDescent="0.25">
      <c r="E76" s="9" t="str">
        <f t="shared" ca="1" si="6"/>
        <v/>
      </c>
    </row>
    <row r="77" spans="5:15" x14ac:dyDescent="0.25">
      <c r="E77" s="9" t="str">
        <f t="shared" ca="1" si="6"/>
        <v/>
      </c>
    </row>
    <row r="78" spans="5:15" x14ac:dyDescent="0.25">
      <c r="E78" s="9" t="str">
        <f t="shared" ca="1" si="6"/>
        <v/>
      </c>
    </row>
    <row r="79" spans="5:15" x14ac:dyDescent="0.25">
      <c r="E79" s="9" t="str">
        <f t="shared" ca="1" si="6"/>
        <v/>
      </c>
    </row>
    <row r="80" spans="5:15" x14ac:dyDescent="0.25">
      <c r="E80" s="9" t="str">
        <f t="shared" ca="1" si="6"/>
        <v/>
      </c>
    </row>
    <row r="81" spans="5:5" x14ac:dyDescent="0.25">
      <c r="E81" s="9" t="str">
        <f t="shared" ca="1" si="6"/>
        <v/>
      </c>
    </row>
    <row r="82" spans="5:5" x14ac:dyDescent="0.25">
      <c r="E82" s="9" t="str">
        <f t="shared" ca="1" si="6"/>
        <v/>
      </c>
    </row>
    <row r="83" spans="5:5" x14ac:dyDescent="0.25">
      <c r="E83" s="9" t="str">
        <f t="shared" ca="1" si="6"/>
        <v/>
      </c>
    </row>
    <row r="84" spans="5:5" x14ac:dyDescent="0.25">
      <c r="E84" s="9" t="str">
        <f t="shared" ca="1" si="6"/>
        <v/>
      </c>
    </row>
    <row r="85" spans="5:5" x14ac:dyDescent="0.25">
      <c r="E85" s="9" t="str">
        <f t="shared" ca="1" si="6"/>
        <v/>
      </c>
    </row>
    <row r="86" spans="5:5" x14ac:dyDescent="0.25">
      <c r="E86" s="9" t="str">
        <f t="shared" ca="1" si="6"/>
        <v/>
      </c>
    </row>
    <row r="87" spans="5:5" x14ac:dyDescent="0.25">
      <c r="E87" s="9" t="str">
        <f t="shared" ca="1" si="6"/>
        <v/>
      </c>
    </row>
    <row r="88" spans="5:5" x14ac:dyDescent="0.25">
      <c r="E88" s="9" t="str">
        <f t="shared" ca="1" si="6"/>
        <v/>
      </c>
    </row>
    <row r="89" spans="5:5" x14ac:dyDescent="0.25">
      <c r="E89" s="9" t="str">
        <f t="shared" ca="1" si="6"/>
        <v/>
      </c>
    </row>
    <row r="90" spans="5:5" x14ac:dyDescent="0.25">
      <c r="E90" s="9" t="str">
        <f t="shared" ca="1" si="6"/>
        <v/>
      </c>
    </row>
    <row r="91" spans="5:5" x14ac:dyDescent="0.25">
      <c r="E91" s="9" t="str">
        <f t="shared" ca="1" si="6"/>
        <v/>
      </c>
    </row>
    <row r="92" spans="5:5" x14ac:dyDescent="0.25">
      <c r="E92" s="9" t="str">
        <f t="shared" ca="1" si="6"/>
        <v/>
      </c>
    </row>
    <row r="93" spans="5:5" x14ac:dyDescent="0.25">
      <c r="E93" s="9" t="str">
        <f t="shared" ref="E93:E97" ca="1" si="7">IF($B93&lt;&gt;"",TODAY(),"")</f>
        <v/>
      </c>
    </row>
    <row r="94" spans="5:5" x14ac:dyDescent="0.25">
      <c r="E94" s="9" t="str">
        <f t="shared" ca="1" si="7"/>
        <v/>
      </c>
    </row>
    <row r="95" spans="5:5" x14ac:dyDescent="0.25">
      <c r="E95" s="9" t="str">
        <f t="shared" ca="1" si="7"/>
        <v/>
      </c>
    </row>
    <row r="96" spans="5:5" x14ac:dyDescent="0.25">
      <c r="E96" s="9" t="str">
        <f t="shared" ca="1" si="7"/>
        <v/>
      </c>
    </row>
    <row r="97" spans="5:5" x14ac:dyDescent="0.25">
      <c r="E97" s="9" t="str">
        <f t="shared" ca="1" si="7"/>
        <v/>
      </c>
    </row>
  </sheetData>
  <mergeCells count="13">
    <mergeCell ref="A1:C1"/>
    <mergeCell ref="A2:M6"/>
    <mergeCell ref="A8:C8"/>
    <mergeCell ref="A9:N9"/>
    <mergeCell ref="A25:C25"/>
    <mergeCell ref="A10:K11"/>
    <mergeCell ref="A13:K14"/>
    <mergeCell ref="A15:K16"/>
    <mergeCell ref="A17:K18"/>
    <mergeCell ref="A19:K19"/>
    <mergeCell ref="A12:K12"/>
    <mergeCell ref="A20:K21"/>
    <mergeCell ref="A22:K23"/>
  </mergeCells>
  <dataValidations count="2">
    <dataValidation type="list" allowBlank="1" showInputMessage="1" showErrorMessage="1" sqref="G28:G46">
      <formula1>"5%,10%,15%"</formula1>
    </dataValidation>
    <dataValidation type="textLength" operator="equal" allowBlank="1" showInputMessage="1" showErrorMessage="1" sqref="D28:D46">
      <formula1>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" sqref="D3"/>
    </sheetView>
  </sheetViews>
  <sheetFormatPr defaultRowHeight="15" x14ac:dyDescent="0.25"/>
  <cols>
    <col min="1" max="1" width="14" customWidth="1"/>
    <col min="2" max="2" width="21" customWidth="1"/>
    <col min="3" max="3" width="32.140625" customWidth="1"/>
    <col min="4" max="4" width="29.28515625" customWidth="1"/>
  </cols>
  <sheetData>
    <row r="1" spans="1:4" ht="18.75" thickBot="1" x14ac:dyDescent="0.3">
      <c r="A1" s="6" t="s">
        <v>33</v>
      </c>
      <c r="B1" s="6"/>
      <c r="C1" s="6"/>
      <c r="D1" s="6"/>
    </row>
    <row r="2" spans="1:4" ht="30.75" thickBot="1" x14ac:dyDescent="0.3">
      <c r="A2" s="1" t="s">
        <v>1</v>
      </c>
      <c r="B2" s="2" t="s">
        <v>2</v>
      </c>
      <c r="C2" s="2" t="s">
        <v>3</v>
      </c>
      <c r="D2" s="2" t="s">
        <v>4</v>
      </c>
    </row>
    <row r="3" spans="1:4" ht="15.75" thickBot="1" x14ac:dyDescent="0.3">
      <c r="A3" s="3">
        <v>36</v>
      </c>
      <c r="B3" s="4" t="s">
        <v>5</v>
      </c>
      <c r="C3" s="4" t="s">
        <v>6</v>
      </c>
      <c r="D3" s="5">
        <v>49.4</v>
      </c>
    </row>
    <row r="4" spans="1:4" ht="30.75" thickBot="1" x14ac:dyDescent="0.3">
      <c r="A4" s="3">
        <v>826</v>
      </c>
      <c r="B4" s="4" t="s">
        <v>7</v>
      </c>
      <c r="C4" s="4" t="s">
        <v>8</v>
      </c>
      <c r="D4" s="5">
        <v>89.3</v>
      </c>
    </row>
    <row r="5" spans="1:4" ht="15.75" thickBot="1" x14ac:dyDescent="0.3">
      <c r="A5" s="3">
        <v>840</v>
      </c>
      <c r="B5" s="4" t="s">
        <v>9</v>
      </c>
      <c r="C5" s="4" t="s">
        <v>10</v>
      </c>
      <c r="D5" s="5">
        <v>69.03</v>
      </c>
    </row>
    <row r="6" spans="1:4" ht="15.75" thickBot="1" x14ac:dyDescent="0.3">
      <c r="A6" s="3">
        <v>978</v>
      </c>
      <c r="B6" s="4" t="s">
        <v>11</v>
      </c>
      <c r="C6" s="4" t="s">
        <v>12</v>
      </c>
      <c r="D6" s="5">
        <v>80.36</v>
      </c>
    </row>
    <row r="7" spans="1:4" ht="15.75" thickBot="1" x14ac:dyDescent="0.3">
      <c r="A7" s="3">
        <v>124</v>
      </c>
      <c r="B7" s="4" t="s">
        <v>13</v>
      </c>
      <c r="C7" s="4" t="s">
        <v>14</v>
      </c>
      <c r="D7" s="5">
        <v>52.57</v>
      </c>
    </row>
    <row r="8" spans="1:4" ht="15.75" thickBot="1" x14ac:dyDescent="0.3">
      <c r="A8" s="3">
        <v>949</v>
      </c>
      <c r="B8" s="4" t="s">
        <v>15</v>
      </c>
      <c r="C8" s="4" t="s">
        <v>16</v>
      </c>
      <c r="D8" s="5">
        <v>10.62</v>
      </c>
    </row>
    <row r="9" spans="1:4" ht="15.75" thickBot="1" x14ac:dyDescent="0.3">
      <c r="A9" s="3">
        <v>702</v>
      </c>
      <c r="B9" s="4" t="s">
        <v>17</v>
      </c>
      <c r="C9" s="4" t="s">
        <v>18</v>
      </c>
      <c r="D9" s="5">
        <v>50.2</v>
      </c>
    </row>
    <row r="10" spans="1:4" ht="15.75" thickBot="1" x14ac:dyDescent="0.3">
      <c r="A10" s="3">
        <v>756</v>
      </c>
      <c r="B10" s="4" t="s">
        <v>19</v>
      </c>
      <c r="C10" s="4" t="s">
        <v>20</v>
      </c>
      <c r="D10" s="5">
        <v>71.52</v>
      </c>
    </row>
    <row r="11" spans="1:4" ht="15.75" thickBot="1" x14ac:dyDescent="0.3">
      <c r="A11" s="3">
        <v>986</v>
      </c>
      <c r="B11" s="4" t="s">
        <v>21</v>
      </c>
      <c r="C11" s="4" t="s">
        <v>22</v>
      </c>
      <c r="D11" s="5">
        <v>17.8</v>
      </c>
    </row>
    <row r="12" spans="1:4" ht="15.75" thickBot="1" x14ac:dyDescent="0.3">
      <c r="A12" s="3">
        <v>428</v>
      </c>
      <c r="B12" s="4" t="s">
        <v>23</v>
      </c>
      <c r="C12" s="4" t="s">
        <v>24</v>
      </c>
      <c r="D12" s="5">
        <v>85.68</v>
      </c>
    </row>
    <row r="13" spans="1:4" ht="30" thickBot="1" x14ac:dyDescent="0.3">
      <c r="A13" s="3">
        <v>960</v>
      </c>
      <c r="B13" s="4" t="s">
        <v>25</v>
      </c>
      <c r="C13" s="4" t="s">
        <v>26</v>
      </c>
      <c r="D13" s="5">
        <v>49.57</v>
      </c>
    </row>
    <row r="14" spans="1:4" ht="15.75" thickBot="1" x14ac:dyDescent="0.3">
      <c r="A14" s="3">
        <v>944</v>
      </c>
      <c r="B14" s="4" t="s">
        <v>27</v>
      </c>
      <c r="C14" s="4" t="s">
        <v>28</v>
      </c>
      <c r="D14" s="5">
        <v>40.69</v>
      </c>
    </row>
    <row r="15" spans="1:4" ht="15.75" thickBot="1" x14ac:dyDescent="0.3">
      <c r="A15" s="3">
        <v>975</v>
      </c>
      <c r="B15" s="4" t="s">
        <v>29</v>
      </c>
      <c r="C15" s="4" t="s">
        <v>30</v>
      </c>
      <c r="D15" s="5">
        <v>41.1</v>
      </c>
    </row>
    <row r="16" spans="1:4" ht="15.75" thickBot="1" x14ac:dyDescent="0.3">
      <c r="A16" s="3">
        <v>810</v>
      </c>
      <c r="B16" s="4" t="s">
        <v>31</v>
      </c>
      <c r="C16" s="4" t="s">
        <v>32</v>
      </c>
      <c r="D16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7" sqref="D17"/>
    </sheetView>
  </sheetViews>
  <sheetFormatPr defaultRowHeight="15" x14ac:dyDescent="0.25"/>
  <cols>
    <col min="1" max="1" width="14" customWidth="1"/>
    <col min="2" max="2" width="21" customWidth="1"/>
    <col min="3" max="3" width="32.140625" customWidth="1"/>
    <col min="4" max="4" width="29.28515625" customWidth="1"/>
  </cols>
  <sheetData>
    <row r="1" spans="1:4" ht="15.75" thickBot="1" x14ac:dyDescent="0.3">
      <c r="A1" s="3">
        <v>36</v>
      </c>
      <c r="B1" s="4" t="s">
        <v>5</v>
      </c>
      <c r="C1" s="4" t="s">
        <v>6</v>
      </c>
      <c r="D1" s="5">
        <v>49.4</v>
      </c>
    </row>
    <row r="2" spans="1:4" ht="15.75" thickBot="1" x14ac:dyDescent="0.3">
      <c r="A2" s="3">
        <v>124</v>
      </c>
      <c r="B2" s="4" t="s">
        <v>13</v>
      </c>
      <c r="C2" s="4" t="s">
        <v>14</v>
      </c>
      <c r="D2" s="5">
        <v>52.57</v>
      </c>
    </row>
    <row r="3" spans="1:4" ht="15.75" thickBot="1" x14ac:dyDescent="0.3">
      <c r="A3" s="3">
        <v>428</v>
      </c>
      <c r="B3" s="4" t="s">
        <v>23</v>
      </c>
      <c r="C3" s="4" t="s">
        <v>24</v>
      </c>
      <c r="D3" s="5">
        <v>85.68</v>
      </c>
    </row>
    <row r="4" spans="1:4" ht="15.75" thickBot="1" x14ac:dyDescent="0.3">
      <c r="A4" s="3">
        <v>702</v>
      </c>
      <c r="B4" s="4" t="s">
        <v>17</v>
      </c>
      <c r="C4" s="4" t="s">
        <v>18</v>
      </c>
      <c r="D4" s="5">
        <v>50.2</v>
      </c>
    </row>
    <row r="5" spans="1:4" ht="15.75" thickBot="1" x14ac:dyDescent="0.3">
      <c r="A5" s="3">
        <v>756</v>
      </c>
      <c r="B5" s="4" t="s">
        <v>19</v>
      </c>
      <c r="C5" s="4" t="s">
        <v>20</v>
      </c>
      <c r="D5" s="5">
        <v>71.52</v>
      </c>
    </row>
    <row r="6" spans="1:4" ht="15.75" thickBot="1" x14ac:dyDescent="0.3">
      <c r="A6" s="3">
        <v>810</v>
      </c>
      <c r="B6" s="4" t="s">
        <v>31</v>
      </c>
      <c r="C6" s="4" t="s">
        <v>32</v>
      </c>
      <c r="D6" s="5">
        <v>1</v>
      </c>
    </row>
    <row r="7" spans="1:4" ht="30.75" thickBot="1" x14ac:dyDescent="0.3">
      <c r="A7" s="3">
        <v>826</v>
      </c>
      <c r="B7" s="4" t="s">
        <v>7</v>
      </c>
      <c r="C7" s="4" t="s">
        <v>8</v>
      </c>
      <c r="D7" s="5">
        <v>89.3</v>
      </c>
    </row>
    <row r="8" spans="1:4" ht="15.75" thickBot="1" x14ac:dyDescent="0.3">
      <c r="A8" s="3">
        <v>840</v>
      </c>
      <c r="B8" s="4" t="s">
        <v>9</v>
      </c>
      <c r="C8" s="4" t="s">
        <v>10</v>
      </c>
      <c r="D8" s="5">
        <v>69.03</v>
      </c>
    </row>
    <row r="9" spans="1:4" ht="15.75" thickBot="1" x14ac:dyDescent="0.3">
      <c r="A9" s="3">
        <v>944</v>
      </c>
      <c r="B9" s="4" t="s">
        <v>27</v>
      </c>
      <c r="C9" s="4" t="s">
        <v>28</v>
      </c>
      <c r="D9" s="5">
        <v>40.69</v>
      </c>
    </row>
    <row r="10" spans="1:4" ht="15.75" thickBot="1" x14ac:dyDescent="0.3">
      <c r="A10" s="3">
        <v>949</v>
      </c>
      <c r="B10" s="4" t="s">
        <v>15</v>
      </c>
      <c r="C10" s="4" t="s">
        <v>16</v>
      </c>
      <c r="D10" s="5">
        <v>10.62</v>
      </c>
    </row>
    <row r="11" spans="1:4" ht="30" thickBot="1" x14ac:dyDescent="0.3">
      <c r="A11" s="3">
        <v>960</v>
      </c>
      <c r="B11" s="4" t="s">
        <v>25</v>
      </c>
      <c r="C11" s="4" t="s">
        <v>26</v>
      </c>
      <c r="D11" s="5">
        <v>49.57</v>
      </c>
    </row>
    <row r="12" spans="1:4" ht="15.75" thickBot="1" x14ac:dyDescent="0.3">
      <c r="A12" s="3">
        <v>975</v>
      </c>
      <c r="B12" s="4" t="s">
        <v>29</v>
      </c>
      <c r="C12" s="4" t="s">
        <v>30</v>
      </c>
      <c r="D12" s="5">
        <v>41.1</v>
      </c>
    </row>
    <row r="13" spans="1:4" ht="15.75" thickBot="1" x14ac:dyDescent="0.3">
      <c r="A13" s="3">
        <v>978</v>
      </c>
      <c r="B13" s="4" t="s">
        <v>11</v>
      </c>
      <c r="C13" s="4" t="s">
        <v>12</v>
      </c>
      <c r="D13" s="5">
        <v>80.36</v>
      </c>
    </row>
    <row r="14" spans="1:4" ht="15.75" thickBot="1" x14ac:dyDescent="0.3">
      <c r="A14" s="3">
        <v>986</v>
      </c>
      <c r="B14" s="4" t="s">
        <v>21</v>
      </c>
      <c r="C14" s="4" t="s">
        <v>22</v>
      </c>
      <c r="D14" s="5">
        <v>17.8</v>
      </c>
    </row>
  </sheetData>
  <sortState ref="A1:D14">
    <sortCondition ref="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ИНФОРМАЦИОННЫЙ СПРАВОЧНИК</vt:lpstr>
      <vt:lpstr>ИНОФРМАЦИОННЫЙ СПРАВОЧНИК СОРТ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</dc:creator>
  <cp:lastModifiedBy>Georgiy Demenchuk</cp:lastModifiedBy>
  <dcterms:created xsi:type="dcterms:W3CDTF">2013-09-25T08:10:16Z</dcterms:created>
  <dcterms:modified xsi:type="dcterms:W3CDTF">2020-11-16T11:31:51Z</dcterms:modified>
</cp:coreProperties>
</file>