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mg/Documents/Projects/FA/Course III/EXCEL/task12/"/>
    </mc:Choice>
  </mc:AlternateContent>
  <xr:revisionPtr revIDLastSave="0" documentId="13_ncr:1_{2AFDDB13-E1CC-9441-B6A3-AC039BEED6E0}" xr6:coauthVersionLast="47" xr6:coauthVersionMax="47" xr10:uidLastSave="{00000000-0000-0000-0000-000000000000}"/>
  <bookViews>
    <workbookView xWindow="0" yWindow="500" windowWidth="28800" windowHeight="16640" activeTab="2" xr2:uid="{2E8F4314-155C-204D-AB4A-A1AE5E77F526}"/>
  </bookViews>
  <sheets>
    <sheet name="Сводная таблица" sheetId="11" r:id="rId1"/>
    <sheet name="Сводная таблица фикс" sheetId="21" r:id="rId2"/>
    <sheet name="Подбор" sheetId="22" r:id="rId3"/>
    <sheet name="Сделки" sheetId="1" r:id="rId4"/>
    <sheet name="Котировки" sheetId="2" r:id="rId5"/>
    <sheet name="Купоны" sheetId="3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8" i="22" l="1"/>
  <c r="H357" i="22"/>
  <c r="I357" i="22" s="1"/>
  <c r="D357" i="22"/>
  <c r="E357" i="22" s="1"/>
  <c r="F357" i="22" s="1"/>
  <c r="C357" i="22"/>
  <c r="G357" i="22" s="1"/>
  <c r="J356" i="22"/>
  <c r="I356" i="22"/>
  <c r="H356" i="22"/>
  <c r="E356" i="22"/>
  <c r="F356" i="22" s="1"/>
  <c r="D356" i="22"/>
  <c r="C356" i="22"/>
  <c r="G356" i="22" s="1"/>
  <c r="H355" i="22"/>
  <c r="I355" i="22" s="1"/>
  <c r="J355" i="22" s="1"/>
  <c r="D355" i="22"/>
  <c r="E355" i="22" s="1"/>
  <c r="F355" i="22" s="1"/>
  <c r="G355" i="22" s="1"/>
  <c r="C355" i="22"/>
  <c r="I354" i="22"/>
  <c r="H354" i="22"/>
  <c r="E354" i="22"/>
  <c r="F354" i="22" s="1"/>
  <c r="G354" i="22" s="1"/>
  <c r="D354" i="22"/>
  <c r="C354" i="22"/>
  <c r="H353" i="22"/>
  <c r="I353" i="22" s="1"/>
  <c r="D353" i="22"/>
  <c r="E353" i="22" s="1"/>
  <c r="F353" i="22" s="1"/>
  <c r="C353" i="22"/>
  <c r="G353" i="22" s="1"/>
  <c r="I352" i="22"/>
  <c r="H352" i="22"/>
  <c r="E352" i="22"/>
  <c r="F352" i="22" s="1"/>
  <c r="D352" i="22"/>
  <c r="C352" i="22"/>
  <c r="H351" i="22"/>
  <c r="I351" i="22" s="1"/>
  <c r="D351" i="22"/>
  <c r="E351" i="22" s="1"/>
  <c r="F351" i="22" s="1"/>
  <c r="G351" i="22" s="1"/>
  <c r="C351" i="22"/>
  <c r="H350" i="22"/>
  <c r="I350" i="22" s="1"/>
  <c r="E350" i="22"/>
  <c r="F350" i="22" s="1"/>
  <c r="G350" i="22" s="1"/>
  <c r="D350" i="22"/>
  <c r="C350" i="22"/>
  <c r="H349" i="22"/>
  <c r="I349" i="22" s="1"/>
  <c r="J349" i="22" s="1"/>
  <c r="D349" i="22"/>
  <c r="E349" i="22" s="1"/>
  <c r="F349" i="22" s="1"/>
  <c r="C349" i="22"/>
  <c r="G349" i="22" s="1"/>
  <c r="K349" i="22" s="1"/>
  <c r="L349" i="22" s="1"/>
  <c r="I348" i="22"/>
  <c r="H348" i="22"/>
  <c r="D348" i="22"/>
  <c r="E348" i="22" s="1"/>
  <c r="F348" i="22" s="1"/>
  <c r="C348" i="22"/>
  <c r="H347" i="22"/>
  <c r="I347" i="22" s="1"/>
  <c r="J347" i="22" s="1"/>
  <c r="G347" i="22"/>
  <c r="K347" i="22" s="1"/>
  <c r="L347" i="22" s="1"/>
  <c r="D347" i="22"/>
  <c r="E347" i="22" s="1"/>
  <c r="F347" i="22" s="1"/>
  <c r="C347" i="22"/>
  <c r="H346" i="22"/>
  <c r="I346" i="22" s="1"/>
  <c r="F346" i="22"/>
  <c r="E346" i="22"/>
  <c r="D346" i="22"/>
  <c r="C346" i="22"/>
  <c r="J345" i="22"/>
  <c r="H345" i="22"/>
  <c r="I345" i="22" s="1"/>
  <c r="D345" i="22"/>
  <c r="E345" i="22" s="1"/>
  <c r="F345" i="22" s="1"/>
  <c r="G345" i="22" s="1"/>
  <c r="K345" i="22" s="1"/>
  <c r="L345" i="22" s="1"/>
  <c r="C345" i="22"/>
  <c r="I344" i="22"/>
  <c r="H344" i="22"/>
  <c r="D344" i="22"/>
  <c r="E344" i="22" s="1"/>
  <c r="F344" i="22" s="1"/>
  <c r="C344" i="22"/>
  <c r="G344" i="22" s="1"/>
  <c r="H343" i="22"/>
  <c r="I343" i="22" s="1"/>
  <c r="J343" i="22" s="1"/>
  <c r="F343" i="22"/>
  <c r="D343" i="22"/>
  <c r="E343" i="22" s="1"/>
  <c r="C343" i="22"/>
  <c r="G343" i="22" s="1"/>
  <c r="K343" i="22" s="1"/>
  <c r="L343" i="22" s="1"/>
  <c r="I342" i="22"/>
  <c r="H342" i="22"/>
  <c r="F342" i="22"/>
  <c r="E342" i="22"/>
  <c r="D342" i="22"/>
  <c r="C342" i="22"/>
  <c r="H341" i="22"/>
  <c r="I341" i="22" s="1"/>
  <c r="D341" i="22"/>
  <c r="E341" i="22" s="1"/>
  <c r="F341" i="22" s="1"/>
  <c r="C341" i="22"/>
  <c r="J340" i="22"/>
  <c r="I340" i="22"/>
  <c r="H340" i="22"/>
  <c r="E340" i="22"/>
  <c r="F340" i="22" s="1"/>
  <c r="D340" i="22"/>
  <c r="C340" i="22"/>
  <c r="G340" i="22" s="1"/>
  <c r="H339" i="22"/>
  <c r="I339" i="22" s="1"/>
  <c r="F339" i="22"/>
  <c r="G339" i="22" s="1"/>
  <c r="D339" i="22"/>
  <c r="E339" i="22" s="1"/>
  <c r="C339" i="22"/>
  <c r="I338" i="22"/>
  <c r="H338" i="22"/>
  <c r="E338" i="22"/>
  <c r="F338" i="22" s="1"/>
  <c r="D338" i="22"/>
  <c r="C338" i="22"/>
  <c r="G338" i="22" s="1"/>
  <c r="H337" i="22"/>
  <c r="I337" i="22" s="1"/>
  <c r="J337" i="22" s="1"/>
  <c r="D337" i="22"/>
  <c r="E337" i="22" s="1"/>
  <c r="F337" i="22" s="1"/>
  <c r="C337" i="22"/>
  <c r="G337" i="22" s="1"/>
  <c r="I336" i="22"/>
  <c r="H336" i="22"/>
  <c r="E336" i="22"/>
  <c r="F336" i="22" s="1"/>
  <c r="D336" i="22"/>
  <c r="C336" i="22"/>
  <c r="H335" i="22"/>
  <c r="I335" i="22" s="1"/>
  <c r="D335" i="22"/>
  <c r="E335" i="22" s="1"/>
  <c r="F335" i="22" s="1"/>
  <c r="G335" i="22" s="1"/>
  <c r="C335" i="22"/>
  <c r="H334" i="22"/>
  <c r="I334" i="22" s="1"/>
  <c r="E334" i="22"/>
  <c r="F334" i="22" s="1"/>
  <c r="G334" i="22" s="1"/>
  <c r="D334" i="22"/>
  <c r="C334" i="22"/>
  <c r="H333" i="22"/>
  <c r="I333" i="22" s="1"/>
  <c r="J333" i="22" s="1"/>
  <c r="D333" i="22"/>
  <c r="E333" i="22" s="1"/>
  <c r="F333" i="22" s="1"/>
  <c r="C333" i="22"/>
  <c r="G333" i="22" s="1"/>
  <c r="K333" i="22" s="1"/>
  <c r="L333" i="22" s="1"/>
  <c r="I332" i="22"/>
  <c r="H332" i="22"/>
  <c r="D332" i="22"/>
  <c r="E332" i="22" s="1"/>
  <c r="F332" i="22" s="1"/>
  <c r="C332" i="22"/>
  <c r="H331" i="22"/>
  <c r="I331" i="22" s="1"/>
  <c r="J331" i="22" s="1"/>
  <c r="D331" i="22"/>
  <c r="E331" i="22" s="1"/>
  <c r="F331" i="22" s="1"/>
  <c r="G331" i="22" s="1"/>
  <c r="K331" i="22" s="1"/>
  <c r="L331" i="22" s="1"/>
  <c r="C331" i="22"/>
  <c r="H330" i="22"/>
  <c r="I330" i="22" s="1"/>
  <c r="F330" i="22"/>
  <c r="G330" i="22" s="1"/>
  <c r="E330" i="22"/>
  <c r="D330" i="22"/>
  <c r="C330" i="22"/>
  <c r="J329" i="22"/>
  <c r="H329" i="22"/>
  <c r="I329" i="22" s="1"/>
  <c r="D329" i="22"/>
  <c r="E329" i="22" s="1"/>
  <c r="F329" i="22" s="1"/>
  <c r="G329" i="22" s="1"/>
  <c r="K329" i="22" s="1"/>
  <c r="L329" i="22" s="1"/>
  <c r="C329" i="22"/>
  <c r="I328" i="22"/>
  <c r="H328" i="22"/>
  <c r="D328" i="22"/>
  <c r="E328" i="22" s="1"/>
  <c r="F328" i="22" s="1"/>
  <c r="C328" i="22"/>
  <c r="G328" i="22" s="1"/>
  <c r="H327" i="22"/>
  <c r="I327" i="22" s="1"/>
  <c r="J327" i="22" s="1"/>
  <c r="F327" i="22"/>
  <c r="D327" i="22"/>
  <c r="E327" i="22" s="1"/>
  <c r="C327" i="22"/>
  <c r="G327" i="22" s="1"/>
  <c r="K327" i="22" s="1"/>
  <c r="L327" i="22" s="1"/>
  <c r="I326" i="22"/>
  <c r="H326" i="22"/>
  <c r="F326" i="22"/>
  <c r="G326" i="22" s="1"/>
  <c r="E326" i="22"/>
  <c r="D326" i="22"/>
  <c r="C326" i="22"/>
  <c r="H325" i="22"/>
  <c r="I325" i="22" s="1"/>
  <c r="D325" i="22"/>
  <c r="E325" i="22" s="1"/>
  <c r="F325" i="22" s="1"/>
  <c r="C325" i="22"/>
  <c r="J324" i="22"/>
  <c r="I324" i="22"/>
  <c r="H324" i="22"/>
  <c r="E324" i="22"/>
  <c r="F324" i="22" s="1"/>
  <c r="D324" i="22"/>
  <c r="C324" i="22"/>
  <c r="G324" i="22" s="1"/>
  <c r="H323" i="22"/>
  <c r="I323" i="22" s="1"/>
  <c r="F323" i="22"/>
  <c r="G323" i="22" s="1"/>
  <c r="D323" i="22"/>
  <c r="E323" i="22" s="1"/>
  <c r="C323" i="22"/>
  <c r="I322" i="22"/>
  <c r="H322" i="22"/>
  <c r="E322" i="22"/>
  <c r="F322" i="22" s="1"/>
  <c r="G322" i="22" s="1"/>
  <c r="D322" i="22"/>
  <c r="C322" i="22"/>
  <c r="K321" i="22"/>
  <c r="L321" i="22" s="1"/>
  <c r="H321" i="22"/>
  <c r="I321" i="22" s="1"/>
  <c r="J321" i="22" s="1"/>
  <c r="D321" i="22"/>
  <c r="E321" i="22" s="1"/>
  <c r="F321" i="22" s="1"/>
  <c r="C321" i="22"/>
  <c r="G321" i="22" s="1"/>
  <c r="I320" i="22"/>
  <c r="H320" i="22"/>
  <c r="E320" i="22"/>
  <c r="F320" i="22" s="1"/>
  <c r="D320" i="22"/>
  <c r="C320" i="22"/>
  <c r="H319" i="22"/>
  <c r="I319" i="22" s="1"/>
  <c r="D319" i="22"/>
  <c r="E319" i="22" s="1"/>
  <c r="F319" i="22" s="1"/>
  <c r="G319" i="22" s="1"/>
  <c r="C319" i="22"/>
  <c r="I318" i="22"/>
  <c r="H318" i="22"/>
  <c r="F318" i="22"/>
  <c r="G318" i="22" s="1"/>
  <c r="E318" i="22"/>
  <c r="D318" i="22"/>
  <c r="C318" i="22"/>
  <c r="J317" i="22"/>
  <c r="H317" i="22"/>
  <c r="I317" i="22" s="1"/>
  <c r="D317" i="22"/>
  <c r="E317" i="22" s="1"/>
  <c r="F317" i="22" s="1"/>
  <c r="G317" i="22" s="1"/>
  <c r="K317" i="22" s="1"/>
  <c r="L317" i="22" s="1"/>
  <c r="C317" i="22"/>
  <c r="I316" i="22"/>
  <c r="H316" i="22"/>
  <c r="D316" i="22"/>
  <c r="E316" i="22" s="1"/>
  <c r="F316" i="22" s="1"/>
  <c r="C316" i="22"/>
  <c r="H315" i="22"/>
  <c r="I315" i="22" s="1"/>
  <c r="J315" i="22" s="1"/>
  <c r="D315" i="22"/>
  <c r="E315" i="22" s="1"/>
  <c r="F315" i="22" s="1"/>
  <c r="C315" i="22"/>
  <c r="G315" i="22" s="1"/>
  <c r="I314" i="22"/>
  <c r="H314" i="22"/>
  <c r="E314" i="22"/>
  <c r="F314" i="22" s="1"/>
  <c r="G314" i="22" s="1"/>
  <c r="D314" i="22"/>
  <c r="C314" i="22"/>
  <c r="J313" i="22"/>
  <c r="H313" i="22"/>
  <c r="I313" i="22" s="1"/>
  <c r="F313" i="22"/>
  <c r="D313" i="22"/>
  <c r="E313" i="22" s="1"/>
  <c r="C313" i="22"/>
  <c r="G313" i="22" s="1"/>
  <c r="I312" i="22"/>
  <c r="H312" i="22"/>
  <c r="E312" i="22"/>
  <c r="F312" i="22" s="1"/>
  <c r="D312" i="22"/>
  <c r="C312" i="22"/>
  <c r="J311" i="22"/>
  <c r="H311" i="22"/>
  <c r="I311" i="22" s="1"/>
  <c r="F311" i="22"/>
  <c r="D311" i="22"/>
  <c r="E311" i="22" s="1"/>
  <c r="C311" i="22"/>
  <c r="I310" i="22"/>
  <c r="H310" i="22"/>
  <c r="E310" i="22"/>
  <c r="F310" i="22" s="1"/>
  <c r="G310" i="22" s="1"/>
  <c r="D310" i="22"/>
  <c r="C310" i="22"/>
  <c r="J309" i="22"/>
  <c r="H309" i="22"/>
  <c r="I309" i="22" s="1"/>
  <c r="F309" i="22"/>
  <c r="D309" i="22"/>
  <c r="E309" i="22" s="1"/>
  <c r="C309" i="22"/>
  <c r="G309" i="22" s="1"/>
  <c r="I308" i="22"/>
  <c r="H308" i="22"/>
  <c r="E308" i="22"/>
  <c r="F308" i="22" s="1"/>
  <c r="D308" i="22"/>
  <c r="C308" i="22"/>
  <c r="J307" i="22"/>
  <c r="H307" i="22"/>
  <c r="I307" i="22" s="1"/>
  <c r="F307" i="22"/>
  <c r="D307" i="22"/>
  <c r="E307" i="22" s="1"/>
  <c r="C307" i="22"/>
  <c r="G307" i="22" s="1"/>
  <c r="I306" i="22"/>
  <c r="H306" i="22"/>
  <c r="E306" i="22"/>
  <c r="F306" i="22" s="1"/>
  <c r="G306" i="22" s="1"/>
  <c r="D306" i="22"/>
  <c r="C306" i="22"/>
  <c r="J305" i="22"/>
  <c r="H305" i="22"/>
  <c r="I305" i="22" s="1"/>
  <c r="F305" i="22"/>
  <c r="D305" i="22"/>
  <c r="E305" i="22" s="1"/>
  <c r="C305" i="22"/>
  <c r="G305" i="22" s="1"/>
  <c r="I304" i="22"/>
  <c r="H304" i="22"/>
  <c r="E304" i="22"/>
  <c r="F304" i="22" s="1"/>
  <c r="D304" i="22"/>
  <c r="C304" i="22"/>
  <c r="J303" i="22"/>
  <c r="H303" i="22"/>
  <c r="I303" i="22" s="1"/>
  <c r="F303" i="22"/>
  <c r="D303" i="22"/>
  <c r="E303" i="22" s="1"/>
  <c r="C303" i="22"/>
  <c r="G303" i="22" s="1"/>
  <c r="H302" i="22"/>
  <c r="I302" i="22" s="1"/>
  <c r="E302" i="22"/>
  <c r="F302" i="22" s="1"/>
  <c r="G302" i="22" s="1"/>
  <c r="D302" i="22"/>
  <c r="C302" i="22"/>
  <c r="J301" i="22"/>
  <c r="H301" i="22"/>
  <c r="I301" i="22" s="1"/>
  <c r="F301" i="22"/>
  <c r="D301" i="22"/>
  <c r="E301" i="22" s="1"/>
  <c r="C301" i="22"/>
  <c r="G301" i="22" s="1"/>
  <c r="I300" i="22"/>
  <c r="H300" i="22"/>
  <c r="E300" i="22"/>
  <c r="F300" i="22" s="1"/>
  <c r="D300" i="22"/>
  <c r="C300" i="22"/>
  <c r="H299" i="22"/>
  <c r="I299" i="22" s="1"/>
  <c r="F299" i="22"/>
  <c r="D299" i="22"/>
  <c r="E299" i="22" s="1"/>
  <c r="C299" i="22"/>
  <c r="H298" i="22"/>
  <c r="I298" i="22" s="1"/>
  <c r="E298" i="22"/>
  <c r="F298" i="22" s="1"/>
  <c r="G298" i="22" s="1"/>
  <c r="D298" i="22"/>
  <c r="C298" i="22"/>
  <c r="J297" i="22"/>
  <c r="H297" i="22"/>
  <c r="I297" i="22" s="1"/>
  <c r="F297" i="22"/>
  <c r="D297" i="22"/>
  <c r="E297" i="22" s="1"/>
  <c r="C297" i="22"/>
  <c r="G297" i="22" s="1"/>
  <c r="I296" i="22"/>
  <c r="H296" i="22"/>
  <c r="E296" i="22"/>
  <c r="F296" i="22" s="1"/>
  <c r="D296" i="22"/>
  <c r="C296" i="22"/>
  <c r="J295" i="22"/>
  <c r="H295" i="22"/>
  <c r="I295" i="22" s="1"/>
  <c r="F295" i="22"/>
  <c r="D295" i="22"/>
  <c r="E295" i="22" s="1"/>
  <c r="C295" i="22"/>
  <c r="G295" i="22" s="1"/>
  <c r="H294" i="22"/>
  <c r="I294" i="22" s="1"/>
  <c r="E294" i="22"/>
  <c r="F294" i="22" s="1"/>
  <c r="G294" i="22" s="1"/>
  <c r="D294" i="22"/>
  <c r="C294" i="22"/>
  <c r="J293" i="22"/>
  <c r="H293" i="22"/>
  <c r="I293" i="22" s="1"/>
  <c r="F293" i="22"/>
  <c r="D293" i="22"/>
  <c r="E293" i="22" s="1"/>
  <c r="C293" i="22"/>
  <c r="G293" i="22" s="1"/>
  <c r="I292" i="22"/>
  <c r="H292" i="22"/>
  <c r="E292" i="22"/>
  <c r="F292" i="22" s="1"/>
  <c r="D292" i="22"/>
  <c r="C292" i="22"/>
  <c r="H291" i="22"/>
  <c r="I291" i="22" s="1"/>
  <c r="F291" i="22"/>
  <c r="D291" i="22"/>
  <c r="E291" i="22" s="1"/>
  <c r="C291" i="22"/>
  <c r="H290" i="22"/>
  <c r="I290" i="22" s="1"/>
  <c r="E290" i="22"/>
  <c r="F290" i="22" s="1"/>
  <c r="G290" i="22" s="1"/>
  <c r="D290" i="22"/>
  <c r="C290" i="22"/>
  <c r="J289" i="22"/>
  <c r="H289" i="22"/>
  <c r="I289" i="22" s="1"/>
  <c r="F289" i="22"/>
  <c r="D289" i="22"/>
  <c r="E289" i="22" s="1"/>
  <c r="C289" i="22"/>
  <c r="G289" i="22" s="1"/>
  <c r="I288" i="22"/>
  <c r="H288" i="22"/>
  <c r="E288" i="22"/>
  <c r="F288" i="22" s="1"/>
  <c r="D288" i="22"/>
  <c r="C288" i="22"/>
  <c r="J287" i="22"/>
  <c r="H287" i="22"/>
  <c r="I287" i="22" s="1"/>
  <c r="F287" i="22"/>
  <c r="D287" i="22"/>
  <c r="E287" i="22" s="1"/>
  <c r="C287" i="22"/>
  <c r="G287" i="22" s="1"/>
  <c r="H286" i="22"/>
  <c r="I286" i="22" s="1"/>
  <c r="E286" i="22"/>
  <c r="F286" i="22" s="1"/>
  <c r="G286" i="22" s="1"/>
  <c r="D286" i="22"/>
  <c r="C286" i="22"/>
  <c r="J285" i="22"/>
  <c r="H285" i="22"/>
  <c r="I285" i="22" s="1"/>
  <c r="F285" i="22"/>
  <c r="D285" i="22"/>
  <c r="E285" i="22" s="1"/>
  <c r="C285" i="22"/>
  <c r="G285" i="22" s="1"/>
  <c r="I284" i="22"/>
  <c r="H284" i="22"/>
  <c r="E284" i="22"/>
  <c r="F284" i="22" s="1"/>
  <c r="D284" i="22"/>
  <c r="C284" i="22"/>
  <c r="H283" i="22"/>
  <c r="I283" i="22" s="1"/>
  <c r="F283" i="22"/>
  <c r="D283" i="22"/>
  <c r="E283" i="22" s="1"/>
  <c r="C283" i="22"/>
  <c r="H282" i="22"/>
  <c r="I282" i="22" s="1"/>
  <c r="E282" i="22"/>
  <c r="F282" i="22" s="1"/>
  <c r="G282" i="22" s="1"/>
  <c r="D282" i="22"/>
  <c r="C282" i="22"/>
  <c r="J281" i="22"/>
  <c r="H281" i="22"/>
  <c r="I281" i="22" s="1"/>
  <c r="F281" i="22"/>
  <c r="D281" i="22"/>
  <c r="E281" i="22" s="1"/>
  <c r="C281" i="22"/>
  <c r="G281" i="22" s="1"/>
  <c r="I280" i="22"/>
  <c r="H280" i="22"/>
  <c r="E280" i="22"/>
  <c r="F280" i="22" s="1"/>
  <c r="D280" i="22"/>
  <c r="C280" i="22"/>
  <c r="H279" i="22"/>
  <c r="I279" i="22" s="1"/>
  <c r="F279" i="22"/>
  <c r="D279" i="22"/>
  <c r="E279" i="22" s="1"/>
  <c r="C279" i="22"/>
  <c r="G279" i="22" s="1"/>
  <c r="H278" i="22"/>
  <c r="I278" i="22" s="1"/>
  <c r="E278" i="22"/>
  <c r="F278" i="22" s="1"/>
  <c r="G278" i="22" s="1"/>
  <c r="D278" i="22"/>
  <c r="C278" i="22"/>
  <c r="J277" i="22"/>
  <c r="H277" i="22"/>
  <c r="I277" i="22" s="1"/>
  <c r="F277" i="22"/>
  <c r="G277" i="22" s="1"/>
  <c r="K277" i="22" s="1"/>
  <c r="L277" i="22" s="1"/>
  <c r="D277" i="22"/>
  <c r="E277" i="22" s="1"/>
  <c r="C277" i="22"/>
  <c r="I276" i="22"/>
  <c r="J276" i="22" s="1"/>
  <c r="H276" i="22"/>
  <c r="E276" i="22"/>
  <c r="F276" i="22" s="1"/>
  <c r="D276" i="22"/>
  <c r="C276" i="22"/>
  <c r="G276" i="22" s="1"/>
  <c r="K276" i="22" s="1"/>
  <c r="L276" i="22" s="1"/>
  <c r="J275" i="22"/>
  <c r="H275" i="22"/>
  <c r="I275" i="22" s="1"/>
  <c r="D275" i="22"/>
  <c r="E275" i="22" s="1"/>
  <c r="F275" i="22" s="1"/>
  <c r="C275" i="22"/>
  <c r="G275" i="22" s="1"/>
  <c r="J274" i="22"/>
  <c r="H274" i="22"/>
  <c r="I274" i="22" s="1"/>
  <c r="D274" i="22"/>
  <c r="E274" i="22" s="1"/>
  <c r="F274" i="22" s="1"/>
  <c r="G274" i="22" s="1"/>
  <c r="C274" i="22"/>
  <c r="I273" i="22"/>
  <c r="J273" i="22" s="1"/>
  <c r="H273" i="22"/>
  <c r="D273" i="22"/>
  <c r="E273" i="22" s="1"/>
  <c r="F273" i="22" s="1"/>
  <c r="C273" i="22"/>
  <c r="I272" i="22"/>
  <c r="H272" i="22"/>
  <c r="D272" i="22"/>
  <c r="E272" i="22" s="1"/>
  <c r="F272" i="22" s="1"/>
  <c r="C272" i="22"/>
  <c r="H271" i="22"/>
  <c r="I271" i="22" s="1"/>
  <c r="J271" i="22" s="1"/>
  <c r="E271" i="22"/>
  <c r="F271" i="22" s="1"/>
  <c r="D271" i="22"/>
  <c r="C271" i="22"/>
  <c r="G271" i="22" s="1"/>
  <c r="K271" i="22" s="1"/>
  <c r="L271" i="22" s="1"/>
  <c r="I270" i="22"/>
  <c r="H270" i="22"/>
  <c r="D270" i="22"/>
  <c r="E270" i="22" s="1"/>
  <c r="F270" i="22" s="1"/>
  <c r="G270" i="22" s="1"/>
  <c r="C270" i="22"/>
  <c r="J269" i="22"/>
  <c r="I269" i="22"/>
  <c r="H269" i="22"/>
  <c r="F269" i="22"/>
  <c r="D269" i="22"/>
  <c r="E269" i="22" s="1"/>
  <c r="C269" i="22"/>
  <c r="I268" i="22"/>
  <c r="J268" i="22" s="1"/>
  <c r="H268" i="22"/>
  <c r="E268" i="22"/>
  <c r="F268" i="22" s="1"/>
  <c r="D268" i="22"/>
  <c r="C268" i="22"/>
  <c r="G268" i="22" s="1"/>
  <c r="K268" i="22" s="1"/>
  <c r="L268" i="22" s="1"/>
  <c r="J267" i="22"/>
  <c r="H267" i="22"/>
  <c r="I267" i="22" s="1"/>
  <c r="E267" i="22"/>
  <c r="F267" i="22" s="1"/>
  <c r="D267" i="22"/>
  <c r="C267" i="22"/>
  <c r="G267" i="22" s="1"/>
  <c r="J266" i="22"/>
  <c r="I266" i="22"/>
  <c r="H266" i="22"/>
  <c r="D266" i="22"/>
  <c r="E266" i="22" s="1"/>
  <c r="F266" i="22" s="1"/>
  <c r="G266" i="22" s="1"/>
  <c r="C266" i="22"/>
  <c r="J265" i="22"/>
  <c r="I265" i="22"/>
  <c r="H265" i="22"/>
  <c r="G265" i="22"/>
  <c r="K265" i="22" s="1"/>
  <c r="L265" i="22" s="1"/>
  <c r="D265" i="22"/>
  <c r="E265" i="22" s="1"/>
  <c r="F265" i="22" s="1"/>
  <c r="C265" i="22"/>
  <c r="H264" i="22"/>
  <c r="I264" i="22" s="1"/>
  <c r="F264" i="22"/>
  <c r="E264" i="22"/>
  <c r="D264" i="22"/>
  <c r="C264" i="22"/>
  <c r="J263" i="22"/>
  <c r="H263" i="22"/>
  <c r="I263" i="22" s="1"/>
  <c r="E263" i="22"/>
  <c r="F263" i="22" s="1"/>
  <c r="G263" i="22" s="1"/>
  <c r="K263" i="22" s="1"/>
  <c r="L263" i="22" s="1"/>
  <c r="D263" i="22"/>
  <c r="C263" i="22"/>
  <c r="H262" i="22"/>
  <c r="I262" i="22" s="1"/>
  <c r="D262" i="22"/>
  <c r="E262" i="22" s="1"/>
  <c r="F262" i="22" s="1"/>
  <c r="G262" i="22" s="1"/>
  <c r="C262" i="22"/>
  <c r="L261" i="22"/>
  <c r="I261" i="22"/>
  <c r="J261" i="22" s="1"/>
  <c r="H261" i="22"/>
  <c r="F261" i="22"/>
  <c r="D261" i="22"/>
  <c r="E261" i="22" s="1"/>
  <c r="C261" i="22"/>
  <c r="G261" i="22" s="1"/>
  <c r="K261" i="22" s="1"/>
  <c r="H260" i="22"/>
  <c r="I260" i="22" s="1"/>
  <c r="F260" i="22"/>
  <c r="E260" i="22"/>
  <c r="D260" i="22"/>
  <c r="C260" i="22"/>
  <c r="H259" i="22"/>
  <c r="I259" i="22" s="1"/>
  <c r="J259" i="22" s="1"/>
  <c r="F259" i="22"/>
  <c r="E259" i="22"/>
  <c r="D259" i="22"/>
  <c r="C259" i="22"/>
  <c r="H258" i="22"/>
  <c r="I258" i="22" s="1"/>
  <c r="G258" i="22"/>
  <c r="E258" i="22"/>
  <c r="F258" i="22" s="1"/>
  <c r="D258" i="22"/>
  <c r="C258" i="22"/>
  <c r="I257" i="22"/>
  <c r="H257" i="22"/>
  <c r="G257" i="22"/>
  <c r="D257" i="22"/>
  <c r="E257" i="22" s="1"/>
  <c r="F257" i="22" s="1"/>
  <c r="C257" i="22"/>
  <c r="I256" i="22"/>
  <c r="H256" i="22"/>
  <c r="F256" i="22"/>
  <c r="D256" i="22"/>
  <c r="E256" i="22" s="1"/>
  <c r="C256" i="22"/>
  <c r="I255" i="22"/>
  <c r="H255" i="22"/>
  <c r="G255" i="22"/>
  <c r="E255" i="22"/>
  <c r="F255" i="22" s="1"/>
  <c r="D255" i="22"/>
  <c r="C255" i="22"/>
  <c r="I254" i="22"/>
  <c r="K254" i="22" s="1"/>
  <c r="L254" i="22" s="1"/>
  <c r="H254" i="22"/>
  <c r="G254" i="22"/>
  <c r="E254" i="22"/>
  <c r="F254" i="22" s="1"/>
  <c r="D254" i="22"/>
  <c r="C254" i="22"/>
  <c r="J253" i="22"/>
  <c r="I253" i="22"/>
  <c r="H253" i="22"/>
  <c r="D253" i="22"/>
  <c r="E253" i="22" s="1"/>
  <c r="F253" i="22" s="1"/>
  <c r="C253" i="22"/>
  <c r="I252" i="22"/>
  <c r="H252" i="22"/>
  <c r="E252" i="22"/>
  <c r="F252" i="22" s="1"/>
  <c r="D252" i="22"/>
  <c r="C252" i="22"/>
  <c r="J251" i="22"/>
  <c r="I251" i="22"/>
  <c r="H251" i="22"/>
  <c r="E251" i="22"/>
  <c r="F251" i="22" s="1"/>
  <c r="G251" i="22" s="1"/>
  <c r="D251" i="22"/>
  <c r="C251" i="22"/>
  <c r="H250" i="22"/>
  <c r="I250" i="22" s="1"/>
  <c r="E250" i="22"/>
  <c r="F250" i="22" s="1"/>
  <c r="D250" i="22"/>
  <c r="C250" i="22"/>
  <c r="G250" i="22" s="1"/>
  <c r="I249" i="22"/>
  <c r="H249" i="22"/>
  <c r="G249" i="22"/>
  <c r="E249" i="22"/>
  <c r="F249" i="22" s="1"/>
  <c r="D249" i="22"/>
  <c r="C249" i="22"/>
  <c r="I248" i="22"/>
  <c r="H248" i="22"/>
  <c r="F248" i="22"/>
  <c r="E248" i="22"/>
  <c r="D248" i="22"/>
  <c r="C248" i="22"/>
  <c r="I247" i="22"/>
  <c r="H247" i="22"/>
  <c r="F247" i="22"/>
  <c r="E247" i="22"/>
  <c r="D247" i="22"/>
  <c r="C247" i="22"/>
  <c r="G247" i="22" s="1"/>
  <c r="I246" i="22"/>
  <c r="H246" i="22"/>
  <c r="D246" i="22"/>
  <c r="E246" i="22" s="1"/>
  <c r="F246" i="22" s="1"/>
  <c r="C246" i="22"/>
  <c r="J245" i="22"/>
  <c r="I245" i="22"/>
  <c r="H245" i="22"/>
  <c r="F245" i="22"/>
  <c r="G245" i="22" s="1"/>
  <c r="E245" i="22"/>
  <c r="D245" i="22"/>
  <c r="C245" i="22"/>
  <c r="H244" i="22"/>
  <c r="I244" i="22" s="1"/>
  <c r="E244" i="22"/>
  <c r="F244" i="22" s="1"/>
  <c r="G244" i="22" s="1"/>
  <c r="D244" i="22"/>
  <c r="C244" i="22"/>
  <c r="H243" i="22"/>
  <c r="I243" i="22" s="1"/>
  <c r="F243" i="22"/>
  <c r="G243" i="22" s="1"/>
  <c r="E243" i="22"/>
  <c r="D243" i="22"/>
  <c r="C243" i="22"/>
  <c r="I242" i="22"/>
  <c r="H242" i="22"/>
  <c r="E242" i="22"/>
  <c r="F242" i="22" s="1"/>
  <c r="D242" i="22"/>
  <c r="C242" i="22"/>
  <c r="G242" i="22" s="1"/>
  <c r="J241" i="22"/>
  <c r="I241" i="22"/>
  <c r="H241" i="22"/>
  <c r="D241" i="22"/>
  <c r="E241" i="22" s="1"/>
  <c r="F241" i="22" s="1"/>
  <c r="C241" i="22"/>
  <c r="G241" i="22" s="1"/>
  <c r="K241" i="22" s="1"/>
  <c r="L241" i="22" s="1"/>
  <c r="H240" i="22"/>
  <c r="I240" i="22" s="1"/>
  <c r="J240" i="22" s="1"/>
  <c r="D240" i="22"/>
  <c r="E240" i="22" s="1"/>
  <c r="F240" i="22" s="1"/>
  <c r="C240" i="22"/>
  <c r="I239" i="22"/>
  <c r="J239" i="22" s="1"/>
  <c r="H239" i="22"/>
  <c r="E239" i="22"/>
  <c r="F239" i="22" s="1"/>
  <c r="D239" i="22"/>
  <c r="C239" i="22"/>
  <c r="H238" i="22"/>
  <c r="I238" i="22" s="1"/>
  <c r="J238" i="22" s="1"/>
  <c r="D238" i="22"/>
  <c r="E238" i="22" s="1"/>
  <c r="F238" i="22" s="1"/>
  <c r="G238" i="22" s="1"/>
  <c r="C238" i="22"/>
  <c r="L237" i="22"/>
  <c r="I237" i="22"/>
  <c r="J237" i="22" s="1"/>
  <c r="H237" i="22"/>
  <c r="G237" i="22"/>
  <c r="K237" i="22" s="1"/>
  <c r="F237" i="22"/>
  <c r="D237" i="22"/>
  <c r="E237" i="22" s="1"/>
  <c r="C237" i="22"/>
  <c r="H236" i="22"/>
  <c r="I236" i="22" s="1"/>
  <c r="G236" i="22"/>
  <c r="E236" i="22"/>
  <c r="F236" i="22" s="1"/>
  <c r="D236" i="22"/>
  <c r="C236" i="22"/>
  <c r="J235" i="22"/>
  <c r="I235" i="22"/>
  <c r="H235" i="22"/>
  <c r="G235" i="22"/>
  <c r="D235" i="22"/>
  <c r="E235" i="22" s="1"/>
  <c r="F235" i="22" s="1"/>
  <c r="C235" i="22"/>
  <c r="I234" i="22"/>
  <c r="H234" i="22"/>
  <c r="E234" i="22"/>
  <c r="F234" i="22" s="1"/>
  <c r="D234" i="22"/>
  <c r="C234" i="22"/>
  <c r="H233" i="22"/>
  <c r="I233" i="22" s="1"/>
  <c r="J233" i="22" s="1"/>
  <c r="F233" i="22"/>
  <c r="E233" i="22"/>
  <c r="D233" i="22"/>
  <c r="C233" i="22"/>
  <c r="H232" i="22"/>
  <c r="I232" i="22" s="1"/>
  <c r="G232" i="22"/>
  <c r="E232" i="22"/>
  <c r="F232" i="22" s="1"/>
  <c r="D232" i="22"/>
  <c r="C232" i="22"/>
  <c r="K231" i="22"/>
  <c r="L231" i="22" s="1"/>
  <c r="J231" i="22"/>
  <c r="I231" i="22"/>
  <c r="H231" i="22"/>
  <c r="D231" i="22"/>
  <c r="E231" i="22" s="1"/>
  <c r="F231" i="22" s="1"/>
  <c r="C231" i="22"/>
  <c r="G231" i="22" s="1"/>
  <c r="I230" i="22"/>
  <c r="J230" i="22" s="1"/>
  <c r="H230" i="22"/>
  <c r="E230" i="22"/>
  <c r="F230" i="22" s="1"/>
  <c r="D230" i="22"/>
  <c r="C230" i="22"/>
  <c r="H229" i="22"/>
  <c r="I229" i="22" s="1"/>
  <c r="F229" i="22"/>
  <c r="G229" i="22" s="1"/>
  <c r="E229" i="22"/>
  <c r="D229" i="22"/>
  <c r="C229" i="22"/>
  <c r="H228" i="22"/>
  <c r="I228" i="22" s="1"/>
  <c r="E228" i="22"/>
  <c r="F228" i="22" s="1"/>
  <c r="G228" i="22" s="1"/>
  <c r="D228" i="22"/>
  <c r="C228" i="22"/>
  <c r="J227" i="22"/>
  <c r="I227" i="22"/>
  <c r="H227" i="22"/>
  <c r="D227" i="22"/>
  <c r="E227" i="22" s="1"/>
  <c r="F227" i="22" s="1"/>
  <c r="C227" i="22"/>
  <c r="G227" i="22" s="1"/>
  <c r="K227" i="22" s="1"/>
  <c r="L227" i="22" s="1"/>
  <c r="I226" i="22"/>
  <c r="J226" i="22" s="1"/>
  <c r="H226" i="22"/>
  <c r="D226" i="22"/>
  <c r="E226" i="22" s="1"/>
  <c r="F226" i="22" s="1"/>
  <c r="C226" i="22"/>
  <c r="K225" i="22"/>
  <c r="L225" i="22" s="1"/>
  <c r="H225" i="22"/>
  <c r="I225" i="22" s="1"/>
  <c r="J225" i="22" s="1"/>
  <c r="F225" i="22"/>
  <c r="E225" i="22"/>
  <c r="D225" i="22"/>
  <c r="C225" i="22"/>
  <c r="G225" i="22" s="1"/>
  <c r="H224" i="22"/>
  <c r="I224" i="22" s="1"/>
  <c r="G224" i="22"/>
  <c r="E224" i="22"/>
  <c r="F224" i="22" s="1"/>
  <c r="D224" i="22"/>
  <c r="C224" i="22"/>
  <c r="K223" i="22"/>
  <c r="L223" i="22" s="1"/>
  <c r="I223" i="22"/>
  <c r="J223" i="22" s="1"/>
  <c r="H223" i="22"/>
  <c r="G223" i="22"/>
  <c r="F223" i="22"/>
  <c r="D223" i="22"/>
  <c r="E223" i="22" s="1"/>
  <c r="C223" i="22"/>
  <c r="H222" i="22"/>
  <c r="I222" i="22" s="1"/>
  <c r="D222" i="22"/>
  <c r="E222" i="22" s="1"/>
  <c r="F222" i="22" s="1"/>
  <c r="C222" i="22"/>
  <c r="J221" i="22"/>
  <c r="H221" i="22"/>
  <c r="I221" i="22" s="1"/>
  <c r="K221" i="22" s="1"/>
  <c r="L221" i="22" s="1"/>
  <c r="G221" i="22"/>
  <c r="F221" i="22"/>
  <c r="E221" i="22"/>
  <c r="D221" i="22"/>
  <c r="C221" i="22"/>
  <c r="H220" i="22"/>
  <c r="I220" i="22" s="1"/>
  <c r="G220" i="22"/>
  <c r="E220" i="22"/>
  <c r="F220" i="22" s="1"/>
  <c r="D220" i="22"/>
  <c r="C220" i="22"/>
  <c r="I219" i="22"/>
  <c r="H219" i="22"/>
  <c r="F219" i="22"/>
  <c r="G219" i="22" s="1"/>
  <c r="D219" i="22"/>
  <c r="E219" i="22" s="1"/>
  <c r="C219" i="22"/>
  <c r="H218" i="22"/>
  <c r="I218" i="22" s="1"/>
  <c r="E218" i="22"/>
  <c r="F218" i="22" s="1"/>
  <c r="D218" i="22"/>
  <c r="C218" i="22"/>
  <c r="J217" i="22"/>
  <c r="H217" i="22"/>
  <c r="I217" i="22" s="1"/>
  <c r="E217" i="22"/>
  <c r="F217" i="22" s="1"/>
  <c r="G217" i="22" s="1"/>
  <c r="K217" i="22" s="1"/>
  <c r="L217" i="22" s="1"/>
  <c r="D217" i="22"/>
  <c r="C217" i="22"/>
  <c r="I216" i="22"/>
  <c r="H216" i="22"/>
  <c r="E216" i="22"/>
  <c r="F216" i="22" s="1"/>
  <c r="G216" i="22" s="1"/>
  <c r="D216" i="22"/>
  <c r="C216" i="22"/>
  <c r="J215" i="22"/>
  <c r="I215" i="22"/>
  <c r="H215" i="22"/>
  <c r="D215" i="22"/>
  <c r="E215" i="22" s="1"/>
  <c r="F215" i="22" s="1"/>
  <c r="G215" i="22" s="1"/>
  <c r="K215" i="22" s="1"/>
  <c r="L215" i="22" s="1"/>
  <c r="C215" i="22"/>
  <c r="I214" i="22"/>
  <c r="J214" i="22" s="1"/>
  <c r="H214" i="22"/>
  <c r="D214" i="22"/>
  <c r="E214" i="22" s="1"/>
  <c r="F214" i="22" s="1"/>
  <c r="C214" i="22"/>
  <c r="K213" i="22"/>
  <c r="L213" i="22" s="1"/>
  <c r="J213" i="22"/>
  <c r="H213" i="22"/>
  <c r="I213" i="22" s="1"/>
  <c r="E213" i="22"/>
  <c r="F213" i="22" s="1"/>
  <c r="D213" i="22"/>
  <c r="C213" i="22"/>
  <c r="G213" i="22" s="1"/>
  <c r="J212" i="22"/>
  <c r="I212" i="22"/>
  <c r="H212" i="22"/>
  <c r="D212" i="22"/>
  <c r="E212" i="22" s="1"/>
  <c r="F212" i="22" s="1"/>
  <c r="G212" i="22" s="1"/>
  <c r="C212" i="22"/>
  <c r="J211" i="22"/>
  <c r="I211" i="22"/>
  <c r="H211" i="22"/>
  <c r="G211" i="22"/>
  <c r="K211" i="22" s="1"/>
  <c r="L211" i="22" s="1"/>
  <c r="D211" i="22"/>
  <c r="E211" i="22" s="1"/>
  <c r="F211" i="22" s="1"/>
  <c r="C211" i="22"/>
  <c r="I210" i="22"/>
  <c r="J210" i="22" s="1"/>
  <c r="H210" i="22"/>
  <c r="E210" i="22"/>
  <c r="F210" i="22" s="1"/>
  <c r="D210" i="22"/>
  <c r="C210" i="22"/>
  <c r="J209" i="22"/>
  <c r="H209" i="22"/>
  <c r="I209" i="22" s="1"/>
  <c r="E209" i="22"/>
  <c r="F209" i="22" s="1"/>
  <c r="D209" i="22"/>
  <c r="C209" i="22"/>
  <c r="J208" i="22"/>
  <c r="I208" i="22"/>
  <c r="H208" i="22"/>
  <c r="D208" i="22"/>
  <c r="E208" i="22" s="1"/>
  <c r="F208" i="22" s="1"/>
  <c r="G208" i="22" s="1"/>
  <c r="C208" i="22"/>
  <c r="J207" i="22"/>
  <c r="I207" i="22"/>
  <c r="H207" i="22"/>
  <c r="F207" i="22"/>
  <c r="G207" i="22" s="1"/>
  <c r="K207" i="22" s="1"/>
  <c r="L207" i="22" s="1"/>
  <c r="D207" i="22"/>
  <c r="E207" i="22" s="1"/>
  <c r="C207" i="22"/>
  <c r="H206" i="22"/>
  <c r="I206" i="22" s="1"/>
  <c r="E206" i="22"/>
  <c r="F206" i="22" s="1"/>
  <c r="D206" i="22"/>
  <c r="C206" i="22"/>
  <c r="J205" i="22"/>
  <c r="H205" i="22"/>
  <c r="I205" i="22" s="1"/>
  <c r="E205" i="22"/>
  <c r="F205" i="22" s="1"/>
  <c r="G205" i="22" s="1"/>
  <c r="K205" i="22" s="1"/>
  <c r="L205" i="22" s="1"/>
  <c r="D205" i="22"/>
  <c r="C205" i="22"/>
  <c r="H204" i="22"/>
  <c r="I204" i="22" s="1"/>
  <c r="D204" i="22"/>
  <c r="E204" i="22" s="1"/>
  <c r="F204" i="22" s="1"/>
  <c r="G204" i="22" s="1"/>
  <c r="C204" i="22"/>
  <c r="I203" i="22"/>
  <c r="H203" i="22"/>
  <c r="F203" i="22"/>
  <c r="G203" i="22" s="1"/>
  <c r="D203" i="22"/>
  <c r="E203" i="22" s="1"/>
  <c r="C203" i="22"/>
  <c r="H202" i="22"/>
  <c r="I202" i="22" s="1"/>
  <c r="E202" i="22"/>
  <c r="F202" i="22" s="1"/>
  <c r="D202" i="22"/>
  <c r="C202" i="22"/>
  <c r="H201" i="22"/>
  <c r="I201" i="22" s="1"/>
  <c r="E201" i="22"/>
  <c r="F201" i="22" s="1"/>
  <c r="G201" i="22" s="1"/>
  <c r="D201" i="22"/>
  <c r="C201" i="22"/>
  <c r="H200" i="22"/>
  <c r="I200" i="22" s="1"/>
  <c r="G200" i="22"/>
  <c r="E200" i="22"/>
  <c r="F200" i="22" s="1"/>
  <c r="D200" i="22"/>
  <c r="C200" i="22"/>
  <c r="I199" i="22"/>
  <c r="K199" i="22" s="1"/>
  <c r="L199" i="22" s="1"/>
  <c r="H199" i="22"/>
  <c r="G199" i="22"/>
  <c r="F199" i="22"/>
  <c r="D199" i="22"/>
  <c r="E199" i="22" s="1"/>
  <c r="C199" i="22"/>
  <c r="H198" i="22"/>
  <c r="I198" i="22" s="1"/>
  <c r="F198" i="22"/>
  <c r="E198" i="22"/>
  <c r="D198" i="22"/>
  <c r="C198" i="22"/>
  <c r="H197" i="22"/>
  <c r="I197" i="22" s="1"/>
  <c r="G197" i="22"/>
  <c r="F197" i="22"/>
  <c r="E197" i="22"/>
  <c r="D197" i="22"/>
  <c r="C197" i="22"/>
  <c r="H196" i="22"/>
  <c r="I196" i="22" s="1"/>
  <c r="G196" i="22"/>
  <c r="E196" i="22"/>
  <c r="F196" i="22" s="1"/>
  <c r="D196" i="22"/>
  <c r="C196" i="22"/>
  <c r="I195" i="22"/>
  <c r="K195" i="22" s="1"/>
  <c r="L195" i="22" s="1"/>
  <c r="H195" i="22"/>
  <c r="G195" i="22"/>
  <c r="F195" i="22"/>
  <c r="D195" i="22"/>
  <c r="E195" i="22" s="1"/>
  <c r="C195" i="22"/>
  <c r="H194" i="22"/>
  <c r="I194" i="22" s="1"/>
  <c r="F194" i="22"/>
  <c r="E194" i="22"/>
  <c r="D194" i="22"/>
  <c r="C194" i="22"/>
  <c r="H193" i="22"/>
  <c r="I193" i="22" s="1"/>
  <c r="G193" i="22"/>
  <c r="F193" i="22"/>
  <c r="E193" i="22"/>
  <c r="D193" i="22"/>
  <c r="C193" i="22"/>
  <c r="H192" i="22"/>
  <c r="I192" i="22" s="1"/>
  <c r="G192" i="22"/>
  <c r="E192" i="22"/>
  <c r="F192" i="22" s="1"/>
  <c r="D192" i="22"/>
  <c r="C192" i="22"/>
  <c r="I191" i="22"/>
  <c r="H191" i="22"/>
  <c r="F191" i="22"/>
  <c r="D191" i="22"/>
  <c r="E191" i="22" s="1"/>
  <c r="C191" i="22"/>
  <c r="G191" i="22" s="1"/>
  <c r="I190" i="22"/>
  <c r="J190" i="22" s="1"/>
  <c r="H190" i="22"/>
  <c r="F190" i="22"/>
  <c r="E190" i="22"/>
  <c r="D190" i="22"/>
  <c r="C190" i="22"/>
  <c r="G190" i="22" s="1"/>
  <c r="H189" i="22"/>
  <c r="I189" i="22" s="1"/>
  <c r="K189" i="22" s="1"/>
  <c r="L189" i="22" s="1"/>
  <c r="F189" i="22"/>
  <c r="E189" i="22"/>
  <c r="D189" i="22"/>
  <c r="C189" i="22"/>
  <c r="G189" i="22" s="1"/>
  <c r="J188" i="22"/>
  <c r="I188" i="22"/>
  <c r="K188" i="22" s="1"/>
  <c r="L188" i="22" s="1"/>
  <c r="H188" i="22"/>
  <c r="G188" i="22"/>
  <c r="E188" i="22"/>
  <c r="F188" i="22" s="1"/>
  <c r="D188" i="22"/>
  <c r="C188" i="22"/>
  <c r="J187" i="22"/>
  <c r="I187" i="22"/>
  <c r="H187" i="22"/>
  <c r="D187" i="22"/>
  <c r="E187" i="22" s="1"/>
  <c r="F187" i="22" s="1"/>
  <c r="C187" i="22"/>
  <c r="G187" i="22" s="1"/>
  <c r="K187" i="22" s="1"/>
  <c r="L187" i="22" s="1"/>
  <c r="I186" i="22"/>
  <c r="J186" i="22" s="1"/>
  <c r="H186" i="22"/>
  <c r="D186" i="22"/>
  <c r="E186" i="22" s="1"/>
  <c r="F186" i="22" s="1"/>
  <c r="C186" i="22"/>
  <c r="G186" i="22" s="1"/>
  <c r="K186" i="22" s="1"/>
  <c r="L186" i="22" s="1"/>
  <c r="K185" i="22"/>
  <c r="L185" i="22" s="1"/>
  <c r="J185" i="22"/>
  <c r="H185" i="22"/>
  <c r="I185" i="22" s="1"/>
  <c r="F185" i="22"/>
  <c r="E185" i="22"/>
  <c r="D185" i="22"/>
  <c r="C185" i="22"/>
  <c r="G185" i="22" s="1"/>
  <c r="J184" i="22"/>
  <c r="I184" i="22"/>
  <c r="H184" i="22"/>
  <c r="D184" i="22"/>
  <c r="E184" i="22" s="1"/>
  <c r="F184" i="22" s="1"/>
  <c r="G184" i="22" s="1"/>
  <c r="C184" i="22"/>
  <c r="J183" i="22"/>
  <c r="I183" i="22"/>
  <c r="H183" i="22"/>
  <c r="D183" i="22"/>
  <c r="E183" i="22" s="1"/>
  <c r="F183" i="22" s="1"/>
  <c r="C183" i="22"/>
  <c r="J182" i="22"/>
  <c r="I182" i="22"/>
  <c r="H182" i="22"/>
  <c r="D182" i="22"/>
  <c r="E182" i="22" s="1"/>
  <c r="F182" i="22" s="1"/>
  <c r="C182" i="22"/>
  <c r="J181" i="22"/>
  <c r="H181" i="22"/>
  <c r="I181" i="22" s="1"/>
  <c r="F181" i="22"/>
  <c r="G181" i="22" s="1"/>
  <c r="K181" i="22" s="1"/>
  <c r="L181" i="22" s="1"/>
  <c r="E181" i="22"/>
  <c r="D181" i="22"/>
  <c r="C181" i="22"/>
  <c r="H180" i="22"/>
  <c r="I180" i="22" s="1"/>
  <c r="E180" i="22"/>
  <c r="F180" i="22" s="1"/>
  <c r="G180" i="22" s="1"/>
  <c r="D180" i="22"/>
  <c r="C180" i="22"/>
  <c r="H179" i="22"/>
  <c r="I179" i="22" s="1"/>
  <c r="G179" i="22"/>
  <c r="F179" i="22"/>
  <c r="D179" i="22"/>
  <c r="E179" i="22" s="1"/>
  <c r="C179" i="22"/>
  <c r="H178" i="22"/>
  <c r="I178" i="22" s="1"/>
  <c r="J178" i="22" s="1"/>
  <c r="D178" i="22"/>
  <c r="E178" i="22" s="1"/>
  <c r="F178" i="22" s="1"/>
  <c r="C178" i="22"/>
  <c r="J177" i="22"/>
  <c r="H177" i="22"/>
  <c r="I177" i="22" s="1"/>
  <c r="E177" i="22"/>
  <c r="F177" i="22" s="1"/>
  <c r="D177" i="22"/>
  <c r="C177" i="22"/>
  <c r="J176" i="22"/>
  <c r="I176" i="22"/>
  <c r="K176" i="22" s="1"/>
  <c r="L176" i="22" s="1"/>
  <c r="H176" i="22"/>
  <c r="D176" i="22"/>
  <c r="E176" i="22" s="1"/>
  <c r="F176" i="22" s="1"/>
  <c r="G176" i="22" s="1"/>
  <c r="C176" i="22"/>
  <c r="H175" i="22"/>
  <c r="I175" i="22" s="1"/>
  <c r="J175" i="22" s="1"/>
  <c r="D175" i="22"/>
  <c r="E175" i="22" s="1"/>
  <c r="F175" i="22" s="1"/>
  <c r="C175" i="22"/>
  <c r="G175" i="22" s="1"/>
  <c r="I174" i="22"/>
  <c r="J174" i="22" s="1"/>
  <c r="H174" i="22"/>
  <c r="D174" i="22"/>
  <c r="E174" i="22" s="1"/>
  <c r="F174" i="22" s="1"/>
  <c r="C174" i="22"/>
  <c r="J173" i="22"/>
  <c r="H173" i="22"/>
  <c r="I173" i="22" s="1"/>
  <c r="D173" i="22"/>
  <c r="E173" i="22" s="1"/>
  <c r="F173" i="22" s="1"/>
  <c r="G173" i="22" s="1"/>
  <c r="K173" i="22" s="1"/>
  <c r="L173" i="22" s="1"/>
  <c r="C173" i="22"/>
  <c r="H172" i="22"/>
  <c r="I172" i="22" s="1"/>
  <c r="G172" i="22"/>
  <c r="E172" i="22"/>
  <c r="F172" i="22" s="1"/>
  <c r="D172" i="22"/>
  <c r="C172" i="22"/>
  <c r="H171" i="22"/>
  <c r="I171" i="22" s="1"/>
  <c r="G171" i="22"/>
  <c r="D171" i="22"/>
  <c r="E171" i="22" s="1"/>
  <c r="F171" i="22" s="1"/>
  <c r="C171" i="22"/>
  <c r="I170" i="22"/>
  <c r="H170" i="22"/>
  <c r="D170" i="22"/>
  <c r="E170" i="22" s="1"/>
  <c r="F170" i="22" s="1"/>
  <c r="C170" i="22"/>
  <c r="H169" i="22"/>
  <c r="I169" i="22" s="1"/>
  <c r="J169" i="22" s="1"/>
  <c r="E169" i="22"/>
  <c r="F169" i="22" s="1"/>
  <c r="D169" i="22"/>
  <c r="C169" i="22"/>
  <c r="G169" i="22" s="1"/>
  <c r="K169" i="22" s="1"/>
  <c r="L169" i="22" s="1"/>
  <c r="H168" i="22"/>
  <c r="I168" i="22" s="1"/>
  <c r="F168" i="22"/>
  <c r="G168" i="22" s="1"/>
  <c r="E168" i="22"/>
  <c r="D168" i="22"/>
  <c r="C168" i="22"/>
  <c r="J167" i="22"/>
  <c r="I167" i="22"/>
  <c r="H167" i="22"/>
  <c r="D167" i="22"/>
  <c r="E167" i="22" s="1"/>
  <c r="F167" i="22" s="1"/>
  <c r="G167" i="22" s="1"/>
  <c r="C167" i="22"/>
  <c r="I166" i="22"/>
  <c r="K166" i="22" s="1"/>
  <c r="L166" i="22" s="1"/>
  <c r="H166" i="22"/>
  <c r="D166" i="22"/>
  <c r="E166" i="22" s="1"/>
  <c r="F166" i="22" s="1"/>
  <c r="C166" i="22"/>
  <c r="G166" i="22" s="1"/>
  <c r="H165" i="22"/>
  <c r="I165" i="22" s="1"/>
  <c r="E165" i="22"/>
  <c r="F165" i="22" s="1"/>
  <c r="D165" i="22"/>
  <c r="C165" i="22"/>
  <c r="H164" i="22"/>
  <c r="I164" i="22" s="1"/>
  <c r="E164" i="22"/>
  <c r="F164" i="22" s="1"/>
  <c r="G164" i="22" s="1"/>
  <c r="D164" i="22"/>
  <c r="C164" i="22"/>
  <c r="H163" i="22"/>
  <c r="I163" i="22" s="1"/>
  <c r="D163" i="22"/>
  <c r="E163" i="22" s="1"/>
  <c r="F163" i="22" s="1"/>
  <c r="G163" i="22" s="1"/>
  <c r="C163" i="22"/>
  <c r="K162" i="22"/>
  <c r="L162" i="22" s="1"/>
  <c r="I162" i="22"/>
  <c r="J162" i="22" s="1"/>
  <c r="H162" i="22"/>
  <c r="D162" i="22"/>
  <c r="E162" i="22" s="1"/>
  <c r="F162" i="22" s="1"/>
  <c r="C162" i="22"/>
  <c r="G162" i="22" s="1"/>
  <c r="H161" i="22"/>
  <c r="I161" i="22" s="1"/>
  <c r="J161" i="22" s="1"/>
  <c r="D161" i="22"/>
  <c r="E161" i="22" s="1"/>
  <c r="F161" i="22" s="1"/>
  <c r="C161" i="22"/>
  <c r="H160" i="22"/>
  <c r="I160" i="22" s="1"/>
  <c r="G160" i="22"/>
  <c r="E160" i="22"/>
  <c r="F160" i="22" s="1"/>
  <c r="D160" i="22"/>
  <c r="C160" i="22"/>
  <c r="H159" i="22"/>
  <c r="I159" i="22" s="1"/>
  <c r="D159" i="22"/>
  <c r="E159" i="22" s="1"/>
  <c r="F159" i="22" s="1"/>
  <c r="G159" i="22" s="1"/>
  <c r="C159" i="22"/>
  <c r="J158" i="22"/>
  <c r="I158" i="22"/>
  <c r="H158" i="22"/>
  <c r="D158" i="22"/>
  <c r="E158" i="22" s="1"/>
  <c r="F158" i="22" s="1"/>
  <c r="C158" i="22"/>
  <c r="G158" i="22" s="1"/>
  <c r="H157" i="22"/>
  <c r="I157" i="22" s="1"/>
  <c r="J157" i="22" s="1"/>
  <c r="D157" i="22"/>
  <c r="E157" i="22" s="1"/>
  <c r="F157" i="22" s="1"/>
  <c r="C157" i="22"/>
  <c r="H156" i="22"/>
  <c r="I156" i="22" s="1"/>
  <c r="E156" i="22"/>
  <c r="F156" i="22" s="1"/>
  <c r="G156" i="22" s="1"/>
  <c r="D156" i="22"/>
  <c r="C156" i="22"/>
  <c r="H155" i="22"/>
  <c r="I155" i="22" s="1"/>
  <c r="G155" i="22"/>
  <c r="D155" i="22"/>
  <c r="E155" i="22" s="1"/>
  <c r="F155" i="22" s="1"/>
  <c r="C155" i="22"/>
  <c r="I154" i="22"/>
  <c r="H154" i="22"/>
  <c r="D154" i="22"/>
  <c r="E154" i="22" s="1"/>
  <c r="F154" i="22" s="1"/>
  <c r="C154" i="22"/>
  <c r="H153" i="22"/>
  <c r="I153" i="22" s="1"/>
  <c r="J153" i="22" s="1"/>
  <c r="D153" i="22"/>
  <c r="E153" i="22" s="1"/>
  <c r="F153" i="22" s="1"/>
  <c r="C153" i="22"/>
  <c r="H152" i="22"/>
  <c r="I152" i="22" s="1"/>
  <c r="F152" i="22"/>
  <c r="G152" i="22" s="1"/>
  <c r="E152" i="22"/>
  <c r="D152" i="22"/>
  <c r="C152" i="22"/>
  <c r="I151" i="22"/>
  <c r="H151" i="22"/>
  <c r="D151" i="22"/>
  <c r="E151" i="22" s="1"/>
  <c r="F151" i="22" s="1"/>
  <c r="G151" i="22" s="1"/>
  <c r="C151" i="22"/>
  <c r="J150" i="22"/>
  <c r="I150" i="22"/>
  <c r="K150" i="22" s="1"/>
  <c r="L150" i="22" s="1"/>
  <c r="H150" i="22"/>
  <c r="D150" i="22"/>
  <c r="E150" i="22" s="1"/>
  <c r="F150" i="22" s="1"/>
  <c r="C150" i="22"/>
  <c r="G150" i="22" s="1"/>
  <c r="H149" i="22"/>
  <c r="I149" i="22" s="1"/>
  <c r="F149" i="22"/>
  <c r="E149" i="22"/>
  <c r="D149" i="22"/>
  <c r="C149" i="22"/>
  <c r="H148" i="22"/>
  <c r="I148" i="22" s="1"/>
  <c r="E148" i="22"/>
  <c r="F148" i="22" s="1"/>
  <c r="G148" i="22" s="1"/>
  <c r="D148" i="22"/>
  <c r="C148" i="22"/>
  <c r="H147" i="22"/>
  <c r="I147" i="22" s="1"/>
  <c r="D147" i="22"/>
  <c r="E147" i="22" s="1"/>
  <c r="F147" i="22" s="1"/>
  <c r="G147" i="22" s="1"/>
  <c r="C147" i="22"/>
  <c r="L146" i="22"/>
  <c r="K146" i="22"/>
  <c r="I146" i="22"/>
  <c r="J146" i="22" s="1"/>
  <c r="H146" i="22"/>
  <c r="D146" i="22"/>
  <c r="E146" i="22" s="1"/>
  <c r="F146" i="22" s="1"/>
  <c r="C146" i="22"/>
  <c r="G146" i="22" s="1"/>
  <c r="H145" i="22"/>
  <c r="I145" i="22" s="1"/>
  <c r="J145" i="22" s="1"/>
  <c r="D145" i="22"/>
  <c r="E145" i="22" s="1"/>
  <c r="F145" i="22" s="1"/>
  <c r="C145" i="22"/>
  <c r="H144" i="22"/>
  <c r="I144" i="22" s="1"/>
  <c r="F144" i="22"/>
  <c r="G144" i="22" s="1"/>
  <c r="E144" i="22"/>
  <c r="D144" i="22"/>
  <c r="C144" i="22"/>
  <c r="H143" i="22"/>
  <c r="I143" i="22" s="1"/>
  <c r="G143" i="22"/>
  <c r="D143" i="22"/>
  <c r="E143" i="22" s="1"/>
  <c r="F143" i="22" s="1"/>
  <c r="C143" i="22"/>
  <c r="J142" i="22"/>
  <c r="I142" i="22"/>
  <c r="H142" i="22"/>
  <c r="D142" i="22"/>
  <c r="E142" i="22" s="1"/>
  <c r="F142" i="22" s="1"/>
  <c r="C142" i="22"/>
  <c r="H141" i="22"/>
  <c r="I141" i="22" s="1"/>
  <c r="J141" i="22" s="1"/>
  <c r="D141" i="22"/>
  <c r="E141" i="22" s="1"/>
  <c r="F141" i="22" s="1"/>
  <c r="C141" i="22"/>
  <c r="G141" i="22" s="1"/>
  <c r="H140" i="22"/>
  <c r="I140" i="22" s="1"/>
  <c r="G140" i="22"/>
  <c r="E140" i="22"/>
  <c r="F140" i="22" s="1"/>
  <c r="D140" i="22"/>
  <c r="C140" i="22"/>
  <c r="H139" i="22"/>
  <c r="I139" i="22" s="1"/>
  <c r="G139" i="22"/>
  <c r="D139" i="22"/>
  <c r="E139" i="22" s="1"/>
  <c r="F139" i="22" s="1"/>
  <c r="C139" i="22"/>
  <c r="I138" i="22"/>
  <c r="H138" i="22"/>
  <c r="D138" i="22"/>
  <c r="E138" i="22" s="1"/>
  <c r="F138" i="22" s="1"/>
  <c r="C138" i="22"/>
  <c r="H137" i="22"/>
  <c r="I137" i="22" s="1"/>
  <c r="J137" i="22" s="1"/>
  <c r="E137" i="22"/>
  <c r="F137" i="22" s="1"/>
  <c r="D137" i="22"/>
  <c r="C137" i="22"/>
  <c r="G137" i="22" s="1"/>
  <c r="K137" i="22" s="1"/>
  <c r="L137" i="22" s="1"/>
  <c r="H136" i="22"/>
  <c r="I136" i="22" s="1"/>
  <c r="F136" i="22"/>
  <c r="G136" i="22" s="1"/>
  <c r="E136" i="22"/>
  <c r="D136" i="22"/>
  <c r="C136" i="22"/>
  <c r="J135" i="22"/>
  <c r="I135" i="22"/>
  <c r="H135" i="22"/>
  <c r="D135" i="22"/>
  <c r="E135" i="22" s="1"/>
  <c r="F135" i="22" s="1"/>
  <c r="G135" i="22" s="1"/>
  <c r="C135" i="22"/>
  <c r="I134" i="22"/>
  <c r="K134" i="22" s="1"/>
  <c r="L134" i="22" s="1"/>
  <c r="H134" i="22"/>
  <c r="D134" i="22"/>
  <c r="E134" i="22" s="1"/>
  <c r="F134" i="22" s="1"/>
  <c r="C134" i="22"/>
  <c r="G134" i="22" s="1"/>
  <c r="H133" i="22"/>
  <c r="I133" i="22" s="1"/>
  <c r="E133" i="22"/>
  <c r="F133" i="22" s="1"/>
  <c r="D133" i="22"/>
  <c r="C133" i="22"/>
  <c r="H132" i="22"/>
  <c r="I132" i="22" s="1"/>
  <c r="E132" i="22"/>
  <c r="F132" i="22" s="1"/>
  <c r="G132" i="22" s="1"/>
  <c r="D132" i="22"/>
  <c r="C132" i="22"/>
  <c r="H131" i="22"/>
  <c r="I131" i="22" s="1"/>
  <c r="D131" i="22"/>
  <c r="E131" i="22" s="1"/>
  <c r="F131" i="22" s="1"/>
  <c r="G131" i="22" s="1"/>
  <c r="C131" i="22"/>
  <c r="K130" i="22"/>
  <c r="L130" i="22" s="1"/>
  <c r="I130" i="22"/>
  <c r="J130" i="22" s="1"/>
  <c r="H130" i="22"/>
  <c r="D130" i="22"/>
  <c r="E130" i="22" s="1"/>
  <c r="F130" i="22" s="1"/>
  <c r="C130" i="22"/>
  <c r="G130" i="22" s="1"/>
  <c r="H129" i="22"/>
  <c r="I129" i="22" s="1"/>
  <c r="J129" i="22" s="1"/>
  <c r="D129" i="22"/>
  <c r="E129" i="22" s="1"/>
  <c r="F129" i="22" s="1"/>
  <c r="C129" i="22"/>
  <c r="H128" i="22"/>
  <c r="I128" i="22" s="1"/>
  <c r="E128" i="22"/>
  <c r="F128" i="22" s="1"/>
  <c r="G128" i="22" s="1"/>
  <c r="D128" i="22"/>
  <c r="C128" i="22"/>
  <c r="H127" i="22"/>
  <c r="I127" i="22" s="1"/>
  <c r="D127" i="22"/>
  <c r="E127" i="22" s="1"/>
  <c r="F127" i="22" s="1"/>
  <c r="G127" i="22" s="1"/>
  <c r="C127" i="22"/>
  <c r="J126" i="22"/>
  <c r="I126" i="22"/>
  <c r="H126" i="22"/>
  <c r="D126" i="22"/>
  <c r="E126" i="22" s="1"/>
  <c r="F126" i="22" s="1"/>
  <c r="C126" i="22"/>
  <c r="G126" i="22" s="1"/>
  <c r="H125" i="22"/>
  <c r="I125" i="22" s="1"/>
  <c r="J125" i="22" s="1"/>
  <c r="D125" i="22"/>
  <c r="E125" i="22" s="1"/>
  <c r="F125" i="22" s="1"/>
  <c r="C125" i="22"/>
  <c r="H124" i="22"/>
  <c r="I124" i="22" s="1"/>
  <c r="E124" i="22"/>
  <c r="F124" i="22" s="1"/>
  <c r="G124" i="22" s="1"/>
  <c r="D124" i="22"/>
  <c r="C124" i="22"/>
  <c r="H123" i="22"/>
  <c r="I123" i="22" s="1"/>
  <c r="G123" i="22"/>
  <c r="D123" i="22"/>
  <c r="E123" i="22" s="1"/>
  <c r="F123" i="22" s="1"/>
  <c r="C123" i="22"/>
  <c r="I122" i="22"/>
  <c r="H122" i="22"/>
  <c r="D122" i="22"/>
  <c r="E122" i="22" s="1"/>
  <c r="F122" i="22" s="1"/>
  <c r="C122" i="22"/>
  <c r="H121" i="22"/>
  <c r="I121" i="22" s="1"/>
  <c r="E121" i="22"/>
  <c r="F121" i="22" s="1"/>
  <c r="D121" i="22"/>
  <c r="C121" i="22"/>
  <c r="H120" i="22"/>
  <c r="I120" i="22" s="1"/>
  <c r="D120" i="22"/>
  <c r="E120" i="22" s="1"/>
  <c r="F120" i="22" s="1"/>
  <c r="G120" i="22" s="1"/>
  <c r="C120" i="22"/>
  <c r="H119" i="22"/>
  <c r="I119" i="22" s="1"/>
  <c r="D119" i="22"/>
  <c r="E119" i="22" s="1"/>
  <c r="F119" i="22" s="1"/>
  <c r="G119" i="22" s="1"/>
  <c r="C119" i="22"/>
  <c r="I118" i="22"/>
  <c r="H118" i="22"/>
  <c r="D118" i="22"/>
  <c r="E118" i="22" s="1"/>
  <c r="F118" i="22" s="1"/>
  <c r="C118" i="22"/>
  <c r="G118" i="22" s="1"/>
  <c r="H117" i="22"/>
  <c r="I117" i="22" s="1"/>
  <c r="J117" i="22" s="1"/>
  <c r="D117" i="22"/>
  <c r="E117" i="22" s="1"/>
  <c r="F117" i="22" s="1"/>
  <c r="C117" i="22"/>
  <c r="G117" i="22" s="1"/>
  <c r="K117" i="22" s="1"/>
  <c r="L117" i="22" s="1"/>
  <c r="H116" i="22"/>
  <c r="I116" i="22" s="1"/>
  <c r="E116" i="22"/>
  <c r="F116" i="22" s="1"/>
  <c r="G116" i="22" s="1"/>
  <c r="D116" i="22"/>
  <c r="C116" i="22"/>
  <c r="I115" i="22"/>
  <c r="H115" i="22"/>
  <c r="F115" i="22"/>
  <c r="G115" i="22" s="1"/>
  <c r="D115" i="22"/>
  <c r="E115" i="22" s="1"/>
  <c r="C115" i="22"/>
  <c r="H114" i="22"/>
  <c r="I114" i="22" s="1"/>
  <c r="F114" i="22"/>
  <c r="D114" i="22"/>
  <c r="E114" i="22" s="1"/>
  <c r="C114" i="22"/>
  <c r="G114" i="22" s="1"/>
  <c r="J113" i="22"/>
  <c r="H113" i="22"/>
  <c r="I113" i="22" s="1"/>
  <c r="E113" i="22"/>
  <c r="F113" i="22" s="1"/>
  <c r="D113" i="22"/>
  <c r="C113" i="22"/>
  <c r="L112" i="22"/>
  <c r="H112" i="22"/>
  <c r="I112" i="22" s="1"/>
  <c r="K112" i="22" s="1"/>
  <c r="E112" i="22"/>
  <c r="F112" i="22" s="1"/>
  <c r="G112" i="22" s="1"/>
  <c r="D112" i="22"/>
  <c r="C112" i="22"/>
  <c r="I111" i="22"/>
  <c r="K111" i="22" s="1"/>
  <c r="L111" i="22" s="1"/>
  <c r="H111" i="22"/>
  <c r="F111" i="22"/>
  <c r="G111" i="22" s="1"/>
  <c r="D111" i="22"/>
  <c r="E111" i="22" s="1"/>
  <c r="C111" i="22"/>
  <c r="H110" i="22"/>
  <c r="I110" i="22" s="1"/>
  <c r="K110" i="22" s="1"/>
  <c r="L110" i="22" s="1"/>
  <c r="F110" i="22"/>
  <c r="D110" i="22"/>
  <c r="E110" i="22" s="1"/>
  <c r="C110" i="22"/>
  <c r="G110" i="22" s="1"/>
  <c r="J109" i="22"/>
  <c r="H109" i="22"/>
  <c r="I109" i="22" s="1"/>
  <c r="E109" i="22"/>
  <c r="F109" i="22" s="1"/>
  <c r="D109" i="22"/>
  <c r="C109" i="22"/>
  <c r="H108" i="22"/>
  <c r="I108" i="22" s="1"/>
  <c r="E108" i="22"/>
  <c r="F108" i="22" s="1"/>
  <c r="G108" i="22" s="1"/>
  <c r="D108" i="22"/>
  <c r="C108" i="22"/>
  <c r="J107" i="22"/>
  <c r="I107" i="22"/>
  <c r="H107" i="22"/>
  <c r="F107" i="22"/>
  <c r="G107" i="22" s="1"/>
  <c r="D107" i="22"/>
  <c r="E107" i="22" s="1"/>
  <c r="C107" i="22"/>
  <c r="L106" i="22"/>
  <c r="K106" i="22"/>
  <c r="J106" i="22"/>
  <c r="H106" i="22"/>
  <c r="I106" i="22" s="1"/>
  <c r="F106" i="22"/>
  <c r="D106" i="22"/>
  <c r="E106" i="22" s="1"/>
  <c r="C106" i="22"/>
  <c r="G106" i="22" s="1"/>
  <c r="J105" i="22"/>
  <c r="H105" i="22"/>
  <c r="I105" i="22" s="1"/>
  <c r="E105" i="22"/>
  <c r="F105" i="22" s="1"/>
  <c r="D105" i="22"/>
  <c r="C105" i="22"/>
  <c r="J104" i="22"/>
  <c r="H104" i="22"/>
  <c r="I104" i="22" s="1"/>
  <c r="K104" i="22" s="1"/>
  <c r="L104" i="22" s="1"/>
  <c r="E104" i="22"/>
  <c r="F104" i="22" s="1"/>
  <c r="G104" i="22" s="1"/>
  <c r="D104" i="22"/>
  <c r="C104" i="22"/>
  <c r="J103" i="22"/>
  <c r="I103" i="22"/>
  <c r="H103" i="22"/>
  <c r="F103" i="22"/>
  <c r="G103" i="22" s="1"/>
  <c r="D103" i="22"/>
  <c r="E103" i="22" s="1"/>
  <c r="C103" i="22"/>
  <c r="K102" i="22"/>
  <c r="L102" i="22" s="1"/>
  <c r="J102" i="22"/>
  <c r="H102" i="22"/>
  <c r="I102" i="22" s="1"/>
  <c r="F102" i="22"/>
  <c r="D102" i="22"/>
  <c r="E102" i="22" s="1"/>
  <c r="C102" i="22"/>
  <c r="G102" i="22" s="1"/>
  <c r="J101" i="22"/>
  <c r="H101" i="22"/>
  <c r="I101" i="22" s="1"/>
  <c r="E101" i="22"/>
  <c r="F101" i="22" s="1"/>
  <c r="D101" i="22"/>
  <c r="C101" i="22"/>
  <c r="J100" i="22"/>
  <c r="H100" i="22"/>
  <c r="I100" i="22" s="1"/>
  <c r="E100" i="22"/>
  <c r="F100" i="22" s="1"/>
  <c r="G100" i="22" s="1"/>
  <c r="D100" i="22"/>
  <c r="C100" i="22"/>
  <c r="L99" i="22"/>
  <c r="J99" i="22"/>
  <c r="I99" i="22"/>
  <c r="K99" i="22" s="1"/>
  <c r="H99" i="22"/>
  <c r="F99" i="22"/>
  <c r="G99" i="22" s="1"/>
  <c r="D99" i="22"/>
  <c r="E99" i="22" s="1"/>
  <c r="C99" i="22"/>
  <c r="K98" i="22"/>
  <c r="L98" i="22" s="1"/>
  <c r="J98" i="22"/>
  <c r="H98" i="22"/>
  <c r="I98" i="22" s="1"/>
  <c r="F98" i="22"/>
  <c r="D98" i="22"/>
  <c r="E98" i="22" s="1"/>
  <c r="C98" i="22"/>
  <c r="G98" i="22" s="1"/>
  <c r="J97" i="22"/>
  <c r="H97" i="22"/>
  <c r="I97" i="22" s="1"/>
  <c r="E97" i="22"/>
  <c r="F97" i="22" s="1"/>
  <c r="D97" i="22"/>
  <c r="C97" i="22"/>
  <c r="J96" i="22"/>
  <c r="H96" i="22"/>
  <c r="I96" i="22" s="1"/>
  <c r="E96" i="22"/>
  <c r="F96" i="22" s="1"/>
  <c r="G96" i="22" s="1"/>
  <c r="D96" i="22"/>
  <c r="C96" i="22"/>
  <c r="I95" i="22"/>
  <c r="K95" i="22" s="1"/>
  <c r="L95" i="22" s="1"/>
  <c r="H95" i="22"/>
  <c r="F95" i="22"/>
  <c r="G95" i="22" s="1"/>
  <c r="D95" i="22"/>
  <c r="E95" i="22" s="1"/>
  <c r="C95" i="22"/>
  <c r="H94" i="22"/>
  <c r="I94" i="22" s="1"/>
  <c r="K94" i="22" s="1"/>
  <c r="L94" i="22" s="1"/>
  <c r="F94" i="22"/>
  <c r="D94" i="22"/>
  <c r="E94" i="22" s="1"/>
  <c r="C94" i="22"/>
  <c r="G94" i="22" s="1"/>
  <c r="J93" i="22"/>
  <c r="H93" i="22"/>
  <c r="I93" i="22" s="1"/>
  <c r="E93" i="22"/>
  <c r="F93" i="22" s="1"/>
  <c r="D93" i="22"/>
  <c r="C93" i="22"/>
  <c r="J92" i="22"/>
  <c r="H92" i="22"/>
  <c r="I92" i="22" s="1"/>
  <c r="E92" i="22"/>
  <c r="F92" i="22" s="1"/>
  <c r="G92" i="22" s="1"/>
  <c r="D92" i="22"/>
  <c r="C92" i="22"/>
  <c r="I91" i="22"/>
  <c r="H91" i="22"/>
  <c r="F91" i="22"/>
  <c r="G91" i="22" s="1"/>
  <c r="D91" i="22"/>
  <c r="E91" i="22" s="1"/>
  <c r="C91" i="22"/>
  <c r="H90" i="22"/>
  <c r="I90" i="22" s="1"/>
  <c r="J90" i="22" s="1"/>
  <c r="F90" i="22"/>
  <c r="D90" i="22"/>
  <c r="E90" i="22" s="1"/>
  <c r="C90" i="22"/>
  <c r="G90" i="22" s="1"/>
  <c r="J89" i="22"/>
  <c r="H89" i="22"/>
  <c r="I89" i="22" s="1"/>
  <c r="E89" i="22"/>
  <c r="F89" i="22" s="1"/>
  <c r="D89" i="22"/>
  <c r="C89" i="22"/>
  <c r="H88" i="22"/>
  <c r="I88" i="22" s="1"/>
  <c r="E88" i="22"/>
  <c r="F88" i="22" s="1"/>
  <c r="G88" i="22" s="1"/>
  <c r="D88" i="22"/>
  <c r="C88" i="22"/>
  <c r="I87" i="22"/>
  <c r="H87" i="22"/>
  <c r="F87" i="22"/>
  <c r="G87" i="22" s="1"/>
  <c r="D87" i="22"/>
  <c r="E87" i="22" s="1"/>
  <c r="C87" i="22"/>
  <c r="K86" i="22"/>
  <c r="L86" i="22" s="1"/>
  <c r="I86" i="22"/>
  <c r="J86" i="22" s="1"/>
  <c r="H86" i="22"/>
  <c r="F86" i="22"/>
  <c r="D86" i="22"/>
  <c r="E86" i="22" s="1"/>
  <c r="C86" i="22"/>
  <c r="G86" i="22" s="1"/>
  <c r="H85" i="22"/>
  <c r="I85" i="22" s="1"/>
  <c r="J85" i="22" s="1"/>
  <c r="E85" i="22"/>
  <c r="F85" i="22" s="1"/>
  <c r="D85" i="22"/>
  <c r="C85" i="22"/>
  <c r="H84" i="22"/>
  <c r="I84" i="22" s="1"/>
  <c r="K84" i="22" s="1"/>
  <c r="L84" i="22" s="1"/>
  <c r="E84" i="22"/>
  <c r="F84" i="22" s="1"/>
  <c r="G84" i="22" s="1"/>
  <c r="D84" i="22"/>
  <c r="C84" i="22"/>
  <c r="H83" i="22"/>
  <c r="I83" i="22" s="1"/>
  <c r="D83" i="22"/>
  <c r="E83" i="22" s="1"/>
  <c r="F83" i="22" s="1"/>
  <c r="G83" i="22" s="1"/>
  <c r="C83" i="22"/>
  <c r="K82" i="22"/>
  <c r="L82" i="22" s="1"/>
  <c r="J82" i="22"/>
  <c r="H82" i="22"/>
  <c r="I82" i="22" s="1"/>
  <c r="D82" i="22"/>
  <c r="E82" i="22" s="1"/>
  <c r="F82" i="22" s="1"/>
  <c r="C82" i="22"/>
  <c r="G82" i="22" s="1"/>
  <c r="I81" i="22"/>
  <c r="J81" i="22" s="1"/>
  <c r="H81" i="22"/>
  <c r="E81" i="22"/>
  <c r="F81" i="22" s="1"/>
  <c r="D81" i="22"/>
  <c r="C81" i="22"/>
  <c r="J80" i="22"/>
  <c r="H80" i="22"/>
  <c r="I80" i="22" s="1"/>
  <c r="D80" i="22"/>
  <c r="E80" i="22" s="1"/>
  <c r="F80" i="22" s="1"/>
  <c r="C80" i="22"/>
  <c r="H79" i="22"/>
  <c r="I79" i="22" s="1"/>
  <c r="E79" i="22"/>
  <c r="F79" i="22" s="1"/>
  <c r="G79" i="22" s="1"/>
  <c r="D79" i="22"/>
  <c r="C79" i="22"/>
  <c r="I78" i="22"/>
  <c r="H78" i="22"/>
  <c r="G78" i="22"/>
  <c r="F78" i="22"/>
  <c r="D78" i="22"/>
  <c r="E78" i="22" s="1"/>
  <c r="C78" i="22"/>
  <c r="H77" i="22"/>
  <c r="I77" i="22" s="1"/>
  <c r="D77" i="22"/>
  <c r="E77" i="22" s="1"/>
  <c r="F77" i="22" s="1"/>
  <c r="C77" i="22"/>
  <c r="J76" i="22"/>
  <c r="H76" i="22"/>
  <c r="I76" i="22" s="1"/>
  <c r="E76" i="22"/>
  <c r="F76" i="22" s="1"/>
  <c r="G76" i="22" s="1"/>
  <c r="K76" i="22" s="1"/>
  <c r="L76" i="22" s="1"/>
  <c r="D76" i="22"/>
  <c r="C76" i="22"/>
  <c r="I75" i="22"/>
  <c r="H75" i="22"/>
  <c r="D75" i="22"/>
  <c r="E75" i="22" s="1"/>
  <c r="F75" i="22" s="1"/>
  <c r="G75" i="22" s="1"/>
  <c r="C75" i="22"/>
  <c r="J74" i="22"/>
  <c r="H74" i="22"/>
  <c r="I74" i="22" s="1"/>
  <c r="D74" i="22"/>
  <c r="E74" i="22" s="1"/>
  <c r="F74" i="22" s="1"/>
  <c r="C74" i="22"/>
  <c r="I73" i="22"/>
  <c r="J73" i="22" s="1"/>
  <c r="H73" i="22"/>
  <c r="E73" i="22"/>
  <c r="F73" i="22" s="1"/>
  <c r="D73" i="22"/>
  <c r="C73" i="22"/>
  <c r="J72" i="22"/>
  <c r="H72" i="22"/>
  <c r="I72" i="22" s="1"/>
  <c r="E72" i="22"/>
  <c r="F72" i="22" s="1"/>
  <c r="D72" i="22"/>
  <c r="C72" i="22"/>
  <c r="H71" i="22"/>
  <c r="I71" i="22" s="1"/>
  <c r="E71" i="22"/>
  <c r="F71" i="22" s="1"/>
  <c r="G71" i="22" s="1"/>
  <c r="D71" i="22"/>
  <c r="C71" i="22"/>
  <c r="I70" i="22"/>
  <c r="H70" i="22"/>
  <c r="G70" i="22"/>
  <c r="F70" i="22"/>
  <c r="D70" i="22"/>
  <c r="E70" i="22" s="1"/>
  <c r="C70" i="22"/>
  <c r="H69" i="22"/>
  <c r="I69" i="22" s="1"/>
  <c r="D69" i="22"/>
  <c r="E69" i="22" s="1"/>
  <c r="F69" i="22" s="1"/>
  <c r="C69" i="22"/>
  <c r="J68" i="22"/>
  <c r="H68" i="22"/>
  <c r="I68" i="22" s="1"/>
  <c r="E68" i="22"/>
  <c r="F68" i="22" s="1"/>
  <c r="G68" i="22" s="1"/>
  <c r="K68" i="22" s="1"/>
  <c r="L68" i="22" s="1"/>
  <c r="D68" i="22"/>
  <c r="C68" i="22"/>
  <c r="I67" i="22"/>
  <c r="K67" i="22" s="1"/>
  <c r="L67" i="22" s="1"/>
  <c r="H67" i="22"/>
  <c r="D67" i="22"/>
  <c r="E67" i="22" s="1"/>
  <c r="F67" i="22" s="1"/>
  <c r="G67" i="22" s="1"/>
  <c r="C67" i="22"/>
  <c r="H66" i="22"/>
  <c r="I66" i="22" s="1"/>
  <c r="D66" i="22"/>
  <c r="E66" i="22" s="1"/>
  <c r="F66" i="22" s="1"/>
  <c r="C66" i="22"/>
  <c r="K65" i="22"/>
  <c r="L65" i="22" s="1"/>
  <c r="I65" i="22"/>
  <c r="J65" i="22" s="1"/>
  <c r="H65" i="22"/>
  <c r="D65" i="22"/>
  <c r="E65" i="22" s="1"/>
  <c r="F65" i="22" s="1"/>
  <c r="C65" i="22"/>
  <c r="G65" i="22" s="1"/>
  <c r="J64" i="22"/>
  <c r="H64" i="22"/>
  <c r="I64" i="22" s="1"/>
  <c r="E64" i="22"/>
  <c r="F64" i="22" s="1"/>
  <c r="D64" i="22"/>
  <c r="C64" i="22"/>
  <c r="H63" i="22"/>
  <c r="I63" i="22" s="1"/>
  <c r="E63" i="22"/>
  <c r="F63" i="22" s="1"/>
  <c r="G63" i="22" s="1"/>
  <c r="D63" i="22"/>
  <c r="C63" i="22"/>
  <c r="H62" i="22"/>
  <c r="I62" i="22" s="1"/>
  <c r="G62" i="22"/>
  <c r="F62" i="22"/>
  <c r="D62" i="22"/>
  <c r="E62" i="22" s="1"/>
  <c r="C62" i="22"/>
  <c r="I61" i="22"/>
  <c r="H61" i="22"/>
  <c r="F61" i="22"/>
  <c r="D61" i="22"/>
  <c r="E61" i="22" s="1"/>
  <c r="C61" i="22"/>
  <c r="K60" i="22"/>
  <c r="L60" i="22" s="1"/>
  <c r="J60" i="22"/>
  <c r="H60" i="22"/>
  <c r="I60" i="22" s="1"/>
  <c r="G60" i="22"/>
  <c r="E60" i="22"/>
  <c r="F60" i="22" s="1"/>
  <c r="D60" i="22"/>
  <c r="C60" i="22"/>
  <c r="J59" i="22"/>
  <c r="I59" i="22"/>
  <c r="K59" i="22" s="1"/>
  <c r="L59" i="22" s="1"/>
  <c r="H59" i="22"/>
  <c r="D59" i="22"/>
  <c r="E59" i="22" s="1"/>
  <c r="F59" i="22" s="1"/>
  <c r="G59" i="22" s="1"/>
  <c r="C59" i="22"/>
  <c r="H58" i="22"/>
  <c r="I58" i="22" s="1"/>
  <c r="J58" i="22" s="1"/>
  <c r="D58" i="22"/>
  <c r="E58" i="22" s="1"/>
  <c r="F58" i="22" s="1"/>
  <c r="C58" i="22"/>
  <c r="I57" i="22"/>
  <c r="J57" i="22" s="1"/>
  <c r="H57" i="22"/>
  <c r="D57" i="22"/>
  <c r="E57" i="22" s="1"/>
  <c r="F57" i="22" s="1"/>
  <c r="C57" i="22"/>
  <c r="H56" i="22"/>
  <c r="I56" i="22" s="1"/>
  <c r="F56" i="22"/>
  <c r="G56" i="22" s="1"/>
  <c r="E56" i="22"/>
  <c r="D56" i="22"/>
  <c r="C56" i="22"/>
  <c r="H55" i="22"/>
  <c r="I55" i="22" s="1"/>
  <c r="K55" i="22" s="1"/>
  <c r="L55" i="22" s="1"/>
  <c r="E55" i="22"/>
  <c r="F55" i="22" s="1"/>
  <c r="G55" i="22" s="1"/>
  <c r="D55" i="22"/>
  <c r="C55" i="22"/>
  <c r="I54" i="22"/>
  <c r="J54" i="22" s="1"/>
  <c r="H54" i="22"/>
  <c r="D54" i="22"/>
  <c r="E54" i="22" s="1"/>
  <c r="F54" i="22" s="1"/>
  <c r="C54" i="22"/>
  <c r="I53" i="22"/>
  <c r="J53" i="22" s="1"/>
  <c r="H53" i="22"/>
  <c r="D53" i="22"/>
  <c r="E53" i="22" s="1"/>
  <c r="F53" i="22" s="1"/>
  <c r="C53" i="22"/>
  <c r="G53" i="22" s="1"/>
  <c r="K53" i="22" s="1"/>
  <c r="L53" i="22" s="1"/>
  <c r="H52" i="22"/>
  <c r="I52" i="22" s="1"/>
  <c r="G52" i="22"/>
  <c r="F52" i="22"/>
  <c r="E52" i="22"/>
  <c r="D52" i="22"/>
  <c r="C52" i="22"/>
  <c r="I51" i="22"/>
  <c r="H51" i="22"/>
  <c r="G51" i="22"/>
  <c r="E51" i="22"/>
  <c r="F51" i="22" s="1"/>
  <c r="D51" i="22"/>
  <c r="C51" i="22"/>
  <c r="J50" i="22"/>
  <c r="I50" i="22"/>
  <c r="H50" i="22"/>
  <c r="D50" i="22"/>
  <c r="E50" i="22" s="1"/>
  <c r="F50" i="22" s="1"/>
  <c r="C50" i="22"/>
  <c r="I49" i="22"/>
  <c r="J49" i="22" s="1"/>
  <c r="H49" i="22"/>
  <c r="D49" i="22"/>
  <c r="E49" i="22" s="1"/>
  <c r="F49" i="22" s="1"/>
  <c r="C49" i="22"/>
  <c r="H48" i="22"/>
  <c r="I48" i="22" s="1"/>
  <c r="F48" i="22"/>
  <c r="G48" i="22" s="1"/>
  <c r="E48" i="22"/>
  <c r="D48" i="22"/>
  <c r="C48" i="22"/>
  <c r="I47" i="22"/>
  <c r="J47" i="22" s="1"/>
  <c r="H47" i="22"/>
  <c r="E47" i="22"/>
  <c r="F47" i="22" s="1"/>
  <c r="G47" i="22" s="1"/>
  <c r="K47" i="22" s="1"/>
  <c r="L47" i="22" s="1"/>
  <c r="D47" i="22"/>
  <c r="C47" i="22"/>
  <c r="L46" i="22"/>
  <c r="J46" i="22"/>
  <c r="I46" i="22"/>
  <c r="H46" i="22"/>
  <c r="E46" i="22"/>
  <c r="F46" i="22" s="1"/>
  <c r="D46" i="22"/>
  <c r="C46" i="22"/>
  <c r="G46" i="22" s="1"/>
  <c r="K46" i="22" s="1"/>
  <c r="I45" i="22"/>
  <c r="J45" i="22" s="1"/>
  <c r="H45" i="22"/>
  <c r="D45" i="22"/>
  <c r="E45" i="22" s="1"/>
  <c r="F45" i="22" s="1"/>
  <c r="C45" i="22"/>
  <c r="H44" i="22"/>
  <c r="I44" i="22" s="1"/>
  <c r="E44" i="22"/>
  <c r="F44" i="22" s="1"/>
  <c r="G44" i="22" s="1"/>
  <c r="D44" i="22"/>
  <c r="C44" i="22"/>
  <c r="I43" i="22"/>
  <c r="J43" i="22" s="1"/>
  <c r="H43" i="22"/>
  <c r="G43" i="22"/>
  <c r="K43" i="22" s="1"/>
  <c r="L43" i="22" s="1"/>
  <c r="E43" i="22"/>
  <c r="F43" i="22" s="1"/>
  <c r="D43" i="22"/>
  <c r="C43" i="22"/>
  <c r="J42" i="22"/>
  <c r="I42" i="22"/>
  <c r="H42" i="22"/>
  <c r="E42" i="22"/>
  <c r="F42" i="22" s="1"/>
  <c r="D42" i="22"/>
  <c r="C42" i="22"/>
  <c r="G42" i="22" s="1"/>
  <c r="K42" i="22" s="1"/>
  <c r="L42" i="22" s="1"/>
  <c r="I41" i="22"/>
  <c r="J41" i="22" s="1"/>
  <c r="H41" i="22"/>
  <c r="D41" i="22"/>
  <c r="E41" i="22" s="1"/>
  <c r="F41" i="22" s="1"/>
  <c r="G41" i="22" s="1"/>
  <c r="K41" i="22" s="1"/>
  <c r="L41" i="22" s="1"/>
  <c r="C41" i="22"/>
  <c r="H40" i="22"/>
  <c r="I40" i="22" s="1"/>
  <c r="E40" i="22"/>
  <c r="F40" i="22" s="1"/>
  <c r="G40" i="22" s="1"/>
  <c r="D40" i="22"/>
  <c r="C40" i="22"/>
  <c r="I39" i="22"/>
  <c r="J39" i="22" s="1"/>
  <c r="H39" i="22"/>
  <c r="G39" i="22"/>
  <c r="K39" i="22" s="1"/>
  <c r="L39" i="22" s="1"/>
  <c r="E39" i="22"/>
  <c r="F39" i="22" s="1"/>
  <c r="D39" i="22"/>
  <c r="C39" i="22"/>
  <c r="J38" i="22"/>
  <c r="I38" i="22"/>
  <c r="H38" i="22"/>
  <c r="E38" i="22"/>
  <c r="F38" i="22" s="1"/>
  <c r="D38" i="22"/>
  <c r="C38" i="22"/>
  <c r="I37" i="22"/>
  <c r="J37" i="22" s="1"/>
  <c r="H37" i="22"/>
  <c r="D37" i="22"/>
  <c r="E37" i="22" s="1"/>
  <c r="F37" i="22" s="1"/>
  <c r="G37" i="22" s="1"/>
  <c r="K37" i="22" s="1"/>
  <c r="L37" i="22" s="1"/>
  <c r="C37" i="22"/>
  <c r="H36" i="22"/>
  <c r="I36" i="22" s="1"/>
  <c r="E36" i="22"/>
  <c r="F36" i="22" s="1"/>
  <c r="G36" i="22" s="1"/>
  <c r="D36" i="22"/>
  <c r="C36" i="22"/>
  <c r="I35" i="22"/>
  <c r="J35" i="22" s="1"/>
  <c r="H35" i="22"/>
  <c r="E35" i="22"/>
  <c r="F35" i="22" s="1"/>
  <c r="D35" i="22"/>
  <c r="C35" i="22"/>
  <c r="G35" i="22" s="1"/>
  <c r="K35" i="22" s="1"/>
  <c r="L35" i="22" s="1"/>
  <c r="L34" i="22"/>
  <c r="J34" i="22"/>
  <c r="I34" i="22"/>
  <c r="H34" i="22"/>
  <c r="E34" i="22"/>
  <c r="F34" i="22" s="1"/>
  <c r="D34" i="22"/>
  <c r="C34" i="22"/>
  <c r="G34" i="22" s="1"/>
  <c r="K34" i="22" s="1"/>
  <c r="I33" i="22"/>
  <c r="J33" i="22" s="1"/>
  <c r="H33" i="22"/>
  <c r="D33" i="22"/>
  <c r="E33" i="22" s="1"/>
  <c r="F33" i="22" s="1"/>
  <c r="G33" i="22" s="1"/>
  <c r="K33" i="22" s="1"/>
  <c r="L33" i="22" s="1"/>
  <c r="C33" i="22"/>
  <c r="H32" i="22"/>
  <c r="I32" i="22" s="1"/>
  <c r="E32" i="22"/>
  <c r="F32" i="22" s="1"/>
  <c r="G32" i="22" s="1"/>
  <c r="D32" i="22"/>
  <c r="C32" i="22"/>
  <c r="I31" i="22"/>
  <c r="J31" i="22" s="1"/>
  <c r="H31" i="22"/>
  <c r="E31" i="22"/>
  <c r="F31" i="22" s="1"/>
  <c r="G31" i="22" s="1"/>
  <c r="K31" i="22" s="1"/>
  <c r="L31" i="22" s="1"/>
  <c r="D31" i="22"/>
  <c r="C31" i="22"/>
  <c r="L30" i="22"/>
  <c r="J30" i="22"/>
  <c r="I30" i="22"/>
  <c r="H30" i="22"/>
  <c r="E30" i="22"/>
  <c r="F30" i="22" s="1"/>
  <c r="D30" i="22"/>
  <c r="C30" i="22"/>
  <c r="G30" i="22" s="1"/>
  <c r="K30" i="22" s="1"/>
  <c r="I29" i="22"/>
  <c r="J29" i="22" s="1"/>
  <c r="H29" i="22"/>
  <c r="D29" i="22"/>
  <c r="E29" i="22" s="1"/>
  <c r="F29" i="22" s="1"/>
  <c r="C29" i="22"/>
  <c r="H28" i="22"/>
  <c r="I28" i="22" s="1"/>
  <c r="E28" i="22"/>
  <c r="F28" i="22" s="1"/>
  <c r="G28" i="22" s="1"/>
  <c r="D28" i="22"/>
  <c r="C28" i="22"/>
  <c r="I27" i="22"/>
  <c r="J27" i="22" s="1"/>
  <c r="H27" i="22"/>
  <c r="G27" i="22"/>
  <c r="K27" i="22" s="1"/>
  <c r="L27" i="22" s="1"/>
  <c r="E27" i="22"/>
  <c r="F27" i="22" s="1"/>
  <c r="D27" i="22"/>
  <c r="C27" i="22"/>
  <c r="J26" i="22"/>
  <c r="I26" i="22"/>
  <c r="H26" i="22"/>
  <c r="E26" i="22"/>
  <c r="F26" i="22" s="1"/>
  <c r="D26" i="22"/>
  <c r="C26" i="22"/>
  <c r="G26" i="22" s="1"/>
  <c r="K26" i="22" s="1"/>
  <c r="L26" i="22" s="1"/>
  <c r="I25" i="22"/>
  <c r="J25" i="22" s="1"/>
  <c r="H25" i="22"/>
  <c r="D25" i="22"/>
  <c r="E25" i="22" s="1"/>
  <c r="F25" i="22" s="1"/>
  <c r="G25" i="22" s="1"/>
  <c r="K25" i="22" s="1"/>
  <c r="L25" i="22" s="1"/>
  <c r="C25" i="22"/>
  <c r="H24" i="22"/>
  <c r="I24" i="22" s="1"/>
  <c r="E24" i="22"/>
  <c r="F24" i="22" s="1"/>
  <c r="G24" i="22" s="1"/>
  <c r="D24" i="22"/>
  <c r="C24" i="22"/>
  <c r="I23" i="22"/>
  <c r="J23" i="22" s="1"/>
  <c r="H23" i="22"/>
  <c r="G23" i="22"/>
  <c r="K23" i="22" s="1"/>
  <c r="L23" i="22" s="1"/>
  <c r="E23" i="22"/>
  <c r="F23" i="22" s="1"/>
  <c r="D23" i="22"/>
  <c r="C23" i="22"/>
  <c r="J22" i="22"/>
  <c r="I22" i="22"/>
  <c r="H22" i="22"/>
  <c r="E22" i="22"/>
  <c r="F22" i="22" s="1"/>
  <c r="D22" i="22"/>
  <c r="C22" i="22"/>
  <c r="I21" i="22"/>
  <c r="J21" i="22" s="1"/>
  <c r="H21" i="22"/>
  <c r="D21" i="22"/>
  <c r="E21" i="22" s="1"/>
  <c r="F21" i="22" s="1"/>
  <c r="G21" i="22" s="1"/>
  <c r="K21" i="22" s="1"/>
  <c r="L21" i="22" s="1"/>
  <c r="C21" i="22"/>
  <c r="H20" i="22"/>
  <c r="I20" i="22" s="1"/>
  <c r="E20" i="22"/>
  <c r="F20" i="22" s="1"/>
  <c r="G20" i="22" s="1"/>
  <c r="D20" i="22"/>
  <c r="C20" i="22"/>
  <c r="I19" i="22"/>
  <c r="J19" i="22" s="1"/>
  <c r="H19" i="22"/>
  <c r="E19" i="22"/>
  <c r="F19" i="22" s="1"/>
  <c r="D19" i="22"/>
  <c r="C19" i="22"/>
  <c r="G19" i="22" s="1"/>
  <c r="K19" i="22" s="1"/>
  <c r="L19" i="22" s="1"/>
  <c r="L18" i="22"/>
  <c r="J18" i="22"/>
  <c r="I18" i="22"/>
  <c r="H18" i="22"/>
  <c r="E18" i="22"/>
  <c r="F18" i="22" s="1"/>
  <c r="D18" i="22"/>
  <c r="C18" i="22"/>
  <c r="G18" i="22" s="1"/>
  <c r="K18" i="22" s="1"/>
  <c r="I17" i="22"/>
  <c r="J17" i="22" s="1"/>
  <c r="H17" i="22"/>
  <c r="D17" i="22"/>
  <c r="E17" i="22" s="1"/>
  <c r="F17" i="22" s="1"/>
  <c r="G17" i="22" s="1"/>
  <c r="K17" i="22" s="1"/>
  <c r="L17" i="22" s="1"/>
  <c r="C17" i="22"/>
  <c r="H16" i="22"/>
  <c r="I16" i="22" s="1"/>
  <c r="E16" i="22"/>
  <c r="F16" i="22" s="1"/>
  <c r="G16" i="22" s="1"/>
  <c r="D16" i="22"/>
  <c r="C16" i="22"/>
  <c r="I15" i="22"/>
  <c r="J15" i="22" s="1"/>
  <c r="H15" i="22"/>
  <c r="E15" i="22"/>
  <c r="F15" i="22" s="1"/>
  <c r="G15" i="22" s="1"/>
  <c r="K15" i="22" s="1"/>
  <c r="L15" i="22" s="1"/>
  <c r="D15" i="22"/>
  <c r="C15" i="22"/>
  <c r="L14" i="22"/>
  <c r="J14" i="22"/>
  <c r="I14" i="22"/>
  <c r="H14" i="22"/>
  <c r="E14" i="22"/>
  <c r="F14" i="22" s="1"/>
  <c r="D14" i="22"/>
  <c r="C14" i="22"/>
  <c r="G14" i="22" s="1"/>
  <c r="K14" i="22" s="1"/>
  <c r="I13" i="22"/>
  <c r="J13" i="22" s="1"/>
  <c r="H13" i="22"/>
  <c r="D13" i="22"/>
  <c r="E13" i="22" s="1"/>
  <c r="F13" i="22" s="1"/>
  <c r="C13" i="22"/>
  <c r="H12" i="22"/>
  <c r="I12" i="22" s="1"/>
  <c r="E12" i="22"/>
  <c r="F12" i="22" s="1"/>
  <c r="G12" i="22" s="1"/>
  <c r="D12" i="22"/>
  <c r="C12" i="22"/>
  <c r="I11" i="22"/>
  <c r="J11" i="22" s="1"/>
  <c r="H11" i="22"/>
  <c r="G11" i="22"/>
  <c r="K11" i="22" s="1"/>
  <c r="L11" i="22" s="1"/>
  <c r="E11" i="22"/>
  <c r="F11" i="22" s="1"/>
  <c r="D11" i="22"/>
  <c r="C11" i="22"/>
  <c r="J10" i="22"/>
  <c r="I10" i="22"/>
  <c r="H10" i="22"/>
  <c r="E10" i="22"/>
  <c r="F10" i="22" s="1"/>
  <c r="D10" i="22"/>
  <c r="C10" i="22"/>
  <c r="G10" i="22" s="1"/>
  <c r="K10" i="22" s="1"/>
  <c r="L10" i="22" s="1"/>
  <c r="I9" i="22"/>
  <c r="J9" i="22" s="1"/>
  <c r="H9" i="22"/>
  <c r="D9" i="22"/>
  <c r="E9" i="22" s="1"/>
  <c r="F9" i="22" s="1"/>
  <c r="G9" i="22" s="1"/>
  <c r="K9" i="22" s="1"/>
  <c r="L9" i="22" s="1"/>
  <c r="C9" i="22"/>
  <c r="H8" i="22"/>
  <c r="E8" i="22"/>
  <c r="D8" i="22"/>
  <c r="C8" i="22"/>
  <c r="H17" i="21"/>
  <c r="H9" i="21"/>
  <c r="H10" i="21"/>
  <c r="B358" i="21"/>
  <c r="C358" i="21"/>
  <c r="D358" i="21"/>
  <c r="F358" i="21"/>
  <c r="G358" i="21"/>
  <c r="H358" i="21"/>
  <c r="C8" i="21"/>
  <c r="H357" i="21"/>
  <c r="I357" i="21" s="1"/>
  <c r="D357" i="21"/>
  <c r="E357" i="21" s="1"/>
  <c r="F357" i="21" s="1"/>
  <c r="C357" i="21"/>
  <c r="H356" i="21"/>
  <c r="I356" i="21" s="1"/>
  <c r="J356" i="21" s="1"/>
  <c r="D356" i="21"/>
  <c r="E356" i="21" s="1"/>
  <c r="F356" i="21" s="1"/>
  <c r="C356" i="21"/>
  <c r="H355" i="21"/>
  <c r="I355" i="21" s="1"/>
  <c r="D355" i="21"/>
  <c r="E355" i="21" s="1"/>
  <c r="F355" i="21" s="1"/>
  <c r="C355" i="21"/>
  <c r="H354" i="21"/>
  <c r="I354" i="21" s="1"/>
  <c r="D354" i="21"/>
  <c r="E354" i="21" s="1"/>
  <c r="F354" i="21" s="1"/>
  <c r="C354" i="21"/>
  <c r="H353" i="21"/>
  <c r="I353" i="21" s="1"/>
  <c r="J353" i="21" s="1"/>
  <c r="D353" i="21"/>
  <c r="E353" i="21" s="1"/>
  <c r="F353" i="21" s="1"/>
  <c r="C353" i="21"/>
  <c r="H352" i="21"/>
  <c r="I352" i="21" s="1"/>
  <c r="J352" i="21" s="1"/>
  <c r="D352" i="21"/>
  <c r="E352" i="21" s="1"/>
  <c r="F352" i="21" s="1"/>
  <c r="C352" i="21"/>
  <c r="H351" i="21"/>
  <c r="I351" i="21" s="1"/>
  <c r="D351" i="21"/>
  <c r="E351" i="21" s="1"/>
  <c r="F351" i="21" s="1"/>
  <c r="C351" i="21"/>
  <c r="H350" i="21"/>
  <c r="I350" i="21" s="1"/>
  <c r="D350" i="21"/>
  <c r="E350" i="21" s="1"/>
  <c r="F350" i="21" s="1"/>
  <c r="C350" i="21"/>
  <c r="H349" i="21"/>
  <c r="I349" i="21" s="1"/>
  <c r="D349" i="21"/>
  <c r="E349" i="21" s="1"/>
  <c r="F349" i="21" s="1"/>
  <c r="C349" i="21"/>
  <c r="H348" i="21"/>
  <c r="I348" i="21" s="1"/>
  <c r="D348" i="21"/>
  <c r="E348" i="21" s="1"/>
  <c r="F348" i="21" s="1"/>
  <c r="C348" i="21"/>
  <c r="H347" i="21"/>
  <c r="I347" i="21" s="1"/>
  <c r="J347" i="21" s="1"/>
  <c r="D347" i="21"/>
  <c r="E347" i="21" s="1"/>
  <c r="F347" i="21" s="1"/>
  <c r="C347" i="21"/>
  <c r="H346" i="21"/>
  <c r="I346" i="21" s="1"/>
  <c r="D346" i="21"/>
  <c r="E346" i="21" s="1"/>
  <c r="F346" i="21" s="1"/>
  <c r="C346" i="21"/>
  <c r="H345" i="21"/>
  <c r="I345" i="21" s="1"/>
  <c r="J345" i="21" s="1"/>
  <c r="D345" i="21"/>
  <c r="E345" i="21" s="1"/>
  <c r="F345" i="21" s="1"/>
  <c r="C345" i="21"/>
  <c r="H344" i="21"/>
  <c r="I344" i="21" s="1"/>
  <c r="D344" i="21"/>
  <c r="E344" i="21" s="1"/>
  <c r="F344" i="21" s="1"/>
  <c r="C344" i="21"/>
  <c r="H343" i="21"/>
  <c r="I343" i="21" s="1"/>
  <c r="J343" i="21" s="1"/>
  <c r="D343" i="21"/>
  <c r="E343" i="21" s="1"/>
  <c r="F343" i="21" s="1"/>
  <c r="C343" i="21"/>
  <c r="H342" i="21"/>
  <c r="I342" i="21" s="1"/>
  <c r="D342" i="21"/>
  <c r="E342" i="21" s="1"/>
  <c r="F342" i="21" s="1"/>
  <c r="C342" i="21"/>
  <c r="H341" i="21"/>
  <c r="I341" i="21" s="1"/>
  <c r="J341" i="21" s="1"/>
  <c r="D341" i="21"/>
  <c r="E341" i="21" s="1"/>
  <c r="F341" i="21" s="1"/>
  <c r="C341" i="21"/>
  <c r="H340" i="21"/>
  <c r="I340" i="21" s="1"/>
  <c r="J340" i="21" s="1"/>
  <c r="D340" i="21"/>
  <c r="E340" i="21" s="1"/>
  <c r="F340" i="21" s="1"/>
  <c r="C340" i="21"/>
  <c r="H339" i="21"/>
  <c r="I339" i="21" s="1"/>
  <c r="J339" i="21" s="1"/>
  <c r="D339" i="21"/>
  <c r="E339" i="21" s="1"/>
  <c r="F339" i="21" s="1"/>
  <c r="C339" i="21"/>
  <c r="H338" i="21"/>
  <c r="I338" i="21" s="1"/>
  <c r="D338" i="21"/>
  <c r="E338" i="21" s="1"/>
  <c r="F338" i="21" s="1"/>
  <c r="C338" i="21"/>
  <c r="H337" i="21"/>
  <c r="I337" i="21" s="1"/>
  <c r="J337" i="21" s="1"/>
  <c r="D337" i="21"/>
  <c r="E337" i="21" s="1"/>
  <c r="F337" i="21" s="1"/>
  <c r="C337" i="21"/>
  <c r="H336" i="21"/>
  <c r="I336" i="21" s="1"/>
  <c r="J336" i="21" s="1"/>
  <c r="D336" i="21"/>
  <c r="E336" i="21" s="1"/>
  <c r="F336" i="21" s="1"/>
  <c r="C336" i="21"/>
  <c r="H335" i="21"/>
  <c r="I335" i="21" s="1"/>
  <c r="J335" i="21" s="1"/>
  <c r="D335" i="21"/>
  <c r="E335" i="21" s="1"/>
  <c r="F335" i="21" s="1"/>
  <c r="C335" i="21"/>
  <c r="H334" i="21"/>
  <c r="I334" i="21" s="1"/>
  <c r="D334" i="21"/>
  <c r="E334" i="21" s="1"/>
  <c r="F334" i="21" s="1"/>
  <c r="C334" i="21"/>
  <c r="H333" i="21"/>
  <c r="I333" i="21" s="1"/>
  <c r="D333" i="21"/>
  <c r="E333" i="21" s="1"/>
  <c r="F333" i="21" s="1"/>
  <c r="C333" i="21"/>
  <c r="H332" i="21"/>
  <c r="I332" i="21" s="1"/>
  <c r="D332" i="21"/>
  <c r="E332" i="21" s="1"/>
  <c r="F332" i="21" s="1"/>
  <c r="C332" i="21"/>
  <c r="H331" i="21"/>
  <c r="I331" i="21" s="1"/>
  <c r="J331" i="21" s="1"/>
  <c r="D331" i="21"/>
  <c r="E331" i="21" s="1"/>
  <c r="F331" i="21" s="1"/>
  <c r="C331" i="21"/>
  <c r="H330" i="21"/>
  <c r="I330" i="21" s="1"/>
  <c r="D330" i="21"/>
  <c r="E330" i="21" s="1"/>
  <c r="F330" i="21" s="1"/>
  <c r="C330" i="21"/>
  <c r="H329" i="21"/>
  <c r="I329" i="21" s="1"/>
  <c r="J329" i="21" s="1"/>
  <c r="D329" i="21"/>
  <c r="E329" i="21" s="1"/>
  <c r="F329" i="21" s="1"/>
  <c r="C329" i="21"/>
  <c r="H328" i="21"/>
  <c r="I328" i="21" s="1"/>
  <c r="D328" i="21"/>
  <c r="E328" i="21" s="1"/>
  <c r="F328" i="21" s="1"/>
  <c r="C328" i="21"/>
  <c r="H327" i="21"/>
  <c r="I327" i="21" s="1"/>
  <c r="J327" i="21" s="1"/>
  <c r="D327" i="21"/>
  <c r="E327" i="21" s="1"/>
  <c r="F327" i="21" s="1"/>
  <c r="C327" i="21"/>
  <c r="H326" i="21"/>
  <c r="I326" i="21" s="1"/>
  <c r="D326" i="21"/>
  <c r="E326" i="21" s="1"/>
  <c r="F326" i="21" s="1"/>
  <c r="C326" i="21"/>
  <c r="H325" i="21"/>
  <c r="I325" i="21" s="1"/>
  <c r="J325" i="21" s="1"/>
  <c r="D325" i="21"/>
  <c r="E325" i="21" s="1"/>
  <c r="F325" i="21" s="1"/>
  <c r="C325" i="21"/>
  <c r="H324" i="21"/>
  <c r="I324" i="21" s="1"/>
  <c r="D324" i="21"/>
  <c r="E324" i="21" s="1"/>
  <c r="F324" i="21" s="1"/>
  <c r="C324" i="21"/>
  <c r="H323" i="21"/>
  <c r="I323" i="21" s="1"/>
  <c r="D323" i="21"/>
  <c r="E323" i="21" s="1"/>
  <c r="F323" i="21" s="1"/>
  <c r="C323" i="21"/>
  <c r="H322" i="21"/>
  <c r="I322" i="21" s="1"/>
  <c r="D322" i="21"/>
  <c r="E322" i="21" s="1"/>
  <c r="F322" i="21" s="1"/>
  <c r="C322" i="21"/>
  <c r="H321" i="21"/>
  <c r="I321" i="21" s="1"/>
  <c r="D321" i="21"/>
  <c r="E321" i="21" s="1"/>
  <c r="F321" i="21" s="1"/>
  <c r="C321" i="21"/>
  <c r="H320" i="21"/>
  <c r="I320" i="21" s="1"/>
  <c r="D320" i="21"/>
  <c r="E320" i="21" s="1"/>
  <c r="F320" i="21" s="1"/>
  <c r="C320" i="21"/>
  <c r="H319" i="21"/>
  <c r="I319" i="21" s="1"/>
  <c r="J319" i="21" s="1"/>
  <c r="D319" i="21"/>
  <c r="E319" i="21" s="1"/>
  <c r="F319" i="21" s="1"/>
  <c r="C319" i="21"/>
  <c r="H318" i="21"/>
  <c r="I318" i="21" s="1"/>
  <c r="D318" i="21"/>
  <c r="E318" i="21" s="1"/>
  <c r="F318" i="21" s="1"/>
  <c r="C318" i="21"/>
  <c r="H317" i="21"/>
  <c r="I317" i="21" s="1"/>
  <c r="D317" i="21"/>
  <c r="E317" i="21" s="1"/>
  <c r="F317" i="21" s="1"/>
  <c r="C317" i="21"/>
  <c r="H316" i="21"/>
  <c r="I316" i="21" s="1"/>
  <c r="D316" i="21"/>
  <c r="E316" i="21" s="1"/>
  <c r="F316" i="21" s="1"/>
  <c r="C316" i="21"/>
  <c r="H315" i="21"/>
  <c r="I315" i="21" s="1"/>
  <c r="D315" i="21"/>
  <c r="E315" i="21" s="1"/>
  <c r="F315" i="21" s="1"/>
  <c r="C315" i="21"/>
  <c r="H314" i="21"/>
  <c r="I314" i="21" s="1"/>
  <c r="D314" i="21"/>
  <c r="E314" i="21" s="1"/>
  <c r="F314" i="21" s="1"/>
  <c r="C314" i="21"/>
  <c r="H313" i="21"/>
  <c r="I313" i="21" s="1"/>
  <c r="D313" i="21"/>
  <c r="E313" i="21" s="1"/>
  <c r="F313" i="21" s="1"/>
  <c r="C313" i="21"/>
  <c r="H312" i="21"/>
  <c r="I312" i="21" s="1"/>
  <c r="D312" i="21"/>
  <c r="E312" i="21" s="1"/>
  <c r="F312" i="21" s="1"/>
  <c r="C312" i="21"/>
  <c r="H311" i="21"/>
  <c r="I311" i="21" s="1"/>
  <c r="J311" i="21" s="1"/>
  <c r="D311" i="21"/>
  <c r="E311" i="21" s="1"/>
  <c r="F311" i="21" s="1"/>
  <c r="C311" i="21"/>
  <c r="H310" i="21"/>
  <c r="I310" i="21" s="1"/>
  <c r="D310" i="21"/>
  <c r="E310" i="21" s="1"/>
  <c r="F310" i="21" s="1"/>
  <c r="C310" i="21"/>
  <c r="H309" i="21"/>
  <c r="I309" i="21" s="1"/>
  <c r="D309" i="21"/>
  <c r="E309" i="21" s="1"/>
  <c r="F309" i="21" s="1"/>
  <c r="C309" i="21"/>
  <c r="H308" i="21"/>
  <c r="I308" i="21" s="1"/>
  <c r="D308" i="21"/>
  <c r="E308" i="21" s="1"/>
  <c r="F308" i="21" s="1"/>
  <c r="C308" i="21"/>
  <c r="H307" i="21"/>
  <c r="I307" i="21" s="1"/>
  <c r="D307" i="21"/>
  <c r="E307" i="21" s="1"/>
  <c r="F307" i="21" s="1"/>
  <c r="C307" i="21"/>
  <c r="H306" i="21"/>
  <c r="I306" i="21" s="1"/>
  <c r="D306" i="21"/>
  <c r="E306" i="21" s="1"/>
  <c r="F306" i="21" s="1"/>
  <c r="C306" i="21"/>
  <c r="H305" i="21"/>
  <c r="I305" i="21" s="1"/>
  <c r="D305" i="21"/>
  <c r="E305" i="21" s="1"/>
  <c r="F305" i="21" s="1"/>
  <c r="G305" i="21" s="1"/>
  <c r="C305" i="21"/>
  <c r="H304" i="21"/>
  <c r="I304" i="21" s="1"/>
  <c r="D304" i="21"/>
  <c r="E304" i="21" s="1"/>
  <c r="F304" i="21" s="1"/>
  <c r="C304" i="21"/>
  <c r="H303" i="21"/>
  <c r="I303" i="21" s="1"/>
  <c r="J303" i="21" s="1"/>
  <c r="D303" i="21"/>
  <c r="E303" i="21" s="1"/>
  <c r="F303" i="21" s="1"/>
  <c r="C303" i="21"/>
  <c r="H302" i="21"/>
  <c r="I302" i="21" s="1"/>
  <c r="D302" i="21"/>
  <c r="E302" i="21" s="1"/>
  <c r="F302" i="21" s="1"/>
  <c r="C302" i="21"/>
  <c r="H301" i="21"/>
  <c r="I301" i="21" s="1"/>
  <c r="D301" i="21"/>
  <c r="E301" i="21" s="1"/>
  <c r="F301" i="21" s="1"/>
  <c r="C301" i="21"/>
  <c r="H300" i="21"/>
  <c r="I300" i="21" s="1"/>
  <c r="D300" i="21"/>
  <c r="E300" i="21" s="1"/>
  <c r="F300" i="21" s="1"/>
  <c r="C300" i="21"/>
  <c r="H299" i="21"/>
  <c r="I299" i="21" s="1"/>
  <c r="D299" i="21"/>
  <c r="E299" i="21" s="1"/>
  <c r="F299" i="21" s="1"/>
  <c r="C299" i="21"/>
  <c r="H298" i="21"/>
  <c r="I298" i="21" s="1"/>
  <c r="D298" i="21"/>
  <c r="E298" i="21" s="1"/>
  <c r="F298" i="21" s="1"/>
  <c r="C298" i="21"/>
  <c r="H297" i="21"/>
  <c r="I297" i="21" s="1"/>
  <c r="D297" i="21"/>
  <c r="E297" i="21" s="1"/>
  <c r="F297" i="21" s="1"/>
  <c r="C297" i="21"/>
  <c r="H296" i="21"/>
  <c r="I296" i="21" s="1"/>
  <c r="D296" i="21"/>
  <c r="E296" i="21" s="1"/>
  <c r="F296" i="21" s="1"/>
  <c r="C296" i="21"/>
  <c r="H295" i="21"/>
  <c r="I295" i="21" s="1"/>
  <c r="J295" i="21" s="1"/>
  <c r="D295" i="21"/>
  <c r="E295" i="21" s="1"/>
  <c r="F295" i="21" s="1"/>
  <c r="C295" i="21"/>
  <c r="H294" i="21"/>
  <c r="I294" i="21" s="1"/>
  <c r="D294" i="21"/>
  <c r="E294" i="21" s="1"/>
  <c r="F294" i="21" s="1"/>
  <c r="C294" i="21"/>
  <c r="H293" i="21"/>
  <c r="I293" i="21" s="1"/>
  <c r="D293" i="21"/>
  <c r="E293" i="21" s="1"/>
  <c r="F293" i="21" s="1"/>
  <c r="C293" i="21"/>
  <c r="H292" i="21"/>
  <c r="I292" i="21" s="1"/>
  <c r="D292" i="21"/>
  <c r="E292" i="21" s="1"/>
  <c r="F292" i="21" s="1"/>
  <c r="C292" i="21"/>
  <c r="H291" i="21"/>
  <c r="I291" i="21" s="1"/>
  <c r="D291" i="21"/>
  <c r="E291" i="21" s="1"/>
  <c r="F291" i="21" s="1"/>
  <c r="C291" i="21"/>
  <c r="H290" i="21"/>
  <c r="I290" i="21" s="1"/>
  <c r="D290" i="21"/>
  <c r="E290" i="21" s="1"/>
  <c r="F290" i="21" s="1"/>
  <c r="C290" i="21"/>
  <c r="H289" i="21"/>
  <c r="I289" i="21" s="1"/>
  <c r="D289" i="21"/>
  <c r="E289" i="21" s="1"/>
  <c r="F289" i="21" s="1"/>
  <c r="C289" i="21"/>
  <c r="H288" i="21"/>
  <c r="I288" i="21" s="1"/>
  <c r="D288" i="21"/>
  <c r="E288" i="21" s="1"/>
  <c r="F288" i="21" s="1"/>
  <c r="C288" i="21"/>
  <c r="H287" i="21"/>
  <c r="I287" i="21" s="1"/>
  <c r="J287" i="21" s="1"/>
  <c r="D287" i="21"/>
  <c r="E287" i="21" s="1"/>
  <c r="F287" i="21" s="1"/>
  <c r="C287" i="21"/>
  <c r="H286" i="21"/>
  <c r="I286" i="21" s="1"/>
  <c r="D286" i="21"/>
  <c r="E286" i="21" s="1"/>
  <c r="F286" i="21" s="1"/>
  <c r="C286" i="21"/>
  <c r="H285" i="21"/>
  <c r="I285" i="21" s="1"/>
  <c r="D285" i="21"/>
  <c r="E285" i="21" s="1"/>
  <c r="F285" i="21" s="1"/>
  <c r="C285" i="21"/>
  <c r="H284" i="21"/>
  <c r="I284" i="21" s="1"/>
  <c r="D284" i="21"/>
  <c r="E284" i="21" s="1"/>
  <c r="F284" i="21" s="1"/>
  <c r="C284" i="21"/>
  <c r="H283" i="21"/>
  <c r="I283" i="21" s="1"/>
  <c r="J283" i="21" s="1"/>
  <c r="D283" i="21"/>
  <c r="E283" i="21" s="1"/>
  <c r="F283" i="21" s="1"/>
  <c r="C283" i="21"/>
  <c r="H282" i="21"/>
  <c r="I282" i="21" s="1"/>
  <c r="D282" i="21"/>
  <c r="E282" i="21" s="1"/>
  <c r="F282" i="21" s="1"/>
  <c r="C282" i="21"/>
  <c r="H281" i="21"/>
  <c r="I281" i="21" s="1"/>
  <c r="D281" i="21"/>
  <c r="E281" i="21" s="1"/>
  <c r="F281" i="21" s="1"/>
  <c r="C281" i="21"/>
  <c r="H280" i="21"/>
  <c r="I280" i="21" s="1"/>
  <c r="D280" i="21"/>
  <c r="E280" i="21" s="1"/>
  <c r="F280" i="21" s="1"/>
  <c r="C280" i="21"/>
  <c r="H279" i="21"/>
  <c r="I279" i="21" s="1"/>
  <c r="D279" i="21"/>
  <c r="E279" i="21" s="1"/>
  <c r="F279" i="21" s="1"/>
  <c r="C279" i="21"/>
  <c r="H278" i="21"/>
  <c r="I278" i="21" s="1"/>
  <c r="J278" i="21" s="1"/>
  <c r="D278" i="21"/>
  <c r="E278" i="21" s="1"/>
  <c r="F278" i="21" s="1"/>
  <c r="C278" i="21"/>
  <c r="H277" i="21"/>
  <c r="I277" i="21" s="1"/>
  <c r="J277" i="21" s="1"/>
  <c r="D277" i="21"/>
  <c r="E277" i="21" s="1"/>
  <c r="F277" i="21" s="1"/>
  <c r="C277" i="21"/>
  <c r="H276" i="21"/>
  <c r="I276" i="21" s="1"/>
  <c r="D276" i="21"/>
  <c r="E276" i="21" s="1"/>
  <c r="F276" i="21" s="1"/>
  <c r="C276" i="21"/>
  <c r="H275" i="21"/>
  <c r="I275" i="21" s="1"/>
  <c r="J275" i="21" s="1"/>
  <c r="D275" i="21"/>
  <c r="E275" i="21" s="1"/>
  <c r="F275" i="21" s="1"/>
  <c r="C275" i="21"/>
  <c r="H274" i="21"/>
  <c r="I274" i="21" s="1"/>
  <c r="D274" i="21"/>
  <c r="E274" i="21" s="1"/>
  <c r="F274" i="21" s="1"/>
  <c r="C274" i="21"/>
  <c r="H273" i="21"/>
  <c r="I273" i="21" s="1"/>
  <c r="D273" i="21"/>
  <c r="E273" i="21" s="1"/>
  <c r="F273" i="21" s="1"/>
  <c r="C273" i="21"/>
  <c r="H272" i="21"/>
  <c r="I272" i="21" s="1"/>
  <c r="D272" i="21"/>
  <c r="E272" i="21" s="1"/>
  <c r="F272" i="21" s="1"/>
  <c r="C272" i="21"/>
  <c r="H271" i="21"/>
  <c r="I271" i="21" s="1"/>
  <c r="J271" i="21" s="1"/>
  <c r="D271" i="21"/>
  <c r="E271" i="21" s="1"/>
  <c r="F271" i="21" s="1"/>
  <c r="C271" i="21"/>
  <c r="H270" i="21"/>
  <c r="I270" i="21" s="1"/>
  <c r="D270" i="21"/>
  <c r="E270" i="21" s="1"/>
  <c r="F270" i="21" s="1"/>
  <c r="C270" i="21"/>
  <c r="H269" i="21"/>
  <c r="I269" i="21" s="1"/>
  <c r="D269" i="21"/>
  <c r="E269" i="21" s="1"/>
  <c r="F269" i="21" s="1"/>
  <c r="C269" i="21"/>
  <c r="H268" i="21"/>
  <c r="I268" i="21" s="1"/>
  <c r="D268" i="21"/>
  <c r="E268" i="21" s="1"/>
  <c r="F268" i="21" s="1"/>
  <c r="C268" i="21"/>
  <c r="H267" i="21"/>
  <c r="I267" i="21" s="1"/>
  <c r="J267" i="21" s="1"/>
  <c r="D267" i="21"/>
  <c r="E267" i="21" s="1"/>
  <c r="F267" i="21" s="1"/>
  <c r="C267" i="21"/>
  <c r="H266" i="21"/>
  <c r="I266" i="21" s="1"/>
  <c r="D266" i="21"/>
  <c r="E266" i="21" s="1"/>
  <c r="F266" i="21" s="1"/>
  <c r="C266" i="21"/>
  <c r="H265" i="21"/>
  <c r="I265" i="21" s="1"/>
  <c r="D265" i="21"/>
  <c r="E265" i="21" s="1"/>
  <c r="F265" i="21" s="1"/>
  <c r="C265" i="21"/>
  <c r="H264" i="21"/>
  <c r="I264" i="21" s="1"/>
  <c r="D264" i="21"/>
  <c r="E264" i="21" s="1"/>
  <c r="F264" i="21" s="1"/>
  <c r="C264" i="21"/>
  <c r="H263" i="21"/>
  <c r="I263" i="21" s="1"/>
  <c r="J263" i="21" s="1"/>
  <c r="D263" i="21"/>
  <c r="E263" i="21" s="1"/>
  <c r="F263" i="21" s="1"/>
  <c r="C263" i="21"/>
  <c r="H262" i="21"/>
  <c r="I262" i="21" s="1"/>
  <c r="D262" i="21"/>
  <c r="E262" i="21" s="1"/>
  <c r="F262" i="21" s="1"/>
  <c r="C262" i="21"/>
  <c r="H261" i="21"/>
  <c r="I261" i="21" s="1"/>
  <c r="J261" i="21" s="1"/>
  <c r="D261" i="21"/>
  <c r="E261" i="21" s="1"/>
  <c r="F261" i="21" s="1"/>
  <c r="C261" i="21"/>
  <c r="H260" i="21"/>
  <c r="I260" i="21" s="1"/>
  <c r="J260" i="21" s="1"/>
  <c r="D260" i="21"/>
  <c r="E260" i="21" s="1"/>
  <c r="F260" i="21" s="1"/>
  <c r="C260" i="21"/>
  <c r="H259" i="21"/>
  <c r="I259" i="21" s="1"/>
  <c r="D259" i="21"/>
  <c r="E259" i="21" s="1"/>
  <c r="F259" i="21" s="1"/>
  <c r="C259" i="21"/>
  <c r="H258" i="21"/>
  <c r="I258" i="21" s="1"/>
  <c r="J258" i="21" s="1"/>
  <c r="D258" i="21"/>
  <c r="E258" i="21" s="1"/>
  <c r="F258" i="21" s="1"/>
  <c r="C258" i="21"/>
  <c r="H257" i="21"/>
  <c r="I257" i="21" s="1"/>
  <c r="D257" i="21"/>
  <c r="E257" i="21" s="1"/>
  <c r="F257" i="21" s="1"/>
  <c r="C257" i="21"/>
  <c r="H256" i="21"/>
  <c r="I256" i="21" s="1"/>
  <c r="D256" i="21"/>
  <c r="E256" i="21" s="1"/>
  <c r="F256" i="21" s="1"/>
  <c r="C256" i="21"/>
  <c r="H255" i="21"/>
  <c r="I255" i="21" s="1"/>
  <c r="D255" i="21"/>
  <c r="E255" i="21" s="1"/>
  <c r="F255" i="21" s="1"/>
  <c r="C255" i="21"/>
  <c r="H254" i="21"/>
  <c r="I254" i="21" s="1"/>
  <c r="J254" i="21" s="1"/>
  <c r="D254" i="21"/>
  <c r="E254" i="21" s="1"/>
  <c r="F254" i="21" s="1"/>
  <c r="C254" i="21"/>
  <c r="H253" i="21"/>
  <c r="I253" i="21" s="1"/>
  <c r="D253" i="21"/>
  <c r="E253" i="21" s="1"/>
  <c r="F253" i="21" s="1"/>
  <c r="C253" i="21"/>
  <c r="H252" i="21"/>
  <c r="I252" i="21" s="1"/>
  <c r="J252" i="21" s="1"/>
  <c r="D252" i="21"/>
  <c r="E252" i="21" s="1"/>
  <c r="F252" i="21" s="1"/>
  <c r="C252" i="21"/>
  <c r="H251" i="21"/>
  <c r="I251" i="21" s="1"/>
  <c r="D251" i="21"/>
  <c r="E251" i="21" s="1"/>
  <c r="F251" i="21" s="1"/>
  <c r="C251" i="21"/>
  <c r="H250" i="21"/>
  <c r="I250" i="21" s="1"/>
  <c r="J250" i="21" s="1"/>
  <c r="D250" i="21"/>
  <c r="E250" i="21" s="1"/>
  <c r="F250" i="21" s="1"/>
  <c r="C250" i="21"/>
  <c r="H249" i="21"/>
  <c r="I249" i="21" s="1"/>
  <c r="D249" i="21"/>
  <c r="E249" i="21" s="1"/>
  <c r="F249" i="21" s="1"/>
  <c r="C249" i="21"/>
  <c r="H248" i="21"/>
  <c r="I248" i="21" s="1"/>
  <c r="J248" i="21" s="1"/>
  <c r="D248" i="21"/>
  <c r="E248" i="21" s="1"/>
  <c r="F248" i="21" s="1"/>
  <c r="C248" i="21"/>
  <c r="H247" i="21"/>
  <c r="I247" i="21" s="1"/>
  <c r="D247" i="21"/>
  <c r="E247" i="21" s="1"/>
  <c r="F247" i="21" s="1"/>
  <c r="C247" i="21"/>
  <c r="H246" i="21"/>
  <c r="I246" i="21" s="1"/>
  <c r="J246" i="21" s="1"/>
  <c r="D246" i="21"/>
  <c r="E246" i="21" s="1"/>
  <c r="F246" i="21" s="1"/>
  <c r="C246" i="21"/>
  <c r="H245" i="21"/>
  <c r="I245" i="21" s="1"/>
  <c r="D245" i="21"/>
  <c r="E245" i="21" s="1"/>
  <c r="F245" i="21" s="1"/>
  <c r="G245" i="21" s="1"/>
  <c r="C245" i="21"/>
  <c r="H244" i="21"/>
  <c r="I244" i="21" s="1"/>
  <c r="J244" i="21" s="1"/>
  <c r="D244" i="21"/>
  <c r="E244" i="21" s="1"/>
  <c r="F244" i="21" s="1"/>
  <c r="C244" i="21"/>
  <c r="H243" i="21"/>
  <c r="I243" i="21" s="1"/>
  <c r="J243" i="21" s="1"/>
  <c r="D243" i="21"/>
  <c r="E243" i="21" s="1"/>
  <c r="F243" i="21" s="1"/>
  <c r="C243" i="21"/>
  <c r="H242" i="21"/>
  <c r="I242" i="21" s="1"/>
  <c r="J242" i="21" s="1"/>
  <c r="D242" i="21"/>
  <c r="E242" i="21" s="1"/>
  <c r="F242" i="21" s="1"/>
  <c r="C242" i="21"/>
  <c r="H241" i="21"/>
  <c r="I241" i="21" s="1"/>
  <c r="D241" i="21"/>
  <c r="E241" i="21" s="1"/>
  <c r="F241" i="21" s="1"/>
  <c r="C241" i="21"/>
  <c r="H240" i="21"/>
  <c r="I240" i="21" s="1"/>
  <c r="D240" i="21"/>
  <c r="E240" i="21" s="1"/>
  <c r="F240" i="21" s="1"/>
  <c r="C240" i="21"/>
  <c r="H239" i="21"/>
  <c r="I239" i="21" s="1"/>
  <c r="D239" i="21"/>
  <c r="E239" i="21" s="1"/>
  <c r="F239" i="21" s="1"/>
  <c r="C239" i="21"/>
  <c r="H238" i="21"/>
  <c r="I238" i="21" s="1"/>
  <c r="J238" i="21" s="1"/>
  <c r="D238" i="21"/>
  <c r="E238" i="21" s="1"/>
  <c r="F238" i="21" s="1"/>
  <c r="C238" i="21"/>
  <c r="H237" i="21"/>
  <c r="I237" i="21" s="1"/>
  <c r="D237" i="21"/>
  <c r="E237" i="21" s="1"/>
  <c r="F237" i="21" s="1"/>
  <c r="C237" i="21"/>
  <c r="H236" i="21"/>
  <c r="I236" i="21" s="1"/>
  <c r="J236" i="21" s="1"/>
  <c r="D236" i="21"/>
  <c r="E236" i="21" s="1"/>
  <c r="F236" i="21" s="1"/>
  <c r="C236" i="21"/>
  <c r="H235" i="21"/>
  <c r="I235" i="21" s="1"/>
  <c r="D235" i="21"/>
  <c r="E235" i="21" s="1"/>
  <c r="F235" i="21" s="1"/>
  <c r="C235" i="21"/>
  <c r="H234" i="21"/>
  <c r="I234" i="21" s="1"/>
  <c r="J234" i="21" s="1"/>
  <c r="D234" i="21"/>
  <c r="E234" i="21" s="1"/>
  <c r="F234" i="21" s="1"/>
  <c r="C234" i="21"/>
  <c r="H233" i="21"/>
  <c r="I233" i="21" s="1"/>
  <c r="D233" i="21"/>
  <c r="E233" i="21" s="1"/>
  <c r="F233" i="21" s="1"/>
  <c r="C233" i="21"/>
  <c r="H232" i="21"/>
  <c r="I232" i="21" s="1"/>
  <c r="D232" i="21"/>
  <c r="E232" i="21" s="1"/>
  <c r="F232" i="21" s="1"/>
  <c r="C232" i="21"/>
  <c r="H231" i="21"/>
  <c r="I231" i="21" s="1"/>
  <c r="D231" i="21"/>
  <c r="E231" i="21" s="1"/>
  <c r="F231" i="21" s="1"/>
  <c r="C231" i="21"/>
  <c r="H230" i="21"/>
  <c r="I230" i="21" s="1"/>
  <c r="D230" i="21"/>
  <c r="E230" i="21" s="1"/>
  <c r="F230" i="21" s="1"/>
  <c r="C230" i="21"/>
  <c r="H229" i="21"/>
  <c r="I229" i="21" s="1"/>
  <c r="D229" i="21"/>
  <c r="E229" i="21" s="1"/>
  <c r="F229" i="21" s="1"/>
  <c r="C229" i="21"/>
  <c r="H228" i="21"/>
  <c r="I228" i="21" s="1"/>
  <c r="J228" i="21" s="1"/>
  <c r="D228" i="21"/>
  <c r="E228" i="21" s="1"/>
  <c r="F228" i="21" s="1"/>
  <c r="C228" i="21"/>
  <c r="H227" i="21"/>
  <c r="I227" i="21" s="1"/>
  <c r="J227" i="21" s="1"/>
  <c r="D227" i="21"/>
  <c r="E227" i="21" s="1"/>
  <c r="F227" i="21" s="1"/>
  <c r="C227" i="21"/>
  <c r="H226" i="21"/>
  <c r="I226" i="21" s="1"/>
  <c r="J226" i="21" s="1"/>
  <c r="D226" i="21"/>
  <c r="E226" i="21" s="1"/>
  <c r="F226" i="21" s="1"/>
  <c r="C226" i="21"/>
  <c r="H225" i="21"/>
  <c r="I225" i="21" s="1"/>
  <c r="J225" i="21" s="1"/>
  <c r="D225" i="21"/>
  <c r="E225" i="21" s="1"/>
  <c r="F225" i="21" s="1"/>
  <c r="C225" i="21"/>
  <c r="H224" i="21"/>
  <c r="I224" i="21" s="1"/>
  <c r="D224" i="21"/>
  <c r="E224" i="21" s="1"/>
  <c r="F224" i="21" s="1"/>
  <c r="C224" i="21"/>
  <c r="H223" i="21"/>
  <c r="I223" i="21" s="1"/>
  <c r="D223" i="21"/>
  <c r="E223" i="21" s="1"/>
  <c r="F223" i="21" s="1"/>
  <c r="C223" i="21"/>
  <c r="H222" i="21"/>
  <c r="I222" i="21" s="1"/>
  <c r="D222" i="21"/>
  <c r="E222" i="21" s="1"/>
  <c r="F222" i="21" s="1"/>
  <c r="C222" i="21"/>
  <c r="H221" i="21"/>
  <c r="I221" i="21" s="1"/>
  <c r="D221" i="21"/>
  <c r="E221" i="21" s="1"/>
  <c r="F221" i="21" s="1"/>
  <c r="C221" i="21"/>
  <c r="H220" i="21"/>
  <c r="I220" i="21" s="1"/>
  <c r="D220" i="21"/>
  <c r="E220" i="21" s="1"/>
  <c r="F220" i="21" s="1"/>
  <c r="C220" i="21"/>
  <c r="H219" i="21"/>
  <c r="I219" i="21" s="1"/>
  <c r="J219" i="21" s="1"/>
  <c r="D219" i="21"/>
  <c r="E219" i="21" s="1"/>
  <c r="F219" i="21" s="1"/>
  <c r="C219" i="21"/>
  <c r="H218" i="21"/>
  <c r="I218" i="21" s="1"/>
  <c r="D218" i="21"/>
  <c r="E218" i="21" s="1"/>
  <c r="F218" i="21" s="1"/>
  <c r="C218" i="21"/>
  <c r="H217" i="21"/>
  <c r="I217" i="21" s="1"/>
  <c r="J217" i="21" s="1"/>
  <c r="D217" i="21"/>
  <c r="E217" i="21" s="1"/>
  <c r="F217" i="21" s="1"/>
  <c r="C217" i="21"/>
  <c r="H216" i="21"/>
  <c r="I216" i="21" s="1"/>
  <c r="D216" i="21"/>
  <c r="E216" i="21" s="1"/>
  <c r="F216" i="21" s="1"/>
  <c r="C216" i="21"/>
  <c r="H215" i="21"/>
  <c r="I215" i="21" s="1"/>
  <c r="D215" i="21"/>
  <c r="E215" i="21" s="1"/>
  <c r="F215" i="21" s="1"/>
  <c r="C215" i="21"/>
  <c r="H214" i="21"/>
  <c r="I214" i="21" s="1"/>
  <c r="D214" i="21"/>
  <c r="E214" i="21" s="1"/>
  <c r="F214" i="21" s="1"/>
  <c r="C214" i="21"/>
  <c r="H213" i="21"/>
  <c r="I213" i="21" s="1"/>
  <c r="D213" i="21"/>
  <c r="E213" i="21" s="1"/>
  <c r="F213" i="21" s="1"/>
  <c r="C213" i="21"/>
  <c r="H212" i="21"/>
  <c r="I212" i="21" s="1"/>
  <c r="J212" i="21" s="1"/>
  <c r="D212" i="21"/>
  <c r="E212" i="21" s="1"/>
  <c r="F212" i="21" s="1"/>
  <c r="C212" i="21"/>
  <c r="H211" i="21"/>
  <c r="I211" i="21" s="1"/>
  <c r="J211" i="21" s="1"/>
  <c r="D211" i="21"/>
  <c r="E211" i="21" s="1"/>
  <c r="F211" i="21" s="1"/>
  <c r="C211" i="21"/>
  <c r="H210" i="21"/>
  <c r="I210" i="21" s="1"/>
  <c r="J210" i="21" s="1"/>
  <c r="D210" i="21"/>
  <c r="E210" i="21" s="1"/>
  <c r="F210" i="21" s="1"/>
  <c r="C210" i="21"/>
  <c r="H209" i="21"/>
  <c r="I209" i="21" s="1"/>
  <c r="J209" i="21" s="1"/>
  <c r="D209" i="21"/>
  <c r="E209" i="21" s="1"/>
  <c r="F209" i="21" s="1"/>
  <c r="C209" i="21"/>
  <c r="H208" i="21"/>
  <c r="I208" i="21" s="1"/>
  <c r="J208" i="21" s="1"/>
  <c r="D208" i="21"/>
  <c r="E208" i="21" s="1"/>
  <c r="F208" i="21" s="1"/>
  <c r="C208" i="21"/>
  <c r="H207" i="21"/>
  <c r="I207" i="21" s="1"/>
  <c r="D207" i="21"/>
  <c r="E207" i="21" s="1"/>
  <c r="F207" i="21" s="1"/>
  <c r="C207" i="21"/>
  <c r="H206" i="21"/>
  <c r="I206" i="21" s="1"/>
  <c r="D206" i="21"/>
  <c r="E206" i="21" s="1"/>
  <c r="F206" i="21" s="1"/>
  <c r="C206" i="21"/>
  <c r="H205" i="21"/>
  <c r="I205" i="21" s="1"/>
  <c r="D205" i="21"/>
  <c r="E205" i="21" s="1"/>
  <c r="F205" i="21" s="1"/>
  <c r="C205" i="21"/>
  <c r="H204" i="21"/>
  <c r="I204" i="21" s="1"/>
  <c r="J204" i="21" s="1"/>
  <c r="D204" i="21"/>
  <c r="E204" i="21" s="1"/>
  <c r="F204" i="21" s="1"/>
  <c r="C204" i="21"/>
  <c r="H203" i="21"/>
  <c r="I203" i="21" s="1"/>
  <c r="J203" i="21" s="1"/>
  <c r="D203" i="21"/>
  <c r="E203" i="21" s="1"/>
  <c r="F203" i="21" s="1"/>
  <c r="C203" i="21"/>
  <c r="H202" i="21"/>
  <c r="I202" i="21" s="1"/>
  <c r="J202" i="21" s="1"/>
  <c r="D202" i="21"/>
  <c r="E202" i="21" s="1"/>
  <c r="F202" i="21" s="1"/>
  <c r="C202" i="21"/>
  <c r="H201" i="21"/>
  <c r="I201" i="21" s="1"/>
  <c r="D201" i="21"/>
  <c r="E201" i="21" s="1"/>
  <c r="F201" i="21" s="1"/>
  <c r="C201" i="21"/>
  <c r="H200" i="21"/>
  <c r="I200" i="21" s="1"/>
  <c r="J200" i="21" s="1"/>
  <c r="D200" i="21"/>
  <c r="E200" i="21" s="1"/>
  <c r="F200" i="21" s="1"/>
  <c r="C200" i="21"/>
  <c r="H199" i="21"/>
  <c r="I199" i="21" s="1"/>
  <c r="D199" i="21"/>
  <c r="E199" i="21" s="1"/>
  <c r="F199" i="21" s="1"/>
  <c r="C199" i="21"/>
  <c r="H198" i="21"/>
  <c r="I198" i="21" s="1"/>
  <c r="D198" i="21"/>
  <c r="E198" i="21" s="1"/>
  <c r="F198" i="21" s="1"/>
  <c r="C198" i="21"/>
  <c r="G198" i="21" s="1"/>
  <c r="H197" i="21"/>
  <c r="I197" i="21" s="1"/>
  <c r="D197" i="21"/>
  <c r="E197" i="21" s="1"/>
  <c r="F197" i="21" s="1"/>
  <c r="C197" i="21"/>
  <c r="H196" i="21"/>
  <c r="I196" i="21" s="1"/>
  <c r="D196" i="21"/>
  <c r="E196" i="21" s="1"/>
  <c r="F196" i="21" s="1"/>
  <c r="C196" i="21"/>
  <c r="H195" i="21"/>
  <c r="I195" i="21" s="1"/>
  <c r="D195" i="21"/>
  <c r="E195" i="21" s="1"/>
  <c r="F195" i="21" s="1"/>
  <c r="C195" i="21"/>
  <c r="H194" i="21"/>
  <c r="I194" i="21" s="1"/>
  <c r="J194" i="21" s="1"/>
  <c r="D194" i="21"/>
  <c r="E194" i="21" s="1"/>
  <c r="F194" i="21" s="1"/>
  <c r="C194" i="21"/>
  <c r="H193" i="21"/>
  <c r="I193" i="21" s="1"/>
  <c r="J193" i="21" s="1"/>
  <c r="D193" i="21"/>
  <c r="E193" i="21" s="1"/>
  <c r="F193" i="21" s="1"/>
  <c r="C193" i="21"/>
  <c r="H192" i="21"/>
  <c r="I192" i="21" s="1"/>
  <c r="J192" i="21" s="1"/>
  <c r="D192" i="21"/>
  <c r="E192" i="21" s="1"/>
  <c r="F192" i="21" s="1"/>
  <c r="C192" i="21"/>
  <c r="H191" i="21"/>
  <c r="I191" i="21" s="1"/>
  <c r="D191" i="21"/>
  <c r="E191" i="21" s="1"/>
  <c r="F191" i="21" s="1"/>
  <c r="C191" i="21"/>
  <c r="H190" i="21"/>
  <c r="I190" i="21" s="1"/>
  <c r="J190" i="21" s="1"/>
  <c r="D190" i="21"/>
  <c r="E190" i="21" s="1"/>
  <c r="F190" i="21" s="1"/>
  <c r="C190" i="21"/>
  <c r="H189" i="21"/>
  <c r="I189" i="21" s="1"/>
  <c r="D189" i="21"/>
  <c r="E189" i="21" s="1"/>
  <c r="F189" i="21" s="1"/>
  <c r="C189" i="21"/>
  <c r="H188" i="21"/>
  <c r="I188" i="21" s="1"/>
  <c r="J188" i="21" s="1"/>
  <c r="D188" i="21"/>
  <c r="E188" i="21" s="1"/>
  <c r="F188" i="21" s="1"/>
  <c r="C188" i="21"/>
  <c r="H187" i="21"/>
  <c r="I187" i="21" s="1"/>
  <c r="D187" i="21"/>
  <c r="E187" i="21" s="1"/>
  <c r="F187" i="21" s="1"/>
  <c r="C187" i="21"/>
  <c r="H186" i="21"/>
  <c r="I186" i="21" s="1"/>
  <c r="J186" i="21" s="1"/>
  <c r="D186" i="21"/>
  <c r="E186" i="21" s="1"/>
  <c r="F186" i="21" s="1"/>
  <c r="C186" i="21"/>
  <c r="H185" i="21"/>
  <c r="I185" i="21" s="1"/>
  <c r="J185" i="21" s="1"/>
  <c r="D185" i="21"/>
  <c r="E185" i="21" s="1"/>
  <c r="F185" i="21" s="1"/>
  <c r="C185" i="21"/>
  <c r="H184" i="21"/>
  <c r="I184" i="21" s="1"/>
  <c r="J184" i="21" s="1"/>
  <c r="D184" i="21"/>
  <c r="E184" i="21" s="1"/>
  <c r="F184" i="21" s="1"/>
  <c r="C184" i="21"/>
  <c r="H183" i="21"/>
  <c r="I183" i="21" s="1"/>
  <c r="D183" i="21"/>
  <c r="E183" i="21" s="1"/>
  <c r="F183" i="21" s="1"/>
  <c r="C183" i="21"/>
  <c r="H182" i="21"/>
  <c r="I182" i="21" s="1"/>
  <c r="J182" i="21" s="1"/>
  <c r="D182" i="21"/>
  <c r="E182" i="21" s="1"/>
  <c r="F182" i="21" s="1"/>
  <c r="C182" i="21"/>
  <c r="H181" i="21"/>
  <c r="I181" i="21" s="1"/>
  <c r="J181" i="21" s="1"/>
  <c r="D181" i="21"/>
  <c r="E181" i="21" s="1"/>
  <c r="F181" i="21" s="1"/>
  <c r="C181" i="21"/>
  <c r="H180" i="21"/>
  <c r="I180" i="21" s="1"/>
  <c r="J180" i="21" s="1"/>
  <c r="D180" i="21"/>
  <c r="E180" i="21" s="1"/>
  <c r="F180" i="21" s="1"/>
  <c r="C180" i="21"/>
  <c r="H179" i="21"/>
  <c r="I179" i="21" s="1"/>
  <c r="D179" i="21"/>
  <c r="E179" i="21" s="1"/>
  <c r="F179" i="21" s="1"/>
  <c r="C179" i="21"/>
  <c r="H178" i="21"/>
  <c r="I178" i="21" s="1"/>
  <c r="J178" i="21" s="1"/>
  <c r="D178" i="21"/>
  <c r="E178" i="21" s="1"/>
  <c r="F178" i="21" s="1"/>
  <c r="C178" i="21"/>
  <c r="H177" i="21"/>
  <c r="I177" i="21" s="1"/>
  <c r="J177" i="21" s="1"/>
  <c r="D177" i="21"/>
  <c r="E177" i="21" s="1"/>
  <c r="F177" i="21" s="1"/>
  <c r="C177" i="21"/>
  <c r="H176" i="21"/>
  <c r="I176" i="21" s="1"/>
  <c r="J176" i="21" s="1"/>
  <c r="D176" i="21"/>
  <c r="E176" i="21" s="1"/>
  <c r="F176" i="21" s="1"/>
  <c r="C176" i="21"/>
  <c r="H175" i="21"/>
  <c r="I175" i="21" s="1"/>
  <c r="D175" i="21"/>
  <c r="E175" i="21" s="1"/>
  <c r="F175" i="21" s="1"/>
  <c r="C175" i="21"/>
  <c r="H174" i="21"/>
  <c r="I174" i="21" s="1"/>
  <c r="J174" i="21" s="1"/>
  <c r="D174" i="21"/>
  <c r="E174" i="21" s="1"/>
  <c r="F174" i="21" s="1"/>
  <c r="C174" i="21"/>
  <c r="H173" i="21"/>
  <c r="I173" i="21" s="1"/>
  <c r="D173" i="21"/>
  <c r="E173" i="21" s="1"/>
  <c r="F173" i="21" s="1"/>
  <c r="C173" i="21"/>
  <c r="H172" i="21"/>
  <c r="I172" i="21" s="1"/>
  <c r="D172" i="21"/>
  <c r="E172" i="21" s="1"/>
  <c r="F172" i="21" s="1"/>
  <c r="C172" i="21"/>
  <c r="H171" i="21"/>
  <c r="I171" i="21" s="1"/>
  <c r="J171" i="21" s="1"/>
  <c r="D171" i="21"/>
  <c r="E171" i="21" s="1"/>
  <c r="F171" i="21" s="1"/>
  <c r="C171" i="21"/>
  <c r="H170" i="21"/>
  <c r="I170" i="21" s="1"/>
  <c r="J170" i="21" s="1"/>
  <c r="D170" i="21"/>
  <c r="E170" i="21" s="1"/>
  <c r="F170" i="21" s="1"/>
  <c r="C170" i="21"/>
  <c r="H169" i="21"/>
  <c r="I169" i="21" s="1"/>
  <c r="D169" i="21"/>
  <c r="E169" i="21" s="1"/>
  <c r="F169" i="21" s="1"/>
  <c r="C169" i="21"/>
  <c r="H168" i="21"/>
  <c r="I168" i="21" s="1"/>
  <c r="J168" i="21" s="1"/>
  <c r="D168" i="21"/>
  <c r="E168" i="21" s="1"/>
  <c r="F168" i="21" s="1"/>
  <c r="C168" i="21"/>
  <c r="H167" i="21"/>
  <c r="I167" i="21" s="1"/>
  <c r="D167" i="21"/>
  <c r="E167" i="21" s="1"/>
  <c r="F167" i="21" s="1"/>
  <c r="C167" i="21"/>
  <c r="H166" i="21"/>
  <c r="I166" i="21" s="1"/>
  <c r="D166" i="21"/>
  <c r="E166" i="21" s="1"/>
  <c r="F166" i="21" s="1"/>
  <c r="C166" i="21"/>
  <c r="G166" i="21" s="1"/>
  <c r="H165" i="21"/>
  <c r="I165" i="21" s="1"/>
  <c r="D165" i="21"/>
  <c r="E165" i="21" s="1"/>
  <c r="F165" i="21" s="1"/>
  <c r="C165" i="21"/>
  <c r="H164" i="21"/>
  <c r="I164" i="21" s="1"/>
  <c r="J164" i="21" s="1"/>
  <c r="D164" i="21"/>
  <c r="E164" i="21" s="1"/>
  <c r="F164" i="21" s="1"/>
  <c r="C164" i="21"/>
  <c r="H163" i="21"/>
  <c r="I163" i="21" s="1"/>
  <c r="J163" i="21" s="1"/>
  <c r="D163" i="21"/>
  <c r="E163" i="21" s="1"/>
  <c r="F163" i="21" s="1"/>
  <c r="C163" i="21"/>
  <c r="H162" i="21"/>
  <c r="I162" i="21" s="1"/>
  <c r="D162" i="21"/>
  <c r="E162" i="21" s="1"/>
  <c r="F162" i="21" s="1"/>
  <c r="C162" i="21"/>
  <c r="H161" i="21"/>
  <c r="I161" i="21" s="1"/>
  <c r="D161" i="21"/>
  <c r="E161" i="21" s="1"/>
  <c r="F161" i="21" s="1"/>
  <c r="C161" i="21"/>
  <c r="H160" i="21"/>
  <c r="I160" i="21" s="1"/>
  <c r="D160" i="21"/>
  <c r="E160" i="21" s="1"/>
  <c r="F160" i="21" s="1"/>
  <c r="C160" i="21"/>
  <c r="H159" i="21"/>
  <c r="I159" i="21" s="1"/>
  <c r="J159" i="21" s="1"/>
  <c r="D159" i="21"/>
  <c r="E159" i="21" s="1"/>
  <c r="F159" i="21" s="1"/>
  <c r="C159" i="21"/>
  <c r="H158" i="21"/>
  <c r="I158" i="21" s="1"/>
  <c r="D158" i="21"/>
  <c r="E158" i="21" s="1"/>
  <c r="F158" i="21" s="1"/>
  <c r="C158" i="21"/>
  <c r="H157" i="21"/>
  <c r="I157" i="21" s="1"/>
  <c r="D157" i="21"/>
  <c r="E157" i="21" s="1"/>
  <c r="F157" i="21" s="1"/>
  <c r="C157" i="21"/>
  <c r="H156" i="21"/>
  <c r="I156" i="21" s="1"/>
  <c r="J156" i="21" s="1"/>
  <c r="D156" i="21"/>
  <c r="E156" i="21" s="1"/>
  <c r="F156" i="21" s="1"/>
  <c r="C156" i="21"/>
  <c r="H155" i="21"/>
  <c r="I155" i="21" s="1"/>
  <c r="J155" i="21" s="1"/>
  <c r="D155" i="21"/>
  <c r="E155" i="21" s="1"/>
  <c r="F155" i="21" s="1"/>
  <c r="C155" i="21"/>
  <c r="H154" i="21"/>
  <c r="I154" i="21" s="1"/>
  <c r="D154" i="21"/>
  <c r="E154" i="21" s="1"/>
  <c r="F154" i="21" s="1"/>
  <c r="C154" i="21"/>
  <c r="H153" i="21"/>
  <c r="I153" i="21" s="1"/>
  <c r="J153" i="21" s="1"/>
  <c r="D153" i="21"/>
  <c r="E153" i="21" s="1"/>
  <c r="F153" i="21" s="1"/>
  <c r="C153" i="21"/>
  <c r="H152" i="21"/>
  <c r="I152" i="21" s="1"/>
  <c r="D152" i="21"/>
  <c r="E152" i="21" s="1"/>
  <c r="F152" i="21" s="1"/>
  <c r="C152" i="21"/>
  <c r="H151" i="21"/>
  <c r="I151" i="21" s="1"/>
  <c r="J151" i="21" s="1"/>
  <c r="D151" i="21"/>
  <c r="E151" i="21" s="1"/>
  <c r="F151" i="21" s="1"/>
  <c r="C151" i="21"/>
  <c r="H150" i="21"/>
  <c r="I150" i="21" s="1"/>
  <c r="D150" i="21"/>
  <c r="E150" i="21" s="1"/>
  <c r="F150" i="21" s="1"/>
  <c r="C150" i="21"/>
  <c r="H149" i="21"/>
  <c r="I149" i="21" s="1"/>
  <c r="D149" i="21"/>
  <c r="E149" i="21" s="1"/>
  <c r="F149" i="21" s="1"/>
  <c r="C149" i="21"/>
  <c r="H148" i="21"/>
  <c r="I148" i="21" s="1"/>
  <c r="J148" i="21" s="1"/>
  <c r="D148" i="21"/>
  <c r="E148" i="21" s="1"/>
  <c r="F148" i="21" s="1"/>
  <c r="C148" i="21"/>
  <c r="H147" i="21"/>
  <c r="I147" i="21" s="1"/>
  <c r="J147" i="21" s="1"/>
  <c r="D147" i="21"/>
  <c r="E147" i="21" s="1"/>
  <c r="F147" i="21" s="1"/>
  <c r="C147" i="21"/>
  <c r="H146" i="21"/>
  <c r="I146" i="21" s="1"/>
  <c r="D146" i="21"/>
  <c r="E146" i="21" s="1"/>
  <c r="F146" i="21" s="1"/>
  <c r="C146" i="21"/>
  <c r="H145" i="21"/>
  <c r="I145" i="21" s="1"/>
  <c r="D145" i="21"/>
  <c r="E145" i="21" s="1"/>
  <c r="F145" i="21" s="1"/>
  <c r="C145" i="21"/>
  <c r="H144" i="21"/>
  <c r="I144" i="21" s="1"/>
  <c r="D144" i="21"/>
  <c r="E144" i="21" s="1"/>
  <c r="F144" i="21" s="1"/>
  <c r="C144" i="21"/>
  <c r="H143" i="21"/>
  <c r="I143" i="21" s="1"/>
  <c r="J143" i="21" s="1"/>
  <c r="D143" i="21"/>
  <c r="E143" i="21" s="1"/>
  <c r="F143" i="21" s="1"/>
  <c r="C143" i="21"/>
  <c r="H142" i="21"/>
  <c r="I142" i="21" s="1"/>
  <c r="D142" i="21"/>
  <c r="E142" i="21" s="1"/>
  <c r="F142" i="21" s="1"/>
  <c r="C142" i="21"/>
  <c r="H141" i="21"/>
  <c r="I141" i="21" s="1"/>
  <c r="D141" i="21"/>
  <c r="E141" i="21" s="1"/>
  <c r="F141" i="21" s="1"/>
  <c r="C141" i="21"/>
  <c r="G141" i="21" s="1"/>
  <c r="H140" i="21"/>
  <c r="I140" i="21" s="1"/>
  <c r="J140" i="21" s="1"/>
  <c r="D140" i="21"/>
  <c r="E140" i="21" s="1"/>
  <c r="F140" i="21" s="1"/>
  <c r="C140" i="21"/>
  <c r="H139" i="21"/>
  <c r="I139" i="21" s="1"/>
  <c r="J139" i="21" s="1"/>
  <c r="D139" i="21"/>
  <c r="E139" i="21" s="1"/>
  <c r="F139" i="21" s="1"/>
  <c r="C139" i="21"/>
  <c r="H138" i="21"/>
  <c r="I138" i="21" s="1"/>
  <c r="D138" i="21"/>
  <c r="E138" i="21" s="1"/>
  <c r="F138" i="21" s="1"/>
  <c r="C138" i="21"/>
  <c r="H137" i="21"/>
  <c r="I137" i="21" s="1"/>
  <c r="J137" i="21" s="1"/>
  <c r="D137" i="21"/>
  <c r="E137" i="21" s="1"/>
  <c r="F137" i="21" s="1"/>
  <c r="C137" i="21"/>
  <c r="H136" i="21"/>
  <c r="I136" i="21" s="1"/>
  <c r="D136" i="21"/>
  <c r="E136" i="21" s="1"/>
  <c r="F136" i="21" s="1"/>
  <c r="C136" i="21"/>
  <c r="G136" i="21" s="1"/>
  <c r="H135" i="21"/>
  <c r="I135" i="21" s="1"/>
  <c r="J135" i="21" s="1"/>
  <c r="D135" i="21"/>
  <c r="E135" i="21" s="1"/>
  <c r="F135" i="21" s="1"/>
  <c r="C135" i="21"/>
  <c r="H134" i="21"/>
  <c r="I134" i="21" s="1"/>
  <c r="D134" i="21"/>
  <c r="E134" i="21" s="1"/>
  <c r="F134" i="21" s="1"/>
  <c r="C134" i="21"/>
  <c r="H133" i="21"/>
  <c r="I133" i="21" s="1"/>
  <c r="D133" i="21"/>
  <c r="E133" i="21" s="1"/>
  <c r="F133" i="21" s="1"/>
  <c r="C133" i="21"/>
  <c r="H132" i="21"/>
  <c r="I132" i="21" s="1"/>
  <c r="J132" i="21" s="1"/>
  <c r="D132" i="21"/>
  <c r="E132" i="21" s="1"/>
  <c r="F132" i="21" s="1"/>
  <c r="C132" i="21"/>
  <c r="H131" i="21"/>
  <c r="I131" i="21" s="1"/>
  <c r="J131" i="21" s="1"/>
  <c r="D131" i="21"/>
  <c r="E131" i="21" s="1"/>
  <c r="F131" i="21" s="1"/>
  <c r="C131" i="21"/>
  <c r="H130" i="21"/>
  <c r="I130" i="21" s="1"/>
  <c r="D130" i="21"/>
  <c r="E130" i="21" s="1"/>
  <c r="F130" i="21" s="1"/>
  <c r="C130" i="21"/>
  <c r="H129" i="21"/>
  <c r="I129" i="21" s="1"/>
  <c r="D129" i="21"/>
  <c r="E129" i="21" s="1"/>
  <c r="F129" i="21" s="1"/>
  <c r="C129" i="21"/>
  <c r="H128" i="21"/>
  <c r="I128" i="21" s="1"/>
  <c r="D128" i="21"/>
  <c r="E128" i="21" s="1"/>
  <c r="F128" i="21" s="1"/>
  <c r="C128" i="21"/>
  <c r="H127" i="21"/>
  <c r="I127" i="21" s="1"/>
  <c r="J127" i="21" s="1"/>
  <c r="D127" i="21"/>
  <c r="E127" i="21" s="1"/>
  <c r="F127" i="21" s="1"/>
  <c r="C127" i="21"/>
  <c r="H126" i="21"/>
  <c r="I126" i="21" s="1"/>
  <c r="D126" i="21"/>
  <c r="E126" i="21" s="1"/>
  <c r="F126" i="21" s="1"/>
  <c r="C126" i="21"/>
  <c r="H125" i="21"/>
  <c r="I125" i="21" s="1"/>
  <c r="D125" i="21"/>
  <c r="E125" i="21" s="1"/>
  <c r="F125" i="21" s="1"/>
  <c r="C125" i="21"/>
  <c r="H124" i="21"/>
  <c r="I124" i="21" s="1"/>
  <c r="J124" i="21" s="1"/>
  <c r="D124" i="21"/>
  <c r="E124" i="21" s="1"/>
  <c r="F124" i="21" s="1"/>
  <c r="C124" i="21"/>
  <c r="H123" i="21"/>
  <c r="I123" i="21" s="1"/>
  <c r="J123" i="21" s="1"/>
  <c r="D123" i="21"/>
  <c r="E123" i="21" s="1"/>
  <c r="F123" i="21" s="1"/>
  <c r="C123" i="21"/>
  <c r="H122" i="21"/>
  <c r="I122" i="21" s="1"/>
  <c r="D122" i="21"/>
  <c r="E122" i="21" s="1"/>
  <c r="F122" i="21" s="1"/>
  <c r="C122" i="21"/>
  <c r="H121" i="21"/>
  <c r="I121" i="21" s="1"/>
  <c r="J121" i="21" s="1"/>
  <c r="D121" i="21"/>
  <c r="E121" i="21" s="1"/>
  <c r="F121" i="21" s="1"/>
  <c r="C121" i="21"/>
  <c r="H120" i="21"/>
  <c r="I120" i="21" s="1"/>
  <c r="D120" i="21"/>
  <c r="E120" i="21" s="1"/>
  <c r="F120" i="21" s="1"/>
  <c r="C120" i="21"/>
  <c r="H119" i="21"/>
  <c r="I119" i="21" s="1"/>
  <c r="J119" i="21" s="1"/>
  <c r="D119" i="21"/>
  <c r="E119" i="21" s="1"/>
  <c r="F119" i="21" s="1"/>
  <c r="C119" i="21"/>
  <c r="H118" i="21"/>
  <c r="I118" i="21" s="1"/>
  <c r="D118" i="21"/>
  <c r="E118" i="21" s="1"/>
  <c r="F118" i="21" s="1"/>
  <c r="C118" i="21"/>
  <c r="H117" i="21"/>
  <c r="I117" i="21" s="1"/>
  <c r="D117" i="21"/>
  <c r="E117" i="21" s="1"/>
  <c r="F117" i="21" s="1"/>
  <c r="C117" i="21"/>
  <c r="H116" i="21"/>
  <c r="I116" i="21" s="1"/>
  <c r="J116" i="21" s="1"/>
  <c r="D116" i="21"/>
  <c r="E116" i="21" s="1"/>
  <c r="F116" i="21" s="1"/>
  <c r="C116" i="21"/>
  <c r="H115" i="21"/>
  <c r="I115" i="21" s="1"/>
  <c r="J115" i="21" s="1"/>
  <c r="D115" i="21"/>
  <c r="E115" i="21" s="1"/>
  <c r="F115" i="21" s="1"/>
  <c r="C115" i="21"/>
  <c r="H114" i="21"/>
  <c r="I114" i="21" s="1"/>
  <c r="D114" i="21"/>
  <c r="E114" i="21" s="1"/>
  <c r="F114" i="21" s="1"/>
  <c r="C114" i="21"/>
  <c r="H113" i="21"/>
  <c r="I113" i="21" s="1"/>
  <c r="D113" i="21"/>
  <c r="E113" i="21" s="1"/>
  <c r="F113" i="21" s="1"/>
  <c r="C113" i="21"/>
  <c r="H112" i="21"/>
  <c r="I112" i="21" s="1"/>
  <c r="D112" i="21"/>
  <c r="E112" i="21" s="1"/>
  <c r="F112" i="21" s="1"/>
  <c r="C112" i="21"/>
  <c r="H111" i="21"/>
  <c r="I111" i="21" s="1"/>
  <c r="J111" i="21" s="1"/>
  <c r="D111" i="21"/>
  <c r="E111" i="21" s="1"/>
  <c r="F111" i="21" s="1"/>
  <c r="C111" i="21"/>
  <c r="H110" i="21"/>
  <c r="I110" i="21" s="1"/>
  <c r="D110" i="21"/>
  <c r="E110" i="21" s="1"/>
  <c r="F110" i="21" s="1"/>
  <c r="C110" i="21"/>
  <c r="H109" i="21"/>
  <c r="I109" i="21" s="1"/>
  <c r="D109" i="21"/>
  <c r="E109" i="21" s="1"/>
  <c r="F109" i="21" s="1"/>
  <c r="C109" i="21"/>
  <c r="H108" i="21"/>
  <c r="I108" i="21" s="1"/>
  <c r="J108" i="21" s="1"/>
  <c r="D108" i="21"/>
  <c r="E108" i="21" s="1"/>
  <c r="F108" i="21" s="1"/>
  <c r="C108" i="21"/>
  <c r="H107" i="21"/>
  <c r="I107" i="21" s="1"/>
  <c r="J107" i="21" s="1"/>
  <c r="D107" i="21"/>
  <c r="E107" i="21" s="1"/>
  <c r="F107" i="21" s="1"/>
  <c r="C107" i="21"/>
  <c r="H106" i="21"/>
  <c r="I106" i="21" s="1"/>
  <c r="D106" i="21"/>
  <c r="E106" i="21" s="1"/>
  <c r="F106" i="21" s="1"/>
  <c r="C106" i="21"/>
  <c r="H105" i="21"/>
  <c r="I105" i="21" s="1"/>
  <c r="J105" i="21" s="1"/>
  <c r="D105" i="21"/>
  <c r="E105" i="21" s="1"/>
  <c r="F105" i="21" s="1"/>
  <c r="C105" i="21"/>
  <c r="H104" i="21"/>
  <c r="I104" i="21" s="1"/>
  <c r="J104" i="21" s="1"/>
  <c r="D104" i="21"/>
  <c r="E104" i="21" s="1"/>
  <c r="F104" i="21" s="1"/>
  <c r="C104" i="21"/>
  <c r="H103" i="21"/>
  <c r="I103" i="21" s="1"/>
  <c r="J103" i="21" s="1"/>
  <c r="D103" i="21"/>
  <c r="E103" i="21" s="1"/>
  <c r="F103" i="21" s="1"/>
  <c r="C103" i="21"/>
  <c r="H102" i="21"/>
  <c r="I102" i="21" s="1"/>
  <c r="D102" i="21"/>
  <c r="E102" i="21" s="1"/>
  <c r="F102" i="21" s="1"/>
  <c r="C102" i="21"/>
  <c r="H101" i="21"/>
  <c r="I101" i="21" s="1"/>
  <c r="D101" i="21"/>
  <c r="E101" i="21" s="1"/>
  <c r="F101" i="21" s="1"/>
  <c r="C101" i="21"/>
  <c r="H100" i="21"/>
  <c r="I100" i="21" s="1"/>
  <c r="D100" i="21"/>
  <c r="E100" i="21" s="1"/>
  <c r="F100" i="21" s="1"/>
  <c r="C100" i="21"/>
  <c r="H99" i="21"/>
  <c r="I99" i="21" s="1"/>
  <c r="J99" i="21" s="1"/>
  <c r="D99" i="21"/>
  <c r="E99" i="21" s="1"/>
  <c r="F99" i="21" s="1"/>
  <c r="C99" i="21"/>
  <c r="H98" i="21"/>
  <c r="I98" i="21" s="1"/>
  <c r="J98" i="21" s="1"/>
  <c r="D98" i="21"/>
  <c r="E98" i="21" s="1"/>
  <c r="F98" i="21" s="1"/>
  <c r="C98" i="21"/>
  <c r="H97" i="21"/>
  <c r="I97" i="21" s="1"/>
  <c r="J97" i="21" s="1"/>
  <c r="D97" i="21"/>
  <c r="E97" i="21" s="1"/>
  <c r="F97" i="21" s="1"/>
  <c r="C97" i="21"/>
  <c r="H96" i="21"/>
  <c r="I96" i="21" s="1"/>
  <c r="J96" i="21" s="1"/>
  <c r="D96" i="21"/>
  <c r="E96" i="21" s="1"/>
  <c r="F96" i="21" s="1"/>
  <c r="C96" i="21"/>
  <c r="H95" i="21"/>
  <c r="I95" i="21" s="1"/>
  <c r="D95" i="21"/>
  <c r="E95" i="21" s="1"/>
  <c r="F95" i="21" s="1"/>
  <c r="C95" i="21"/>
  <c r="H94" i="21"/>
  <c r="I94" i="21" s="1"/>
  <c r="D94" i="21"/>
  <c r="E94" i="21" s="1"/>
  <c r="F94" i="21" s="1"/>
  <c r="C94" i="21"/>
  <c r="H93" i="21"/>
  <c r="I93" i="21" s="1"/>
  <c r="D93" i="21"/>
  <c r="E93" i="21" s="1"/>
  <c r="F93" i="21" s="1"/>
  <c r="C93" i="21"/>
  <c r="H92" i="21"/>
  <c r="I92" i="21" s="1"/>
  <c r="D92" i="21"/>
  <c r="E92" i="21" s="1"/>
  <c r="F92" i="21" s="1"/>
  <c r="C92" i="21"/>
  <c r="H91" i="21"/>
  <c r="I91" i="21" s="1"/>
  <c r="J91" i="21" s="1"/>
  <c r="D91" i="21"/>
  <c r="E91" i="21" s="1"/>
  <c r="F91" i="21" s="1"/>
  <c r="C91" i="21"/>
  <c r="H90" i="21"/>
  <c r="I90" i="21" s="1"/>
  <c r="D90" i="21"/>
  <c r="E90" i="21" s="1"/>
  <c r="F90" i="21" s="1"/>
  <c r="G90" i="21" s="1"/>
  <c r="C90" i="21"/>
  <c r="H89" i="21"/>
  <c r="I89" i="21" s="1"/>
  <c r="D89" i="21"/>
  <c r="E89" i="21" s="1"/>
  <c r="F89" i="21" s="1"/>
  <c r="C89" i="21"/>
  <c r="H88" i="21"/>
  <c r="I88" i="21" s="1"/>
  <c r="J88" i="21" s="1"/>
  <c r="D88" i="21"/>
  <c r="E88" i="21" s="1"/>
  <c r="F88" i="21" s="1"/>
  <c r="C88" i="21"/>
  <c r="H87" i="21"/>
  <c r="I87" i="21" s="1"/>
  <c r="D87" i="21"/>
  <c r="E87" i="21" s="1"/>
  <c r="F87" i="21" s="1"/>
  <c r="C87" i="21"/>
  <c r="H86" i="21"/>
  <c r="I86" i="21" s="1"/>
  <c r="J86" i="21" s="1"/>
  <c r="D86" i="21"/>
  <c r="E86" i="21" s="1"/>
  <c r="F86" i="21" s="1"/>
  <c r="C86" i="21"/>
  <c r="H85" i="21"/>
  <c r="I85" i="21" s="1"/>
  <c r="J85" i="21" s="1"/>
  <c r="D85" i="21"/>
  <c r="E85" i="21" s="1"/>
  <c r="F85" i="21" s="1"/>
  <c r="C85" i="21"/>
  <c r="H84" i="21"/>
  <c r="I84" i="21" s="1"/>
  <c r="J84" i="21" s="1"/>
  <c r="D84" i="21"/>
  <c r="E84" i="21" s="1"/>
  <c r="F84" i="21" s="1"/>
  <c r="C84" i="21"/>
  <c r="H83" i="21"/>
  <c r="I83" i="21" s="1"/>
  <c r="D83" i="21"/>
  <c r="E83" i="21" s="1"/>
  <c r="F83" i="21" s="1"/>
  <c r="C83" i="21"/>
  <c r="H82" i="21"/>
  <c r="I82" i="21" s="1"/>
  <c r="J82" i="21" s="1"/>
  <c r="D82" i="21"/>
  <c r="E82" i="21" s="1"/>
  <c r="F82" i="21" s="1"/>
  <c r="C82" i="21"/>
  <c r="H81" i="21"/>
  <c r="I81" i="21" s="1"/>
  <c r="D81" i="21"/>
  <c r="E81" i="21" s="1"/>
  <c r="F81" i="21" s="1"/>
  <c r="C81" i="21"/>
  <c r="H80" i="21"/>
  <c r="I80" i="21" s="1"/>
  <c r="J80" i="21" s="1"/>
  <c r="D80" i="21"/>
  <c r="E80" i="21" s="1"/>
  <c r="F80" i="21" s="1"/>
  <c r="C80" i="21"/>
  <c r="H79" i="21"/>
  <c r="I79" i="21" s="1"/>
  <c r="J79" i="21" s="1"/>
  <c r="D79" i="21"/>
  <c r="E79" i="21" s="1"/>
  <c r="F79" i="21" s="1"/>
  <c r="C79" i="21"/>
  <c r="H78" i="21"/>
  <c r="I78" i="21" s="1"/>
  <c r="J78" i="21" s="1"/>
  <c r="D78" i="21"/>
  <c r="E78" i="21" s="1"/>
  <c r="F78" i="21" s="1"/>
  <c r="C78" i="21"/>
  <c r="H77" i="21"/>
  <c r="I77" i="21" s="1"/>
  <c r="J77" i="21" s="1"/>
  <c r="D77" i="21"/>
  <c r="E77" i="21" s="1"/>
  <c r="F77" i="21" s="1"/>
  <c r="C77" i="21"/>
  <c r="H76" i="21"/>
  <c r="I76" i="21" s="1"/>
  <c r="J76" i="21" s="1"/>
  <c r="D76" i="21"/>
  <c r="E76" i="21" s="1"/>
  <c r="F76" i="21" s="1"/>
  <c r="C76" i="21"/>
  <c r="H75" i="21"/>
  <c r="I75" i="21" s="1"/>
  <c r="J75" i="21" s="1"/>
  <c r="D75" i="21"/>
  <c r="E75" i="21" s="1"/>
  <c r="F75" i="21" s="1"/>
  <c r="C75" i="21"/>
  <c r="H74" i="21"/>
  <c r="I74" i="21" s="1"/>
  <c r="J74" i="21" s="1"/>
  <c r="D74" i="21"/>
  <c r="E74" i="21" s="1"/>
  <c r="F74" i="21" s="1"/>
  <c r="C74" i="21"/>
  <c r="H73" i="21"/>
  <c r="I73" i="21" s="1"/>
  <c r="D73" i="21"/>
  <c r="E73" i="21" s="1"/>
  <c r="F73" i="21" s="1"/>
  <c r="C73" i="21"/>
  <c r="H72" i="21"/>
  <c r="I72" i="21" s="1"/>
  <c r="J72" i="21" s="1"/>
  <c r="D72" i="21"/>
  <c r="E72" i="21" s="1"/>
  <c r="F72" i="21" s="1"/>
  <c r="C72" i="21"/>
  <c r="H71" i="21"/>
  <c r="I71" i="21" s="1"/>
  <c r="J71" i="21" s="1"/>
  <c r="D71" i="21"/>
  <c r="E71" i="21" s="1"/>
  <c r="F71" i="21" s="1"/>
  <c r="C71" i="21"/>
  <c r="H70" i="21"/>
  <c r="I70" i="21" s="1"/>
  <c r="J70" i="21" s="1"/>
  <c r="D70" i="21"/>
  <c r="E70" i="21" s="1"/>
  <c r="F70" i="21" s="1"/>
  <c r="C70" i="21"/>
  <c r="H69" i="21"/>
  <c r="I69" i="21" s="1"/>
  <c r="J69" i="21" s="1"/>
  <c r="D69" i="21"/>
  <c r="E69" i="21" s="1"/>
  <c r="F69" i="21" s="1"/>
  <c r="C69" i="21"/>
  <c r="H68" i="21"/>
  <c r="I68" i="21" s="1"/>
  <c r="J68" i="21" s="1"/>
  <c r="D68" i="21"/>
  <c r="E68" i="21" s="1"/>
  <c r="F68" i="21" s="1"/>
  <c r="C68" i="21"/>
  <c r="H67" i="21"/>
  <c r="I67" i="21" s="1"/>
  <c r="D67" i="21"/>
  <c r="E67" i="21" s="1"/>
  <c r="F67" i="21" s="1"/>
  <c r="C67" i="21"/>
  <c r="H66" i="21"/>
  <c r="I66" i="21" s="1"/>
  <c r="J66" i="21" s="1"/>
  <c r="D66" i="21"/>
  <c r="E66" i="21" s="1"/>
  <c r="F66" i="21" s="1"/>
  <c r="C66" i="21"/>
  <c r="H65" i="21"/>
  <c r="I65" i="21" s="1"/>
  <c r="J65" i="21" s="1"/>
  <c r="D65" i="21"/>
  <c r="E65" i="21" s="1"/>
  <c r="F65" i="21" s="1"/>
  <c r="C65" i="21"/>
  <c r="H64" i="21"/>
  <c r="I64" i="21" s="1"/>
  <c r="D64" i="21"/>
  <c r="E64" i="21" s="1"/>
  <c r="F64" i="21" s="1"/>
  <c r="C64" i="21"/>
  <c r="H63" i="21"/>
  <c r="I63" i="21" s="1"/>
  <c r="D63" i="21"/>
  <c r="E63" i="21" s="1"/>
  <c r="F63" i="21" s="1"/>
  <c r="C63" i="21"/>
  <c r="H62" i="21"/>
  <c r="I62" i="21" s="1"/>
  <c r="J62" i="21" s="1"/>
  <c r="D62" i="21"/>
  <c r="E62" i="21" s="1"/>
  <c r="F62" i="21" s="1"/>
  <c r="C62" i="21"/>
  <c r="H61" i="21"/>
  <c r="I61" i="21" s="1"/>
  <c r="J61" i="21" s="1"/>
  <c r="D61" i="21"/>
  <c r="E61" i="21" s="1"/>
  <c r="F61" i="21" s="1"/>
  <c r="C61" i="21"/>
  <c r="H60" i="21"/>
  <c r="I60" i="21" s="1"/>
  <c r="D60" i="21"/>
  <c r="E60" i="21" s="1"/>
  <c r="F60" i="21" s="1"/>
  <c r="C60" i="21"/>
  <c r="H59" i="21"/>
  <c r="I59" i="21" s="1"/>
  <c r="J59" i="21" s="1"/>
  <c r="D59" i="21"/>
  <c r="E59" i="21" s="1"/>
  <c r="F59" i="21" s="1"/>
  <c r="C59" i="21"/>
  <c r="H58" i="21"/>
  <c r="I58" i="21" s="1"/>
  <c r="J58" i="21" s="1"/>
  <c r="D58" i="21"/>
  <c r="E58" i="21" s="1"/>
  <c r="F58" i="21" s="1"/>
  <c r="C58" i="21"/>
  <c r="H57" i="21"/>
  <c r="I57" i="21" s="1"/>
  <c r="J57" i="21" s="1"/>
  <c r="D57" i="21"/>
  <c r="E57" i="21" s="1"/>
  <c r="F57" i="21" s="1"/>
  <c r="C57" i="21"/>
  <c r="H56" i="21"/>
  <c r="I56" i="21" s="1"/>
  <c r="D56" i="21"/>
  <c r="E56" i="21" s="1"/>
  <c r="F56" i="21" s="1"/>
  <c r="C56" i="21"/>
  <c r="H55" i="21"/>
  <c r="I55" i="21" s="1"/>
  <c r="D55" i="21"/>
  <c r="E55" i="21" s="1"/>
  <c r="F55" i="21" s="1"/>
  <c r="C55" i="21"/>
  <c r="H54" i="21"/>
  <c r="I54" i="21" s="1"/>
  <c r="J54" i="21" s="1"/>
  <c r="D54" i="21"/>
  <c r="E54" i="21" s="1"/>
  <c r="F54" i="21" s="1"/>
  <c r="C54" i="21"/>
  <c r="H53" i="21"/>
  <c r="I53" i="21" s="1"/>
  <c r="J53" i="21" s="1"/>
  <c r="D53" i="21"/>
  <c r="E53" i="21" s="1"/>
  <c r="F53" i="21" s="1"/>
  <c r="C53" i="21"/>
  <c r="H52" i="21"/>
  <c r="I52" i="21" s="1"/>
  <c r="D52" i="21"/>
  <c r="E52" i="21" s="1"/>
  <c r="F52" i="21" s="1"/>
  <c r="C52" i="21"/>
  <c r="H51" i="21"/>
  <c r="I51" i="21" s="1"/>
  <c r="D51" i="21"/>
  <c r="E51" i="21" s="1"/>
  <c r="F51" i="21" s="1"/>
  <c r="C51" i="21"/>
  <c r="H50" i="21"/>
  <c r="I50" i="21" s="1"/>
  <c r="J50" i="21" s="1"/>
  <c r="D50" i="21"/>
  <c r="E50" i="21" s="1"/>
  <c r="F50" i="21" s="1"/>
  <c r="C50" i="21"/>
  <c r="H49" i="21"/>
  <c r="I49" i="21" s="1"/>
  <c r="J49" i="21" s="1"/>
  <c r="D49" i="21"/>
  <c r="E49" i="21" s="1"/>
  <c r="F49" i="21" s="1"/>
  <c r="C49" i="21"/>
  <c r="H48" i="21"/>
  <c r="I48" i="21" s="1"/>
  <c r="D48" i="21"/>
  <c r="E48" i="21" s="1"/>
  <c r="F48" i="21" s="1"/>
  <c r="C48" i="21"/>
  <c r="H47" i="21"/>
  <c r="I47" i="21" s="1"/>
  <c r="D47" i="21"/>
  <c r="E47" i="21" s="1"/>
  <c r="F47" i="21" s="1"/>
  <c r="C47" i="21"/>
  <c r="H46" i="21"/>
  <c r="I46" i="21" s="1"/>
  <c r="J46" i="21" s="1"/>
  <c r="D46" i="21"/>
  <c r="E46" i="21" s="1"/>
  <c r="F46" i="21" s="1"/>
  <c r="C46" i="21"/>
  <c r="H45" i="21"/>
  <c r="I45" i="21" s="1"/>
  <c r="J45" i="21" s="1"/>
  <c r="D45" i="21"/>
  <c r="E45" i="21" s="1"/>
  <c r="F45" i="21" s="1"/>
  <c r="C45" i="21"/>
  <c r="H44" i="21"/>
  <c r="I44" i="21" s="1"/>
  <c r="D44" i="21"/>
  <c r="E44" i="21" s="1"/>
  <c r="F44" i="21" s="1"/>
  <c r="C44" i="21"/>
  <c r="H43" i="21"/>
  <c r="I43" i="21" s="1"/>
  <c r="J43" i="21" s="1"/>
  <c r="D43" i="21"/>
  <c r="E43" i="21" s="1"/>
  <c r="F43" i="21" s="1"/>
  <c r="C43" i="21"/>
  <c r="H42" i="21"/>
  <c r="I42" i="21" s="1"/>
  <c r="J42" i="21" s="1"/>
  <c r="D42" i="21"/>
  <c r="E42" i="21" s="1"/>
  <c r="F42" i="21" s="1"/>
  <c r="C42" i="21"/>
  <c r="H41" i="21"/>
  <c r="I41" i="21" s="1"/>
  <c r="J41" i="21" s="1"/>
  <c r="D41" i="21"/>
  <c r="E41" i="21" s="1"/>
  <c r="F41" i="21" s="1"/>
  <c r="C41" i="21"/>
  <c r="H40" i="21"/>
  <c r="I40" i="21" s="1"/>
  <c r="D40" i="21"/>
  <c r="E40" i="21" s="1"/>
  <c r="F40" i="21" s="1"/>
  <c r="C40" i="21"/>
  <c r="H39" i="21"/>
  <c r="I39" i="21" s="1"/>
  <c r="D39" i="21"/>
  <c r="E39" i="21" s="1"/>
  <c r="F39" i="21" s="1"/>
  <c r="C39" i="21"/>
  <c r="H38" i="21"/>
  <c r="I38" i="21" s="1"/>
  <c r="J38" i="21" s="1"/>
  <c r="D38" i="21"/>
  <c r="E38" i="21" s="1"/>
  <c r="F38" i="21" s="1"/>
  <c r="C38" i="21"/>
  <c r="H37" i="21"/>
  <c r="I37" i="21" s="1"/>
  <c r="J37" i="21" s="1"/>
  <c r="D37" i="21"/>
  <c r="E37" i="21" s="1"/>
  <c r="F37" i="21" s="1"/>
  <c r="C37" i="21"/>
  <c r="H36" i="21"/>
  <c r="I36" i="21" s="1"/>
  <c r="D36" i="21"/>
  <c r="E36" i="21" s="1"/>
  <c r="F36" i="21" s="1"/>
  <c r="G36" i="21" s="1"/>
  <c r="C36" i="21"/>
  <c r="H35" i="21"/>
  <c r="I35" i="21" s="1"/>
  <c r="J35" i="21" s="1"/>
  <c r="D35" i="21"/>
  <c r="E35" i="21" s="1"/>
  <c r="F35" i="21" s="1"/>
  <c r="C35" i="21"/>
  <c r="H34" i="21"/>
  <c r="I34" i="21" s="1"/>
  <c r="J34" i="21" s="1"/>
  <c r="D34" i="21"/>
  <c r="E34" i="21" s="1"/>
  <c r="F34" i="21" s="1"/>
  <c r="C34" i="21"/>
  <c r="H33" i="21"/>
  <c r="I33" i="21" s="1"/>
  <c r="J33" i="21" s="1"/>
  <c r="D33" i="21"/>
  <c r="E33" i="21" s="1"/>
  <c r="F33" i="21" s="1"/>
  <c r="C33" i="21"/>
  <c r="H32" i="21"/>
  <c r="I32" i="21" s="1"/>
  <c r="D32" i="21"/>
  <c r="E32" i="21" s="1"/>
  <c r="F32" i="21" s="1"/>
  <c r="C32" i="21"/>
  <c r="H31" i="21"/>
  <c r="I31" i="21" s="1"/>
  <c r="D31" i="21"/>
  <c r="E31" i="21" s="1"/>
  <c r="F31" i="21" s="1"/>
  <c r="C31" i="21"/>
  <c r="H30" i="21"/>
  <c r="I30" i="21" s="1"/>
  <c r="J30" i="21" s="1"/>
  <c r="D30" i="21"/>
  <c r="E30" i="21" s="1"/>
  <c r="F30" i="21" s="1"/>
  <c r="C30" i="21"/>
  <c r="H29" i="21"/>
  <c r="I29" i="21" s="1"/>
  <c r="J29" i="21" s="1"/>
  <c r="D29" i="21"/>
  <c r="E29" i="21" s="1"/>
  <c r="F29" i="21" s="1"/>
  <c r="C29" i="21"/>
  <c r="H28" i="21"/>
  <c r="I28" i="21" s="1"/>
  <c r="D28" i="21"/>
  <c r="E28" i="21" s="1"/>
  <c r="F28" i="21" s="1"/>
  <c r="C28" i="21"/>
  <c r="H27" i="21"/>
  <c r="I27" i="21" s="1"/>
  <c r="D27" i="21"/>
  <c r="E27" i="21" s="1"/>
  <c r="F27" i="21" s="1"/>
  <c r="C27" i="21"/>
  <c r="H26" i="21"/>
  <c r="I26" i="21" s="1"/>
  <c r="J26" i="21" s="1"/>
  <c r="D26" i="21"/>
  <c r="E26" i="21" s="1"/>
  <c r="F26" i="21" s="1"/>
  <c r="C26" i="21"/>
  <c r="H25" i="21"/>
  <c r="I25" i="21" s="1"/>
  <c r="J25" i="21" s="1"/>
  <c r="D25" i="21"/>
  <c r="E25" i="21" s="1"/>
  <c r="F25" i="21" s="1"/>
  <c r="C25" i="21"/>
  <c r="H24" i="21"/>
  <c r="I24" i="21" s="1"/>
  <c r="D24" i="21"/>
  <c r="E24" i="21" s="1"/>
  <c r="F24" i="21" s="1"/>
  <c r="G24" i="21" s="1"/>
  <c r="C24" i="21"/>
  <c r="H23" i="21"/>
  <c r="I23" i="21" s="1"/>
  <c r="J23" i="21" s="1"/>
  <c r="D23" i="21"/>
  <c r="E23" i="21" s="1"/>
  <c r="F23" i="21" s="1"/>
  <c r="C23" i="21"/>
  <c r="H22" i="21"/>
  <c r="I22" i="21" s="1"/>
  <c r="J22" i="21" s="1"/>
  <c r="D22" i="21"/>
  <c r="E22" i="21" s="1"/>
  <c r="F22" i="21" s="1"/>
  <c r="C22" i="21"/>
  <c r="I21" i="21"/>
  <c r="J21" i="21" s="1"/>
  <c r="H21" i="21"/>
  <c r="D21" i="21"/>
  <c r="E21" i="21" s="1"/>
  <c r="F21" i="21" s="1"/>
  <c r="C21" i="21"/>
  <c r="H20" i="21"/>
  <c r="I20" i="21" s="1"/>
  <c r="D20" i="21"/>
  <c r="E20" i="21" s="1"/>
  <c r="F20" i="21" s="1"/>
  <c r="C20" i="21"/>
  <c r="H19" i="21"/>
  <c r="I19" i="21" s="1"/>
  <c r="E19" i="21"/>
  <c r="F19" i="21" s="1"/>
  <c r="D19" i="21"/>
  <c r="C19" i="21"/>
  <c r="H18" i="21"/>
  <c r="I18" i="21" s="1"/>
  <c r="J18" i="21" s="1"/>
  <c r="D18" i="21"/>
  <c r="E18" i="21" s="1"/>
  <c r="F18" i="21" s="1"/>
  <c r="C18" i="21"/>
  <c r="I17" i="21"/>
  <c r="J17" i="21" s="1"/>
  <c r="D17" i="21"/>
  <c r="E17" i="21" s="1"/>
  <c r="F17" i="21" s="1"/>
  <c r="C17" i="21"/>
  <c r="H16" i="21"/>
  <c r="I16" i="21" s="1"/>
  <c r="D16" i="21"/>
  <c r="E16" i="21" s="1"/>
  <c r="F16" i="21" s="1"/>
  <c r="C16" i="21"/>
  <c r="H15" i="21"/>
  <c r="I15" i="21" s="1"/>
  <c r="J15" i="21" s="1"/>
  <c r="D15" i="21"/>
  <c r="E15" i="21" s="1"/>
  <c r="F15" i="21" s="1"/>
  <c r="C15" i="21"/>
  <c r="H14" i="21"/>
  <c r="I14" i="21" s="1"/>
  <c r="J14" i="21" s="1"/>
  <c r="D14" i="21"/>
  <c r="E14" i="21" s="1"/>
  <c r="F14" i="21" s="1"/>
  <c r="C14" i="21"/>
  <c r="H13" i="21"/>
  <c r="I13" i="21" s="1"/>
  <c r="J13" i="21" s="1"/>
  <c r="D13" i="21"/>
  <c r="E13" i="21" s="1"/>
  <c r="F13" i="21" s="1"/>
  <c r="C13" i="21"/>
  <c r="H12" i="21"/>
  <c r="I12" i="21" s="1"/>
  <c r="D12" i="21"/>
  <c r="E12" i="21" s="1"/>
  <c r="F12" i="21" s="1"/>
  <c r="C12" i="21"/>
  <c r="H11" i="21"/>
  <c r="I11" i="21" s="1"/>
  <c r="J11" i="21" s="1"/>
  <c r="D11" i="21"/>
  <c r="E11" i="21" s="1"/>
  <c r="F11" i="21" s="1"/>
  <c r="C11" i="21"/>
  <c r="I10" i="21"/>
  <c r="J10" i="21" s="1"/>
  <c r="D10" i="21"/>
  <c r="E10" i="21" s="1"/>
  <c r="F10" i="21" s="1"/>
  <c r="C10" i="21"/>
  <c r="I9" i="21"/>
  <c r="J9" i="21" s="1"/>
  <c r="D9" i="21"/>
  <c r="E9" i="21" s="1"/>
  <c r="F9" i="21" s="1"/>
  <c r="C9" i="21"/>
  <c r="H8" i="21"/>
  <c r="I8" i="21" s="1"/>
  <c r="D8" i="21"/>
  <c r="E8" i="21" s="1"/>
  <c r="F8" i="21" s="1"/>
  <c r="D506" i="1"/>
  <c r="D2" i="1"/>
  <c r="D3" i="1"/>
  <c r="D4" i="1"/>
  <c r="D5" i="1"/>
  <c r="D6" i="1"/>
  <c r="D7" i="1"/>
  <c r="D8" i="1"/>
  <c r="D9" i="1"/>
  <c r="D11" i="1"/>
  <c r="D10" i="1"/>
  <c r="D13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1" i="1"/>
  <c r="D33" i="1"/>
  <c r="D34" i="1"/>
  <c r="D35" i="1"/>
  <c r="D36" i="1"/>
  <c r="D37" i="1"/>
  <c r="D38" i="1"/>
  <c r="D39" i="1"/>
  <c r="D40" i="1"/>
  <c r="D42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3" i="1"/>
  <c r="D65" i="1"/>
  <c r="D67" i="1"/>
  <c r="D66" i="1"/>
  <c r="D68" i="1"/>
  <c r="D69" i="1"/>
  <c r="D70" i="1"/>
  <c r="D71" i="1"/>
  <c r="D72" i="1"/>
  <c r="D74" i="1"/>
  <c r="D73" i="1"/>
  <c r="D76" i="1"/>
  <c r="D75" i="1"/>
  <c r="D77" i="1"/>
  <c r="D79" i="1"/>
  <c r="D80" i="1"/>
  <c r="D81" i="1"/>
  <c r="D78" i="1"/>
  <c r="D82" i="1"/>
  <c r="D83" i="1"/>
  <c r="D84" i="1"/>
  <c r="D85" i="1"/>
  <c r="D87" i="1"/>
  <c r="D86" i="1"/>
  <c r="D88" i="1"/>
  <c r="D89" i="1"/>
  <c r="D90" i="1"/>
  <c r="D91" i="1"/>
  <c r="D93" i="1"/>
  <c r="D94" i="1"/>
  <c r="D92" i="1"/>
  <c r="D96" i="1"/>
  <c r="D97" i="1"/>
  <c r="D98" i="1"/>
  <c r="D99" i="1"/>
  <c r="D100" i="1"/>
  <c r="D101" i="1"/>
  <c r="D102" i="1"/>
  <c r="D103" i="1"/>
  <c r="D105" i="1"/>
  <c r="D104" i="1"/>
  <c r="D106" i="1"/>
  <c r="D107" i="1"/>
  <c r="D108" i="1"/>
  <c r="D109" i="1"/>
  <c r="D110" i="1"/>
  <c r="D111" i="1"/>
  <c r="D113" i="1"/>
  <c r="D11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1" i="1"/>
  <c r="D140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1" i="1"/>
  <c r="D160" i="1"/>
  <c r="D162" i="1"/>
  <c r="D163" i="1"/>
  <c r="D164" i="1"/>
  <c r="D165" i="1"/>
  <c r="D166" i="1"/>
  <c r="D167" i="1"/>
  <c r="D168" i="1"/>
  <c r="D169" i="1"/>
  <c r="D170" i="1"/>
  <c r="D172" i="1"/>
  <c r="D171" i="1"/>
  <c r="D173" i="1"/>
  <c r="D174" i="1"/>
  <c r="D175" i="1"/>
  <c r="D176" i="1"/>
  <c r="D177" i="1"/>
  <c r="D178" i="1"/>
  <c r="D180" i="1"/>
  <c r="D179" i="1"/>
  <c r="D181" i="1"/>
  <c r="D183" i="1"/>
  <c r="D185" i="1"/>
  <c r="D184" i="1"/>
  <c r="D186" i="1"/>
  <c r="D187" i="1"/>
  <c r="D188" i="1"/>
  <c r="D189" i="1"/>
  <c r="D190" i="1"/>
  <c r="D191" i="1"/>
  <c r="D192" i="1"/>
  <c r="D193" i="1"/>
  <c r="D194" i="1"/>
  <c r="D195" i="1"/>
  <c r="D197" i="1"/>
  <c r="D196" i="1"/>
  <c r="D198" i="1"/>
  <c r="D199" i="1"/>
  <c r="D200" i="1"/>
  <c r="D201" i="1"/>
  <c r="D202" i="1"/>
  <c r="D203" i="1"/>
  <c r="D204" i="1"/>
  <c r="D205" i="1"/>
  <c r="D206" i="1"/>
  <c r="D208" i="1"/>
  <c r="D207" i="1"/>
  <c r="D209" i="1"/>
  <c r="D211" i="1"/>
  <c r="D210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0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5" i="1"/>
  <c r="D244" i="1"/>
  <c r="D247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0" i="1"/>
  <c r="D264" i="1"/>
  <c r="D262" i="1"/>
  <c r="D263" i="1"/>
  <c r="D265" i="1"/>
  <c r="D266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2" i="1"/>
  <c r="D295" i="1"/>
  <c r="D297" i="1"/>
  <c r="D298" i="1"/>
  <c r="D296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3" i="1"/>
  <c r="D332" i="1"/>
  <c r="D334" i="1"/>
  <c r="D336" i="1"/>
  <c r="D337" i="1"/>
  <c r="D338" i="1"/>
  <c r="D340" i="1"/>
  <c r="D339" i="1"/>
  <c r="D341" i="1"/>
  <c r="D343" i="1"/>
  <c r="D344" i="1"/>
  <c r="D342" i="1"/>
  <c r="D345" i="1"/>
  <c r="D346" i="1"/>
  <c r="D347" i="1"/>
  <c r="D348" i="1"/>
  <c r="D349" i="1"/>
  <c r="D350" i="1"/>
  <c r="D352" i="1"/>
  <c r="D351" i="1"/>
  <c r="D353" i="1"/>
  <c r="D354" i="1"/>
  <c r="D355" i="1"/>
  <c r="D356" i="1"/>
  <c r="D357" i="1"/>
  <c r="D359" i="1"/>
  <c r="D358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4" i="1"/>
  <c r="D383" i="1"/>
  <c r="D385" i="1"/>
  <c r="D386" i="1"/>
  <c r="D387" i="1"/>
  <c r="D388" i="1"/>
  <c r="D389" i="1"/>
  <c r="D390" i="1"/>
  <c r="D391" i="1"/>
  <c r="D392" i="1"/>
  <c r="D393" i="1"/>
  <c r="D394" i="1"/>
  <c r="D395" i="1"/>
  <c r="D397" i="1"/>
  <c r="D396" i="1"/>
  <c r="D398" i="1"/>
  <c r="D399" i="1"/>
  <c r="D400" i="1"/>
  <c r="D401" i="1"/>
  <c r="D402" i="1"/>
  <c r="D403" i="1"/>
  <c r="D404" i="1"/>
  <c r="D405" i="1"/>
  <c r="D406" i="1"/>
  <c r="D407" i="1"/>
  <c r="D408" i="1"/>
  <c r="D410" i="1"/>
  <c r="D409" i="1"/>
  <c r="D411" i="1"/>
  <c r="D412" i="1"/>
  <c r="D413" i="1"/>
  <c r="D414" i="1"/>
  <c r="D415" i="1"/>
  <c r="D416" i="1"/>
  <c r="D417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2" i="1"/>
  <c r="D431" i="1"/>
  <c r="D433" i="1"/>
  <c r="D434" i="1"/>
  <c r="D435" i="1"/>
  <c r="D436" i="1"/>
  <c r="D438" i="1"/>
  <c r="D439" i="1"/>
  <c r="D437" i="1"/>
  <c r="D440" i="1"/>
  <c r="D441" i="1"/>
  <c r="D442" i="1"/>
  <c r="D443" i="1"/>
  <c r="D444" i="1"/>
  <c r="D445" i="1"/>
  <c r="D446" i="1"/>
  <c r="D447" i="1"/>
  <c r="D448" i="1"/>
  <c r="D450" i="1"/>
  <c r="D449" i="1"/>
  <c r="D451" i="1"/>
  <c r="D452" i="1"/>
  <c r="D454" i="1"/>
  <c r="D453" i="1"/>
  <c r="D455" i="1"/>
  <c r="D456" i="1"/>
  <c r="D457" i="1"/>
  <c r="D458" i="1"/>
  <c r="D459" i="1"/>
  <c r="D460" i="1"/>
  <c r="D461" i="1"/>
  <c r="D462" i="1"/>
  <c r="D463" i="1"/>
  <c r="D464" i="1"/>
  <c r="D466" i="1"/>
  <c r="D465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2" i="1"/>
  <c r="D481" i="1"/>
  <c r="D483" i="1"/>
  <c r="D485" i="1"/>
  <c r="D484" i="1"/>
  <c r="D486" i="1"/>
  <c r="D487" i="1"/>
  <c r="D488" i="1"/>
  <c r="D489" i="1"/>
  <c r="D490" i="1"/>
  <c r="D491" i="1"/>
  <c r="D493" i="1"/>
  <c r="D494" i="1"/>
  <c r="D492" i="1"/>
  <c r="D495" i="1"/>
  <c r="D496" i="1"/>
  <c r="D497" i="1"/>
  <c r="D498" i="1"/>
  <c r="D499" i="1"/>
  <c r="D500" i="1"/>
  <c r="D503" i="1"/>
  <c r="D504" i="1"/>
  <c r="D501" i="1"/>
  <c r="D502" i="1"/>
  <c r="D507" i="1"/>
  <c r="D508" i="1"/>
  <c r="K83" i="22" l="1"/>
  <c r="L83" i="22" s="1"/>
  <c r="J83" i="22"/>
  <c r="J69" i="22"/>
  <c r="K155" i="22"/>
  <c r="L155" i="22" s="1"/>
  <c r="J155" i="22"/>
  <c r="G13" i="22"/>
  <c r="K13" i="22" s="1"/>
  <c r="L13" i="22" s="1"/>
  <c r="G29" i="22"/>
  <c r="K29" i="22" s="1"/>
  <c r="L29" i="22" s="1"/>
  <c r="G45" i="22"/>
  <c r="K45" i="22" s="1"/>
  <c r="L45" i="22" s="1"/>
  <c r="J77" i="22"/>
  <c r="K123" i="22"/>
  <c r="L123" i="22" s="1"/>
  <c r="J123" i="22"/>
  <c r="K24" i="22"/>
  <c r="L24" i="22" s="1"/>
  <c r="J24" i="22"/>
  <c r="K40" i="22"/>
  <c r="L40" i="22" s="1"/>
  <c r="J40" i="22"/>
  <c r="K115" i="22"/>
  <c r="L115" i="22" s="1"/>
  <c r="J115" i="22"/>
  <c r="J198" i="22"/>
  <c r="K203" i="22"/>
  <c r="L203" i="22" s="1"/>
  <c r="J203" i="22"/>
  <c r="K62" i="22"/>
  <c r="L62" i="22" s="1"/>
  <c r="J62" i="22"/>
  <c r="J67" i="22"/>
  <c r="G81" i="22"/>
  <c r="K81" i="22" s="1"/>
  <c r="L81" i="22" s="1"/>
  <c r="K145" i="22"/>
  <c r="L145" i="22" s="1"/>
  <c r="J218" i="22"/>
  <c r="K218" i="22"/>
  <c r="L218" i="22" s="1"/>
  <c r="K224" i="22"/>
  <c r="L224" i="22" s="1"/>
  <c r="J224" i="22"/>
  <c r="J236" i="22"/>
  <c r="K236" i="22"/>
  <c r="L236" i="22" s="1"/>
  <c r="J246" i="22"/>
  <c r="K246" i="22"/>
  <c r="L246" i="22" s="1"/>
  <c r="K278" i="22"/>
  <c r="L278" i="22" s="1"/>
  <c r="J278" i="22"/>
  <c r="K12" i="22"/>
  <c r="L12" i="22" s="1"/>
  <c r="J12" i="22"/>
  <c r="K28" i="22"/>
  <c r="L28" i="22" s="1"/>
  <c r="J28" i="22"/>
  <c r="K44" i="22"/>
  <c r="L44" i="22" s="1"/>
  <c r="J44" i="22"/>
  <c r="G54" i="22"/>
  <c r="K54" i="22" s="1"/>
  <c r="L54" i="22" s="1"/>
  <c r="K70" i="22"/>
  <c r="L70" i="22" s="1"/>
  <c r="J70" i="22"/>
  <c r="K79" i="22"/>
  <c r="L79" i="22" s="1"/>
  <c r="J79" i="22"/>
  <c r="K91" i="22"/>
  <c r="L91" i="22" s="1"/>
  <c r="J91" i="22"/>
  <c r="K147" i="22"/>
  <c r="L147" i="22" s="1"/>
  <c r="J147" i="22"/>
  <c r="J170" i="22"/>
  <c r="K88" i="22"/>
  <c r="L88" i="22" s="1"/>
  <c r="J88" i="22"/>
  <c r="K108" i="22"/>
  <c r="L108" i="22" s="1"/>
  <c r="J108" i="22"/>
  <c r="K114" i="22"/>
  <c r="L114" i="22" s="1"/>
  <c r="J114" i="22"/>
  <c r="K118" i="22"/>
  <c r="L118" i="22" s="1"/>
  <c r="J138" i="22"/>
  <c r="K116" i="22"/>
  <c r="L116" i="22" s="1"/>
  <c r="J116" i="22"/>
  <c r="K159" i="22"/>
  <c r="L159" i="22" s="1"/>
  <c r="J159" i="22"/>
  <c r="J165" i="22"/>
  <c r="K51" i="22"/>
  <c r="L51" i="22" s="1"/>
  <c r="K78" i="22"/>
  <c r="L78" i="22" s="1"/>
  <c r="J78" i="22"/>
  <c r="K90" i="22"/>
  <c r="L90" i="22" s="1"/>
  <c r="J111" i="22"/>
  <c r="K127" i="22"/>
  <c r="L127" i="22" s="1"/>
  <c r="J127" i="22"/>
  <c r="J133" i="22"/>
  <c r="K193" i="22"/>
  <c r="L193" i="22" s="1"/>
  <c r="K196" i="22"/>
  <c r="L196" i="22" s="1"/>
  <c r="J196" i="22"/>
  <c r="J248" i="22"/>
  <c r="K16" i="22"/>
  <c r="L16" i="22" s="1"/>
  <c r="J16" i="22"/>
  <c r="K20" i="22"/>
  <c r="L20" i="22" s="1"/>
  <c r="J20" i="22"/>
  <c r="G22" i="22"/>
  <c r="K22" i="22" s="1"/>
  <c r="L22" i="22" s="1"/>
  <c r="K36" i="22"/>
  <c r="L36" i="22" s="1"/>
  <c r="J36" i="22"/>
  <c r="G38" i="22"/>
  <c r="K38" i="22" s="1"/>
  <c r="L38" i="22" s="1"/>
  <c r="J51" i="22"/>
  <c r="K63" i="22"/>
  <c r="L63" i="22" s="1"/>
  <c r="J63" i="22"/>
  <c r="J110" i="22"/>
  <c r="K171" i="22"/>
  <c r="L171" i="22" s="1"/>
  <c r="J171" i="22"/>
  <c r="K32" i="22"/>
  <c r="L32" i="22" s="1"/>
  <c r="J32" i="22"/>
  <c r="J55" i="22"/>
  <c r="J66" i="22"/>
  <c r="J84" i="22"/>
  <c r="F8" i="22"/>
  <c r="G64" i="22"/>
  <c r="K64" i="22" s="1"/>
  <c r="L64" i="22" s="1"/>
  <c r="K139" i="22"/>
  <c r="L139" i="22" s="1"/>
  <c r="J139" i="22"/>
  <c r="K247" i="22"/>
  <c r="L247" i="22" s="1"/>
  <c r="J247" i="22"/>
  <c r="K52" i="22"/>
  <c r="L52" i="22" s="1"/>
  <c r="J52" i="22"/>
  <c r="G66" i="22"/>
  <c r="K66" i="22" s="1"/>
  <c r="L66" i="22" s="1"/>
  <c r="G80" i="22"/>
  <c r="K80" i="22" s="1"/>
  <c r="L80" i="22" s="1"/>
  <c r="K96" i="22"/>
  <c r="L96" i="22" s="1"/>
  <c r="K103" i="22"/>
  <c r="L103" i="22" s="1"/>
  <c r="K135" i="22"/>
  <c r="L135" i="22" s="1"/>
  <c r="K140" i="22"/>
  <c r="L140" i="22" s="1"/>
  <c r="J140" i="22"/>
  <c r="K142" i="22"/>
  <c r="L142" i="22" s="1"/>
  <c r="K167" i="22"/>
  <c r="L167" i="22" s="1"/>
  <c r="K172" i="22"/>
  <c r="L172" i="22" s="1"/>
  <c r="J172" i="22"/>
  <c r="K200" i="22"/>
  <c r="L200" i="22" s="1"/>
  <c r="J200" i="22"/>
  <c r="G209" i="22"/>
  <c r="K209" i="22" s="1"/>
  <c r="L209" i="22" s="1"/>
  <c r="K220" i="22"/>
  <c r="L220" i="22" s="1"/>
  <c r="J220" i="22"/>
  <c r="J229" i="22"/>
  <c r="K229" i="22"/>
  <c r="L229" i="22" s="1"/>
  <c r="K350" i="22"/>
  <c r="L350" i="22" s="1"/>
  <c r="J350" i="22"/>
  <c r="K354" i="22"/>
  <c r="L354" i="22" s="1"/>
  <c r="J354" i="22"/>
  <c r="K179" i="22"/>
  <c r="L179" i="22" s="1"/>
  <c r="J179" i="22"/>
  <c r="K192" i="22"/>
  <c r="L192" i="22" s="1"/>
  <c r="J192" i="22"/>
  <c r="J202" i="22"/>
  <c r="J122" i="22"/>
  <c r="K154" i="22"/>
  <c r="L154" i="22" s="1"/>
  <c r="J154" i="22"/>
  <c r="K270" i="22"/>
  <c r="L270" i="22" s="1"/>
  <c r="J270" i="22"/>
  <c r="J149" i="22"/>
  <c r="J222" i="22"/>
  <c r="G74" i="22"/>
  <c r="K74" i="22" s="1"/>
  <c r="L74" i="22" s="1"/>
  <c r="J94" i="22"/>
  <c r="J95" i="22"/>
  <c r="K100" i="22"/>
  <c r="L100" i="22" s="1"/>
  <c r="K107" i="22"/>
  <c r="L107" i="22" s="1"/>
  <c r="J134" i="22"/>
  <c r="G153" i="22"/>
  <c r="K153" i="22" s="1"/>
  <c r="L153" i="22" s="1"/>
  <c r="K161" i="22"/>
  <c r="L161" i="22" s="1"/>
  <c r="J166" i="22"/>
  <c r="J199" i="22"/>
  <c r="J264" i="22"/>
  <c r="K264" i="22"/>
  <c r="L264" i="22" s="1"/>
  <c r="J272" i="22"/>
  <c r="J308" i="22"/>
  <c r="H358" i="22"/>
  <c r="K48" i="22"/>
  <c r="L48" i="22" s="1"/>
  <c r="J48" i="22"/>
  <c r="K56" i="22"/>
  <c r="L56" i="22" s="1"/>
  <c r="J56" i="22"/>
  <c r="K71" i="22"/>
  <c r="L71" i="22" s="1"/>
  <c r="J71" i="22"/>
  <c r="G73" i="22"/>
  <c r="K73" i="22" s="1"/>
  <c r="L73" i="22" s="1"/>
  <c r="K75" i="22"/>
  <c r="L75" i="22" s="1"/>
  <c r="K87" i="22"/>
  <c r="L87" i="22" s="1"/>
  <c r="K124" i="22"/>
  <c r="L124" i="22" s="1"/>
  <c r="J124" i="22"/>
  <c r="K126" i="22"/>
  <c r="L126" i="22" s="1"/>
  <c r="K151" i="22"/>
  <c r="L151" i="22" s="1"/>
  <c r="K156" i="22"/>
  <c r="L156" i="22" s="1"/>
  <c r="J156" i="22"/>
  <c r="K158" i="22"/>
  <c r="L158" i="22" s="1"/>
  <c r="K191" i="22"/>
  <c r="L191" i="22" s="1"/>
  <c r="J191" i="22"/>
  <c r="J194" i="22"/>
  <c r="J206" i="22"/>
  <c r="K206" i="22"/>
  <c r="L206" i="22" s="1"/>
  <c r="G214" i="22"/>
  <c r="K214" i="22" s="1"/>
  <c r="L214" i="22" s="1"/>
  <c r="J300" i="22"/>
  <c r="I8" i="22"/>
  <c r="G49" i="22"/>
  <c r="K49" i="22" s="1"/>
  <c r="L49" i="22" s="1"/>
  <c r="G50" i="22"/>
  <c r="K50" i="22" s="1"/>
  <c r="L50" i="22" s="1"/>
  <c r="G57" i="22"/>
  <c r="K57" i="22" s="1"/>
  <c r="L57" i="22" s="1"/>
  <c r="G58" i="22"/>
  <c r="K58" i="22" s="1"/>
  <c r="L58" i="22" s="1"/>
  <c r="J61" i="22"/>
  <c r="G72" i="22"/>
  <c r="K72" i="22" s="1"/>
  <c r="L72" i="22" s="1"/>
  <c r="J75" i="22"/>
  <c r="J87" i="22"/>
  <c r="K92" i="22"/>
  <c r="L92" i="22" s="1"/>
  <c r="J112" i="22"/>
  <c r="K119" i="22"/>
  <c r="L119" i="22" s="1"/>
  <c r="J119" i="22"/>
  <c r="G125" i="22"/>
  <c r="K125" i="22" s="1"/>
  <c r="L125" i="22" s="1"/>
  <c r="K131" i="22"/>
  <c r="L131" i="22" s="1"/>
  <c r="J131" i="22"/>
  <c r="G142" i="22"/>
  <c r="K143" i="22"/>
  <c r="L143" i="22" s="1"/>
  <c r="J143" i="22"/>
  <c r="J151" i="22"/>
  <c r="G157" i="22"/>
  <c r="K157" i="22" s="1"/>
  <c r="L157" i="22" s="1"/>
  <c r="K163" i="22"/>
  <c r="L163" i="22" s="1"/>
  <c r="J163" i="22"/>
  <c r="G174" i="22"/>
  <c r="K174" i="22" s="1"/>
  <c r="L174" i="22" s="1"/>
  <c r="K197" i="22"/>
  <c r="L197" i="22" s="1"/>
  <c r="J197" i="22"/>
  <c r="G85" i="22"/>
  <c r="K85" i="22" s="1"/>
  <c r="L85" i="22" s="1"/>
  <c r="G89" i="22"/>
  <c r="K89" i="22" s="1"/>
  <c r="L89" i="22" s="1"/>
  <c r="G93" i="22"/>
  <c r="K93" i="22" s="1"/>
  <c r="L93" i="22" s="1"/>
  <c r="G97" i="22"/>
  <c r="K97" i="22" s="1"/>
  <c r="L97" i="22" s="1"/>
  <c r="G101" i="22"/>
  <c r="K101" i="22" s="1"/>
  <c r="L101" i="22" s="1"/>
  <c r="G105" i="22"/>
  <c r="K105" i="22" s="1"/>
  <c r="L105" i="22" s="1"/>
  <c r="G109" i="22"/>
  <c r="K109" i="22" s="1"/>
  <c r="L109" i="22" s="1"/>
  <c r="G113" i="22"/>
  <c r="K113" i="22" s="1"/>
  <c r="L113" i="22" s="1"/>
  <c r="K128" i="22"/>
  <c r="L128" i="22" s="1"/>
  <c r="J128" i="22"/>
  <c r="K144" i="22"/>
  <c r="L144" i="22" s="1"/>
  <c r="J144" i="22"/>
  <c r="K160" i="22"/>
  <c r="L160" i="22" s="1"/>
  <c r="J160" i="22"/>
  <c r="K245" i="22"/>
  <c r="L245" i="22" s="1"/>
  <c r="J292" i="22"/>
  <c r="G61" i="22"/>
  <c r="K61" i="22" s="1"/>
  <c r="L61" i="22" s="1"/>
  <c r="G69" i="22"/>
  <c r="K69" i="22" s="1"/>
  <c r="L69" i="22" s="1"/>
  <c r="G77" i="22"/>
  <c r="K77" i="22" s="1"/>
  <c r="L77" i="22" s="1"/>
  <c r="J121" i="22"/>
  <c r="G129" i="22"/>
  <c r="K129" i="22" s="1"/>
  <c r="L129" i="22" s="1"/>
  <c r="G145" i="22"/>
  <c r="G161" i="22"/>
  <c r="K175" i="22"/>
  <c r="L175" i="22" s="1"/>
  <c r="G177" i="22"/>
  <c r="K177" i="22" s="1"/>
  <c r="L177" i="22" s="1"/>
  <c r="J189" i="22"/>
  <c r="K190" i="22"/>
  <c r="L190" i="22" s="1"/>
  <c r="J193" i="22"/>
  <c r="J195" i="22"/>
  <c r="K228" i="22"/>
  <c r="L228" i="22" s="1"/>
  <c r="J228" i="22"/>
  <c r="K235" i="22"/>
  <c r="L235" i="22" s="1"/>
  <c r="K284" i="22"/>
  <c r="L284" i="22" s="1"/>
  <c r="J284" i="22"/>
  <c r="K302" i="22"/>
  <c r="L302" i="22" s="1"/>
  <c r="J302" i="22"/>
  <c r="K307" i="22"/>
  <c r="L307" i="22" s="1"/>
  <c r="C358" i="22"/>
  <c r="K120" i="22"/>
  <c r="L120" i="22" s="1"/>
  <c r="J120" i="22"/>
  <c r="K132" i="22"/>
  <c r="L132" i="22" s="1"/>
  <c r="J132" i="22"/>
  <c r="K148" i="22"/>
  <c r="L148" i="22" s="1"/>
  <c r="J148" i="22"/>
  <c r="K164" i="22"/>
  <c r="L164" i="22" s="1"/>
  <c r="J164" i="22"/>
  <c r="K180" i="22"/>
  <c r="L180" i="22" s="1"/>
  <c r="J180" i="22"/>
  <c r="G182" i="22"/>
  <c r="K182" i="22" s="1"/>
  <c r="L182" i="22" s="1"/>
  <c r="G183" i="22"/>
  <c r="K183" i="22" s="1"/>
  <c r="L183" i="22" s="1"/>
  <c r="K201" i="22"/>
  <c r="L201" i="22" s="1"/>
  <c r="J201" i="22"/>
  <c r="K219" i="22"/>
  <c r="L219" i="22" s="1"/>
  <c r="J219" i="22"/>
  <c r="G226" i="22"/>
  <c r="K226" i="22" s="1"/>
  <c r="L226" i="22" s="1"/>
  <c r="K232" i="22"/>
  <c r="L232" i="22" s="1"/>
  <c r="J232" i="22"/>
  <c r="J244" i="22"/>
  <c r="K244" i="22"/>
  <c r="L244" i="22" s="1"/>
  <c r="K255" i="22"/>
  <c r="L255" i="22" s="1"/>
  <c r="J255" i="22"/>
  <c r="G259" i="22"/>
  <c r="K259" i="22" s="1"/>
  <c r="L259" i="22" s="1"/>
  <c r="K291" i="22"/>
  <c r="L291" i="22" s="1"/>
  <c r="K294" i="22"/>
  <c r="L294" i="22" s="1"/>
  <c r="J294" i="22"/>
  <c r="J299" i="22"/>
  <c r="J351" i="22"/>
  <c r="K351" i="22"/>
  <c r="L351" i="22" s="1"/>
  <c r="J353" i="22"/>
  <c r="K353" i="22"/>
  <c r="L353" i="22" s="1"/>
  <c r="D358" i="22"/>
  <c r="J118" i="22"/>
  <c r="G133" i="22"/>
  <c r="K133" i="22" s="1"/>
  <c r="L133" i="22" s="1"/>
  <c r="G149" i="22"/>
  <c r="K149" i="22" s="1"/>
  <c r="L149" i="22" s="1"/>
  <c r="G165" i="22"/>
  <c r="K165" i="22" s="1"/>
  <c r="L165" i="22" s="1"/>
  <c r="K204" i="22"/>
  <c r="L204" i="22" s="1"/>
  <c r="J204" i="22"/>
  <c r="G233" i="22"/>
  <c r="K233" i="22" s="1"/>
  <c r="L233" i="22" s="1"/>
  <c r="G239" i="22"/>
  <c r="K239" i="22" s="1"/>
  <c r="L239" i="22" s="1"/>
  <c r="K240" i="22"/>
  <c r="L240" i="22" s="1"/>
  <c r="J254" i="22"/>
  <c r="J260" i="22"/>
  <c r="K260" i="22"/>
  <c r="L260" i="22" s="1"/>
  <c r="K286" i="22"/>
  <c r="L286" i="22" s="1"/>
  <c r="J286" i="22"/>
  <c r="J291" i="22"/>
  <c r="G325" i="22"/>
  <c r="K326" i="22"/>
  <c r="L326" i="22" s="1"/>
  <c r="J326" i="22"/>
  <c r="J332" i="22"/>
  <c r="K334" i="22"/>
  <c r="L334" i="22" s="1"/>
  <c r="J334" i="22"/>
  <c r="K338" i="22"/>
  <c r="L338" i="22" s="1"/>
  <c r="J338" i="22"/>
  <c r="G121" i="22"/>
  <c r="K121" i="22" s="1"/>
  <c r="L121" i="22" s="1"/>
  <c r="G122" i="22"/>
  <c r="K122" i="22" s="1"/>
  <c r="L122" i="22" s="1"/>
  <c r="K136" i="22"/>
  <c r="L136" i="22" s="1"/>
  <c r="J136" i="22"/>
  <c r="G138" i="22"/>
  <c r="K138" i="22" s="1"/>
  <c r="L138" i="22" s="1"/>
  <c r="K141" i="22"/>
  <c r="L141" i="22" s="1"/>
  <c r="K152" i="22"/>
  <c r="L152" i="22" s="1"/>
  <c r="J152" i="22"/>
  <c r="G154" i="22"/>
  <c r="K168" i="22"/>
  <c r="L168" i="22" s="1"/>
  <c r="J168" i="22"/>
  <c r="G170" i="22"/>
  <c r="K170" i="22" s="1"/>
  <c r="L170" i="22" s="1"/>
  <c r="G210" i="22"/>
  <c r="K210" i="22" s="1"/>
  <c r="L210" i="22" s="1"/>
  <c r="J234" i="22"/>
  <c r="K234" i="22"/>
  <c r="L234" i="22" s="1"/>
  <c r="K249" i="22"/>
  <c r="L249" i="22" s="1"/>
  <c r="J249" i="22"/>
  <c r="J252" i="22"/>
  <c r="K252" i="22"/>
  <c r="L252" i="22" s="1"/>
  <c r="K257" i="22"/>
  <c r="L257" i="22" s="1"/>
  <c r="J257" i="22"/>
  <c r="J283" i="22"/>
  <c r="J323" i="22"/>
  <c r="K323" i="22"/>
  <c r="L323" i="22" s="1"/>
  <c r="K330" i="22"/>
  <c r="L330" i="22" s="1"/>
  <c r="J330" i="22"/>
  <c r="G178" i="22"/>
  <c r="K178" i="22" s="1"/>
  <c r="L178" i="22" s="1"/>
  <c r="G194" i="22"/>
  <c r="K194" i="22" s="1"/>
  <c r="L194" i="22" s="1"/>
  <c r="G230" i="22"/>
  <c r="K230" i="22" s="1"/>
  <c r="L230" i="22" s="1"/>
  <c r="G248" i="22"/>
  <c r="K248" i="22" s="1"/>
  <c r="L248" i="22" s="1"/>
  <c r="K251" i="22"/>
  <c r="L251" i="22" s="1"/>
  <c r="G253" i="22"/>
  <c r="K253" i="22" s="1"/>
  <c r="L253" i="22" s="1"/>
  <c r="G273" i="22"/>
  <c r="K273" i="22" s="1"/>
  <c r="L273" i="22" s="1"/>
  <c r="K274" i="22"/>
  <c r="L274" i="22" s="1"/>
  <c r="J280" i="22"/>
  <c r="K288" i="22"/>
  <c r="L288" i="22" s="1"/>
  <c r="J288" i="22"/>
  <c r="K296" i="22"/>
  <c r="L296" i="22" s="1"/>
  <c r="J296" i="22"/>
  <c r="J304" i="22"/>
  <c r="K318" i="22"/>
  <c r="L318" i="22" s="1"/>
  <c r="J318" i="22"/>
  <c r="G198" i="22"/>
  <c r="K198" i="22" s="1"/>
  <c r="L198" i="22" s="1"/>
  <c r="K208" i="22"/>
  <c r="L208" i="22" s="1"/>
  <c r="K216" i="22"/>
  <c r="L216" i="22" s="1"/>
  <c r="J216" i="22"/>
  <c r="G222" i="22"/>
  <c r="K222" i="22" s="1"/>
  <c r="L222" i="22" s="1"/>
  <c r="K243" i="22"/>
  <c r="L243" i="22" s="1"/>
  <c r="J243" i="22"/>
  <c r="G246" i="22"/>
  <c r="K250" i="22"/>
  <c r="L250" i="22" s="1"/>
  <c r="J250" i="22"/>
  <c r="J256" i="22"/>
  <c r="G311" i="22"/>
  <c r="K311" i="22" s="1"/>
  <c r="L311" i="22" s="1"/>
  <c r="K322" i="22"/>
  <c r="L322" i="22" s="1"/>
  <c r="J322" i="22"/>
  <c r="J335" i="22"/>
  <c r="K335" i="22"/>
  <c r="L335" i="22" s="1"/>
  <c r="G202" i="22"/>
  <c r="K202" i="22" s="1"/>
  <c r="L202" i="22" s="1"/>
  <c r="K212" i="22"/>
  <c r="L212" i="22" s="1"/>
  <c r="G240" i="22"/>
  <c r="K242" i="22"/>
  <c r="L242" i="22" s="1"/>
  <c r="G252" i="22"/>
  <c r="G260" i="22"/>
  <c r="K262" i="22"/>
  <c r="L262" i="22" s="1"/>
  <c r="J262" i="22"/>
  <c r="K267" i="22"/>
  <c r="L267" i="22" s="1"/>
  <c r="G269" i="22"/>
  <c r="K269" i="22" s="1"/>
  <c r="L269" i="22" s="1"/>
  <c r="K279" i="22"/>
  <c r="L279" i="22" s="1"/>
  <c r="K282" i="22"/>
  <c r="L282" i="22" s="1"/>
  <c r="J282" i="22"/>
  <c r="K287" i="22"/>
  <c r="L287" i="22" s="1"/>
  <c r="K290" i="22"/>
  <c r="L290" i="22" s="1"/>
  <c r="J290" i="22"/>
  <c r="K295" i="22"/>
  <c r="L295" i="22" s="1"/>
  <c r="K298" i="22"/>
  <c r="L298" i="22" s="1"/>
  <c r="J298" i="22"/>
  <c r="K303" i="22"/>
  <c r="L303" i="22" s="1"/>
  <c r="J312" i="22"/>
  <c r="K337" i="22"/>
  <c r="L337" i="22" s="1"/>
  <c r="G341" i="22"/>
  <c r="K342" i="22"/>
  <c r="L342" i="22" s="1"/>
  <c r="J342" i="22"/>
  <c r="K184" i="22"/>
  <c r="L184" i="22" s="1"/>
  <c r="G206" i="22"/>
  <c r="G218" i="22"/>
  <c r="G234" i="22"/>
  <c r="K238" i="22"/>
  <c r="L238" i="22" s="1"/>
  <c r="J242" i="22"/>
  <c r="K258" i="22"/>
  <c r="L258" i="22" s="1"/>
  <c r="J258" i="22"/>
  <c r="G272" i="22"/>
  <c r="K272" i="22" s="1"/>
  <c r="L272" i="22" s="1"/>
  <c r="J279" i="22"/>
  <c r="G283" i="22"/>
  <c r="K283" i="22" s="1"/>
  <c r="L283" i="22" s="1"/>
  <c r="G291" i="22"/>
  <c r="G299" i="22"/>
  <c r="K299" i="22" s="1"/>
  <c r="L299" i="22" s="1"/>
  <c r="J319" i="22"/>
  <c r="K319" i="22"/>
  <c r="L319" i="22" s="1"/>
  <c r="J339" i="22"/>
  <c r="K339" i="22"/>
  <c r="L339" i="22" s="1"/>
  <c r="J346" i="22"/>
  <c r="J348" i="22"/>
  <c r="G264" i="22"/>
  <c r="K325" i="22"/>
  <c r="L325" i="22" s="1"/>
  <c r="K341" i="22"/>
  <c r="L341" i="22" s="1"/>
  <c r="K357" i="22"/>
  <c r="L357" i="22" s="1"/>
  <c r="G280" i="22"/>
  <c r="K280" i="22" s="1"/>
  <c r="L280" i="22" s="1"/>
  <c r="G284" i="22"/>
  <c r="G288" i="22"/>
  <c r="G292" i="22"/>
  <c r="K292" i="22" s="1"/>
  <c r="L292" i="22" s="1"/>
  <c r="G296" i="22"/>
  <c r="G300" i="22"/>
  <c r="K300" i="22" s="1"/>
  <c r="L300" i="22" s="1"/>
  <c r="G304" i="22"/>
  <c r="K304" i="22" s="1"/>
  <c r="L304" i="22" s="1"/>
  <c r="K306" i="22"/>
  <c r="L306" i="22" s="1"/>
  <c r="J306" i="22"/>
  <c r="G308" i="22"/>
  <c r="K308" i="22" s="1"/>
  <c r="L308" i="22" s="1"/>
  <c r="K310" i="22"/>
  <c r="L310" i="22" s="1"/>
  <c r="J310" i="22"/>
  <c r="G312" i="22"/>
  <c r="K312" i="22" s="1"/>
  <c r="L312" i="22" s="1"/>
  <c r="K314" i="22"/>
  <c r="L314" i="22" s="1"/>
  <c r="J314" i="22"/>
  <c r="J325" i="22"/>
  <c r="J341" i="22"/>
  <c r="J357" i="22"/>
  <c r="G256" i="22"/>
  <c r="K256" i="22" s="1"/>
  <c r="L256" i="22" s="1"/>
  <c r="K266" i="22"/>
  <c r="L266" i="22" s="1"/>
  <c r="K275" i="22"/>
  <c r="L275" i="22" s="1"/>
  <c r="K281" i="22"/>
  <c r="L281" i="22" s="1"/>
  <c r="K285" i="22"/>
  <c r="L285" i="22" s="1"/>
  <c r="K289" i="22"/>
  <c r="L289" i="22" s="1"/>
  <c r="K293" i="22"/>
  <c r="L293" i="22" s="1"/>
  <c r="K297" i="22"/>
  <c r="L297" i="22" s="1"/>
  <c r="K301" i="22"/>
  <c r="L301" i="22" s="1"/>
  <c r="K305" i="22"/>
  <c r="L305" i="22" s="1"/>
  <c r="K309" i="22"/>
  <c r="L309" i="22" s="1"/>
  <c r="K313" i="22"/>
  <c r="L313" i="22" s="1"/>
  <c r="J320" i="22"/>
  <c r="J336" i="22"/>
  <c r="G342" i="22"/>
  <c r="J352" i="22"/>
  <c r="K324" i="22"/>
  <c r="L324" i="22" s="1"/>
  <c r="G332" i="22"/>
  <c r="K332" i="22" s="1"/>
  <c r="L332" i="22" s="1"/>
  <c r="K340" i="22"/>
  <c r="L340" i="22" s="1"/>
  <c r="G348" i="22"/>
  <c r="K348" i="22" s="1"/>
  <c r="L348" i="22" s="1"/>
  <c r="K356" i="22"/>
  <c r="L356" i="22" s="1"/>
  <c r="G320" i="22"/>
  <c r="K320" i="22" s="1"/>
  <c r="L320" i="22" s="1"/>
  <c r="K328" i="22"/>
  <c r="L328" i="22" s="1"/>
  <c r="G336" i="22"/>
  <c r="K336" i="22" s="1"/>
  <c r="L336" i="22" s="1"/>
  <c r="K344" i="22"/>
  <c r="L344" i="22" s="1"/>
  <c r="G352" i="22"/>
  <c r="K352" i="22" s="1"/>
  <c r="L352" i="22" s="1"/>
  <c r="K355" i="22"/>
  <c r="L355" i="22" s="1"/>
  <c r="K315" i="22"/>
  <c r="L315" i="22" s="1"/>
  <c r="J316" i="22"/>
  <c r="J328" i="22"/>
  <c r="J344" i="22"/>
  <c r="G346" i="22"/>
  <c r="K346" i="22" s="1"/>
  <c r="L346" i="22" s="1"/>
  <c r="G316" i="22"/>
  <c r="K316" i="22" s="1"/>
  <c r="L316" i="22" s="1"/>
  <c r="I358" i="21"/>
  <c r="G43" i="21"/>
  <c r="G186" i="21"/>
  <c r="G48" i="21"/>
  <c r="G242" i="21"/>
  <c r="G349" i="21"/>
  <c r="G118" i="21"/>
  <c r="G270" i="21"/>
  <c r="G310" i="21"/>
  <c r="G289" i="21"/>
  <c r="G174" i="21"/>
  <c r="G209" i="21"/>
  <c r="G345" i="21"/>
  <c r="G230" i="21"/>
  <c r="G246" i="21"/>
  <c r="K246" i="21" s="1"/>
  <c r="L246" i="21" s="1"/>
  <c r="G114" i="21"/>
  <c r="G122" i="21"/>
  <c r="G133" i="21"/>
  <c r="K133" i="21" s="1"/>
  <c r="L133" i="21" s="1"/>
  <c r="G193" i="21"/>
  <c r="G241" i="21"/>
  <c r="G317" i="21"/>
  <c r="G325" i="21"/>
  <c r="G188" i="21"/>
  <c r="K188" i="21" s="1"/>
  <c r="L188" i="21" s="1"/>
  <c r="G260" i="21"/>
  <c r="G346" i="21"/>
  <c r="G44" i="21"/>
  <c r="K44" i="21" s="1"/>
  <c r="L44" i="21" s="1"/>
  <c r="G32" i="21"/>
  <c r="G47" i="21"/>
  <c r="G86" i="21"/>
  <c r="G146" i="21"/>
  <c r="G126" i="21"/>
  <c r="G173" i="21"/>
  <c r="G106" i="21"/>
  <c r="G130" i="21"/>
  <c r="K130" i="21" s="1"/>
  <c r="L130" i="21" s="1"/>
  <c r="G60" i="21"/>
  <c r="G134" i="21"/>
  <c r="G221" i="21"/>
  <c r="G234" i="21"/>
  <c r="G321" i="21"/>
  <c r="G73" i="21"/>
  <c r="G142" i="21"/>
  <c r="G150" i="21"/>
  <c r="K150" i="21" s="1"/>
  <c r="L150" i="21" s="1"/>
  <c r="G268" i="21"/>
  <c r="K268" i="21" s="1"/>
  <c r="L268" i="21" s="1"/>
  <c r="G278" i="21"/>
  <c r="K278" i="21" s="1"/>
  <c r="L278" i="21" s="1"/>
  <c r="G11" i="21"/>
  <c r="K11" i="21" s="1"/>
  <c r="L11" i="21" s="1"/>
  <c r="G181" i="21"/>
  <c r="G184" i="21"/>
  <c r="G217" i="21"/>
  <c r="G222" i="21"/>
  <c r="G252" i="21"/>
  <c r="K252" i="21" s="1"/>
  <c r="L252" i="21" s="1"/>
  <c r="G329" i="21"/>
  <c r="K329" i="21" s="1"/>
  <c r="L329" i="21" s="1"/>
  <c r="G334" i="21"/>
  <c r="K334" i="21" s="1"/>
  <c r="L334" i="21" s="1"/>
  <c r="G101" i="21"/>
  <c r="G113" i="21"/>
  <c r="G128" i="21"/>
  <c r="G138" i="21"/>
  <c r="G177" i="21"/>
  <c r="G201" i="21"/>
  <c r="K201" i="21" s="1"/>
  <c r="L201" i="21" s="1"/>
  <c r="G238" i="21"/>
  <c r="K238" i="21" s="1"/>
  <c r="L238" i="21" s="1"/>
  <c r="G306" i="21"/>
  <c r="K306" i="21" s="1"/>
  <c r="L306" i="21" s="1"/>
  <c r="G342" i="21"/>
  <c r="G20" i="21"/>
  <c r="G40" i="21"/>
  <c r="G77" i="21"/>
  <c r="G165" i="21"/>
  <c r="G178" i="21"/>
  <c r="G197" i="21"/>
  <c r="G277" i="21"/>
  <c r="K277" i="21" s="1"/>
  <c r="L277" i="21" s="1"/>
  <c r="G282" i="21"/>
  <c r="G357" i="21"/>
  <c r="G168" i="21"/>
  <c r="K168" i="21" s="1"/>
  <c r="L168" i="21" s="1"/>
  <c r="G202" i="21"/>
  <c r="K202" i="21" s="1"/>
  <c r="L202" i="21" s="1"/>
  <c r="G216" i="21"/>
  <c r="G275" i="21"/>
  <c r="K275" i="21" s="1"/>
  <c r="L275" i="21" s="1"/>
  <c r="G285" i="21"/>
  <c r="G333" i="21"/>
  <c r="G39" i="21"/>
  <c r="G59" i="21"/>
  <c r="G63" i="21"/>
  <c r="G68" i="21"/>
  <c r="K68" i="21" s="1"/>
  <c r="L68" i="21" s="1"/>
  <c r="G82" i="21"/>
  <c r="K82" i="21" s="1"/>
  <c r="L82" i="21" s="1"/>
  <c r="G94" i="21"/>
  <c r="K94" i="21" s="1"/>
  <c r="L94" i="21" s="1"/>
  <c r="G104" i="21"/>
  <c r="G148" i="21"/>
  <c r="G170" i="21"/>
  <c r="G176" i="21"/>
  <c r="K176" i="21" s="1"/>
  <c r="L176" i="21" s="1"/>
  <c r="G185" i="21"/>
  <c r="G213" i="21"/>
  <c r="G240" i="21"/>
  <c r="G253" i="21"/>
  <c r="K253" i="21" s="1"/>
  <c r="L253" i="21" s="1"/>
  <c r="G294" i="21"/>
  <c r="K294" i="21" s="1"/>
  <c r="L294" i="21" s="1"/>
  <c r="G297" i="21"/>
  <c r="G332" i="21"/>
  <c r="G337" i="21"/>
  <c r="G30" i="21"/>
  <c r="G76" i="21"/>
  <c r="K76" i="21" s="1"/>
  <c r="L76" i="21" s="1"/>
  <c r="G218" i="21"/>
  <c r="K218" i="21" s="1"/>
  <c r="L218" i="21" s="1"/>
  <c r="G83" i="21"/>
  <c r="K83" i="21" s="1"/>
  <c r="L83" i="21" s="1"/>
  <c r="K104" i="21"/>
  <c r="L104" i="21" s="1"/>
  <c r="G125" i="21"/>
  <c r="G214" i="21"/>
  <c r="K214" i="21" s="1"/>
  <c r="L214" i="21" s="1"/>
  <c r="G281" i="21"/>
  <c r="G58" i="21"/>
  <c r="G93" i="21"/>
  <c r="G109" i="21"/>
  <c r="K109" i="21" s="1"/>
  <c r="L109" i="21" s="1"/>
  <c r="G116" i="21"/>
  <c r="K116" i="21" s="1"/>
  <c r="L116" i="21" s="1"/>
  <c r="G192" i="21"/>
  <c r="K192" i="21" s="1"/>
  <c r="L192" i="21" s="1"/>
  <c r="G212" i="21"/>
  <c r="G265" i="21"/>
  <c r="G283" i="21"/>
  <c r="G330" i="21"/>
  <c r="G13" i="21"/>
  <c r="K13" i="21" s="1"/>
  <c r="L13" i="21" s="1"/>
  <c r="G52" i="21"/>
  <c r="K52" i="21" s="1"/>
  <c r="L52" i="21" s="1"/>
  <c r="G81" i="21"/>
  <c r="K81" i="21" s="1"/>
  <c r="L81" i="21" s="1"/>
  <c r="G162" i="21"/>
  <c r="K162" i="21" s="1"/>
  <c r="L162" i="21" s="1"/>
  <c r="G169" i="21"/>
  <c r="G206" i="21"/>
  <c r="G225" i="21"/>
  <c r="G259" i="21"/>
  <c r="G263" i="21"/>
  <c r="G284" i="21"/>
  <c r="K284" i="21" s="1"/>
  <c r="L284" i="21" s="1"/>
  <c r="G313" i="21"/>
  <c r="K313" i="21" s="1"/>
  <c r="L313" i="21" s="1"/>
  <c r="G318" i="21"/>
  <c r="G19" i="21"/>
  <c r="G31" i="21"/>
  <c r="K31" i="21" s="1"/>
  <c r="L31" i="21" s="1"/>
  <c r="K58" i="21"/>
  <c r="L58" i="21" s="1"/>
  <c r="G98" i="21"/>
  <c r="G157" i="21"/>
  <c r="K157" i="21" s="1"/>
  <c r="L157" i="21" s="1"/>
  <c r="G196" i="21"/>
  <c r="G244" i="21"/>
  <c r="K244" i="21" s="1"/>
  <c r="L244" i="21" s="1"/>
  <c r="G255" i="21"/>
  <c r="G18" i="21"/>
  <c r="G353" i="21"/>
  <c r="K136" i="21"/>
  <c r="L136" i="21" s="1"/>
  <c r="J136" i="21"/>
  <c r="K47" i="21"/>
  <c r="L47" i="21" s="1"/>
  <c r="G51" i="21"/>
  <c r="K51" i="21" s="1"/>
  <c r="L51" i="21" s="1"/>
  <c r="G16" i="21"/>
  <c r="K16" i="21" s="1"/>
  <c r="L16" i="21" s="1"/>
  <c r="G27" i="21"/>
  <c r="K27" i="21" s="1"/>
  <c r="L27" i="21" s="1"/>
  <c r="G78" i="21"/>
  <c r="G105" i="21"/>
  <c r="K105" i="21" s="1"/>
  <c r="L105" i="21" s="1"/>
  <c r="J120" i="21"/>
  <c r="G158" i="21"/>
  <c r="K158" i="21" s="1"/>
  <c r="L158" i="21" s="1"/>
  <c r="K174" i="21"/>
  <c r="L174" i="21" s="1"/>
  <c r="G190" i="21"/>
  <c r="K190" i="21" s="1"/>
  <c r="L190" i="21" s="1"/>
  <c r="G205" i="21"/>
  <c r="K234" i="21"/>
  <c r="L234" i="21" s="1"/>
  <c r="G239" i="21"/>
  <c r="G274" i="21"/>
  <c r="K274" i="21" s="1"/>
  <c r="L274" i="21" s="1"/>
  <c r="G292" i="21"/>
  <c r="K292" i="21" s="1"/>
  <c r="L292" i="21" s="1"/>
  <c r="G67" i="21"/>
  <c r="K67" i="21" s="1"/>
  <c r="L67" i="21" s="1"/>
  <c r="G69" i="21"/>
  <c r="K69" i="21" s="1"/>
  <c r="L69" i="21" s="1"/>
  <c r="G117" i="21"/>
  <c r="G200" i="21"/>
  <c r="J201" i="21"/>
  <c r="G250" i="21"/>
  <c r="G279" i="21"/>
  <c r="J83" i="21"/>
  <c r="G110" i="21"/>
  <c r="K110" i="21" s="1"/>
  <c r="L110" i="21" s="1"/>
  <c r="G183" i="21"/>
  <c r="G208" i="21"/>
  <c r="G8" i="21"/>
  <c r="G28" i="21"/>
  <c r="K28" i="21" s="1"/>
  <c r="L28" i="21" s="1"/>
  <c r="J67" i="21"/>
  <c r="G84" i="21"/>
  <c r="K84" i="21" s="1"/>
  <c r="L84" i="21" s="1"/>
  <c r="G100" i="21"/>
  <c r="K100" i="21" s="1"/>
  <c r="L100" i="21" s="1"/>
  <c r="G102" i="21"/>
  <c r="K102" i="21" s="1"/>
  <c r="L102" i="21" s="1"/>
  <c r="G154" i="21"/>
  <c r="K198" i="21"/>
  <c r="L198" i="21" s="1"/>
  <c r="G233" i="21"/>
  <c r="K233" i="21" s="1"/>
  <c r="L233" i="21" s="1"/>
  <c r="G326" i="21"/>
  <c r="G12" i="21"/>
  <c r="K12" i="21" s="1"/>
  <c r="L12" i="21" s="1"/>
  <c r="K148" i="21"/>
  <c r="L148" i="21" s="1"/>
  <c r="G160" i="21"/>
  <c r="K160" i="21" s="1"/>
  <c r="L160" i="21" s="1"/>
  <c r="K170" i="21"/>
  <c r="L170" i="21" s="1"/>
  <c r="G172" i="21"/>
  <c r="K172" i="21" s="1"/>
  <c r="L172" i="21" s="1"/>
  <c r="J218" i="21"/>
  <c r="G299" i="21"/>
  <c r="J27" i="21"/>
  <c r="G55" i="21"/>
  <c r="K55" i="21" s="1"/>
  <c r="L55" i="21" s="1"/>
  <c r="G62" i="21"/>
  <c r="K62" i="21" s="1"/>
  <c r="L62" i="21" s="1"/>
  <c r="J152" i="21"/>
  <c r="G229" i="21"/>
  <c r="G257" i="21"/>
  <c r="G327" i="21"/>
  <c r="K327" i="21" s="1"/>
  <c r="L327" i="21" s="1"/>
  <c r="G144" i="21"/>
  <c r="K144" i="21" s="1"/>
  <c r="L144" i="21" s="1"/>
  <c r="G152" i="21"/>
  <c r="K152" i="21" s="1"/>
  <c r="L152" i="21" s="1"/>
  <c r="G164" i="21"/>
  <c r="K164" i="21" s="1"/>
  <c r="L164" i="21" s="1"/>
  <c r="G179" i="21"/>
  <c r="G195" i="21"/>
  <c r="G203" i="21"/>
  <c r="G220" i="21"/>
  <c r="G224" i="21"/>
  <c r="G267" i="21"/>
  <c r="G298" i="21"/>
  <c r="K298" i="21" s="1"/>
  <c r="L298" i="21" s="1"/>
  <c r="G309" i="21"/>
  <c r="K309" i="21" s="1"/>
  <c r="L309" i="21" s="1"/>
  <c r="G335" i="21"/>
  <c r="G338" i="21"/>
  <c r="G350" i="21"/>
  <c r="G354" i="21"/>
  <c r="G322" i="21"/>
  <c r="G10" i="21"/>
  <c r="K10" i="21" s="1"/>
  <c r="G15" i="21"/>
  <c r="K15" i="21" s="1"/>
  <c r="L15" i="21" s="1"/>
  <c r="G21" i="21"/>
  <c r="K21" i="21" s="1"/>
  <c r="L21" i="21" s="1"/>
  <c r="G74" i="21"/>
  <c r="G121" i="21"/>
  <c r="G129" i="21"/>
  <c r="K129" i="21" s="1"/>
  <c r="L129" i="21" s="1"/>
  <c r="G149" i="21"/>
  <c r="K166" i="21"/>
  <c r="L166" i="21" s="1"/>
  <c r="G194" i="21"/>
  <c r="K194" i="21" s="1"/>
  <c r="L194" i="21" s="1"/>
  <c r="G219" i="21"/>
  <c r="K219" i="21" s="1"/>
  <c r="L219" i="21" s="1"/>
  <c r="K250" i="21"/>
  <c r="L250" i="21" s="1"/>
  <c r="G256" i="21"/>
  <c r="G286" i="21"/>
  <c r="G314" i="21"/>
  <c r="G341" i="21"/>
  <c r="G290" i="21"/>
  <c r="G301" i="21"/>
  <c r="K301" i="21" s="1"/>
  <c r="L301" i="21" s="1"/>
  <c r="G9" i="21"/>
  <c r="K9" i="21" s="1"/>
  <c r="L9" i="21" s="1"/>
  <c r="K19" i="21"/>
  <c r="L19" i="21" s="1"/>
  <c r="G35" i="21"/>
  <c r="K35" i="21" s="1"/>
  <c r="L35" i="21" s="1"/>
  <c r="G56" i="21"/>
  <c r="G64" i="21"/>
  <c r="K64" i="21" s="1"/>
  <c r="L64" i="21" s="1"/>
  <c r="G89" i="21"/>
  <c r="G137" i="21"/>
  <c r="K137" i="21" s="1"/>
  <c r="L137" i="21" s="1"/>
  <c r="G145" i="21"/>
  <c r="K145" i="21" s="1"/>
  <c r="L145" i="21" s="1"/>
  <c r="J166" i="21"/>
  <c r="K178" i="21"/>
  <c r="L178" i="21" s="1"/>
  <c r="G180" i="21"/>
  <c r="K180" i="21" s="1"/>
  <c r="L180" i="21" s="1"/>
  <c r="K184" i="21"/>
  <c r="L184" i="21" s="1"/>
  <c r="G232" i="21"/>
  <c r="G254" i="21"/>
  <c r="K254" i="21" s="1"/>
  <c r="L254" i="21" s="1"/>
  <c r="G237" i="21"/>
  <c r="K237" i="21" s="1"/>
  <c r="L237" i="21" s="1"/>
  <c r="G272" i="21"/>
  <c r="G23" i="21"/>
  <c r="K23" i="21" s="1"/>
  <c r="L23" i="21" s="1"/>
  <c r="G34" i="21"/>
  <c r="K34" i="21" s="1"/>
  <c r="L34" i="21" s="1"/>
  <c r="G42" i="21"/>
  <c r="K42" i="21" s="1"/>
  <c r="L42" i="21" s="1"/>
  <c r="G66" i="21"/>
  <c r="G70" i="21"/>
  <c r="G79" i="21"/>
  <c r="K79" i="21" s="1"/>
  <c r="L79" i="21" s="1"/>
  <c r="G85" i="21"/>
  <c r="G97" i="21"/>
  <c r="K97" i="21" s="1"/>
  <c r="L97" i="21" s="1"/>
  <c r="G112" i="21"/>
  <c r="K112" i="21" s="1"/>
  <c r="L112" i="21" s="1"/>
  <c r="G120" i="21"/>
  <c r="K120" i="21" s="1"/>
  <c r="L120" i="21" s="1"/>
  <c r="G132" i="21"/>
  <c r="K132" i="21" s="1"/>
  <c r="L132" i="21" s="1"/>
  <c r="G153" i="21"/>
  <c r="G161" i="21"/>
  <c r="G182" i="21"/>
  <c r="G211" i="21"/>
  <c r="G236" i="21"/>
  <c r="K236" i="21" s="1"/>
  <c r="L236" i="21" s="1"/>
  <c r="G249" i="21"/>
  <c r="K249" i="21" s="1"/>
  <c r="L249" i="21" s="1"/>
  <c r="G251" i="21"/>
  <c r="K251" i="21" s="1"/>
  <c r="L251" i="21" s="1"/>
  <c r="G264" i="21"/>
  <c r="G271" i="21"/>
  <c r="K271" i="21" s="1"/>
  <c r="L271" i="21" s="1"/>
  <c r="G273" i="21"/>
  <c r="K273" i="21" s="1"/>
  <c r="L273" i="21" s="1"/>
  <c r="G293" i="21"/>
  <c r="G300" i="21"/>
  <c r="K300" i="21" s="1"/>
  <c r="L300" i="21" s="1"/>
  <c r="G302" i="21"/>
  <c r="K302" i="21" s="1"/>
  <c r="L302" i="21" s="1"/>
  <c r="G340" i="21"/>
  <c r="K340" i="21" s="1"/>
  <c r="L340" i="21" s="1"/>
  <c r="K24" i="21"/>
  <c r="L24" i="21" s="1"/>
  <c r="J24" i="21"/>
  <c r="G25" i="21"/>
  <c r="K25" i="21" s="1"/>
  <c r="L25" i="21" s="1"/>
  <c r="J16" i="21"/>
  <c r="J8" i="21"/>
  <c r="K8" i="21"/>
  <c r="L8" i="21" s="1"/>
  <c r="G17" i="21"/>
  <c r="K17" i="21" s="1"/>
  <c r="L17" i="21" s="1"/>
  <c r="G37" i="21"/>
  <c r="K37" i="21" s="1"/>
  <c r="L37" i="21" s="1"/>
  <c r="K40" i="21"/>
  <c r="L40" i="21" s="1"/>
  <c r="J40" i="21"/>
  <c r="K63" i="21"/>
  <c r="L63" i="21" s="1"/>
  <c r="K125" i="21"/>
  <c r="L125" i="21" s="1"/>
  <c r="J125" i="21"/>
  <c r="K161" i="21"/>
  <c r="L161" i="21" s="1"/>
  <c r="J161" i="21"/>
  <c r="J175" i="21"/>
  <c r="K241" i="21"/>
  <c r="L241" i="21" s="1"/>
  <c r="J241" i="21"/>
  <c r="K30" i="21"/>
  <c r="L30" i="21" s="1"/>
  <c r="J31" i="21"/>
  <c r="G41" i="21"/>
  <c r="K41" i="21" s="1"/>
  <c r="L41" i="21" s="1"/>
  <c r="J44" i="21"/>
  <c r="G46" i="21"/>
  <c r="K46" i="21" s="1"/>
  <c r="L46" i="21" s="1"/>
  <c r="J63" i="21"/>
  <c r="G80" i="21"/>
  <c r="K80" i="21" s="1"/>
  <c r="L80" i="21" s="1"/>
  <c r="J81" i="21"/>
  <c r="K85" i="21"/>
  <c r="L85" i="21" s="1"/>
  <c r="J87" i="21"/>
  <c r="J94" i="21"/>
  <c r="K101" i="21"/>
  <c r="L101" i="21" s="1"/>
  <c r="J101" i="21"/>
  <c r="J110" i="21"/>
  <c r="K141" i="21"/>
  <c r="L141" i="21" s="1"/>
  <c r="J141" i="21"/>
  <c r="K165" i="21"/>
  <c r="L165" i="21" s="1"/>
  <c r="J165" i="21"/>
  <c r="J12" i="21"/>
  <c r="G26" i="21"/>
  <c r="K26" i="21" s="1"/>
  <c r="L26" i="21" s="1"/>
  <c r="K39" i="21"/>
  <c r="L39" i="21" s="1"/>
  <c r="G45" i="21"/>
  <c r="K45" i="21" s="1"/>
  <c r="L45" i="21" s="1"/>
  <c r="K48" i="21"/>
  <c r="L48" i="21" s="1"/>
  <c r="J48" i="21"/>
  <c r="G50" i="21"/>
  <c r="K50" i="21" s="1"/>
  <c r="L50" i="21" s="1"/>
  <c r="K89" i="21"/>
  <c r="L89" i="21" s="1"/>
  <c r="J89" i="21"/>
  <c r="J157" i="21"/>
  <c r="G14" i="21"/>
  <c r="K14" i="21" s="1"/>
  <c r="L14" i="21" s="1"/>
  <c r="J39" i="21"/>
  <c r="K43" i="21"/>
  <c r="L43" i="21" s="1"/>
  <c r="G49" i="21"/>
  <c r="K49" i="21" s="1"/>
  <c r="L49" i="21" s="1"/>
  <c r="J52" i="21"/>
  <c r="G54" i="21"/>
  <c r="K54" i="21" s="1"/>
  <c r="L54" i="21" s="1"/>
  <c r="G71" i="21"/>
  <c r="K71" i="21" s="1"/>
  <c r="L71" i="21" s="1"/>
  <c r="K113" i="21"/>
  <c r="L113" i="21" s="1"/>
  <c r="J113" i="21"/>
  <c r="K128" i="21"/>
  <c r="L128" i="21" s="1"/>
  <c r="J167" i="21"/>
  <c r="K213" i="21"/>
  <c r="L213" i="21" s="1"/>
  <c r="J213" i="21"/>
  <c r="K20" i="21"/>
  <c r="L20" i="21" s="1"/>
  <c r="J20" i="21"/>
  <c r="G53" i="21"/>
  <c r="K53" i="21" s="1"/>
  <c r="L53" i="21" s="1"/>
  <c r="K56" i="21"/>
  <c r="L56" i="21" s="1"/>
  <c r="J56" i="21"/>
  <c r="G75" i="21"/>
  <c r="K75" i="21" s="1"/>
  <c r="L75" i="21" s="1"/>
  <c r="K93" i="21"/>
  <c r="L93" i="21" s="1"/>
  <c r="J93" i="21"/>
  <c r="J95" i="21"/>
  <c r="K117" i="21"/>
  <c r="L117" i="21" s="1"/>
  <c r="J117" i="21"/>
  <c r="K126" i="21"/>
  <c r="L126" i="21" s="1"/>
  <c r="J126" i="21"/>
  <c r="K18" i="21"/>
  <c r="L18" i="21" s="1"/>
  <c r="J19" i="21"/>
  <c r="G57" i="21"/>
  <c r="K57" i="21" s="1"/>
  <c r="L57" i="21" s="1"/>
  <c r="J109" i="21"/>
  <c r="J133" i="21"/>
  <c r="K173" i="21"/>
  <c r="L173" i="21" s="1"/>
  <c r="J173" i="21"/>
  <c r="K179" i="21"/>
  <c r="L179" i="21" s="1"/>
  <c r="J179" i="21"/>
  <c r="J231" i="21"/>
  <c r="G22" i="21"/>
  <c r="K22" i="21" s="1"/>
  <c r="L22" i="21" s="1"/>
  <c r="J28" i="21"/>
  <c r="G29" i="21"/>
  <c r="K29" i="21" s="1"/>
  <c r="L29" i="21" s="1"/>
  <c r="K32" i="21"/>
  <c r="L32" i="21" s="1"/>
  <c r="J32" i="21"/>
  <c r="J51" i="21"/>
  <c r="G61" i="21"/>
  <c r="K61" i="21" s="1"/>
  <c r="L61" i="21" s="1"/>
  <c r="J64" i="21"/>
  <c r="K73" i="21"/>
  <c r="L73" i="21" s="1"/>
  <c r="J129" i="21"/>
  <c r="K149" i="21"/>
  <c r="L149" i="21" s="1"/>
  <c r="J149" i="21"/>
  <c r="K169" i="21"/>
  <c r="L169" i="21" s="1"/>
  <c r="J169" i="21"/>
  <c r="J47" i="21"/>
  <c r="K60" i="21"/>
  <c r="L60" i="21" s="1"/>
  <c r="J60" i="21"/>
  <c r="G33" i="21"/>
  <c r="K33" i="21" s="1"/>
  <c r="L33" i="21" s="1"/>
  <c r="K36" i="21"/>
  <c r="L36" i="21" s="1"/>
  <c r="J36" i="21"/>
  <c r="G38" i="21"/>
  <c r="K38" i="21" s="1"/>
  <c r="L38" i="21" s="1"/>
  <c r="J55" i="21"/>
  <c r="K59" i="21"/>
  <c r="L59" i="21" s="1"/>
  <c r="G65" i="21"/>
  <c r="K65" i="21" s="1"/>
  <c r="L65" i="21" s="1"/>
  <c r="G72" i="21"/>
  <c r="K72" i="21" s="1"/>
  <c r="L72" i="21" s="1"/>
  <c r="J73" i="21"/>
  <c r="K77" i="21"/>
  <c r="L77" i="21" s="1"/>
  <c r="G87" i="21"/>
  <c r="K87" i="21" s="1"/>
  <c r="L87" i="21" s="1"/>
  <c r="J92" i="21"/>
  <c r="J145" i="21"/>
  <c r="K142" i="21"/>
  <c r="L142" i="21" s="1"/>
  <c r="J142" i="21"/>
  <c r="J158" i="21"/>
  <c r="K206" i="21"/>
  <c r="L206" i="21" s="1"/>
  <c r="J206" i="21"/>
  <c r="J253" i="21"/>
  <c r="G88" i="21"/>
  <c r="K88" i="21" s="1"/>
  <c r="L88" i="21" s="1"/>
  <c r="G99" i="21"/>
  <c r="K99" i="21" s="1"/>
  <c r="L99" i="21" s="1"/>
  <c r="G111" i="21"/>
  <c r="K111" i="21" s="1"/>
  <c r="L111" i="21" s="1"/>
  <c r="G127" i="21"/>
  <c r="K127" i="21" s="1"/>
  <c r="L127" i="21" s="1"/>
  <c r="G143" i="21"/>
  <c r="K143" i="21" s="1"/>
  <c r="L143" i="21" s="1"/>
  <c r="G159" i="21"/>
  <c r="K159" i="21" s="1"/>
  <c r="L159" i="21" s="1"/>
  <c r="K177" i="21"/>
  <c r="L177" i="21" s="1"/>
  <c r="J198" i="21"/>
  <c r="J199" i="21"/>
  <c r="K209" i="21"/>
  <c r="L209" i="21" s="1"/>
  <c r="J223" i="21"/>
  <c r="G228" i="21"/>
  <c r="K228" i="21" s="1"/>
  <c r="L228" i="21" s="1"/>
  <c r="J255" i="21"/>
  <c r="K255" i="21"/>
  <c r="L255" i="21" s="1"/>
  <c r="J273" i="21"/>
  <c r="K114" i="21"/>
  <c r="L114" i="21" s="1"/>
  <c r="J114" i="21"/>
  <c r="J130" i="21"/>
  <c r="K146" i="21"/>
  <c r="L146" i="21" s="1"/>
  <c r="J146" i="21"/>
  <c r="J162" i="21"/>
  <c r="J187" i="21"/>
  <c r="K220" i="21"/>
  <c r="L220" i="21" s="1"/>
  <c r="J220" i="21"/>
  <c r="J247" i="21"/>
  <c r="K257" i="21"/>
  <c r="L257" i="21" s="1"/>
  <c r="J257" i="21"/>
  <c r="G96" i="21"/>
  <c r="K96" i="21" s="1"/>
  <c r="L96" i="21" s="1"/>
  <c r="G115" i="21"/>
  <c r="K115" i="21" s="1"/>
  <c r="L115" i="21" s="1"/>
  <c r="G131" i="21"/>
  <c r="K131" i="21" s="1"/>
  <c r="L131" i="21" s="1"/>
  <c r="G147" i="21"/>
  <c r="K147" i="21" s="1"/>
  <c r="L147" i="21" s="1"/>
  <c r="G163" i="21"/>
  <c r="K163" i="21" s="1"/>
  <c r="L163" i="21" s="1"/>
  <c r="K183" i="21"/>
  <c r="L183" i="21" s="1"/>
  <c r="J183" i="21"/>
  <c r="K186" i="21"/>
  <c r="L186" i="21" s="1"/>
  <c r="J191" i="21"/>
  <c r="G204" i="21"/>
  <c r="K204" i="21" s="1"/>
  <c r="L204" i="21" s="1"/>
  <c r="K208" i="21"/>
  <c r="L208" i="21" s="1"/>
  <c r="J214" i="21"/>
  <c r="K259" i="21"/>
  <c r="L259" i="21" s="1"/>
  <c r="J259" i="21"/>
  <c r="J269" i="21"/>
  <c r="G95" i="21"/>
  <c r="K95" i="21" s="1"/>
  <c r="L95" i="21" s="1"/>
  <c r="K118" i="21"/>
  <c r="L118" i="21" s="1"/>
  <c r="J118" i="21"/>
  <c r="J150" i="21"/>
  <c r="J160" i="21"/>
  <c r="K197" i="21"/>
  <c r="L197" i="21" s="1"/>
  <c r="J197" i="21"/>
  <c r="K222" i="21"/>
  <c r="L222" i="21" s="1"/>
  <c r="J102" i="21"/>
  <c r="J112" i="21"/>
  <c r="J128" i="21"/>
  <c r="K134" i="21"/>
  <c r="L134" i="21" s="1"/>
  <c r="J134" i="21"/>
  <c r="J144" i="21"/>
  <c r="K90" i="21"/>
  <c r="L90" i="21" s="1"/>
  <c r="J100" i="21"/>
  <c r="G103" i="21"/>
  <c r="K103" i="21" s="1"/>
  <c r="L103" i="21" s="1"/>
  <c r="G119" i="21"/>
  <c r="K119" i="21" s="1"/>
  <c r="L119" i="21" s="1"/>
  <c r="G135" i="21"/>
  <c r="K135" i="21" s="1"/>
  <c r="L135" i="21" s="1"/>
  <c r="G151" i="21"/>
  <c r="K151" i="21" s="1"/>
  <c r="L151" i="21" s="1"/>
  <c r="K200" i="21"/>
  <c r="L200" i="21" s="1"/>
  <c r="J207" i="21"/>
  <c r="J222" i="21"/>
  <c r="K256" i="21"/>
  <c r="L256" i="21" s="1"/>
  <c r="J256" i="21"/>
  <c r="J90" i="21"/>
  <c r="G92" i="21"/>
  <c r="K92" i="21" s="1"/>
  <c r="L92" i="21" s="1"/>
  <c r="K106" i="21"/>
  <c r="L106" i="21" s="1"/>
  <c r="J106" i="21"/>
  <c r="G108" i="21"/>
  <c r="K108" i="21" s="1"/>
  <c r="L108" i="21" s="1"/>
  <c r="K122" i="21"/>
  <c r="L122" i="21" s="1"/>
  <c r="J122" i="21"/>
  <c r="G124" i="21"/>
  <c r="K124" i="21" s="1"/>
  <c r="L124" i="21" s="1"/>
  <c r="K138" i="21"/>
  <c r="L138" i="21" s="1"/>
  <c r="J138" i="21"/>
  <c r="G140" i="21"/>
  <c r="K140" i="21" s="1"/>
  <c r="L140" i="21" s="1"/>
  <c r="K154" i="21"/>
  <c r="L154" i="21" s="1"/>
  <c r="J154" i="21"/>
  <c r="G156" i="21"/>
  <c r="K156" i="21" s="1"/>
  <c r="L156" i="21" s="1"/>
  <c r="J172" i="21"/>
  <c r="J189" i="21"/>
  <c r="G191" i="21"/>
  <c r="K191" i="21" s="1"/>
  <c r="L191" i="21" s="1"/>
  <c r="J196" i="21"/>
  <c r="K196" i="21"/>
  <c r="L196" i="21" s="1"/>
  <c r="K212" i="21"/>
  <c r="L212" i="21" s="1"/>
  <c r="K66" i="21"/>
  <c r="L66" i="21" s="1"/>
  <c r="K70" i="21"/>
  <c r="L70" i="21" s="1"/>
  <c r="K74" i="21"/>
  <c r="L74" i="21" s="1"/>
  <c r="K78" i="21"/>
  <c r="L78" i="21" s="1"/>
  <c r="K86" i="21"/>
  <c r="L86" i="21" s="1"/>
  <c r="G91" i="21"/>
  <c r="K91" i="21" s="1"/>
  <c r="L91" i="21" s="1"/>
  <c r="K98" i="21"/>
  <c r="L98" i="21" s="1"/>
  <c r="G107" i="21"/>
  <c r="K107" i="21" s="1"/>
  <c r="L107" i="21" s="1"/>
  <c r="K121" i="21"/>
  <c r="L121" i="21" s="1"/>
  <c r="G123" i="21"/>
  <c r="K123" i="21" s="1"/>
  <c r="L123" i="21" s="1"/>
  <c r="G139" i="21"/>
  <c r="K139" i="21" s="1"/>
  <c r="L139" i="21" s="1"/>
  <c r="K153" i="21"/>
  <c r="L153" i="21" s="1"/>
  <c r="G155" i="21"/>
  <c r="K155" i="21" s="1"/>
  <c r="L155" i="21" s="1"/>
  <c r="K221" i="21"/>
  <c r="L221" i="21" s="1"/>
  <c r="J221" i="21"/>
  <c r="K230" i="21"/>
  <c r="L230" i="21" s="1"/>
  <c r="J230" i="21"/>
  <c r="J239" i="21"/>
  <c r="K239" i="21"/>
  <c r="L239" i="21" s="1"/>
  <c r="K181" i="21"/>
  <c r="L181" i="21" s="1"/>
  <c r="K182" i="21"/>
  <c r="L182" i="21" s="1"/>
  <c r="K203" i="21"/>
  <c r="L203" i="21" s="1"/>
  <c r="G207" i="21"/>
  <c r="K207" i="21" s="1"/>
  <c r="L207" i="21" s="1"/>
  <c r="J215" i="21"/>
  <c r="J235" i="21"/>
  <c r="K242" i="21"/>
  <c r="L242" i="21" s="1"/>
  <c r="G247" i="21"/>
  <c r="K247" i="21" s="1"/>
  <c r="L247" i="21" s="1"/>
  <c r="K265" i="21"/>
  <c r="L265" i="21" s="1"/>
  <c r="J265" i="21"/>
  <c r="J294" i="21"/>
  <c r="G261" i="21"/>
  <c r="K261" i="21" s="1"/>
  <c r="L261" i="21" s="1"/>
  <c r="K310" i="21"/>
  <c r="L310" i="21" s="1"/>
  <c r="J310" i="21"/>
  <c r="J312" i="21"/>
  <c r="J316" i="21"/>
  <c r="J266" i="21"/>
  <c r="J284" i="21"/>
  <c r="K293" i="21"/>
  <c r="L293" i="21" s="1"/>
  <c r="J293" i="21"/>
  <c r="K297" i="21"/>
  <c r="L297" i="21" s="1"/>
  <c r="J297" i="21"/>
  <c r="K185" i="21"/>
  <c r="L185" i="21" s="1"/>
  <c r="G189" i="21"/>
  <c r="K189" i="21" s="1"/>
  <c r="L189" i="21" s="1"/>
  <c r="G210" i="21"/>
  <c r="K210" i="21" s="1"/>
  <c r="L210" i="21" s="1"/>
  <c r="K216" i="21"/>
  <c r="L216" i="21" s="1"/>
  <c r="J216" i="21"/>
  <c r="G227" i="21"/>
  <c r="K227" i="21" s="1"/>
  <c r="L227" i="21" s="1"/>
  <c r="J233" i="21"/>
  <c r="G248" i="21"/>
  <c r="K248" i="21" s="1"/>
  <c r="L248" i="21" s="1"/>
  <c r="J249" i="21"/>
  <c r="K264" i="21"/>
  <c r="L264" i="21" s="1"/>
  <c r="J264" i="21"/>
  <c r="K270" i="21"/>
  <c r="L270" i="21" s="1"/>
  <c r="J270" i="21"/>
  <c r="J302" i="21"/>
  <c r="G167" i="21"/>
  <c r="K167" i="21" s="1"/>
  <c r="L167" i="21" s="1"/>
  <c r="G171" i="21"/>
  <c r="K171" i="21" s="1"/>
  <c r="L171" i="21" s="1"/>
  <c r="G175" i="21"/>
  <c r="K175" i="21" s="1"/>
  <c r="L175" i="21" s="1"/>
  <c r="K195" i="21"/>
  <c r="L195" i="21" s="1"/>
  <c r="G199" i="21"/>
  <c r="K199" i="21" s="1"/>
  <c r="L199" i="21" s="1"/>
  <c r="K205" i="21"/>
  <c r="L205" i="21" s="1"/>
  <c r="K224" i="21"/>
  <c r="L224" i="21" s="1"/>
  <c r="J224" i="21"/>
  <c r="K229" i="21"/>
  <c r="L229" i="21" s="1"/>
  <c r="J237" i="21"/>
  <c r="K240" i="21"/>
  <c r="L240" i="21" s="1"/>
  <c r="J240" i="21"/>
  <c r="K245" i="21"/>
  <c r="L245" i="21" s="1"/>
  <c r="J245" i="21"/>
  <c r="J251" i="21"/>
  <c r="J268" i="21"/>
  <c r="K272" i="21"/>
  <c r="L272" i="21" s="1"/>
  <c r="J272" i="21"/>
  <c r="J274" i="21"/>
  <c r="J276" i="21"/>
  <c r="K289" i="21"/>
  <c r="L289" i="21" s="1"/>
  <c r="J289" i="21"/>
  <c r="K317" i="21"/>
  <c r="L317" i="21" s="1"/>
  <c r="J317" i="21"/>
  <c r="K332" i="21"/>
  <c r="L332" i="21" s="1"/>
  <c r="J332" i="21"/>
  <c r="G187" i="21"/>
  <c r="K187" i="21" s="1"/>
  <c r="L187" i="21" s="1"/>
  <c r="K193" i="21"/>
  <c r="L193" i="21" s="1"/>
  <c r="J195" i="21"/>
  <c r="J205" i="21"/>
  <c r="K211" i="21"/>
  <c r="L211" i="21" s="1"/>
  <c r="G226" i="21"/>
  <c r="K226" i="21" s="1"/>
  <c r="L226" i="21" s="1"/>
  <c r="J229" i="21"/>
  <c r="K232" i="21"/>
  <c r="L232" i="21" s="1"/>
  <c r="J232" i="21"/>
  <c r="K263" i="21"/>
  <c r="L263" i="21" s="1"/>
  <c r="K285" i="21"/>
  <c r="L285" i="21" s="1"/>
  <c r="J285" i="21"/>
  <c r="J296" i="21"/>
  <c r="J300" i="21"/>
  <c r="J309" i="21"/>
  <c r="K321" i="21"/>
  <c r="L321" i="21" s="1"/>
  <c r="J321" i="21"/>
  <c r="G235" i="21"/>
  <c r="K235" i="21" s="1"/>
  <c r="L235" i="21" s="1"/>
  <c r="G262" i="21"/>
  <c r="K262" i="21" s="1"/>
  <c r="L262" i="21" s="1"/>
  <c r="G276" i="21"/>
  <c r="K276" i="21" s="1"/>
  <c r="L276" i="21" s="1"/>
  <c r="J280" i="21"/>
  <c r="K283" i="21"/>
  <c r="L283" i="21" s="1"/>
  <c r="J291" i="21"/>
  <c r="J304" i="21"/>
  <c r="J308" i="21"/>
  <c r="J328" i="21"/>
  <c r="K279" i="21"/>
  <c r="L279" i="21" s="1"/>
  <c r="K282" i="21"/>
  <c r="L282" i="21" s="1"/>
  <c r="J282" i="21"/>
  <c r="J288" i="21"/>
  <c r="J292" i="21"/>
  <c r="J307" i="21"/>
  <c r="J313" i="21"/>
  <c r="G243" i="21"/>
  <c r="K243" i="21" s="1"/>
  <c r="L243" i="21" s="1"/>
  <c r="J262" i="21"/>
  <c r="K267" i="21"/>
  <c r="L267" i="21" s="1"/>
  <c r="G269" i="21"/>
  <c r="K269" i="21" s="1"/>
  <c r="L269" i="21" s="1"/>
  <c r="J279" i="21"/>
  <c r="K286" i="21"/>
  <c r="L286" i="21" s="1"/>
  <c r="J286" i="21"/>
  <c r="G291" i="21"/>
  <c r="K291" i="21" s="1"/>
  <c r="L291" i="21" s="1"/>
  <c r="J301" i="21"/>
  <c r="K305" i="21"/>
  <c r="L305" i="21" s="1"/>
  <c r="J305" i="21"/>
  <c r="J351" i="21"/>
  <c r="G215" i="21"/>
  <c r="K215" i="21" s="1"/>
  <c r="L215" i="21" s="1"/>
  <c r="K217" i="21"/>
  <c r="L217" i="21" s="1"/>
  <c r="G223" i="21"/>
  <c r="K223" i="21" s="1"/>
  <c r="L223" i="21" s="1"/>
  <c r="K225" i="21"/>
  <c r="L225" i="21" s="1"/>
  <c r="G231" i="21"/>
  <c r="K231" i="21" s="1"/>
  <c r="L231" i="21" s="1"/>
  <c r="K260" i="21"/>
  <c r="L260" i="21" s="1"/>
  <c r="G266" i="21"/>
  <c r="K266" i="21" s="1"/>
  <c r="L266" i="21" s="1"/>
  <c r="G280" i="21"/>
  <c r="K280" i="21" s="1"/>
  <c r="L280" i="21" s="1"/>
  <c r="K281" i="21"/>
  <c r="L281" i="21" s="1"/>
  <c r="J281" i="21"/>
  <c r="G287" i="21"/>
  <c r="K287" i="21" s="1"/>
  <c r="L287" i="21" s="1"/>
  <c r="K299" i="21"/>
  <c r="L299" i="21" s="1"/>
  <c r="J299" i="21"/>
  <c r="J320" i="21"/>
  <c r="J324" i="21"/>
  <c r="K338" i="21"/>
  <c r="L338" i="21" s="1"/>
  <c r="J338" i="21"/>
  <c r="K349" i="21"/>
  <c r="L349" i="21" s="1"/>
  <c r="J349" i="21"/>
  <c r="G288" i="21"/>
  <c r="K288" i="21" s="1"/>
  <c r="L288" i="21" s="1"/>
  <c r="G296" i="21"/>
  <c r="K296" i="21" s="1"/>
  <c r="L296" i="21" s="1"/>
  <c r="G331" i="21"/>
  <c r="K331" i="21" s="1"/>
  <c r="L331" i="21" s="1"/>
  <c r="J334" i="21"/>
  <c r="G336" i="21"/>
  <c r="K336" i="21" s="1"/>
  <c r="L336" i="21" s="1"/>
  <c r="J344" i="21"/>
  <c r="K318" i="21"/>
  <c r="L318" i="21" s="1"/>
  <c r="J318" i="21"/>
  <c r="K326" i="21"/>
  <c r="L326" i="21" s="1"/>
  <c r="J326" i="21"/>
  <c r="G295" i="21"/>
  <c r="K295" i="21" s="1"/>
  <c r="L295" i="21" s="1"/>
  <c r="J315" i="21"/>
  <c r="J323" i="21"/>
  <c r="J348" i="21"/>
  <c r="K325" i="21"/>
  <c r="L325" i="21" s="1"/>
  <c r="K333" i="21"/>
  <c r="L333" i="21" s="1"/>
  <c r="J333" i="21"/>
  <c r="G258" i="21"/>
  <c r="K258" i="21" s="1"/>
  <c r="L258" i="21" s="1"/>
  <c r="K335" i="21"/>
  <c r="L335" i="21" s="1"/>
  <c r="K342" i="21"/>
  <c r="L342" i="21" s="1"/>
  <c r="J342" i="21"/>
  <c r="K290" i="21"/>
  <c r="L290" i="21" s="1"/>
  <c r="J290" i="21"/>
  <c r="J298" i="21"/>
  <c r="J306" i="21"/>
  <c r="K314" i="21"/>
  <c r="L314" i="21" s="1"/>
  <c r="J314" i="21"/>
  <c r="K322" i="21"/>
  <c r="L322" i="21" s="1"/>
  <c r="J322" i="21"/>
  <c r="G351" i="21"/>
  <c r="K351" i="21" s="1"/>
  <c r="L351" i="21" s="1"/>
  <c r="J355" i="21"/>
  <c r="G328" i="21"/>
  <c r="K328" i="21" s="1"/>
  <c r="L328" i="21" s="1"/>
  <c r="K330" i="21"/>
  <c r="L330" i="21" s="1"/>
  <c r="J330" i="21"/>
  <c r="K353" i="21"/>
  <c r="L353" i="21" s="1"/>
  <c r="G355" i="21"/>
  <c r="K355" i="21" s="1"/>
  <c r="L355" i="21" s="1"/>
  <c r="K337" i="21"/>
  <c r="L337" i="21" s="1"/>
  <c r="G339" i="21"/>
  <c r="K339" i="21" s="1"/>
  <c r="L339" i="21" s="1"/>
  <c r="G344" i="21"/>
  <c r="K344" i="21" s="1"/>
  <c r="L344" i="21" s="1"/>
  <c r="K346" i="21"/>
  <c r="L346" i="21" s="1"/>
  <c r="J346" i="21"/>
  <c r="K341" i="21"/>
  <c r="L341" i="21" s="1"/>
  <c r="G343" i="21"/>
  <c r="K343" i="21" s="1"/>
  <c r="L343" i="21" s="1"/>
  <c r="G348" i="21"/>
  <c r="K348" i="21" s="1"/>
  <c r="L348" i="21" s="1"/>
  <c r="K350" i="21"/>
  <c r="L350" i="21" s="1"/>
  <c r="J350" i="21"/>
  <c r="G303" i="21"/>
  <c r="K303" i="21" s="1"/>
  <c r="L303" i="21" s="1"/>
  <c r="G304" i="21"/>
  <c r="K304" i="21" s="1"/>
  <c r="L304" i="21" s="1"/>
  <c r="G307" i="21"/>
  <c r="K307" i="21" s="1"/>
  <c r="L307" i="21" s="1"/>
  <c r="G308" i="21"/>
  <c r="K308" i="21" s="1"/>
  <c r="L308" i="21" s="1"/>
  <c r="G311" i="21"/>
  <c r="K311" i="21" s="1"/>
  <c r="L311" i="21" s="1"/>
  <c r="G312" i="21"/>
  <c r="K312" i="21" s="1"/>
  <c r="L312" i="21" s="1"/>
  <c r="G315" i="21"/>
  <c r="K315" i="21" s="1"/>
  <c r="L315" i="21" s="1"/>
  <c r="G316" i="21"/>
  <c r="K316" i="21" s="1"/>
  <c r="L316" i="21" s="1"/>
  <c r="G319" i="21"/>
  <c r="K319" i="21" s="1"/>
  <c r="L319" i="21" s="1"/>
  <c r="G320" i="21"/>
  <c r="K320" i="21" s="1"/>
  <c r="L320" i="21" s="1"/>
  <c r="G323" i="21"/>
  <c r="K323" i="21" s="1"/>
  <c r="L323" i="21" s="1"/>
  <c r="G324" i="21"/>
  <c r="K324" i="21" s="1"/>
  <c r="L324" i="21" s="1"/>
  <c r="K345" i="21"/>
  <c r="L345" i="21" s="1"/>
  <c r="G347" i="21"/>
  <c r="K347" i="21" s="1"/>
  <c r="L347" i="21" s="1"/>
  <c r="G352" i="21"/>
  <c r="K352" i="21" s="1"/>
  <c r="L352" i="21" s="1"/>
  <c r="K354" i="21"/>
  <c r="L354" i="21" s="1"/>
  <c r="J354" i="21"/>
  <c r="G356" i="21"/>
  <c r="K356" i="21" s="1"/>
  <c r="L356" i="21" s="1"/>
  <c r="K357" i="21"/>
  <c r="L357" i="21" s="1"/>
  <c r="J357" i="21"/>
  <c r="F358" i="22" l="1"/>
  <c r="G8" i="22"/>
  <c r="G358" i="22" s="1"/>
  <c r="I358" i="22"/>
  <c r="K8" i="22"/>
  <c r="J8" i="22"/>
  <c r="L10" i="21"/>
  <c r="K358" i="21"/>
  <c r="L358" i="21"/>
  <c r="K358" i="22" l="1"/>
  <c r="L8" i="22"/>
  <c r="L358" i="22" s="1"/>
  <c r="E3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<sst xmlns="http://schemas.openxmlformats.org/spreadsheetml/2006/main" count="1363" uniqueCount="42">
  <si>
    <t>Дата</t>
  </si>
  <si>
    <t>Количество</t>
  </si>
  <si>
    <t>Тип сделки</t>
  </si>
  <si>
    <t>Покупка</t>
  </si>
  <si>
    <t>Продажа</t>
  </si>
  <si>
    <t>&lt;TICKER&gt;</t>
  </si>
  <si>
    <t>&lt;DATE&gt;</t>
  </si>
  <si>
    <t>&lt;OPEN&gt;</t>
  </si>
  <si>
    <t>&lt;HIGH&gt;</t>
  </si>
  <si>
    <t>&lt;LOW&gt;</t>
  </si>
  <si>
    <t>&lt;CLOSE&gt;</t>
  </si>
  <si>
    <t>&lt;VOL&gt;</t>
  </si>
  <si>
    <t>СберБ БО3R</t>
  </si>
  <si>
    <t>Купоны №</t>
  </si>
  <si>
    <t>Купоны дата</t>
  </si>
  <si>
    <t>Купоны ставка</t>
  </si>
  <si>
    <t>Купоны % от Номинала</t>
  </si>
  <si>
    <t>Купоны размер</t>
  </si>
  <si>
    <t>Погашение % от номинала</t>
  </si>
  <si>
    <t>Погашение размер</t>
  </si>
  <si>
    <t>1000 RUR</t>
  </si>
  <si>
    <t>Количество (net)</t>
  </si>
  <si>
    <t>Названия строк</t>
  </si>
  <si>
    <t>Общий итог</t>
  </si>
  <si>
    <t>Сумма по полю Количество (net)</t>
  </si>
  <si>
    <t>Цена сделки</t>
  </si>
  <si>
    <t>Дата купона</t>
  </si>
  <si>
    <t xml:space="preserve">Позиция даты купона </t>
  </si>
  <si>
    <t>НКД, %</t>
  </si>
  <si>
    <t>Денежный поток</t>
  </si>
  <si>
    <t>Условия</t>
  </si>
  <si>
    <t>Start</t>
  </si>
  <si>
    <t>Номинал</t>
  </si>
  <si>
    <t>Ставка</t>
  </si>
  <si>
    <t xml:space="preserve">Купон </t>
  </si>
  <si>
    <t>Открытая позиция</t>
  </si>
  <si>
    <t>Купон выплачивается?</t>
  </si>
  <si>
    <t>Купон</t>
  </si>
  <si>
    <t>Сумма + купон</t>
  </si>
  <si>
    <t>Чистая приведённая стоимость</t>
  </si>
  <si>
    <t>Сумм</t>
  </si>
  <si>
    <t>Начало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</si>
</sst>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5" fillId="0" borderId="0" xfId="0" applyFont="1"/>
    <xf numFmtId="0" fontId="5" fillId="0" borderId="2" xfId="0" applyFont="1" applyBorder="1"/>
    <xf numFmtId="14" fontId="5" fillId="0" borderId="2" xfId="0" applyNumberFormat="1" applyFont="1" applyBorder="1"/>
    <xf numFmtId="9" fontId="5" fillId="0" borderId="2" xfId="0" applyNumberFormat="1" applyFont="1" applyBorder="1"/>
    <xf numFmtId="0" fontId="0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164" fontId="0" fillId="0" borderId="7" xfId="0" applyNumberFormat="1" applyBorder="1"/>
    <xf numFmtId="0" fontId="1" fillId="0" borderId="2" xfId="0" applyFont="1" applyBorder="1"/>
    <xf numFmtId="0" fontId="0" fillId="0" borderId="8" xfId="0" applyBorder="1"/>
    <xf numFmtId="164" fontId="1" fillId="0" borderId="7" xfId="0" applyNumberFormat="1" applyFont="1" applyFill="1" applyBorder="1"/>
    <xf numFmtId="0" fontId="0" fillId="0" borderId="8" xfId="0" applyNumberFormat="1" applyFill="1" applyBorder="1"/>
    <xf numFmtId="164" fontId="1" fillId="0" borderId="9" xfId="0" applyNumberFormat="1" applyFont="1" applyFill="1" applyBorder="1"/>
    <xf numFmtId="0" fontId="0" fillId="0" borderId="10" xfId="0" applyNumberFormat="1" applyFill="1" applyBorder="1"/>
    <xf numFmtId="0" fontId="6" fillId="5" borderId="0" xfId="0" applyFont="1" applyFill="1" applyBorder="1"/>
    <xf numFmtId="0" fontId="2" fillId="4" borderId="0" xfId="0" applyFont="1" applyFill="1" applyBorder="1"/>
    <xf numFmtId="164" fontId="0" fillId="0" borderId="0" xfId="0" applyNumberFormat="1" applyBorder="1" applyAlignment="1">
      <alignment horizontal="left"/>
    </xf>
    <xf numFmtId="0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2" fontId="2" fillId="4" borderId="0" xfId="0" applyNumberFormat="1" applyFont="1" applyFill="1" applyBorder="1"/>
    <xf numFmtId="0" fontId="0" fillId="3" borderId="2" xfId="0" applyFill="1" applyBorder="1" applyAlignment="1">
      <alignment horizontal="center"/>
    </xf>
    <xf numFmtId="14" fontId="0" fillId="0" borderId="0" xfId="0" applyNumberFormat="1" applyBorder="1"/>
  </cellXfs>
  <cellStyles count="1">
    <cellStyle name="Обычный" xfId="0" builtinId="0"/>
  </cellStyles>
  <dxfs count="2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2.502549537036" createdVersion="7" refreshedVersion="7" minRefreshableVersion="3" recordCount="508" xr:uid="{D66BDD3F-E1BB-CC47-905D-90C2469EC96E}">
  <cacheSource type="worksheet">
    <worksheetSource ref="A1:D509" sheet="Сделки"/>
  </cacheSource>
  <cacheFields count="4">
    <cacheField name="Дата" numFmtId="164">
      <sharedItems containsSemiMixedTypes="0" containsNonDate="0" containsDate="1" containsString="0" minDate="2017-10-13T00:00:00" maxDate="2020-12-09T00:00:00" count="350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2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0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09T00:00:00"/>
        <d v="2020-10-14T00:00:00"/>
        <d v="2020-10-16T00:00:00"/>
        <d v="2020-10-20T00:00:00"/>
        <d v="2020-12-08T00:00:00"/>
      </sharedItems>
    </cacheField>
    <cacheField name="Количество" numFmtId="0">
      <sharedItems containsSemiMixedTypes="0" containsString="0" containsNumber="1" containsInteger="1" minValue="0" maxValue="2250"/>
    </cacheField>
    <cacheField name="Тип сделки" numFmtId="0">
      <sharedItems count="3">
        <s v="Покупка"/>
        <s v="Продажа"/>
        <s v="Купон"/>
      </sharedItems>
    </cacheField>
    <cacheField name="Количество (net)" numFmtId="0">
      <sharedItems containsSemiMixedTypes="0" containsString="0" containsNumber="1" containsInteger="1" minValue="-2250" maxValue="750" count="177">
        <n v="290"/>
        <n v="90"/>
        <n v="380"/>
        <n v="570"/>
        <n v="-490"/>
        <n v="-800"/>
        <n v="260"/>
        <n v="230"/>
        <n v="-390"/>
        <n v="410"/>
        <n v="-100"/>
        <n v="700"/>
        <n v="-330"/>
        <n v="-470"/>
        <n v="150"/>
        <n v="30"/>
        <n v="250"/>
        <n v="-620"/>
        <n v="-920"/>
        <n v="-80"/>
        <n v="330"/>
        <n v="550"/>
        <n v="740"/>
        <n v="-1110"/>
        <n v="-520"/>
        <n v="-30"/>
        <n v="-460"/>
        <n v="610"/>
        <n v="60"/>
        <n v="-320"/>
        <n v="-640"/>
        <n v="510"/>
        <n v="40"/>
        <n v="-750"/>
        <n v="-170"/>
        <n v="220"/>
        <n v="540"/>
        <n v="50"/>
        <n v="360"/>
        <n v="-290"/>
        <n v="390"/>
        <n v="200"/>
        <n v="450"/>
        <n v="350"/>
        <n v="-220"/>
        <n v="80"/>
        <n v="-90"/>
        <n v="600"/>
        <n v="-660"/>
        <n v="-1000"/>
        <n v="-230"/>
        <n v="320"/>
        <n v="110"/>
        <n v="-500"/>
        <n v="500"/>
        <n v="-40"/>
        <n v="-120"/>
        <n v="580"/>
        <n v="-710"/>
        <n v="420"/>
        <n v="-380"/>
        <n v="-240"/>
        <n v="130"/>
        <n v="590"/>
        <n v="-60"/>
        <n v="640"/>
        <n v="-1680"/>
        <n v="-50"/>
        <n v="190"/>
        <n v="1"/>
        <n v="470"/>
        <n v="180"/>
        <n v="-2130"/>
        <n v="-310"/>
        <n v="530"/>
        <n v="280"/>
        <n v="-400"/>
        <n v="-770"/>
        <n v="680"/>
        <n v="-550"/>
        <n v="310"/>
        <n v="-1010"/>
        <n v="400"/>
        <n v="-410"/>
        <n v="440"/>
        <n v="-610"/>
        <n v="490"/>
        <n v="210"/>
        <n v="170"/>
        <n v="-600"/>
        <n v="710"/>
        <n v="-10"/>
        <n v="-1370"/>
        <n v="690"/>
        <n v="-810"/>
        <n v="-1070"/>
        <n v="460"/>
        <n v="160"/>
        <n v="-1320"/>
        <n v="340"/>
        <n v="-300"/>
        <n v="270"/>
        <n v="-580"/>
        <n v="-1250"/>
        <n v="-1060"/>
        <n v="0"/>
        <n v="-1300"/>
        <n v="-430"/>
        <n v="750"/>
        <n v="-1120"/>
        <n v="-20"/>
        <n v="-830"/>
        <n v="-720"/>
        <n v="370"/>
        <n v="-340"/>
        <n v="-180"/>
        <n v="-970"/>
        <n v="240"/>
        <n v="-780"/>
        <n v="660"/>
        <n v="-1190"/>
        <n v="-190"/>
        <n v="720"/>
        <n v="-1420"/>
        <n v="730"/>
        <n v="-590"/>
        <n v="-110"/>
        <n v="-270"/>
        <n v="-690"/>
        <n v="560"/>
        <n v="120"/>
        <n v="-1020"/>
        <n v="650"/>
        <n v="-350"/>
        <n v="300"/>
        <n v="-570"/>
        <n v="10"/>
        <n v="670"/>
        <n v="-630"/>
        <n v="-140"/>
        <n v="-160"/>
        <n v="-360"/>
        <n v="140"/>
        <n v="-280"/>
        <n v="-680"/>
        <n v="520"/>
        <n v="20"/>
        <n v="-1750"/>
        <n v="-1180"/>
        <n v="480"/>
        <n v="-1540"/>
        <n v="-530"/>
        <n v="-790"/>
        <n v="-1280"/>
        <n v="-70"/>
        <n v="630"/>
        <n v="-1520"/>
        <n v="-130"/>
        <n v="-510"/>
        <n v="-1140"/>
        <n v="-540"/>
        <n v="-250"/>
        <n v="-150"/>
        <n v="-560"/>
        <n v="-200"/>
        <n v="-940"/>
        <n v="-2250"/>
        <n v="-1360"/>
        <n v="-450"/>
        <n v="-210"/>
        <n v="-480"/>
        <n v="-420"/>
        <n v="-1260"/>
        <n v="100"/>
        <n v="-650"/>
        <n v="-1100"/>
        <n v="-3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n v="290"/>
    <x v="0"/>
    <x v="0"/>
  </r>
  <r>
    <x v="0"/>
    <n v="90"/>
    <x v="0"/>
    <x v="1"/>
  </r>
  <r>
    <x v="1"/>
    <n v="380"/>
    <x v="0"/>
    <x v="2"/>
  </r>
  <r>
    <x v="2"/>
    <n v="570"/>
    <x v="0"/>
    <x v="3"/>
  </r>
  <r>
    <x v="3"/>
    <n v="490"/>
    <x v="1"/>
    <x v="4"/>
  </r>
  <r>
    <x v="3"/>
    <n v="800"/>
    <x v="1"/>
    <x v="5"/>
  </r>
  <r>
    <x v="3"/>
    <n v="260"/>
    <x v="0"/>
    <x v="6"/>
  </r>
  <r>
    <x v="4"/>
    <n v="230"/>
    <x v="0"/>
    <x v="7"/>
  </r>
  <r>
    <x v="5"/>
    <n v="390"/>
    <x v="1"/>
    <x v="8"/>
  </r>
  <r>
    <x v="5"/>
    <n v="410"/>
    <x v="0"/>
    <x v="9"/>
  </r>
  <r>
    <x v="6"/>
    <n v="100"/>
    <x v="1"/>
    <x v="10"/>
  </r>
  <r>
    <x v="6"/>
    <n v="90"/>
    <x v="0"/>
    <x v="1"/>
  </r>
  <r>
    <x v="7"/>
    <n v="700"/>
    <x v="0"/>
    <x v="11"/>
  </r>
  <r>
    <x v="8"/>
    <n v="330"/>
    <x v="1"/>
    <x v="12"/>
  </r>
  <r>
    <x v="8"/>
    <n v="470"/>
    <x v="1"/>
    <x v="13"/>
  </r>
  <r>
    <x v="9"/>
    <n v="150"/>
    <x v="0"/>
    <x v="14"/>
  </r>
  <r>
    <x v="9"/>
    <n v="90"/>
    <x v="0"/>
    <x v="1"/>
  </r>
  <r>
    <x v="10"/>
    <n v="30"/>
    <x v="0"/>
    <x v="15"/>
  </r>
  <r>
    <x v="10"/>
    <n v="250"/>
    <x v="0"/>
    <x v="16"/>
  </r>
  <r>
    <x v="10"/>
    <n v="700"/>
    <x v="0"/>
    <x v="11"/>
  </r>
  <r>
    <x v="11"/>
    <n v="620"/>
    <x v="1"/>
    <x v="17"/>
  </r>
  <r>
    <x v="12"/>
    <n v="920"/>
    <x v="1"/>
    <x v="18"/>
  </r>
  <r>
    <x v="13"/>
    <n v="80"/>
    <x v="1"/>
    <x v="19"/>
  </r>
  <r>
    <x v="13"/>
    <n v="330"/>
    <x v="0"/>
    <x v="20"/>
  </r>
  <r>
    <x v="14"/>
    <n v="550"/>
    <x v="0"/>
    <x v="21"/>
  </r>
  <r>
    <x v="15"/>
    <n v="740"/>
    <x v="0"/>
    <x v="22"/>
  </r>
  <r>
    <x v="16"/>
    <n v="1110"/>
    <x v="1"/>
    <x v="23"/>
  </r>
  <r>
    <x v="17"/>
    <n v="520"/>
    <x v="1"/>
    <x v="24"/>
  </r>
  <r>
    <x v="18"/>
    <n v="30"/>
    <x v="1"/>
    <x v="25"/>
  </r>
  <r>
    <x v="18"/>
    <n v="460"/>
    <x v="1"/>
    <x v="26"/>
  </r>
  <r>
    <x v="18"/>
    <n v="610"/>
    <x v="0"/>
    <x v="27"/>
  </r>
  <r>
    <x v="18"/>
    <n v="570"/>
    <x v="0"/>
    <x v="3"/>
  </r>
  <r>
    <x v="19"/>
    <n v="60"/>
    <x v="0"/>
    <x v="28"/>
  </r>
  <r>
    <x v="20"/>
    <n v="320"/>
    <x v="1"/>
    <x v="29"/>
  </r>
  <r>
    <x v="21"/>
    <n v="410"/>
    <x v="0"/>
    <x v="9"/>
  </r>
  <r>
    <x v="22"/>
    <n v="640"/>
    <x v="1"/>
    <x v="30"/>
  </r>
  <r>
    <x v="23"/>
    <n v="510"/>
    <x v="0"/>
    <x v="31"/>
  </r>
  <r>
    <x v="24"/>
    <n v="40"/>
    <x v="0"/>
    <x v="32"/>
  </r>
  <r>
    <x v="25"/>
    <n v="750"/>
    <x v="1"/>
    <x v="33"/>
  </r>
  <r>
    <x v="25"/>
    <n v="170"/>
    <x v="1"/>
    <x v="34"/>
  </r>
  <r>
    <x v="25"/>
    <n v="220"/>
    <x v="0"/>
    <x v="35"/>
  </r>
  <r>
    <x v="26"/>
    <n v="540"/>
    <x v="0"/>
    <x v="36"/>
  </r>
  <r>
    <x v="27"/>
    <n v="620"/>
    <x v="1"/>
    <x v="17"/>
  </r>
  <r>
    <x v="28"/>
    <n v="50"/>
    <x v="0"/>
    <x v="37"/>
  </r>
  <r>
    <x v="28"/>
    <n v="50"/>
    <x v="0"/>
    <x v="37"/>
  </r>
  <r>
    <x v="28"/>
    <n v="360"/>
    <x v="0"/>
    <x v="38"/>
  </r>
  <r>
    <x v="29"/>
    <n v="290"/>
    <x v="1"/>
    <x v="39"/>
  </r>
  <r>
    <x v="30"/>
    <n v="390"/>
    <x v="0"/>
    <x v="40"/>
  </r>
  <r>
    <x v="31"/>
    <n v="200"/>
    <x v="0"/>
    <x v="41"/>
  </r>
  <r>
    <x v="32"/>
    <n v="750"/>
    <x v="1"/>
    <x v="33"/>
  </r>
  <r>
    <x v="33"/>
    <n v="450"/>
    <x v="0"/>
    <x v="42"/>
  </r>
  <r>
    <x v="34"/>
    <n v="390"/>
    <x v="1"/>
    <x v="8"/>
  </r>
  <r>
    <x v="34"/>
    <n v="350"/>
    <x v="0"/>
    <x v="43"/>
  </r>
  <r>
    <x v="35"/>
    <n v="220"/>
    <x v="1"/>
    <x v="44"/>
  </r>
  <r>
    <x v="36"/>
    <n v="30"/>
    <x v="0"/>
    <x v="15"/>
  </r>
  <r>
    <x v="37"/>
    <n v="80"/>
    <x v="0"/>
    <x v="45"/>
  </r>
  <r>
    <x v="38"/>
    <n v="90"/>
    <x v="1"/>
    <x v="46"/>
  </r>
  <r>
    <x v="39"/>
    <n v="360"/>
    <x v="0"/>
    <x v="38"/>
  </r>
  <r>
    <x v="39"/>
    <n v="600"/>
    <x v="0"/>
    <x v="47"/>
  </r>
  <r>
    <x v="40"/>
    <n v="660"/>
    <x v="1"/>
    <x v="48"/>
  </r>
  <r>
    <x v="40"/>
    <n v="230"/>
    <x v="0"/>
    <x v="7"/>
  </r>
  <r>
    <x v="41"/>
    <n v="1000"/>
    <x v="1"/>
    <x v="49"/>
  </r>
  <r>
    <x v="41"/>
    <n v="570"/>
    <x v="0"/>
    <x v="3"/>
  </r>
  <r>
    <x v="41"/>
    <n v="200"/>
    <x v="0"/>
    <x v="41"/>
  </r>
  <r>
    <x v="42"/>
    <n v="230"/>
    <x v="1"/>
    <x v="50"/>
  </r>
  <r>
    <x v="42"/>
    <n v="320"/>
    <x v="0"/>
    <x v="51"/>
  </r>
  <r>
    <x v="42"/>
    <n v="110"/>
    <x v="0"/>
    <x v="52"/>
  </r>
  <r>
    <x v="43"/>
    <n v="500"/>
    <x v="1"/>
    <x v="53"/>
  </r>
  <r>
    <x v="44"/>
    <n v="500"/>
    <x v="0"/>
    <x v="54"/>
  </r>
  <r>
    <x v="45"/>
    <n v="40"/>
    <x v="1"/>
    <x v="55"/>
  </r>
  <r>
    <x v="45"/>
    <n v="120"/>
    <x v="1"/>
    <x v="56"/>
  </r>
  <r>
    <x v="46"/>
    <n v="290"/>
    <x v="1"/>
    <x v="39"/>
  </r>
  <r>
    <x v="46"/>
    <n v="580"/>
    <x v="0"/>
    <x v="57"/>
  </r>
  <r>
    <x v="47"/>
    <n v="710"/>
    <x v="1"/>
    <x v="58"/>
  </r>
  <r>
    <x v="47"/>
    <n v="420"/>
    <x v="0"/>
    <x v="59"/>
  </r>
  <r>
    <x v="48"/>
    <n v="380"/>
    <x v="1"/>
    <x v="60"/>
  </r>
  <r>
    <x v="49"/>
    <n v="240"/>
    <x v="1"/>
    <x v="61"/>
  </r>
  <r>
    <x v="49"/>
    <n v="130"/>
    <x v="0"/>
    <x v="62"/>
  </r>
  <r>
    <x v="49"/>
    <n v="290"/>
    <x v="0"/>
    <x v="0"/>
  </r>
  <r>
    <x v="49"/>
    <n v="590"/>
    <x v="0"/>
    <x v="63"/>
  </r>
  <r>
    <x v="50"/>
    <n v="320"/>
    <x v="1"/>
    <x v="29"/>
  </r>
  <r>
    <x v="51"/>
    <n v="40"/>
    <x v="1"/>
    <x v="55"/>
  </r>
  <r>
    <x v="52"/>
    <n v="60"/>
    <x v="1"/>
    <x v="64"/>
  </r>
  <r>
    <x v="52"/>
    <n v="590"/>
    <x v="0"/>
    <x v="63"/>
  </r>
  <r>
    <x v="53"/>
    <n v="1000"/>
    <x v="1"/>
    <x v="49"/>
  </r>
  <r>
    <x v="53"/>
    <n v="570"/>
    <x v="0"/>
    <x v="3"/>
  </r>
  <r>
    <x v="54"/>
    <n v="640"/>
    <x v="0"/>
    <x v="65"/>
  </r>
  <r>
    <x v="54"/>
    <n v="640"/>
    <x v="0"/>
    <x v="65"/>
  </r>
  <r>
    <x v="55"/>
    <n v="1680"/>
    <x v="1"/>
    <x v="66"/>
  </r>
  <r>
    <x v="56"/>
    <n v="380"/>
    <x v="0"/>
    <x v="2"/>
  </r>
  <r>
    <x v="57"/>
    <n v="50"/>
    <x v="1"/>
    <x v="67"/>
  </r>
  <r>
    <x v="57"/>
    <n v="190"/>
    <x v="0"/>
    <x v="68"/>
  </r>
  <r>
    <x v="57"/>
    <n v="220"/>
    <x v="0"/>
    <x v="35"/>
  </r>
  <r>
    <x v="57"/>
    <n v="1"/>
    <x v="2"/>
    <x v="69"/>
  </r>
  <r>
    <x v="58"/>
    <n v="470"/>
    <x v="0"/>
    <x v="70"/>
  </r>
  <r>
    <x v="59"/>
    <n v="60"/>
    <x v="0"/>
    <x v="28"/>
  </r>
  <r>
    <x v="60"/>
    <n v="740"/>
    <x v="0"/>
    <x v="22"/>
  </r>
  <r>
    <x v="60"/>
    <n v="180"/>
    <x v="0"/>
    <x v="71"/>
  </r>
  <r>
    <x v="61"/>
    <n v="2130"/>
    <x v="1"/>
    <x v="72"/>
  </r>
  <r>
    <x v="62"/>
    <n v="310"/>
    <x v="1"/>
    <x v="73"/>
  </r>
  <r>
    <x v="63"/>
    <n v="530"/>
    <x v="0"/>
    <x v="74"/>
  </r>
  <r>
    <x v="63"/>
    <n v="360"/>
    <x v="0"/>
    <x v="38"/>
  </r>
  <r>
    <x v="64"/>
    <n v="330"/>
    <x v="1"/>
    <x v="12"/>
  </r>
  <r>
    <x v="64"/>
    <n v="420"/>
    <x v="0"/>
    <x v="59"/>
  </r>
  <r>
    <x v="65"/>
    <n v="660"/>
    <x v="1"/>
    <x v="48"/>
  </r>
  <r>
    <x v="65"/>
    <n v="280"/>
    <x v="0"/>
    <x v="75"/>
  </r>
  <r>
    <x v="66"/>
    <n v="40"/>
    <x v="1"/>
    <x v="55"/>
  </r>
  <r>
    <x v="66"/>
    <n v="90"/>
    <x v="0"/>
    <x v="1"/>
  </r>
  <r>
    <x v="67"/>
    <n v="380"/>
    <x v="0"/>
    <x v="2"/>
  </r>
  <r>
    <x v="68"/>
    <n v="400"/>
    <x v="1"/>
    <x v="76"/>
  </r>
  <r>
    <x v="69"/>
    <n v="770"/>
    <x v="1"/>
    <x v="77"/>
  </r>
  <r>
    <x v="69"/>
    <n v="680"/>
    <x v="0"/>
    <x v="78"/>
  </r>
  <r>
    <x v="70"/>
    <n v="550"/>
    <x v="1"/>
    <x v="79"/>
  </r>
  <r>
    <x v="70"/>
    <n v="360"/>
    <x v="0"/>
    <x v="38"/>
  </r>
  <r>
    <x v="71"/>
    <n v="450"/>
    <x v="0"/>
    <x v="42"/>
  </r>
  <r>
    <x v="72"/>
    <n v="310"/>
    <x v="0"/>
    <x v="80"/>
  </r>
  <r>
    <x v="73"/>
    <n v="1010"/>
    <x v="1"/>
    <x v="81"/>
  </r>
  <r>
    <x v="74"/>
    <n v="400"/>
    <x v="0"/>
    <x v="82"/>
  </r>
  <r>
    <x v="74"/>
    <n v="600"/>
    <x v="0"/>
    <x v="47"/>
  </r>
  <r>
    <x v="75"/>
    <n v="170"/>
    <x v="1"/>
    <x v="34"/>
  </r>
  <r>
    <x v="76"/>
    <n v="410"/>
    <x v="1"/>
    <x v="83"/>
  </r>
  <r>
    <x v="77"/>
    <n v="380"/>
    <x v="1"/>
    <x v="60"/>
  </r>
  <r>
    <x v="78"/>
    <n v="440"/>
    <x v="0"/>
    <x v="84"/>
  </r>
  <r>
    <x v="79"/>
    <n v="610"/>
    <x v="1"/>
    <x v="85"/>
  </r>
  <r>
    <x v="79"/>
    <n v="490"/>
    <x v="0"/>
    <x v="86"/>
  </r>
  <r>
    <x v="79"/>
    <n v="210"/>
    <x v="0"/>
    <x v="87"/>
  </r>
  <r>
    <x v="80"/>
    <n v="170"/>
    <x v="0"/>
    <x v="88"/>
  </r>
  <r>
    <x v="81"/>
    <n v="600"/>
    <x v="1"/>
    <x v="89"/>
  </r>
  <r>
    <x v="82"/>
    <n v="100"/>
    <x v="1"/>
    <x v="10"/>
  </r>
  <r>
    <x v="82"/>
    <n v="710"/>
    <x v="0"/>
    <x v="90"/>
  </r>
  <r>
    <x v="83"/>
    <n v="10"/>
    <x v="1"/>
    <x v="91"/>
  </r>
  <r>
    <x v="84"/>
    <n v="360"/>
    <x v="0"/>
    <x v="38"/>
  </r>
  <r>
    <x v="84"/>
    <n v="540"/>
    <x v="0"/>
    <x v="36"/>
  </r>
  <r>
    <x v="85"/>
    <n v="1370"/>
    <x v="1"/>
    <x v="92"/>
  </r>
  <r>
    <x v="85"/>
    <n v="690"/>
    <x v="0"/>
    <x v="93"/>
  </r>
  <r>
    <x v="86"/>
    <n v="810"/>
    <x v="1"/>
    <x v="94"/>
  </r>
  <r>
    <x v="86"/>
    <n v="100"/>
    <x v="1"/>
    <x v="10"/>
  </r>
  <r>
    <x v="87"/>
    <n v="60"/>
    <x v="0"/>
    <x v="28"/>
  </r>
  <r>
    <x v="88"/>
    <n v="600"/>
    <x v="1"/>
    <x v="89"/>
  </r>
  <r>
    <x v="88"/>
    <n v="440"/>
    <x v="0"/>
    <x v="84"/>
  </r>
  <r>
    <x v="89"/>
    <n v="530"/>
    <x v="0"/>
    <x v="74"/>
  </r>
  <r>
    <x v="90"/>
    <n v="610"/>
    <x v="0"/>
    <x v="27"/>
  </r>
  <r>
    <x v="91"/>
    <n v="1070"/>
    <x v="1"/>
    <x v="95"/>
  </r>
  <r>
    <x v="92"/>
    <n v="190"/>
    <x v="0"/>
    <x v="68"/>
  </r>
  <r>
    <x v="93"/>
    <n v="530"/>
    <x v="0"/>
    <x v="74"/>
  </r>
  <r>
    <x v="93"/>
    <n v="460"/>
    <x v="0"/>
    <x v="96"/>
  </r>
  <r>
    <x v="93"/>
    <n v="160"/>
    <x v="0"/>
    <x v="97"/>
  </r>
  <r>
    <x v="94"/>
    <n v="1320"/>
    <x v="1"/>
    <x v="98"/>
  </r>
  <r>
    <x v="95"/>
    <n v="340"/>
    <x v="0"/>
    <x v="99"/>
  </r>
  <r>
    <x v="96"/>
    <n v="490"/>
    <x v="1"/>
    <x v="4"/>
  </r>
  <r>
    <x v="97"/>
    <n v="310"/>
    <x v="0"/>
    <x v="80"/>
  </r>
  <r>
    <x v="98"/>
    <n v="110"/>
    <x v="0"/>
    <x v="52"/>
  </r>
  <r>
    <x v="99"/>
    <n v="300"/>
    <x v="1"/>
    <x v="100"/>
  </r>
  <r>
    <x v="100"/>
    <n v="80"/>
    <x v="0"/>
    <x v="45"/>
  </r>
  <r>
    <x v="100"/>
    <n v="270"/>
    <x v="0"/>
    <x v="101"/>
  </r>
  <r>
    <x v="100"/>
    <n v="350"/>
    <x v="0"/>
    <x v="43"/>
  </r>
  <r>
    <x v="101"/>
    <n v="580"/>
    <x v="1"/>
    <x v="102"/>
  </r>
  <r>
    <x v="102"/>
    <n v="500"/>
    <x v="0"/>
    <x v="54"/>
  </r>
  <r>
    <x v="103"/>
    <n v="1250"/>
    <x v="1"/>
    <x v="103"/>
  </r>
  <r>
    <x v="103"/>
    <n v="610"/>
    <x v="0"/>
    <x v="27"/>
  </r>
  <r>
    <x v="103"/>
    <n v="640"/>
    <x v="0"/>
    <x v="65"/>
  </r>
  <r>
    <x v="104"/>
    <n v="80"/>
    <x v="0"/>
    <x v="45"/>
  </r>
  <r>
    <x v="105"/>
    <n v="690"/>
    <x v="0"/>
    <x v="93"/>
  </r>
  <r>
    <x v="106"/>
    <n v="1060"/>
    <x v="1"/>
    <x v="104"/>
  </r>
  <r>
    <x v="107"/>
    <n v="0"/>
    <x v="0"/>
    <x v="105"/>
  </r>
  <r>
    <x v="108"/>
    <n v="400"/>
    <x v="0"/>
    <x v="82"/>
  </r>
  <r>
    <x v="109"/>
    <n v="640"/>
    <x v="0"/>
    <x v="65"/>
  </r>
  <r>
    <x v="110"/>
    <n v="1300"/>
    <x v="1"/>
    <x v="106"/>
  </r>
  <r>
    <x v="111"/>
    <n v="60"/>
    <x v="0"/>
    <x v="28"/>
  </r>
  <r>
    <x v="112"/>
    <n v="430"/>
    <x v="1"/>
    <x v="107"/>
  </r>
  <r>
    <x v="112"/>
    <n v="750"/>
    <x v="0"/>
    <x v="108"/>
  </r>
  <r>
    <x v="112"/>
    <n v="530"/>
    <x v="0"/>
    <x v="74"/>
  </r>
  <r>
    <x v="113"/>
    <n v="1120"/>
    <x v="1"/>
    <x v="109"/>
  </r>
  <r>
    <x v="113"/>
    <n v="220"/>
    <x v="0"/>
    <x v="35"/>
  </r>
  <r>
    <x v="114"/>
    <n v="50"/>
    <x v="0"/>
    <x v="37"/>
  </r>
  <r>
    <x v="115"/>
    <n v="20"/>
    <x v="1"/>
    <x v="110"/>
  </r>
  <r>
    <x v="116"/>
    <n v="540"/>
    <x v="0"/>
    <x v="36"/>
  </r>
  <r>
    <x v="117"/>
    <n v="830"/>
    <x v="1"/>
    <x v="111"/>
  </r>
  <r>
    <x v="117"/>
    <n v="540"/>
    <x v="0"/>
    <x v="36"/>
  </r>
  <r>
    <x v="117"/>
    <n v="270"/>
    <x v="0"/>
    <x v="101"/>
  </r>
  <r>
    <x v="117"/>
    <n v="1"/>
    <x v="2"/>
    <x v="69"/>
  </r>
  <r>
    <x v="118"/>
    <n v="80"/>
    <x v="0"/>
    <x v="45"/>
  </r>
  <r>
    <x v="119"/>
    <n v="720"/>
    <x v="1"/>
    <x v="112"/>
  </r>
  <r>
    <x v="119"/>
    <n v="80"/>
    <x v="0"/>
    <x v="45"/>
  </r>
  <r>
    <x v="120"/>
    <n v="370"/>
    <x v="0"/>
    <x v="113"/>
  </r>
  <r>
    <x v="121"/>
    <n v="340"/>
    <x v="1"/>
    <x v="114"/>
  </r>
  <r>
    <x v="122"/>
    <n v="590"/>
    <x v="0"/>
    <x v="63"/>
  </r>
  <r>
    <x v="122"/>
    <n v="130"/>
    <x v="0"/>
    <x v="62"/>
  </r>
  <r>
    <x v="123"/>
    <n v="180"/>
    <x v="1"/>
    <x v="115"/>
  </r>
  <r>
    <x v="124"/>
    <n v="410"/>
    <x v="0"/>
    <x v="9"/>
  </r>
  <r>
    <x v="125"/>
    <n v="610"/>
    <x v="0"/>
    <x v="27"/>
  </r>
  <r>
    <x v="126"/>
    <n v="690"/>
    <x v="0"/>
    <x v="93"/>
  </r>
  <r>
    <x v="127"/>
    <n v="970"/>
    <x v="1"/>
    <x v="116"/>
  </r>
  <r>
    <x v="127"/>
    <n v="240"/>
    <x v="0"/>
    <x v="117"/>
  </r>
  <r>
    <x v="128"/>
    <n v="1320"/>
    <x v="1"/>
    <x v="98"/>
  </r>
  <r>
    <x v="128"/>
    <n v="610"/>
    <x v="0"/>
    <x v="27"/>
  </r>
  <r>
    <x v="129"/>
    <n v="710"/>
    <x v="1"/>
    <x v="58"/>
  </r>
  <r>
    <x v="130"/>
    <n v="750"/>
    <x v="0"/>
    <x v="108"/>
  </r>
  <r>
    <x v="131"/>
    <n v="170"/>
    <x v="0"/>
    <x v="88"/>
  </r>
  <r>
    <x v="132"/>
    <n v="780"/>
    <x v="1"/>
    <x v="118"/>
  </r>
  <r>
    <x v="132"/>
    <n v="660"/>
    <x v="0"/>
    <x v="119"/>
  </r>
  <r>
    <x v="133"/>
    <n v="180"/>
    <x v="1"/>
    <x v="115"/>
  </r>
  <r>
    <x v="133"/>
    <n v="340"/>
    <x v="1"/>
    <x v="114"/>
  </r>
  <r>
    <x v="133"/>
    <n v="610"/>
    <x v="0"/>
    <x v="27"/>
  </r>
  <r>
    <x v="134"/>
    <n v="1190"/>
    <x v="1"/>
    <x v="120"/>
  </r>
  <r>
    <x v="135"/>
    <n v="90"/>
    <x v="1"/>
    <x v="46"/>
  </r>
  <r>
    <x v="135"/>
    <n v="280"/>
    <x v="0"/>
    <x v="75"/>
  </r>
  <r>
    <x v="136"/>
    <n v="570"/>
    <x v="0"/>
    <x v="3"/>
  </r>
  <r>
    <x v="137"/>
    <n v="190"/>
    <x v="1"/>
    <x v="121"/>
  </r>
  <r>
    <x v="137"/>
    <n v="290"/>
    <x v="0"/>
    <x v="0"/>
  </r>
  <r>
    <x v="138"/>
    <n v="310"/>
    <x v="1"/>
    <x v="73"/>
  </r>
  <r>
    <x v="139"/>
    <n v="580"/>
    <x v="0"/>
    <x v="57"/>
  </r>
  <r>
    <x v="140"/>
    <n v="720"/>
    <x v="0"/>
    <x v="122"/>
  </r>
  <r>
    <x v="141"/>
    <n v="1420"/>
    <x v="1"/>
    <x v="123"/>
  </r>
  <r>
    <x v="141"/>
    <n v="730"/>
    <x v="0"/>
    <x v="124"/>
  </r>
  <r>
    <x v="141"/>
    <n v="460"/>
    <x v="0"/>
    <x v="96"/>
  </r>
  <r>
    <x v="142"/>
    <n v="970"/>
    <x v="1"/>
    <x v="116"/>
  </r>
  <r>
    <x v="142"/>
    <n v="590"/>
    <x v="1"/>
    <x v="125"/>
  </r>
  <r>
    <x v="143"/>
    <n v="250"/>
    <x v="0"/>
    <x v="16"/>
  </r>
  <r>
    <x v="144"/>
    <n v="50"/>
    <x v="0"/>
    <x v="37"/>
  </r>
  <r>
    <x v="145"/>
    <n v="110"/>
    <x v="1"/>
    <x v="126"/>
  </r>
  <r>
    <x v="146"/>
    <n v="230"/>
    <x v="0"/>
    <x v="7"/>
  </r>
  <r>
    <x v="147"/>
    <n v="270"/>
    <x v="1"/>
    <x v="127"/>
  </r>
  <r>
    <x v="148"/>
    <n v="420"/>
    <x v="0"/>
    <x v="59"/>
  </r>
  <r>
    <x v="148"/>
    <n v="490"/>
    <x v="0"/>
    <x v="86"/>
  </r>
  <r>
    <x v="149"/>
    <n v="390"/>
    <x v="1"/>
    <x v="8"/>
  </r>
  <r>
    <x v="149"/>
    <n v="690"/>
    <x v="1"/>
    <x v="128"/>
  </r>
  <r>
    <x v="150"/>
    <n v="310"/>
    <x v="1"/>
    <x v="73"/>
  </r>
  <r>
    <x v="150"/>
    <n v="680"/>
    <x v="0"/>
    <x v="78"/>
  </r>
  <r>
    <x v="151"/>
    <n v="310"/>
    <x v="1"/>
    <x v="73"/>
  </r>
  <r>
    <x v="151"/>
    <n v="360"/>
    <x v="0"/>
    <x v="38"/>
  </r>
  <r>
    <x v="152"/>
    <n v="540"/>
    <x v="0"/>
    <x v="36"/>
  </r>
  <r>
    <x v="153"/>
    <n v="610"/>
    <x v="1"/>
    <x v="85"/>
  </r>
  <r>
    <x v="153"/>
    <n v="450"/>
    <x v="0"/>
    <x v="42"/>
  </r>
  <r>
    <x v="154"/>
    <n v="310"/>
    <x v="1"/>
    <x v="73"/>
  </r>
  <r>
    <x v="155"/>
    <n v="460"/>
    <x v="1"/>
    <x v="26"/>
  </r>
  <r>
    <x v="156"/>
    <n v="0"/>
    <x v="0"/>
    <x v="105"/>
  </r>
  <r>
    <x v="156"/>
    <n v="560"/>
    <x v="0"/>
    <x v="129"/>
  </r>
  <r>
    <x v="157"/>
    <n v="500"/>
    <x v="1"/>
    <x v="53"/>
  </r>
  <r>
    <x v="158"/>
    <n v="450"/>
    <x v="0"/>
    <x v="42"/>
  </r>
  <r>
    <x v="159"/>
    <n v="600"/>
    <x v="1"/>
    <x v="89"/>
  </r>
  <r>
    <x v="159"/>
    <n v="120"/>
    <x v="0"/>
    <x v="130"/>
  </r>
  <r>
    <x v="160"/>
    <n v="20"/>
    <x v="1"/>
    <x v="110"/>
  </r>
  <r>
    <x v="160"/>
    <n v="590"/>
    <x v="0"/>
    <x v="63"/>
  </r>
  <r>
    <x v="161"/>
    <n v="1020"/>
    <x v="1"/>
    <x v="131"/>
  </r>
  <r>
    <x v="161"/>
    <n v="510"/>
    <x v="0"/>
    <x v="31"/>
  </r>
  <r>
    <x v="162"/>
    <n v="650"/>
    <x v="0"/>
    <x v="132"/>
  </r>
  <r>
    <x v="163"/>
    <n v="410"/>
    <x v="1"/>
    <x v="83"/>
  </r>
  <r>
    <x v="164"/>
    <n v="350"/>
    <x v="1"/>
    <x v="133"/>
  </r>
  <r>
    <x v="165"/>
    <n v="40"/>
    <x v="1"/>
    <x v="55"/>
  </r>
  <r>
    <x v="166"/>
    <n v="130"/>
    <x v="0"/>
    <x v="62"/>
  </r>
  <r>
    <x v="167"/>
    <n v="300"/>
    <x v="0"/>
    <x v="134"/>
  </r>
  <r>
    <x v="168"/>
    <n v="570"/>
    <x v="0"/>
    <x v="3"/>
  </r>
  <r>
    <x v="169"/>
    <n v="40"/>
    <x v="0"/>
    <x v="32"/>
  </r>
  <r>
    <x v="170"/>
    <n v="300"/>
    <x v="1"/>
    <x v="100"/>
  </r>
  <r>
    <x v="171"/>
    <n v="780"/>
    <x v="1"/>
    <x v="118"/>
  </r>
  <r>
    <x v="171"/>
    <n v="380"/>
    <x v="0"/>
    <x v="2"/>
  </r>
  <r>
    <x v="172"/>
    <n v="220"/>
    <x v="0"/>
    <x v="35"/>
  </r>
  <r>
    <x v="173"/>
    <n v="600"/>
    <x v="1"/>
    <x v="89"/>
  </r>
  <r>
    <x v="173"/>
    <n v="120"/>
    <x v="0"/>
    <x v="130"/>
  </r>
  <r>
    <x v="174"/>
    <n v="570"/>
    <x v="1"/>
    <x v="135"/>
  </r>
  <r>
    <x v="174"/>
    <n v="20"/>
    <x v="1"/>
    <x v="110"/>
  </r>
  <r>
    <x v="174"/>
    <n v="550"/>
    <x v="0"/>
    <x v="21"/>
  </r>
  <r>
    <x v="175"/>
    <n v="10"/>
    <x v="0"/>
    <x v="136"/>
  </r>
  <r>
    <x v="176"/>
    <n v="370"/>
    <x v="0"/>
    <x v="113"/>
  </r>
  <r>
    <x v="177"/>
    <n v="1"/>
    <x v="2"/>
    <x v="69"/>
  </r>
  <r>
    <x v="178"/>
    <n v="670"/>
    <x v="0"/>
    <x v="137"/>
  </r>
  <r>
    <x v="179"/>
    <n v="1120"/>
    <x v="1"/>
    <x v="109"/>
  </r>
  <r>
    <x v="180"/>
    <n v="510"/>
    <x v="0"/>
    <x v="31"/>
  </r>
  <r>
    <x v="181"/>
    <n v="660"/>
    <x v="0"/>
    <x v="119"/>
  </r>
  <r>
    <x v="182"/>
    <n v="310"/>
    <x v="1"/>
    <x v="73"/>
  </r>
  <r>
    <x v="182"/>
    <n v="630"/>
    <x v="1"/>
    <x v="138"/>
  </r>
  <r>
    <x v="183"/>
    <n v="140"/>
    <x v="1"/>
    <x v="139"/>
  </r>
  <r>
    <x v="183"/>
    <n v="730"/>
    <x v="0"/>
    <x v="124"/>
  </r>
  <r>
    <x v="184"/>
    <n v="160"/>
    <x v="1"/>
    <x v="140"/>
  </r>
  <r>
    <x v="185"/>
    <n v="220"/>
    <x v="0"/>
    <x v="35"/>
  </r>
  <r>
    <x v="186"/>
    <n v="360"/>
    <x v="1"/>
    <x v="141"/>
  </r>
  <r>
    <x v="187"/>
    <n v="140"/>
    <x v="0"/>
    <x v="142"/>
  </r>
  <r>
    <x v="188"/>
    <n v="140"/>
    <x v="0"/>
    <x v="142"/>
  </r>
  <r>
    <x v="189"/>
    <n v="280"/>
    <x v="1"/>
    <x v="143"/>
  </r>
  <r>
    <x v="190"/>
    <n v="230"/>
    <x v="1"/>
    <x v="50"/>
  </r>
  <r>
    <x v="191"/>
    <n v="550"/>
    <x v="0"/>
    <x v="21"/>
  </r>
  <r>
    <x v="192"/>
    <n v="660"/>
    <x v="1"/>
    <x v="48"/>
  </r>
  <r>
    <x v="193"/>
    <n v="330"/>
    <x v="0"/>
    <x v="20"/>
  </r>
  <r>
    <x v="194"/>
    <n v="400"/>
    <x v="0"/>
    <x v="82"/>
  </r>
  <r>
    <x v="195"/>
    <n v="30"/>
    <x v="0"/>
    <x v="15"/>
  </r>
  <r>
    <x v="196"/>
    <n v="520"/>
    <x v="1"/>
    <x v="24"/>
  </r>
  <r>
    <x v="196"/>
    <n v="160"/>
    <x v="1"/>
    <x v="140"/>
  </r>
  <r>
    <x v="197"/>
    <n v="680"/>
    <x v="0"/>
    <x v="78"/>
  </r>
  <r>
    <x v="198"/>
    <n v="330"/>
    <x v="1"/>
    <x v="12"/>
  </r>
  <r>
    <x v="199"/>
    <n v="680"/>
    <x v="1"/>
    <x v="144"/>
  </r>
  <r>
    <x v="199"/>
    <n v="540"/>
    <x v="0"/>
    <x v="36"/>
  </r>
  <r>
    <x v="199"/>
    <n v="520"/>
    <x v="0"/>
    <x v="145"/>
  </r>
  <r>
    <x v="200"/>
    <n v="20"/>
    <x v="0"/>
    <x v="146"/>
  </r>
  <r>
    <x v="201"/>
    <n v="1750"/>
    <x v="1"/>
    <x v="147"/>
  </r>
  <r>
    <x v="201"/>
    <n v="410"/>
    <x v="0"/>
    <x v="9"/>
  </r>
  <r>
    <x v="201"/>
    <n v="670"/>
    <x v="0"/>
    <x v="137"/>
  </r>
  <r>
    <x v="201"/>
    <n v="530"/>
    <x v="0"/>
    <x v="74"/>
  </r>
  <r>
    <x v="202"/>
    <n v="750"/>
    <x v="0"/>
    <x v="108"/>
  </r>
  <r>
    <x v="203"/>
    <n v="1180"/>
    <x v="1"/>
    <x v="148"/>
  </r>
  <r>
    <x v="204"/>
    <n v="280"/>
    <x v="0"/>
    <x v="75"/>
  </r>
  <r>
    <x v="205"/>
    <n v="80"/>
    <x v="1"/>
    <x v="19"/>
  </r>
  <r>
    <x v="206"/>
    <n v="440"/>
    <x v="0"/>
    <x v="84"/>
  </r>
  <r>
    <x v="207"/>
    <n v="630"/>
    <x v="1"/>
    <x v="138"/>
  </r>
  <r>
    <x v="208"/>
    <n v="80"/>
    <x v="0"/>
    <x v="45"/>
  </r>
  <r>
    <x v="209"/>
    <n v="580"/>
    <x v="0"/>
    <x v="57"/>
  </r>
  <r>
    <x v="210"/>
    <n v="720"/>
    <x v="1"/>
    <x v="112"/>
  </r>
  <r>
    <x v="210"/>
    <n v="730"/>
    <x v="0"/>
    <x v="124"/>
  </r>
  <r>
    <x v="211"/>
    <n v="480"/>
    <x v="0"/>
    <x v="149"/>
  </r>
  <r>
    <x v="212"/>
    <n v="1540"/>
    <x v="1"/>
    <x v="150"/>
  </r>
  <r>
    <x v="212"/>
    <n v="210"/>
    <x v="0"/>
    <x v="87"/>
  </r>
  <r>
    <x v="213"/>
    <n v="650"/>
    <x v="0"/>
    <x v="132"/>
  </r>
  <r>
    <x v="214"/>
    <n v="530"/>
    <x v="1"/>
    <x v="151"/>
  </r>
  <r>
    <x v="214"/>
    <n v="570"/>
    <x v="0"/>
    <x v="3"/>
  </r>
  <r>
    <x v="215"/>
    <n v="580"/>
    <x v="0"/>
    <x v="57"/>
  </r>
  <r>
    <x v="216"/>
    <n v="460"/>
    <x v="1"/>
    <x v="26"/>
  </r>
  <r>
    <x v="217"/>
    <n v="140"/>
    <x v="1"/>
    <x v="139"/>
  </r>
  <r>
    <x v="218"/>
    <n v="40"/>
    <x v="1"/>
    <x v="55"/>
  </r>
  <r>
    <x v="219"/>
    <n v="340"/>
    <x v="1"/>
    <x v="114"/>
  </r>
  <r>
    <x v="219"/>
    <n v="340"/>
    <x v="1"/>
    <x v="114"/>
  </r>
  <r>
    <x v="220"/>
    <n v="570"/>
    <x v="0"/>
    <x v="3"/>
  </r>
  <r>
    <x v="221"/>
    <n v="660"/>
    <x v="1"/>
    <x v="48"/>
  </r>
  <r>
    <x v="221"/>
    <n v="160"/>
    <x v="1"/>
    <x v="140"/>
  </r>
  <r>
    <x v="221"/>
    <n v="690"/>
    <x v="0"/>
    <x v="93"/>
  </r>
  <r>
    <x v="222"/>
    <n v="730"/>
    <x v="0"/>
    <x v="124"/>
  </r>
  <r>
    <x v="222"/>
    <n v="750"/>
    <x v="0"/>
    <x v="108"/>
  </r>
  <r>
    <x v="223"/>
    <n v="790"/>
    <x v="1"/>
    <x v="152"/>
  </r>
  <r>
    <x v="224"/>
    <n v="1280"/>
    <x v="1"/>
    <x v="153"/>
  </r>
  <r>
    <x v="225"/>
    <n v="580"/>
    <x v="0"/>
    <x v="57"/>
  </r>
  <r>
    <x v="226"/>
    <n v="610"/>
    <x v="1"/>
    <x v="85"/>
  </r>
  <r>
    <x v="227"/>
    <n v="70"/>
    <x v="1"/>
    <x v="154"/>
  </r>
  <r>
    <x v="227"/>
    <n v="490"/>
    <x v="0"/>
    <x v="86"/>
  </r>
  <r>
    <x v="228"/>
    <n v="170"/>
    <x v="0"/>
    <x v="88"/>
  </r>
  <r>
    <x v="228"/>
    <n v="1"/>
    <x v="2"/>
    <x v="69"/>
  </r>
  <r>
    <x v="229"/>
    <n v="630"/>
    <x v="0"/>
    <x v="155"/>
  </r>
  <r>
    <x v="230"/>
    <n v="110"/>
    <x v="0"/>
    <x v="52"/>
  </r>
  <r>
    <x v="231"/>
    <n v="310"/>
    <x v="0"/>
    <x v="80"/>
  </r>
  <r>
    <x v="232"/>
    <n v="400"/>
    <x v="1"/>
    <x v="76"/>
  </r>
  <r>
    <x v="232"/>
    <n v="460"/>
    <x v="0"/>
    <x v="96"/>
  </r>
  <r>
    <x v="233"/>
    <n v="1520"/>
    <x v="1"/>
    <x v="156"/>
  </r>
  <r>
    <x v="234"/>
    <n v="780"/>
    <x v="1"/>
    <x v="118"/>
  </r>
  <r>
    <x v="234"/>
    <n v="380"/>
    <x v="0"/>
    <x v="2"/>
  </r>
  <r>
    <x v="234"/>
    <n v="450"/>
    <x v="0"/>
    <x v="42"/>
  </r>
  <r>
    <x v="235"/>
    <n v="130"/>
    <x v="1"/>
    <x v="157"/>
  </r>
  <r>
    <x v="236"/>
    <n v="690"/>
    <x v="0"/>
    <x v="93"/>
  </r>
  <r>
    <x v="237"/>
    <n v="220"/>
    <x v="0"/>
    <x v="35"/>
  </r>
  <r>
    <x v="237"/>
    <n v="700"/>
    <x v="0"/>
    <x v="11"/>
  </r>
  <r>
    <x v="238"/>
    <n v="300"/>
    <x v="1"/>
    <x v="100"/>
  </r>
  <r>
    <x v="238"/>
    <n v="1020"/>
    <x v="1"/>
    <x v="131"/>
  </r>
  <r>
    <x v="238"/>
    <n v="510"/>
    <x v="1"/>
    <x v="158"/>
  </r>
  <r>
    <x v="238"/>
    <n v="280"/>
    <x v="0"/>
    <x v="75"/>
  </r>
  <r>
    <x v="239"/>
    <n v="610"/>
    <x v="0"/>
    <x v="27"/>
  </r>
  <r>
    <x v="240"/>
    <n v="370"/>
    <x v="0"/>
    <x v="113"/>
  </r>
  <r>
    <x v="241"/>
    <n v="160"/>
    <x v="1"/>
    <x v="140"/>
  </r>
  <r>
    <x v="242"/>
    <n v="190"/>
    <x v="1"/>
    <x v="121"/>
  </r>
  <r>
    <x v="242"/>
    <n v="80"/>
    <x v="0"/>
    <x v="45"/>
  </r>
  <r>
    <x v="243"/>
    <n v="1140"/>
    <x v="1"/>
    <x v="159"/>
  </r>
  <r>
    <x v="243"/>
    <n v="690"/>
    <x v="0"/>
    <x v="93"/>
  </r>
  <r>
    <x v="244"/>
    <n v="220"/>
    <x v="1"/>
    <x v="44"/>
  </r>
  <r>
    <x v="244"/>
    <n v="730"/>
    <x v="0"/>
    <x v="124"/>
  </r>
  <r>
    <x v="245"/>
    <n v="70"/>
    <x v="1"/>
    <x v="154"/>
  </r>
  <r>
    <x v="246"/>
    <n v="630"/>
    <x v="1"/>
    <x v="138"/>
  </r>
  <r>
    <x v="246"/>
    <n v="130"/>
    <x v="1"/>
    <x v="157"/>
  </r>
  <r>
    <x v="247"/>
    <n v="330"/>
    <x v="0"/>
    <x v="20"/>
  </r>
  <r>
    <x v="248"/>
    <n v="540"/>
    <x v="0"/>
    <x v="36"/>
  </r>
  <r>
    <x v="249"/>
    <n v="80"/>
    <x v="1"/>
    <x v="19"/>
  </r>
  <r>
    <x v="250"/>
    <n v="540"/>
    <x v="1"/>
    <x v="160"/>
  </r>
  <r>
    <x v="251"/>
    <n v="130"/>
    <x v="0"/>
    <x v="62"/>
  </r>
  <r>
    <x v="252"/>
    <n v="250"/>
    <x v="1"/>
    <x v="161"/>
  </r>
  <r>
    <x v="252"/>
    <n v="370"/>
    <x v="0"/>
    <x v="113"/>
  </r>
  <r>
    <x v="253"/>
    <n v="130"/>
    <x v="1"/>
    <x v="157"/>
  </r>
  <r>
    <x v="254"/>
    <n v="160"/>
    <x v="0"/>
    <x v="97"/>
  </r>
  <r>
    <x v="255"/>
    <n v="150"/>
    <x v="1"/>
    <x v="162"/>
  </r>
  <r>
    <x v="256"/>
    <n v="290"/>
    <x v="0"/>
    <x v="0"/>
  </r>
  <r>
    <x v="257"/>
    <n v="290"/>
    <x v="1"/>
    <x v="39"/>
  </r>
  <r>
    <x v="257"/>
    <n v="510"/>
    <x v="0"/>
    <x v="31"/>
  </r>
  <r>
    <x v="258"/>
    <n v="560"/>
    <x v="1"/>
    <x v="163"/>
  </r>
  <r>
    <x v="259"/>
    <n v="200"/>
    <x v="1"/>
    <x v="164"/>
  </r>
  <r>
    <x v="260"/>
    <n v="40"/>
    <x v="0"/>
    <x v="32"/>
  </r>
  <r>
    <x v="260"/>
    <n v="120"/>
    <x v="0"/>
    <x v="130"/>
  </r>
  <r>
    <x v="261"/>
    <n v="720"/>
    <x v="0"/>
    <x v="122"/>
  </r>
  <r>
    <x v="262"/>
    <n v="940"/>
    <x v="1"/>
    <x v="165"/>
  </r>
  <r>
    <x v="262"/>
    <n v="330"/>
    <x v="0"/>
    <x v="20"/>
  </r>
  <r>
    <x v="263"/>
    <n v="320"/>
    <x v="0"/>
    <x v="51"/>
  </r>
  <r>
    <x v="264"/>
    <n v="160"/>
    <x v="1"/>
    <x v="140"/>
  </r>
  <r>
    <x v="264"/>
    <n v="610"/>
    <x v="1"/>
    <x v="85"/>
  </r>
  <r>
    <x v="264"/>
    <n v="250"/>
    <x v="0"/>
    <x v="16"/>
  </r>
  <r>
    <x v="265"/>
    <n v="290"/>
    <x v="1"/>
    <x v="39"/>
  </r>
  <r>
    <x v="266"/>
    <n v="400"/>
    <x v="0"/>
    <x v="82"/>
  </r>
  <r>
    <x v="267"/>
    <n v="10"/>
    <x v="0"/>
    <x v="136"/>
  </r>
  <r>
    <x v="267"/>
    <n v="640"/>
    <x v="0"/>
    <x v="65"/>
  </r>
  <r>
    <x v="268"/>
    <n v="750"/>
    <x v="0"/>
    <x v="108"/>
  </r>
  <r>
    <x v="269"/>
    <n v="380"/>
    <x v="0"/>
    <x v="2"/>
  </r>
  <r>
    <x v="270"/>
    <n v="2250"/>
    <x v="1"/>
    <x v="166"/>
  </r>
  <r>
    <x v="271"/>
    <n v="430"/>
    <x v="1"/>
    <x v="107"/>
  </r>
  <r>
    <x v="271"/>
    <n v="570"/>
    <x v="0"/>
    <x v="3"/>
  </r>
  <r>
    <x v="272"/>
    <n v="10"/>
    <x v="1"/>
    <x v="91"/>
  </r>
  <r>
    <x v="273"/>
    <n v="540"/>
    <x v="0"/>
    <x v="36"/>
  </r>
  <r>
    <x v="273"/>
    <n v="150"/>
    <x v="0"/>
    <x v="14"/>
  </r>
  <r>
    <x v="274"/>
    <n v="560"/>
    <x v="1"/>
    <x v="163"/>
  </r>
  <r>
    <x v="275"/>
    <n v="380"/>
    <x v="0"/>
    <x v="2"/>
  </r>
  <r>
    <x v="275"/>
    <n v="330"/>
    <x v="0"/>
    <x v="20"/>
  </r>
  <r>
    <x v="276"/>
    <n v="500"/>
    <x v="0"/>
    <x v="54"/>
  </r>
  <r>
    <x v="277"/>
    <n v="1360"/>
    <x v="1"/>
    <x v="167"/>
  </r>
  <r>
    <x v="277"/>
    <n v="220"/>
    <x v="0"/>
    <x v="35"/>
  </r>
  <r>
    <x v="278"/>
    <n v="120"/>
    <x v="0"/>
    <x v="130"/>
  </r>
  <r>
    <x v="279"/>
    <n v="450"/>
    <x v="1"/>
    <x v="168"/>
  </r>
  <r>
    <x v="279"/>
    <n v="580"/>
    <x v="1"/>
    <x v="102"/>
  </r>
  <r>
    <x v="279"/>
    <n v="670"/>
    <x v="0"/>
    <x v="137"/>
  </r>
  <r>
    <x v="280"/>
    <n v="280"/>
    <x v="0"/>
    <x v="75"/>
  </r>
  <r>
    <x v="281"/>
    <n v="690"/>
    <x v="0"/>
    <x v="93"/>
  </r>
  <r>
    <x v="282"/>
    <n v="220"/>
    <x v="1"/>
    <x v="44"/>
  </r>
  <r>
    <x v="283"/>
    <n v="460"/>
    <x v="1"/>
    <x v="26"/>
  </r>
  <r>
    <x v="283"/>
    <n v="180"/>
    <x v="1"/>
    <x v="115"/>
  </r>
  <r>
    <x v="284"/>
    <n v="520"/>
    <x v="0"/>
    <x v="145"/>
  </r>
  <r>
    <x v="285"/>
    <n v="300"/>
    <x v="0"/>
    <x v="134"/>
  </r>
  <r>
    <x v="286"/>
    <n v="170"/>
    <x v="0"/>
    <x v="88"/>
  </r>
  <r>
    <x v="287"/>
    <n v="1"/>
    <x v="2"/>
    <x v="69"/>
  </r>
  <r>
    <x v="288"/>
    <n v="150"/>
    <x v="0"/>
    <x v="14"/>
  </r>
  <r>
    <x v="289"/>
    <n v="970"/>
    <x v="1"/>
    <x v="116"/>
  </r>
  <r>
    <x v="290"/>
    <n v="130"/>
    <x v="1"/>
    <x v="157"/>
  </r>
  <r>
    <x v="291"/>
    <n v="340"/>
    <x v="0"/>
    <x v="99"/>
  </r>
  <r>
    <x v="291"/>
    <n v="50"/>
    <x v="0"/>
    <x v="37"/>
  </r>
  <r>
    <x v="292"/>
    <n v="640"/>
    <x v="1"/>
    <x v="30"/>
  </r>
  <r>
    <x v="292"/>
    <n v="680"/>
    <x v="0"/>
    <x v="78"/>
  </r>
  <r>
    <x v="293"/>
    <n v="390"/>
    <x v="0"/>
    <x v="40"/>
  </r>
  <r>
    <x v="294"/>
    <n v="110"/>
    <x v="0"/>
    <x v="52"/>
  </r>
  <r>
    <x v="295"/>
    <n v="220"/>
    <x v="1"/>
    <x v="44"/>
  </r>
  <r>
    <x v="296"/>
    <n v="400"/>
    <x v="1"/>
    <x v="76"/>
  </r>
  <r>
    <x v="297"/>
    <n v="210"/>
    <x v="1"/>
    <x v="169"/>
  </r>
  <r>
    <x v="297"/>
    <n v="510"/>
    <x v="0"/>
    <x v="31"/>
  </r>
  <r>
    <x v="298"/>
    <n v="170"/>
    <x v="1"/>
    <x v="34"/>
  </r>
  <r>
    <x v="298"/>
    <n v="480"/>
    <x v="1"/>
    <x v="170"/>
  </r>
  <r>
    <x v="299"/>
    <n v="510"/>
    <x v="0"/>
    <x v="31"/>
  </r>
  <r>
    <x v="300"/>
    <n v="480"/>
    <x v="1"/>
    <x v="170"/>
  </r>
  <r>
    <x v="300"/>
    <n v="450"/>
    <x v="1"/>
    <x v="168"/>
  </r>
  <r>
    <x v="300"/>
    <n v="90"/>
    <x v="0"/>
    <x v="1"/>
  </r>
  <r>
    <x v="300"/>
    <n v="180"/>
    <x v="0"/>
    <x v="71"/>
  </r>
  <r>
    <x v="301"/>
    <n v="510"/>
    <x v="0"/>
    <x v="31"/>
  </r>
  <r>
    <x v="302"/>
    <n v="390"/>
    <x v="1"/>
    <x v="8"/>
  </r>
  <r>
    <x v="303"/>
    <n v="390"/>
    <x v="0"/>
    <x v="40"/>
  </r>
  <r>
    <x v="303"/>
    <n v="730"/>
    <x v="0"/>
    <x v="124"/>
  </r>
  <r>
    <x v="304"/>
    <n v="790"/>
    <x v="1"/>
    <x v="152"/>
  </r>
  <r>
    <x v="305"/>
    <n v="110"/>
    <x v="0"/>
    <x v="52"/>
  </r>
  <r>
    <x v="306"/>
    <n v="280"/>
    <x v="1"/>
    <x v="143"/>
  </r>
  <r>
    <x v="307"/>
    <n v="70"/>
    <x v="1"/>
    <x v="154"/>
  </r>
  <r>
    <x v="308"/>
    <n v="170"/>
    <x v="1"/>
    <x v="34"/>
  </r>
  <r>
    <x v="309"/>
    <n v="340"/>
    <x v="1"/>
    <x v="114"/>
  </r>
  <r>
    <x v="309"/>
    <n v="530"/>
    <x v="0"/>
    <x v="74"/>
  </r>
  <r>
    <x v="310"/>
    <n v="70"/>
    <x v="1"/>
    <x v="154"/>
  </r>
  <r>
    <x v="310"/>
    <n v="170"/>
    <x v="1"/>
    <x v="34"/>
  </r>
  <r>
    <x v="311"/>
    <n v="110"/>
    <x v="1"/>
    <x v="126"/>
  </r>
  <r>
    <x v="311"/>
    <n v="520"/>
    <x v="0"/>
    <x v="145"/>
  </r>
  <r>
    <x v="312"/>
    <n v="630"/>
    <x v="0"/>
    <x v="155"/>
  </r>
  <r>
    <x v="313"/>
    <n v="420"/>
    <x v="1"/>
    <x v="171"/>
  </r>
  <r>
    <x v="313"/>
    <n v="130"/>
    <x v="1"/>
    <x v="157"/>
  </r>
  <r>
    <x v="314"/>
    <n v="300"/>
    <x v="1"/>
    <x v="100"/>
  </r>
  <r>
    <x v="315"/>
    <n v="290"/>
    <x v="0"/>
    <x v="0"/>
  </r>
  <r>
    <x v="316"/>
    <n v="450"/>
    <x v="0"/>
    <x v="42"/>
  </r>
  <r>
    <x v="317"/>
    <n v="410"/>
    <x v="1"/>
    <x v="83"/>
  </r>
  <r>
    <x v="318"/>
    <n v="250"/>
    <x v="1"/>
    <x v="161"/>
  </r>
  <r>
    <x v="318"/>
    <n v="600"/>
    <x v="0"/>
    <x v="47"/>
  </r>
  <r>
    <x v="319"/>
    <n v="570"/>
    <x v="0"/>
    <x v="3"/>
  </r>
  <r>
    <x v="320"/>
    <n v="380"/>
    <x v="1"/>
    <x v="60"/>
  </r>
  <r>
    <x v="320"/>
    <n v="720"/>
    <x v="0"/>
    <x v="122"/>
  </r>
  <r>
    <x v="321"/>
    <n v="1260"/>
    <x v="1"/>
    <x v="172"/>
  </r>
  <r>
    <x v="321"/>
    <n v="690"/>
    <x v="0"/>
    <x v="93"/>
  </r>
  <r>
    <x v="322"/>
    <n v="500"/>
    <x v="1"/>
    <x v="53"/>
  </r>
  <r>
    <x v="323"/>
    <n v="540"/>
    <x v="1"/>
    <x v="160"/>
  </r>
  <r>
    <x v="324"/>
    <n v="410"/>
    <x v="0"/>
    <x v="9"/>
  </r>
  <r>
    <x v="325"/>
    <n v="200"/>
    <x v="0"/>
    <x v="41"/>
  </r>
  <r>
    <x v="326"/>
    <n v="530"/>
    <x v="1"/>
    <x v="151"/>
  </r>
  <r>
    <x v="326"/>
    <n v="350"/>
    <x v="0"/>
    <x v="43"/>
  </r>
  <r>
    <x v="327"/>
    <n v="100"/>
    <x v="0"/>
    <x v="173"/>
  </r>
  <r>
    <x v="328"/>
    <n v="390"/>
    <x v="1"/>
    <x v="8"/>
  </r>
  <r>
    <x v="329"/>
    <n v="250"/>
    <x v="1"/>
    <x v="161"/>
  </r>
  <r>
    <x v="329"/>
    <n v="100"/>
    <x v="1"/>
    <x v="10"/>
  </r>
  <r>
    <x v="330"/>
    <n v="170"/>
    <x v="0"/>
    <x v="88"/>
  </r>
  <r>
    <x v="331"/>
    <n v="260"/>
    <x v="0"/>
    <x v="6"/>
  </r>
  <r>
    <x v="332"/>
    <n v="420"/>
    <x v="1"/>
    <x v="171"/>
  </r>
  <r>
    <x v="332"/>
    <n v="590"/>
    <x v="0"/>
    <x v="63"/>
  </r>
  <r>
    <x v="333"/>
    <n v="500"/>
    <x v="1"/>
    <x v="53"/>
  </r>
  <r>
    <x v="334"/>
    <n v="510"/>
    <x v="1"/>
    <x v="158"/>
  </r>
  <r>
    <x v="334"/>
    <n v="740"/>
    <x v="0"/>
    <x v="22"/>
  </r>
  <r>
    <x v="335"/>
    <n v="380"/>
    <x v="0"/>
    <x v="2"/>
  </r>
  <r>
    <x v="336"/>
    <n v="60"/>
    <x v="1"/>
    <x v="64"/>
  </r>
  <r>
    <x v="337"/>
    <n v="750"/>
    <x v="0"/>
    <x v="108"/>
  </r>
  <r>
    <x v="337"/>
    <n v="100"/>
    <x v="0"/>
    <x v="173"/>
  </r>
  <r>
    <x v="338"/>
    <n v="400"/>
    <x v="1"/>
    <x v="76"/>
  </r>
  <r>
    <x v="338"/>
    <n v="1000"/>
    <x v="1"/>
    <x v="49"/>
  </r>
  <r>
    <x v="339"/>
    <n v="120"/>
    <x v="1"/>
    <x v="56"/>
  </r>
  <r>
    <x v="339"/>
    <n v="520"/>
    <x v="0"/>
    <x v="145"/>
  </r>
  <r>
    <x v="339"/>
    <n v="110"/>
    <x v="0"/>
    <x v="52"/>
  </r>
  <r>
    <x v="339"/>
    <n v="130"/>
    <x v="0"/>
    <x v="62"/>
  </r>
  <r>
    <x v="340"/>
    <n v="380"/>
    <x v="0"/>
    <x v="2"/>
  </r>
  <r>
    <x v="341"/>
    <n v="650"/>
    <x v="1"/>
    <x v="174"/>
  </r>
  <r>
    <x v="341"/>
    <n v="360"/>
    <x v="0"/>
    <x v="38"/>
  </r>
  <r>
    <x v="342"/>
    <n v="440"/>
    <x v="0"/>
    <x v="84"/>
  </r>
  <r>
    <x v="343"/>
    <n v="1100"/>
    <x v="1"/>
    <x v="175"/>
  </r>
  <r>
    <x v="344"/>
    <n v="160"/>
    <x v="1"/>
    <x v="140"/>
  </r>
  <r>
    <x v="344"/>
    <n v="410"/>
    <x v="1"/>
    <x v="83"/>
  </r>
  <r>
    <x v="344"/>
    <n v="280"/>
    <x v="0"/>
    <x v="75"/>
  </r>
  <r>
    <x v="344"/>
    <n v="260"/>
    <x v="0"/>
    <x v="6"/>
  </r>
  <r>
    <x v="345"/>
    <n v="1"/>
    <x v="2"/>
    <x v="69"/>
  </r>
  <r>
    <x v="346"/>
    <n v="340"/>
    <x v="0"/>
    <x v="99"/>
  </r>
  <r>
    <x v="347"/>
    <n v="370"/>
    <x v="1"/>
    <x v="176"/>
  </r>
  <r>
    <x v="348"/>
    <n v="120"/>
    <x v="1"/>
    <x v="56"/>
  </r>
  <r>
    <x v="349"/>
    <n v="1"/>
    <x v="2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3610F-EF89-D745-9621-BE2AE491487D}" name="Сводная таблица9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7:B358" firstHeaderRow="1" firstDataRow="1" firstDataCol="1"/>
  <pivotFields count="4">
    <pivotField axis="axisRow" numFmtId="164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 (net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9EA207-9854-E248-8F86-0C08A0C3D1E4}" name="Таблица1" displayName="Таблица1" ref="A1:D508" totalsRowShown="0" headerRowDxfId="17" headerRowBorderDxfId="16" tableBorderDxfId="15" totalsRowBorderDxfId="14">
  <autoFilter ref="A1:D508" xr:uid="{ED9EA207-9854-E248-8F86-0C08A0C3D1E4}"/>
  <sortState xmlns:xlrd2="http://schemas.microsoft.com/office/spreadsheetml/2017/richdata2" ref="A2:D508">
    <sortCondition ref="A1:A508"/>
  </sortState>
  <tableColumns count="4">
    <tableColumn id="1" xr3:uid="{6D2B6690-52EC-694D-845A-47D987B38D55}" name="Дата" dataDxfId="13"/>
    <tableColumn id="2" xr3:uid="{7986CB1C-2406-374B-86CE-2E953DD7242B}" name="Количество" dataDxfId="12"/>
    <tableColumn id="3" xr3:uid="{B3C401E4-9358-1640-957C-25D6598FA51D}" name="Тип сделки" dataDxfId="11"/>
    <tableColumn id="4" xr3:uid="{8336AFAF-D742-F243-8220-BA1CA803724B}" name="Количество (net)" dataDxfId="10">
      <calculatedColumnFormula>IF(C2 = "Продажа",-B2,B2)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7BDF74-9769-D746-80BE-B64CB7DE6F49}" name="Таблица2" displayName="Таблица2" ref="A1:G793" totalsRowShown="0" headerRowDxfId="9" dataDxfId="8">
  <autoFilter ref="A1:G793" xr:uid="{C67BDF74-9769-D746-80BE-B64CB7DE6F49}"/>
  <tableColumns count="7">
    <tableColumn id="1" xr3:uid="{8F010DC7-E9C2-AD47-BA5E-BE58AC770470}" name="&lt;TICKER&gt;" dataDxfId="7"/>
    <tableColumn id="2" xr3:uid="{AFE36D4D-F6E9-3F47-8BF9-106C9839DFD4}" name="&lt;DATE&gt;" dataDxfId="6"/>
    <tableColumn id="3" xr3:uid="{C09621C0-CD45-AF4D-83DE-F435536C8116}" name="&lt;OPEN&gt;" dataDxfId="5"/>
    <tableColumn id="4" xr3:uid="{1FA9B089-5FA0-5D4D-9A53-615F03909D38}" name="&lt;HIGH&gt;" dataDxfId="4"/>
    <tableColumn id="5" xr3:uid="{1998501B-06A4-2F45-9C84-5CA62E4F5102}" name="&lt;LOW&gt;" dataDxfId="3"/>
    <tableColumn id="6" xr3:uid="{A2953ED7-A19D-2F48-8D53-0FAFFC47EC2C}" name="&lt;CLOSE&gt;" dataDxfId="2"/>
    <tableColumn id="7" xr3:uid="{5C53EFA1-649D-CF4B-A96B-1C4A302A8AE0}" name="&lt;VOL&gt;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4A2D1-7C45-B046-A045-3E271B296829}" name="Купоны" displayName="Купоны" ref="A1:G9" totalsRowShown="0">
  <autoFilter ref="A1:G9" xr:uid="{9974A2D1-7C45-B046-A045-3E271B296829}"/>
  <tableColumns count="7">
    <tableColumn id="1" xr3:uid="{C20821A7-780D-B542-826F-B120BB4F044E}" name="Купоны №"/>
    <tableColumn id="2" xr3:uid="{C36535C5-FC41-6943-A1F7-8296B98EBE47}" name="Купоны дата" dataDxfId="0"/>
    <tableColumn id="3" xr3:uid="{62497DF2-BC35-D246-85D8-83A20DF3B981}" name="Купоны ставка"/>
    <tableColumn id="4" xr3:uid="{E3A13FCC-7E21-794B-AD02-50C13818AD48}" name="Купоны % от Номинала"/>
    <tableColumn id="5" xr3:uid="{6280CEDE-CCC6-C24F-B5C9-20940C05E5B3}" name="Купоны размер"/>
    <tableColumn id="6" xr3:uid="{6FB95431-6019-0A40-92C6-B8096F354F7C}" name="Погашение % от номинала"/>
    <tableColumn id="7" xr3:uid="{991ED9E9-128E-7E46-BA44-101A6AB0B95E}" name="Погашение размер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803D-FD1D-A547-8DB8-9D17559C78DD}">
  <dimension ref="A1:C358"/>
  <sheetViews>
    <sheetView zoomScale="75" workbookViewId="0">
      <selection activeCell="H13" sqref="H13"/>
    </sheetView>
  </sheetViews>
  <sheetFormatPr baseColWidth="10" defaultRowHeight="16" x14ac:dyDescent="0.2"/>
  <cols>
    <col min="1" max="1" width="17.1640625" bestFit="1" customWidth="1"/>
    <col min="2" max="2" width="30.33203125" customWidth="1"/>
    <col min="3" max="3" width="30" customWidth="1"/>
    <col min="4" max="4" width="7.1640625" customWidth="1"/>
    <col min="5" max="5" width="11.1640625" customWidth="1"/>
    <col min="6" max="6" width="16.6640625" customWidth="1"/>
    <col min="7" max="7" width="17.33203125" customWidth="1"/>
    <col min="8" max="8" width="11.83203125" customWidth="1"/>
    <col min="9" max="9" width="10.6640625" customWidth="1"/>
    <col min="10" max="10" width="10.1640625" customWidth="1"/>
    <col min="11" max="11" width="34.6640625" bestFit="1" customWidth="1"/>
    <col min="12" max="12" width="28.33203125" bestFit="1" customWidth="1"/>
  </cols>
  <sheetData>
    <row r="1" spans="1:3" x14ac:dyDescent="0.2">
      <c r="A1" s="32" t="s">
        <v>30</v>
      </c>
      <c r="B1" s="32"/>
    </row>
    <row r="2" spans="1:3" x14ac:dyDescent="0.2">
      <c r="A2" s="9" t="s">
        <v>31</v>
      </c>
      <c r="B2" s="10">
        <v>43021</v>
      </c>
      <c r="C2" s="8"/>
    </row>
    <row r="3" spans="1:3" x14ac:dyDescent="0.2">
      <c r="A3" s="9" t="s">
        <v>34</v>
      </c>
      <c r="B3" s="9">
        <v>0.08</v>
      </c>
      <c r="C3" s="8"/>
    </row>
    <row r="4" spans="1:3" x14ac:dyDescent="0.2">
      <c r="A4" s="9" t="s">
        <v>32</v>
      </c>
      <c r="B4" s="9">
        <v>1000</v>
      </c>
    </row>
    <row r="5" spans="1:3" x14ac:dyDescent="0.2">
      <c r="A5" s="9" t="s">
        <v>33</v>
      </c>
      <c r="B5" s="11">
        <v>0.05</v>
      </c>
    </row>
    <row r="7" spans="1:3" x14ac:dyDescent="0.2">
      <c r="A7" s="6" t="s">
        <v>22</v>
      </c>
      <c r="B7" t="s">
        <v>24</v>
      </c>
    </row>
    <row r="8" spans="1:3" x14ac:dyDescent="0.2">
      <c r="A8" s="7">
        <v>43021</v>
      </c>
      <c r="B8" s="5">
        <v>380</v>
      </c>
    </row>
    <row r="9" spans="1:3" x14ac:dyDescent="0.2">
      <c r="A9" s="7">
        <v>43026</v>
      </c>
      <c r="B9" s="5">
        <v>380</v>
      </c>
    </row>
    <row r="10" spans="1:3" x14ac:dyDescent="0.2">
      <c r="A10" s="7">
        <v>43027</v>
      </c>
      <c r="B10" s="5">
        <v>570</v>
      </c>
    </row>
    <row r="11" spans="1:3" x14ac:dyDescent="0.2">
      <c r="A11" s="7">
        <v>43028</v>
      </c>
      <c r="B11" s="5">
        <v>-1030</v>
      </c>
    </row>
    <row r="12" spans="1:3" x14ac:dyDescent="0.2">
      <c r="A12" s="7">
        <v>43031</v>
      </c>
      <c r="B12" s="5">
        <v>230</v>
      </c>
    </row>
    <row r="13" spans="1:3" x14ac:dyDescent="0.2">
      <c r="A13" s="7">
        <v>43032</v>
      </c>
      <c r="B13" s="5">
        <v>20</v>
      </c>
    </row>
    <row r="14" spans="1:3" x14ac:dyDescent="0.2">
      <c r="A14" s="7">
        <v>43035</v>
      </c>
      <c r="B14" s="5">
        <v>-10</v>
      </c>
    </row>
    <row r="15" spans="1:3" x14ac:dyDescent="0.2">
      <c r="A15" s="7">
        <v>43041</v>
      </c>
      <c r="B15" s="5">
        <v>700</v>
      </c>
    </row>
    <row r="16" spans="1:3" x14ac:dyDescent="0.2">
      <c r="A16" s="7">
        <v>43042</v>
      </c>
      <c r="B16" s="5">
        <v>-800</v>
      </c>
    </row>
    <row r="17" spans="1:2" x14ac:dyDescent="0.2">
      <c r="A17" s="7">
        <v>43046</v>
      </c>
      <c r="B17" s="5">
        <v>240</v>
      </c>
    </row>
    <row r="18" spans="1:2" x14ac:dyDescent="0.2">
      <c r="A18" s="7">
        <v>43049</v>
      </c>
      <c r="B18" s="5">
        <v>980</v>
      </c>
    </row>
    <row r="19" spans="1:2" x14ac:dyDescent="0.2">
      <c r="A19" s="7">
        <v>43053</v>
      </c>
      <c r="B19" s="5">
        <v>-620</v>
      </c>
    </row>
    <row r="20" spans="1:2" x14ac:dyDescent="0.2">
      <c r="A20" s="7">
        <v>43055</v>
      </c>
      <c r="B20" s="5">
        <v>-920</v>
      </c>
    </row>
    <row r="21" spans="1:2" x14ac:dyDescent="0.2">
      <c r="A21" s="7">
        <v>43056</v>
      </c>
      <c r="B21" s="5">
        <v>250</v>
      </c>
    </row>
    <row r="22" spans="1:2" x14ac:dyDescent="0.2">
      <c r="A22" s="7">
        <v>43061</v>
      </c>
      <c r="B22" s="5">
        <v>550</v>
      </c>
    </row>
    <row r="23" spans="1:2" x14ac:dyDescent="0.2">
      <c r="A23" s="7">
        <v>43069</v>
      </c>
      <c r="B23" s="5">
        <v>740</v>
      </c>
    </row>
    <row r="24" spans="1:2" x14ac:dyDescent="0.2">
      <c r="A24" s="7">
        <v>43070</v>
      </c>
      <c r="B24" s="5">
        <v>-1110</v>
      </c>
    </row>
    <row r="25" spans="1:2" x14ac:dyDescent="0.2">
      <c r="A25" s="7">
        <v>43073</v>
      </c>
      <c r="B25" s="5">
        <v>-520</v>
      </c>
    </row>
    <row r="26" spans="1:2" x14ac:dyDescent="0.2">
      <c r="A26" s="7">
        <v>43077</v>
      </c>
      <c r="B26" s="5">
        <v>690</v>
      </c>
    </row>
    <row r="27" spans="1:2" x14ac:dyDescent="0.2">
      <c r="A27" s="7">
        <v>43080</v>
      </c>
      <c r="B27" s="5">
        <v>60</v>
      </c>
    </row>
    <row r="28" spans="1:2" x14ac:dyDescent="0.2">
      <c r="A28" s="7">
        <v>43081</v>
      </c>
      <c r="B28" s="5">
        <v>-320</v>
      </c>
    </row>
    <row r="29" spans="1:2" x14ac:dyDescent="0.2">
      <c r="A29" s="7">
        <v>43083</v>
      </c>
      <c r="B29" s="5">
        <v>410</v>
      </c>
    </row>
    <row r="30" spans="1:2" x14ac:dyDescent="0.2">
      <c r="A30" s="7">
        <v>43084</v>
      </c>
      <c r="B30" s="5">
        <v>-640</v>
      </c>
    </row>
    <row r="31" spans="1:2" x14ac:dyDescent="0.2">
      <c r="A31" s="7">
        <v>43091</v>
      </c>
      <c r="B31" s="5">
        <v>510</v>
      </c>
    </row>
    <row r="32" spans="1:2" x14ac:dyDescent="0.2">
      <c r="A32" s="7">
        <v>43095</v>
      </c>
      <c r="B32" s="5">
        <v>40</v>
      </c>
    </row>
    <row r="33" spans="1:2" x14ac:dyDescent="0.2">
      <c r="A33" s="7">
        <v>43098</v>
      </c>
      <c r="B33" s="5">
        <v>-700</v>
      </c>
    </row>
    <row r="34" spans="1:2" x14ac:dyDescent="0.2">
      <c r="A34" s="7">
        <v>43103</v>
      </c>
      <c r="B34" s="5">
        <v>540</v>
      </c>
    </row>
    <row r="35" spans="1:2" x14ac:dyDescent="0.2">
      <c r="A35" s="7">
        <v>43105</v>
      </c>
      <c r="B35" s="5">
        <v>-620</v>
      </c>
    </row>
    <row r="36" spans="1:2" x14ac:dyDescent="0.2">
      <c r="A36" s="7">
        <v>43112</v>
      </c>
      <c r="B36" s="5">
        <v>460</v>
      </c>
    </row>
    <row r="37" spans="1:2" x14ac:dyDescent="0.2">
      <c r="A37" s="7">
        <v>43123</v>
      </c>
      <c r="B37" s="5">
        <v>-290</v>
      </c>
    </row>
    <row r="38" spans="1:2" x14ac:dyDescent="0.2">
      <c r="A38" s="7">
        <v>43124</v>
      </c>
      <c r="B38" s="5">
        <v>390</v>
      </c>
    </row>
    <row r="39" spans="1:2" x14ac:dyDescent="0.2">
      <c r="A39" s="7">
        <v>43125</v>
      </c>
      <c r="B39" s="5">
        <v>200</v>
      </c>
    </row>
    <row r="40" spans="1:2" x14ac:dyDescent="0.2">
      <c r="A40" s="7">
        <v>43126</v>
      </c>
      <c r="B40" s="5">
        <v>-750</v>
      </c>
    </row>
    <row r="41" spans="1:2" x14ac:dyDescent="0.2">
      <c r="A41" s="7">
        <v>43132</v>
      </c>
      <c r="B41" s="5">
        <v>450</v>
      </c>
    </row>
    <row r="42" spans="1:2" x14ac:dyDescent="0.2">
      <c r="A42" s="7">
        <v>43140</v>
      </c>
      <c r="B42" s="5">
        <v>-40</v>
      </c>
    </row>
    <row r="43" spans="1:2" x14ac:dyDescent="0.2">
      <c r="A43" s="7">
        <v>43146</v>
      </c>
      <c r="B43" s="5">
        <v>-220</v>
      </c>
    </row>
    <row r="44" spans="1:2" x14ac:dyDescent="0.2">
      <c r="A44" s="7">
        <v>43147</v>
      </c>
      <c r="B44" s="5">
        <v>30</v>
      </c>
    </row>
    <row r="45" spans="1:2" x14ac:dyDescent="0.2">
      <c r="A45" s="7">
        <v>43152</v>
      </c>
      <c r="B45" s="5">
        <v>80</v>
      </c>
    </row>
    <row r="46" spans="1:2" x14ac:dyDescent="0.2">
      <c r="A46" s="7">
        <v>43153</v>
      </c>
      <c r="B46" s="5">
        <v>-90</v>
      </c>
    </row>
    <row r="47" spans="1:2" x14ac:dyDescent="0.2">
      <c r="A47" s="7">
        <v>43161</v>
      </c>
      <c r="B47" s="5">
        <v>960</v>
      </c>
    </row>
    <row r="48" spans="1:2" x14ac:dyDescent="0.2">
      <c r="A48" s="7">
        <v>43164</v>
      </c>
      <c r="B48" s="5">
        <v>-430</v>
      </c>
    </row>
    <row r="49" spans="1:2" x14ac:dyDescent="0.2">
      <c r="A49" s="7">
        <v>43166</v>
      </c>
      <c r="B49" s="5">
        <v>-230</v>
      </c>
    </row>
    <row r="50" spans="1:2" x14ac:dyDescent="0.2">
      <c r="A50" s="7">
        <v>43168</v>
      </c>
      <c r="B50" s="5">
        <v>200</v>
      </c>
    </row>
    <row r="51" spans="1:2" x14ac:dyDescent="0.2">
      <c r="A51" s="7">
        <v>43172</v>
      </c>
      <c r="B51" s="5">
        <v>-500</v>
      </c>
    </row>
    <row r="52" spans="1:2" x14ac:dyDescent="0.2">
      <c r="A52" s="7">
        <v>43173</v>
      </c>
      <c r="B52" s="5">
        <v>500</v>
      </c>
    </row>
    <row r="53" spans="1:2" x14ac:dyDescent="0.2">
      <c r="A53" s="7">
        <v>43174</v>
      </c>
      <c r="B53" s="5">
        <v>-160</v>
      </c>
    </row>
    <row r="54" spans="1:2" x14ac:dyDescent="0.2">
      <c r="A54" s="7">
        <v>43175</v>
      </c>
      <c r="B54" s="5">
        <v>290</v>
      </c>
    </row>
    <row r="55" spans="1:2" x14ac:dyDescent="0.2">
      <c r="A55" s="7">
        <v>43178</v>
      </c>
      <c r="B55" s="5">
        <v>-290</v>
      </c>
    </row>
    <row r="56" spans="1:2" x14ac:dyDescent="0.2">
      <c r="A56" s="7">
        <v>43179</v>
      </c>
      <c r="B56" s="5">
        <v>-380</v>
      </c>
    </row>
    <row r="57" spans="1:2" x14ac:dyDescent="0.2">
      <c r="A57" s="7">
        <v>43182</v>
      </c>
      <c r="B57" s="5">
        <v>770</v>
      </c>
    </row>
    <row r="58" spans="1:2" x14ac:dyDescent="0.2">
      <c r="A58" s="7">
        <v>43187</v>
      </c>
      <c r="B58" s="5">
        <v>-320</v>
      </c>
    </row>
    <row r="59" spans="1:2" x14ac:dyDescent="0.2">
      <c r="A59" s="7">
        <v>43188</v>
      </c>
      <c r="B59" s="5">
        <v>-40</v>
      </c>
    </row>
    <row r="60" spans="1:2" x14ac:dyDescent="0.2">
      <c r="A60" s="7">
        <v>43189</v>
      </c>
      <c r="B60" s="5">
        <v>530</v>
      </c>
    </row>
    <row r="61" spans="1:2" x14ac:dyDescent="0.2">
      <c r="A61" s="7">
        <v>43193</v>
      </c>
      <c r="B61" s="5">
        <v>-430</v>
      </c>
    </row>
    <row r="62" spans="1:2" x14ac:dyDescent="0.2">
      <c r="A62" s="7">
        <v>43196</v>
      </c>
      <c r="B62" s="5">
        <v>1280</v>
      </c>
    </row>
    <row r="63" spans="1:2" x14ac:dyDescent="0.2">
      <c r="A63" s="7">
        <v>43200</v>
      </c>
      <c r="B63" s="5">
        <v>-1680</v>
      </c>
    </row>
    <row r="64" spans="1:2" x14ac:dyDescent="0.2">
      <c r="A64" s="7">
        <v>43202</v>
      </c>
      <c r="B64" s="5">
        <v>380</v>
      </c>
    </row>
    <row r="65" spans="1:2" x14ac:dyDescent="0.2">
      <c r="A65" s="7">
        <v>43203</v>
      </c>
      <c r="B65" s="5">
        <v>361</v>
      </c>
    </row>
    <row r="66" spans="1:2" x14ac:dyDescent="0.2">
      <c r="A66" s="7">
        <v>43213</v>
      </c>
      <c r="B66" s="5">
        <v>470</v>
      </c>
    </row>
    <row r="67" spans="1:2" x14ac:dyDescent="0.2">
      <c r="A67" s="7">
        <v>43215</v>
      </c>
      <c r="B67" s="5">
        <v>60</v>
      </c>
    </row>
    <row r="68" spans="1:2" x14ac:dyDescent="0.2">
      <c r="A68" s="7">
        <v>43220</v>
      </c>
      <c r="B68" s="5">
        <v>920</v>
      </c>
    </row>
    <row r="69" spans="1:2" x14ac:dyDescent="0.2">
      <c r="A69" s="7">
        <v>43228</v>
      </c>
      <c r="B69" s="5">
        <v>-2130</v>
      </c>
    </row>
    <row r="70" spans="1:2" x14ac:dyDescent="0.2">
      <c r="A70" s="7">
        <v>43230</v>
      </c>
      <c r="B70" s="5">
        <v>-310</v>
      </c>
    </row>
    <row r="71" spans="1:2" x14ac:dyDescent="0.2">
      <c r="A71" s="7">
        <v>43231</v>
      </c>
      <c r="B71" s="5">
        <v>890</v>
      </c>
    </row>
    <row r="72" spans="1:2" x14ac:dyDescent="0.2">
      <c r="A72" s="7">
        <v>43234</v>
      </c>
      <c r="B72" s="5">
        <v>90</v>
      </c>
    </row>
    <row r="73" spans="1:2" x14ac:dyDescent="0.2">
      <c r="A73" s="7">
        <v>43238</v>
      </c>
      <c r="B73" s="5">
        <v>-380</v>
      </c>
    </row>
    <row r="74" spans="1:2" x14ac:dyDescent="0.2">
      <c r="A74" s="7">
        <v>43242</v>
      </c>
      <c r="B74" s="5">
        <v>50</v>
      </c>
    </row>
    <row r="75" spans="1:2" x14ac:dyDescent="0.2">
      <c r="A75" s="7">
        <v>43244</v>
      </c>
      <c r="B75" s="5">
        <v>380</v>
      </c>
    </row>
    <row r="76" spans="1:2" x14ac:dyDescent="0.2">
      <c r="A76" s="7">
        <v>43250</v>
      </c>
      <c r="B76" s="5">
        <v>-400</v>
      </c>
    </row>
    <row r="77" spans="1:2" x14ac:dyDescent="0.2">
      <c r="A77" s="7">
        <v>43252</v>
      </c>
      <c r="B77" s="5">
        <v>-90</v>
      </c>
    </row>
    <row r="78" spans="1:2" x14ac:dyDescent="0.2">
      <c r="A78" s="7">
        <v>43262</v>
      </c>
      <c r="B78" s="5">
        <v>-190</v>
      </c>
    </row>
    <row r="79" spans="1:2" x14ac:dyDescent="0.2">
      <c r="A79" s="7">
        <v>43266</v>
      </c>
      <c r="B79" s="5">
        <v>450</v>
      </c>
    </row>
    <row r="80" spans="1:2" x14ac:dyDescent="0.2">
      <c r="A80" s="7">
        <v>43269</v>
      </c>
      <c r="B80" s="5">
        <v>310</v>
      </c>
    </row>
    <row r="81" spans="1:2" x14ac:dyDescent="0.2">
      <c r="A81" s="7">
        <v>43270</v>
      </c>
      <c r="B81" s="5">
        <v>-1010</v>
      </c>
    </row>
    <row r="82" spans="1:2" x14ac:dyDescent="0.2">
      <c r="A82" s="7">
        <v>43273</v>
      </c>
      <c r="B82" s="5">
        <v>1000</v>
      </c>
    </row>
    <row r="83" spans="1:2" x14ac:dyDescent="0.2">
      <c r="A83" s="7">
        <v>43276</v>
      </c>
      <c r="B83" s="5">
        <v>-170</v>
      </c>
    </row>
    <row r="84" spans="1:2" x14ac:dyDescent="0.2">
      <c r="A84" s="7">
        <v>43280</v>
      </c>
      <c r="B84" s="5">
        <v>-410</v>
      </c>
    </row>
    <row r="85" spans="1:2" x14ac:dyDescent="0.2">
      <c r="A85" s="7">
        <v>43283</v>
      </c>
      <c r="B85" s="5">
        <v>-380</v>
      </c>
    </row>
    <row r="86" spans="1:2" x14ac:dyDescent="0.2">
      <c r="A86" s="7">
        <v>43287</v>
      </c>
      <c r="B86" s="5">
        <v>440</v>
      </c>
    </row>
    <row r="87" spans="1:2" x14ac:dyDescent="0.2">
      <c r="A87" s="7">
        <v>43294</v>
      </c>
      <c r="B87" s="5">
        <v>90</v>
      </c>
    </row>
    <row r="88" spans="1:2" x14ac:dyDescent="0.2">
      <c r="A88" s="7">
        <v>43299</v>
      </c>
      <c r="B88" s="5">
        <v>170</v>
      </c>
    </row>
    <row r="89" spans="1:2" x14ac:dyDescent="0.2">
      <c r="A89" s="7">
        <v>43307</v>
      </c>
      <c r="B89" s="5">
        <v>-600</v>
      </c>
    </row>
    <row r="90" spans="1:2" x14ac:dyDescent="0.2">
      <c r="A90" s="7">
        <v>43308</v>
      </c>
      <c r="B90" s="5">
        <v>610</v>
      </c>
    </row>
    <row r="91" spans="1:2" x14ac:dyDescent="0.2">
      <c r="A91" s="7">
        <v>43311</v>
      </c>
      <c r="B91" s="5">
        <v>-10</v>
      </c>
    </row>
    <row r="92" spans="1:2" x14ac:dyDescent="0.2">
      <c r="A92" s="7">
        <v>43313</v>
      </c>
      <c r="B92" s="5">
        <v>900</v>
      </c>
    </row>
    <row r="93" spans="1:2" x14ac:dyDescent="0.2">
      <c r="A93" s="7">
        <v>43314</v>
      </c>
      <c r="B93" s="5">
        <v>-680</v>
      </c>
    </row>
    <row r="94" spans="1:2" x14ac:dyDescent="0.2">
      <c r="A94" s="7">
        <v>43315</v>
      </c>
      <c r="B94" s="5">
        <v>-910</v>
      </c>
    </row>
    <row r="95" spans="1:2" x14ac:dyDescent="0.2">
      <c r="A95" s="7">
        <v>43318</v>
      </c>
      <c r="B95" s="5">
        <v>60</v>
      </c>
    </row>
    <row r="96" spans="1:2" x14ac:dyDescent="0.2">
      <c r="A96" s="7">
        <v>43319</v>
      </c>
      <c r="B96" s="5">
        <v>-160</v>
      </c>
    </row>
    <row r="97" spans="1:2" x14ac:dyDescent="0.2">
      <c r="A97" s="7">
        <v>43322</v>
      </c>
      <c r="B97" s="5">
        <v>530</v>
      </c>
    </row>
    <row r="98" spans="1:2" x14ac:dyDescent="0.2">
      <c r="A98" s="7">
        <v>43326</v>
      </c>
      <c r="B98" s="5">
        <v>610</v>
      </c>
    </row>
    <row r="99" spans="1:2" x14ac:dyDescent="0.2">
      <c r="A99" s="7">
        <v>43327</v>
      </c>
      <c r="B99" s="5">
        <v>-1070</v>
      </c>
    </row>
    <row r="100" spans="1:2" x14ac:dyDescent="0.2">
      <c r="A100" s="7">
        <v>43328</v>
      </c>
      <c r="B100" s="5">
        <v>190</v>
      </c>
    </row>
    <row r="101" spans="1:2" x14ac:dyDescent="0.2">
      <c r="A101" s="7">
        <v>43329</v>
      </c>
      <c r="B101" s="5">
        <v>1150</v>
      </c>
    </row>
    <row r="102" spans="1:2" x14ac:dyDescent="0.2">
      <c r="A102" s="7">
        <v>43332</v>
      </c>
      <c r="B102" s="5">
        <v>-1320</v>
      </c>
    </row>
    <row r="103" spans="1:2" x14ac:dyDescent="0.2">
      <c r="A103" s="7">
        <v>43333</v>
      </c>
      <c r="B103" s="5">
        <v>340</v>
      </c>
    </row>
    <row r="104" spans="1:2" x14ac:dyDescent="0.2">
      <c r="A104" s="7">
        <v>43334</v>
      </c>
      <c r="B104" s="5">
        <v>-490</v>
      </c>
    </row>
    <row r="105" spans="1:2" x14ac:dyDescent="0.2">
      <c r="A105" s="7">
        <v>43340</v>
      </c>
      <c r="B105" s="5">
        <v>310</v>
      </c>
    </row>
    <row r="106" spans="1:2" x14ac:dyDescent="0.2">
      <c r="A106" s="7">
        <v>43341</v>
      </c>
      <c r="B106" s="5">
        <v>110</v>
      </c>
    </row>
    <row r="107" spans="1:2" x14ac:dyDescent="0.2">
      <c r="A107" s="7">
        <v>43343</v>
      </c>
      <c r="B107" s="5">
        <v>-300</v>
      </c>
    </row>
    <row r="108" spans="1:2" x14ac:dyDescent="0.2">
      <c r="A108" s="7">
        <v>43346</v>
      </c>
      <c r="B108" s="5">
        <v>700</v>
      </c>
    </row>
    <row r="109" spans="1:2" x14ac:dyDescent="0.2">
      <c r="A109" s="7">
        <v>43347</v>
      </c>
      <c r="B109" s="5">
        <v>-580</v>
      </c>
    </row>
    <row r="110" spans="1:2" x14ac:dyDescent="0.2">
      <c r="A110" s="7">
        <v>43348</v>
      </c>
      <c r="B110" s="5">
        <v>500</v>
      </c>
    </row>
    <row r="111" spans="1:2" x14ac:dyDescent="0.2">
      <c r="A111" s="7">
        <v>43349</v>
      </c>
      <c r="B111" s="5">
        <v>0</v>
      </c>
    </row>
    <row r="112" spans="1:2" x14ac:dyDescent="0.2">
      <c r="A112" s="7">
        <v>43350</v>
      </c>
      <c r="B112" s="5">
        <v>80</v>
      </c>
    </row>
    <row r="113" spans="1:2" x14ac:dyDescent="0.2">
      <c r="A113" s="7">
        <v>43355</v>
      </c>
      <c r="B113" s="5">
        <v>690</v>
      </c>
    </row>
    <row r="114" spans="1:2" x14ac:dyDescent="0.2">
      <c r="A114" s="7">
        <v>43357</v>
      </c>
      <c r="B114" s="5">
        <v>-1060</v>
      </c>
    </row>
    <row r="115" spans="1:2" x14ac:dyDescent="0.2">
      <c r="A115" s="7">
        <v>43360</v>
      </c>
      <c r="B115" s="5">
        <v>0</v>
      </c>
    </row>
    <row r="116" spans="1:2" x14ac:dyDescent="0.2">
      <c r="A116" s="7">
        <v>43361</v>
      </c>
      <c r="B116" s="5">
        <v>400</v>
      </c>
    </row>
    <row r="117" spans="1:2" x14ac:dyDescent="0.2">
      <c r="A117" s="7">
        <v>43364</v>
      </c>
      <c r="B117" s="5">
        <v>640</v>
      </c>
    </row>
    <row r="118" spans="1:2" x14ac:dyDescent="0.2">
      <c r="A118" s="7">
        <v>43367</v>
      </c>
      <c r="B118" s="5">
        <v>-1300</v>
      </c>
    </row>
    <row r="119" spans="1:2" x14ac:dyDescent="0.2">
      <c r="A119" s="7">
        <v>43368</v>
      </c>
      <c r="B119" s="5">
        <v>60</v>
      </c>
    </row>
    <row r="120" spans="1:2" x14ac:dyDescent="0.2">
      <c r="A120" s="7">
        <v>43371</v>
      </c>
      <c r="B120" s="5">
        <v>850</v>
      </c>
    </row>
    <row r="121" spans="1:2" x14ac:dyDescent="0.2">
      <c r="A121" s="7">
        <v>43378</v>
      </c>
      <c r="B121" s="5">
        <v>-900</v>
      </c>
    </row>
    <row r="122" spans="1:2" x14ac:dyDescent="0.2">
      <c r="A122" s="7">
        <v>43382</v>
      </c>
      <c r="B122" s="5">
        <v>50</v>
      </c>
    </row>
    <row r="123" spans="1:2" x14ac:dyDescent="0.2">
      <c r="A123" s="7">
        <v>43383</v>
      </c>
      <c r="B123" s="5">
        <v>-20</v>
      </c>
    </row>
    <row r="124" spans="1:2" x14ac:dyDescent="0.2">
      <c r="A124" s="7">
        <v>43384</v>
      </c>
      <c r="B124" s="5">
        <v>540</v>
      </c>
    </row>
    <row r="125" spans="1:2" x14ac:dyDescent="0.2">
      <c r="A125" s="7">
        <v>43385</v>
      </c>
      <c r="B125" s="5">
        <v>-19</v>
      </c>
    </row>
    <row r="126" spans="1:2" x14ac:dyDescent="0.2">
      <c r="A126" s="7">
        <v>43388</v>
      </c>
      <c r="B126" s="5">
        <v>80</v>
      </c>
    </row>
    <row r="127" spans="1:2" x14ac:dyDescent="0.2">
      <c r="A127" s="7">
        <v>43392</v>
      </c>
      <c r="B127" s="5">
        <v>-640</v>
      </c>
    </row>
    <row r="128" spans="1:2" x14ac:dyDescent="0.2">
      <c r="A128" s="7">
        <v>43397</v>
      </c>
      <c r="B128" s="5">
        <v>370</v>
      </c>
    </row>
    <row r="129" spans="1:2" x14ac:dyDescent="0.2">
      <c r="A129" s="7">
        <v>43399</v>
      </c>
      <c r="B129" s="5">
        <v>-340</v>
      </c>
    </row>
    <row r="130" spans="1:2" x14ac:dyDescent="0.2">
      <c r="A130" s="7">
        <v>43402</v>
      </c>
      <c r="B130" s="5">
        <v>720</v>
      </c>
    </row>
    <row r="131" spans="1:2" x14ac:dyDescent="0.2">
      <c r="A131" s="7">
        <v>43403</v>
      </c>
      <c r="B131" s="5">
        <v>-180</v>
      </c>
    </row>
    <row r="132" spans="1:2" x14ac:dyDescent="0.2">
      <c r="A132" s="7">
        <v>43406</v>
      </c>
      <c r="B132" s="5">
        <v>410</v>
      </c>
    </row>
    <row r="133" spans="1:2" x14ac:dyDescent="0.2">
      <c r="A133" s="7">
        <v>43410</v>
      </c>
      <c r="B133" s="5">
        <v>610</v>
      </c>
    </row>
    <row r="134" spans="1:2" x14ac:dyDescent="0.2">
      <c r="A134" s="7">
        <v>43412</v>
      </c>
      <c r="B134" s="5">
        <v>690</v>
      </c>
    </row>
    <row r="135" spans="1:2" x14ac:dyDescent="0.2">
      <c r="A135" s="7">
        <v>43413</v>
      </c>
      <c r="B135" s="5">
        <v>-730</v>
      </c>
    </row>
    <row r="136" spans="1:2" x14ac:dyDescent="0.2">
      <c r="A136" s="7">
        <v>43420</v>
      </c>
      <c r="B136" s="5">
        <v>-710</v>
      </c>
    </row>
    <row r="137" spans="1:2" x14ac:dyDescent="0.2">
      <c r="A137" s="7">
        <v>43423</v>
      </c>
      <c r="B137" s="5">
        <v>-710</v>
      </c>
    </row>
    <row r="138" spans="1:2" x14ac:dyDescent="0.2">
      <c r="A138" s="7">
        <v>43426</v>
      </c>
      <c r="B138" s="5">
        <v>750</v>
      </c>
    </row>
    <row r="139" spans="1:2" x14ac:dyDescent="0.2">
      <c r="A139" s="7">
        <v>43431</v>
      </c>
      <c r="B139" s="5">
        <v>170</v>
      </c>
    </row>
    <row r="140" spans="1:2" x14ac:dyDescent="0.2">
      <c r="A140" s="7">
        <v>43433</v>
      </c>
      <c r="B140" s="5">
        <v>-120</v>
      </c>
    </row>
    <row r="141" spans="1:2" x14ac:dyDescent="0.2">
      <c r="A141" s="7">
        <v>43434</v>
      </c>
      <c r="B141" s="5">
        <v>90</v>
      </c>
    </row>
    <row r="142" spans="1:2" x14ac:dyDescent="0.2">
      <c r="A142" s="7">
        <v>43438</v>
      </c>
      <c r="B142" s="5">
        <v>-1190</v>
      </c>
    </row>
    <row r="143" spans="1:2" x14ac:dyDescent="0.2">
      <c r="A143" s="7">
        <v>43440</v>
      </c>
      <c r="B143" s="5">
        <v>190</v>
      </c>
    </row>
    <row r="144" spans="1:2" x14ac:dyDescent="0.2">
      <c r="A144" s="7">
        <v>43441</v>
      </c>
      <c r="B144" s="5">
        <v>570</v>
      </c>
    </row>
    <row r="145" spans="1:2" x14ac:dyDescent="0.2">
      <c r="A145" s="7">
        <v>43445</v>
      </c>
      <c r="B145" s="5">
        <v>100</v>
      </c>
    </row>
    <row r="146" spans="1:2" x14ac:dyDescent="0.2">
      <c r="A146" s="7">
        <v>43448</v>
      </c>
      <c r="B146" s="5">
        <v>-310</v>
      </c>
    </row>
    <row r="147" spans="1:2" x14ac:dyDescent="0.2">
      <c r="A147" s="7">
        <v>43452</v>
      </c>
      <c r="B147" s="5">
        <v>580</v>
      </c>
    </row>
    <row r="148" spans="1:2" x14ac:dyDescent="0.2">
      <c r="A148" s="7">
        <v>43453</v>
      </c>
      <c r="B148" s="5">
        <v>720</v>
      </c>
    </row>
    <row r="149" spans="1:2" x14ac:dyDescent="0.2">
      <c r="A149" s="7">
        <v>43455</v>
      </c>
      <c r="B149" s="5">
        <v>-230</v>
      </c>
    </row>
    <row r="150" spans="1:2" x14ac:dyDescent="0.2">
      <c r="A150" s="7">
        <v>43460</v>
      </c>
      <c r="B150" s="5">
        <v>-1560</v>
      </c>
    </row>
    <row r="151" spans="1:2" x14ac:dyDescent="0.2">
      <c r="A151" s="7">
        <v>43468</v>
      </c>
      <c r="B151" s="5">
        <v>250</v>
      </c>
    </row>
    <row r="152" spans="1:2" x14ac:dyDescent="0.2">
      <c r="A152" s="7">
        <v>43474</v>
      </c>
      <c r="B152" s="5">
        <v>50</v>
      </c>
    </row>
    <row r="153" spans="1:2" x14ac:dyDescent="0.2">
      <c r="A153" s="7">
        <v>43476</v>
      </c>
      <c r="B153" s="5">
        <v>-110</v>
      </c>
    </row>
    <row r="154" spans="1:2" x14ac:dyDescent="0.2">
      <c r="A154" s="7">
        <v>43479</v>
      </c>
      <c r="B154" s="5">
        <v>230</v>
      </c>
    </row>
    <row r="155" spans="1:2" x14ac:dyDescent="0.2">
      <c r="A155" s="7">
        <v>43480</v>
      </c>
      <c r="B155" s="5">
        <v>-270</v>
      </c>
    </row>
    <row r="156" spans="1:2" x14ac:dyDescent="0.2">
      <c r="A156" s="7">
        <v>43481</v>
      </c>
      <c r="B156" s="5">
        <v>910</v>
      </c>
    </row>
    <row r="157" spans="1:2" x14ac:dyDescent="0.2">
      <c r="A157" s="7">
        <v>43482</v>
      </c>
      <c r="B157" s="5">
        <v>-1080</v>
      </c>
    </row>
    <row r="158" spans="1:2" x14ac:dyDescent="0.2">
      <c r="A158" s="7">
        <v>43483</v>
      </c>
      <c r="B158" s="5">
        <v>370</v>
      </c>
    </row>
    <row r="159" spans="1:2" x14ac:dyDescent="0.2">
      <c r="A159" s="7">
        <v>43486</v>
      </c>
      <c r="B159" s="5">
        <v>50</v>
      </c>
    </row>
    <row r="160" spans="1:2" x14ac:dyDescent="0.2">
      <c r="A160" s="7">
        <v>43489</v>
      </c>
      <c r="B160" s="5">
        <v>540</v>
      </c>
    </row>
    <row r="161" spans="1:2" x14ac:dyDescent="0.2">
      <c r="A161" s="7">
        <v>43490</v>
      </c>
      <c r="B161" s="5">
        <v>-160</v>
      </c>
    </row>
    <row r="162" spans="1:2" x14ac:dyDescent="0.2">
      <c r="A162" s="7">
        <v>43494</v>
      </c>
      <c r="B162" s="5">
        <v>-310</v>
      </c>
    </row>
    <row r="163" spans="1:2" x14ac:dyDescent="0.2">
      <c r="A163" s="7">
        <v>43497</v>
      </c>
      <c r="B163" s="5">
        <v>-460</v>
      </c>
    </row>
    <row r="164" spans="1:2" x14ac:dyDescent="0.2">
      <c r="A164" s="7">
        <v>43501</v>
      </c>
      <c r="B164" s="5">
        <v>560</v>
      </c>
    </row>
    <row r="165" spans="1:2" x14ac:dyDescent="0.2">
      <c r="A165" s="7">
        <v>43503</v>
      </c>
      <c r="B165" s="5">
        <v>-500</v>
      </c>
    </row>
    <row r="166" spans="1:2" x14ac:dyDescent="0.2">
      <c r="A166" s="7">
        <v>43509</v>
      </c>
      <c r="B166" s="5">
        <v>450</v>
      </c>
    </row>
    <row r="167" spans="1:2" x14ac:dyDescent="0.2">
      <c r="A167" s="7">
        <v>43511</v>
      </c>
      <c r="B167" s="5">
        <v>-480</v>
      </c>
    </row>
    <row r="168" spans="1:2" x14ac:dyDescent="0.2">
      <c r="A168" s="7">
        <v>43518</v>
      </c>
      <c r="B168" s="5">
        <v>570</v>
      </c>
    </row>
    <row r="169" spans="1:2" x14ac:dyDescent="0.2">
      <c r="A169" s="7">
        <v>43525</v>
      </c>
      <c r="B169" s="5">
        <v>-510</v>
      </c>
    </row>
    <row r="170" spans="1:2" x14ac:dyDescent="0.2">
      <c r="A170" s="7">
        <v>43530</v>
      </c>
      <c r="B170" s="5">
        <v>650</v>
      </c>
    </row>
    <row r="171" spans="1:2" x14ac:dyDescent="0.2">
      <c r="A171" s="7">
        <v>43531</v>
      </c>
      <c r="B171" s="5">
        <v>-410</v>
      </c>
    </row>
    <row r="172" spans="1:2" x14ac:dyDescent="0.2">
      <c r="A172" s="7">
        <v>43538</v>
      </c>
      <c r="B172" s="5">
        <v>-350</v>
      </c>
    </row>
    <row r="173" spans="1:2" x14ac:dyDescent="0.2">
      <c r="A173" s="7">
        <v>43539</v>
      </c>
      <c r="B173" s="5">
        <v>-40</v>
      </c>
    </row>
    <row r="174" spans="1:2" x14ac:dyDescent="0.2">
      <c r="A174" s="7">
        <v>43542</v>
      </c>
      <c r="B174" s="5">
        <v>130</v>
      </c>
    </row>
    <row r="175" spans="1:2" x14ac:dyDescent="0.2">
      <c r="A175" s="7">
        <v>43544</v>
      </c>
      <c r="B175" s="5">
        <v>300</v>
      </c>
    </row>
    <row r="176" spans="1:2" x14ac:dyDescent="0.2">
      <c r="A176" s="7">
        <v>43546</v>
      </c>
      <c r="B176" s="5">
        <v>570</v>
      </c>
    </row>
    <row r="177" spans="1:2" x14ac:dyDescent="0.2">
      <c r="A177" s="7">
        <v>43550</v>
      </c>
      <c r="B177" s="5">
        <v>40</v>
      </c>
    </row>
    <row r="178" spans="1:2" x14ac:dyDescent="0.2">
      <c r="A178" s="7">
        <v>43551</v>
      </c>
      <c r="B178" s="5">
        <v>-300</v>
      </c>
    </row>
    <row r="179" spans="1:2" x14ac:dyDescent="0.2">
      <c r="A179" s="7">
        <v>43553</v>
      </c>
      <c r="B179" s="5">
        <v>-400</v>
      </c>
    </row>
    <row r="180" spans="1:2" x14ac:dyDescent="0.2">
      <c r="A180" s="7">
        <v>43557</v>
      </c>
      <c r="B180" s="5">
        <v>220</v>
      </c>
    </row>
    <row r="181" spans="1:2" x14ac:dyDescent="0.2">
      <c r="A181" s="7">
        <v>43559</v>
      </c>
      <c r="B181" s="5">
        <v>-480</v>
      </c>
    </row>
    <row r="182" spans="1:2" x14ac:dyDescent="0.2">
      <c r="A182" s="7">
        <v>43560</v>
      </c>
      <c r="B182" s="5">
        <v>-40</v>
      </c>
    </row>
    <row r="183" spans="1:2" x14ac:dyDescent="0.2">
      <c r="A183" s="7">
        <v>43564</v>
      </c>
      <c r="B183" s="5">
        <v>10</v>
      </c>
    </row>
    <row r="184" spans="1:2" x14ac:dyDescent="0.2">
      <c r="A184" s="7">
        <v>43565</v>
      </c>
      <c r="B184" s="5">
        <v>370</v>
      </c>
    </row>
    <row r="185" spans="1:2" x14ac:dyDescent="0.2">
      <c r="A185" s="7">
        <v>43567</v>
      </c>
      <c r="B185" s="5">
        <v>1</v>
      </c>
    </row>
    <row r="186" spans="1:2" x14ac:dyDescent="0.2">
      <c r="A186" s="7">
        <v>43570</v>
      </c>
      <c r="B186" s="5">
        <v>670</v>
      </c>
    </row>
    <row r="187" spans="1:2" x14ac:dyDescent="0.2">
      <c r="A187" s="7">
        <v>43572</v>
      </c>
      <c r="B187" s="5">
        <v>-1120</v>
      </c>
    </row>
    <row r="188" spans="1:2" x14ac:dyDescent="0.2">
      <c r="A188" s="7">
        <v>43574</v>
      </c>
      <c r="B188" s="5">
        <v>510</v>
      </c>
    </row>
    <row r="189" spans="1:2" x14ac:dyDescent="0.2">
      <c r="A189" s="7">
        <v>43578</v>
      </c>
      <c r="B189" s="5">
        <v>660</v>
      </c>
    </row>
    <row r="190" spans="1:2" x14ac:dyDescent="0.2">
      <c r="A190" s="7">
        <v>43579</v>
      </c>
      <c r="B190" s="5">
        <v>-940</v>
      </c>
    </row>
    <row r="191" spans="1:2" x14ac:dyDescent="0.2">
      <c r="A191" s="7">
        <v>43581</v>
      </c>
      <c r="B191" s="5">
        <v>590</v>
      </c>
    </row>
    <row r="192" spans="1:2" x14ac:dyDescent="0.2">
      <c r="A192" s="7">
        <v>43585</v>
      </c>
      <c r="B192" s="5">
        <v>-160</v>
      </c>
    </row>
    <row r="193" spans="1:2" x14ac:dyDescent="0.2">
      <c r="A193" s="7">
        <v>43587</v>
      </c>
      <c r="B193" s="5">
        <v>220</v>
      </c>
    </row>
    <row r="194" spans="1:2" x14ac:dyDescent="0.2">
      <c r="A194" s="7">
        <v>43588</v>
      </c>
      <c r="B194" s="5">
        <v>-360</v>
      </c>
    </row>
    <row r="195" spans="1:2" x14ac:dyDescent="0.2">
      <c r="A195" s="7">
        <v>43593</v>
      </c>
      <c r="B195" s="5">
        <v>140</v>
      </c>
    </row>
    <row r="196" spans="1:2" x14ac:dyDescent="0.2">
      <c r="A196" s="7">
        <v>43598</v>
      </c>
      <c r="B196" s="5">
        <v>140</v>
      </c>
    </row>
    <row r="197" spans="1:2" x14ac:dyDescent="0.2">
      <c r="A197" s="7">
        <v>43599</v>
      </c>
      <c r="B197" s="5">
        <v>-280</v>
      </c>
    </row>
    <row r="198" spans="1:2" x14ac:dyDescent="0.2">
      <c r="A198" s="7">
        <v>43600</v>
      </c>
      <c r="B198" s="5">
        <v>-230</v>
      </c>
    </row>
    <row r="199" spans="1:2" x14ac:dyDescent="0.2">
      <c r="A199" s="7">
        <v>43601</v>
      </c>
      <c r="B199" s="5">
        <v>550</v>
      </c>
    </row>
    <row r="200" spans="1:2" x14ac:dyDescent="0.2">
      <c r="A200" s="7">
        <v>43605</v>
      </c>
      <c r="B200" s="5">
        <v>-660</v>
      </c>
    </row>
    <row r="201" spans="1:2" x14ac:dyDescent="0.2">
      <c r="A201" s="7">
        <v>43608</v>
      </c>
      <c r="B201" s="5">
        <v>330</v>
      </c>
    </row>
    <row r="202" spans="1:2" x14ac:dyDescent="0.2">
      <c r="A202" s="7">
        <v>43609</v>
      </c>
      <c r="B202" s="5">
        <v>400</v>
      </c>
    </row>
    <row r="203" spans="1:2" x14ac:dyDescent="0.2">
      <c r="A203" s="7">
        <v>43615</v>
      </c>
      <c r="B203" s="5">
        <v>30</v>
      </c>
    </row>
    <row r="204" spans="1:2" x14ac:dyDescent="0.2">
      <c r="A204" s="7">
        <v>43616</v>
      </c>
      <c r="B204" s="5">
        <v>-680</v>
      </c>
    </row>
    <row r="205" spans="1:2" x14ac:dyDescent="0.2">
      <c r="A205" s="7">
        <v>43621</v>
      </c>
      <c r="B205" s="5">
        <v>680</v>
      </c>
    </row>
    <row r="206" spans="1:2" x14ac:dyDescent="0.2">
      <c r="A206" s="7">
        <v>43623</v>
      </c>
      <c r="B206" s="5">
        <v>-330</v>
      </c>
    </row>
    <row r="207" spans="1:2" x14ac:dyDescent="0.2">
      <c r="A207" s="7">
        <v>43626</v>
      </c>
      <c r="B207" s="5">
        <v>380</v>
      </c>
    </row>
    <row r="208" spans="1:2" x14ac:dyDescent="0.2">
      <c r="A208" s="7">
        <v>43627</v>
      </c>
      <c r="B208" s="5">
        <v>20</v>
      </c>
    </row>
    <row r="209" spans="1:2" x14ac:dyDescent="0.2">
      <c r="A209" s="7">
        <v>43630</v>
      </c>
      <c r="B209" s="5">
        <v>-140</v>
      </c>
    </row>
    <row r="210" spans="1:2" x14ac:dyDescent="0.2">
      <c r="A210" s="7">
        <v>43637</v>
      </c>
      <c r="B210" s="5">
        <v>750</v>
      </c>
    </row>
    <row r="211" spans="1:2" x14ac:dyDescent="0.2">
      <c r="A211" s="7">
        <v>43641</v>
      </c>
      <c r="B211" s="5">
        <v>-1180</v>
      </c>
    </row>
    <row r="212" spans="1:2" x14ac:dyDescent="0.2">
      <c r="A212" s="7">
        <v>43650</v>
      </c>
      <c r="B212" s="5">
        <v>280</v>
      </c>
    </row>
    <row r="213" spans="1:2" x14ac:dyDescent="0.2">
      <c r="A213" s="7">
        <v>43654</v>
      </c>
      <c r="B213" s="5">
        <v>-80</v>
      </c>
    </row>
    <row r="214" spans="1:2" x14ac:dyDescent="0.2">
      <c r="A214" s="7">
        <v>43655</v>
      </c>
      <c r="B214" s="5">
        <v>440</v>
      </c>
    </row>
    <row r="215" spans="1:2" x14ac:dyDescent="0.2">
      <c r="A215" s="7">
        <v>43656</v>
      </c>
      <c r="B215" s="5">
        <v>-630</v>
      </c>
    </row>
    <row r="216" spans="1:2" x14ac:dyDescent="0.2">
      <c r="A216" s="7">
        <v>43658</v>
      </c>
      <c r="B216" s="5">
        <v>80</v>
      </c>
    </row>
    <row r="217" spans="1:2" x14ac:dyDescent="0.2">
      <c r="A217" s="7">
        <v>43664</v>
      </c>
      <c r="B217" s="5">
        <v>580</v>
      </c>
    </row>
    <row r="218" spans="1:2" x14ac:dyDescent="0.2">
      <c r="A218" s="7">
        <v>43665</v>
      </c>
      <c r="B218" s="5">
        <v>10</v>
      </c>
    </row>
    <row r="219" spans="1:2" x14ac:dyDescent="0.2">
      <c r="A219" s="7">
        <v>43669</v>
      </c>
      <c r="B219" s="5">
        <v>480</v>
      </c>
    </row>
    <row r="220" spans="1:2" x14ac:dyDescent="0.2">
      <c r="A220" s="7">
        <v>43676</v>
      </c>
      <c r="B220" s="5">
        <v>-1330</v>
      </c>
    </row>
    <row r="221" spans="1:2" x14ac:dyDescent="0.2">
      <c r="A221" s="7">
        <v>43685</v>
      </c>
      <c r="B221" s="5">
        <v>650</v>
      </c>
    </row>
    <row r="222" spans="1:2" x14ac:dyDescent="0.2">
      <c r="A222" s="7">
        <v>43686</v>
      </c>
      <c r="B222" s="5">
        <v>40</v>
      </c>
    </row>
    <row r="223" spans="1:2" x14ac:dyDescent="0.2">
      <c r="A223" s="7">
        <v>43696</v>
      </c>
      <c r="B223" s="5">
        <v>580</v>
      </c>
    </row>
    <row r="224" spans="1:2" x14ac:dyDescent="0.2">
      <c r="A224" s="7">
        <v>43705</v>
      </c>
      <c r="B224" s="5">
        <v>-460</v>
      </c>
    </row>
    <row r="225" spans="1:2" x14ac:dyDescent="0.2">
      <c r="A225" s="7">
        <v>43706</v>
      </c>
      <c r="B225" s="5">
        <v>-140</v>
      </c>
    </row>
    <row r="226" spans="1:2" x14ac:dyDescent="0.2">
      <c r="A226" s="7">
        <v>43707</v>
      </c>
      <c r="B226" s="5">
        <v>-40</v>
      </c>
    </row>
    <row r="227" spans="1:2" x14ac:dyDescent="0.2">
      <c r="A227" s="7">
        <v>43710</v>
      </c>
      <c r="B227" s="5">
        <v>-680</v>
      </c>
    </row>
    <row r="228" spans="1:2" x14ac:dyDescent="0.2">
      <c r="A228" s="7">
        <v>43714</v>
      </c>
      <c r="B228" s="5">
        <v>570</v>
      </c>
    </row>
    <row r="229" spans="1:2" x14ac:dyDescent="0.2">
      <c r="A229" s="7">
        <v>43721</v>
      </c>
      <c r="B229" s="5">
        <v>-130</v>
      </c>
    </row>
    <row r="230" spans="1:2" x14ac:dyDescent="0.2">
      <c r="A230" s="7">
        <v>43724</v>
      </c>
      <c r="B230" s="5">
        <v>1480</v>
      </c>
    </row>
    <row r="231" spans="1:2" x14ac:dyDescent="0.2">
      <c r="A231" s="7">
        <v>43725</v>
      </c>
      <c r="B231" s="5">
        <v>-790</v>
      </c>
    </row>
    <row r="232" spans="1:2" x14ac:dyDescent="0.2">
      <c r="A232" s="7">
        <v>43733</v>
      </c>
      <c r="B232" s="5">
        <v>-1280</v>
      </c>
    </row>
    <row r="233" spans="1:2" x14ac:dyDescent="0.2">
      <c r="A233" s="7">
        <v>43734</v>
      </c>
      <c r="B233" s="5">
        <v>580</v>
      </c>
    </row>
    <row r="234" spans="1:2" x14ac:dyDescent="0.2">
      <c r="A234" s="7">
        <v>43746</v>
      </c>
      <c r="B234" s="5">
        <v>-610</v>
      </c>
    </row>
    <row r="235" spans="1:2" x14ac:dyDescent="0.2">
      <c r="A235" s="7">
        <v>43748</v>
      </c>
      <c r="B235" s="5">
        <v>420</v>
      </c>
    </row>
    <row r="236" spans="1:2" x14ac:dyDescent="0.2">
      <c r="A236" s="7">
        <v>43749</v>
      </c>
      <c r="B236" s="5">
        <v>171</v>
      </c>
    </row>
    <row r="237" spans="1:2" x14ac:dyDescent="0.2">
      <c r="A237" s="7">
        <v>43752</v>
      </c>
      <c r="B237" s="5">
        <v>630</v>
      </c>
    </row>
    <row r="238" spans="1:2" x14ac:dyDescent="0.2">
      <c r="A238" s="7">
        <v>43753</v>
      </c>
      <c r="B238" s="5">
        <v>110</v>
      </c>
    </row>
    <row r="239" spans="1:2" x14ac:dyDescent="0.2">
      <c r="A239" s="7">
        <v>43754</v>
      </c>
      <c r="B239" s="5">
        <v>310</v>
      </c>
    </row>
    <row r="240" spans="1:2" x14ac:dyDescent="0.2">
      <c r="A240" s="7">
        <v>43756</v>
      </c>
      <c r="B240" s="5">
        <v>60</v>
      </c>
    </row>
    <row r="241" spans="1:2" x14ac:dyDescent="0.2">
      <c r="A241" s="7">
        <v>43762</v>
      </c>
      <c r="B241" s="5">
        <v>-1520</v>
      </c>
    </row>
    <row r="242" spans="1:2" x14ac:dyDescent="0.2">
      <c r="A242" s="7">
        <v>43770</v>
      </c>
      <c r="B242" s="5">
        <v>50</v>
      </c>
    </row>
    <row r="243" spans="1:2" x14ac:dyDescent="0.2">
      <c r="A243" s="7">
        <v>43775</v>
      </c>
      <c r="B243" s="5">
        <v>-130</v>
      </c>
    </row>
    <row r="244" spans="1:2" x14ac:dyDescent="0.2">
      <c r="A244" s="7">
        <v>43776</v>
      </c>
      <c r="B244" s="5">
        <v>690</v>
      </c>
    </row>
    <row r="245" spans="1:2" x14ac:dyDescent="0.2">
      <c r="A245" s="7">
        <v>43777</v>
      </c>
      <c r="B245" s="5">
        <v>920</v>
      </c>
    </row>
    <row r="246" spans="1:2" x14ac:dyDescent="0.2">
      <c r="A246" s="7">
        <v>43784</v>
      </c>
      <c r="B246" s="5">
        <v>-1550</v>
      </c>
    </row>
    <row r="247" spans="1:2" x14ac:dyDescent="0.2">
      <c r="A247" s="7">
        <v>43791</v>
      </c>
      <c r="B247" s="5">
        <v>610</v>
      </c>
    </row>
    <row r="248" spans="1:2" x14ac:dyDescent="0.2">
      <c r="A248" s="7">
        <v>43796</v>
      </c>
      <c r="B248" s="5">
        <v>370</v>
      </c>
    </row>
    <row r="249" spans="1:2" x14ac:dyDescent="0.2">
      <c r="A249" s="7">
        <v>43803</v>
      </c>
      <c r="B249" s="5">
        <v>-160</v>
      </c>
    </row>
    <row r="250" spans="1:2" x14ac:dyDescent="0.2">
      <c r="A250" s="7">
        <v>43805</v>
      </c>
      <c r="B250" s="5">
        <v>-110</v>
      </c>
    </row>
    <row r="251" spans="1:2" x14ac:dyDescent="0.2">
      <c r="A251" s="7">
        <v>43808</v>
      </c>
      <c r="B251" s="5">
        <v>-450</v>
      </c>
    </row>
    <row r="252" spans="1:2" x14ac:dyDescent="0.2">
      <c r="A252" s="7">
        <v>43811</v>
      </c>
      <c r="B252" s="5">
        <v>510</v>
      </c>
    </row>
    <row r="253" spans="1:2" x14ac:dyDescent="0.2">
      <c r="A253" s="7">
        <v>43816</v>
      </c>
      <c r="B253" s="5">
        <v>-70</v>
      </c>
    </row>
    <row r="254" spans="1:2" x14ac:dyDescent="0.2">
      <c r="A254" s="7">
        <v>43817</v>
      </c>
      <c r="B254" s="5">
        <v>-760</v>
      </c>
    </row>
    <row r="255" spans="1:2" x14ac:dyDescent="0.2">
      <c r="A255" s="7">
        <v>43818</v>
      </c>
      <c r="B255" s="5">
        <v>330</v>
      </c>
    </row>
    <row r="256" spans="1:2" x14ac:dyDescent="0.2">
      <c r="A256" s="7">
        <v>43819</v>
      </c>
      <c r="B256" s="5">
        <v>540</v>
      </c>
    </row>
    <row r="257" spans="1:2" x14ac:dyDescent="0.2">
      <c r="A257" s="7">
        <v>43823</v>
      </c>
      <c r="B257" s="5">
        <v>-80</v>
      </c>
    </row>
    <row r="258" spans="1:2" x14ac:dyDescent="0.2">
      <c r="A258" s="7">
        <v>43829</v>
      </c>
      <c r="B258" s="5">
        <v>-540</v>
      </c>
    </row>
    <row r="259" spans="1:2" x14ac:dyDescent="0.2">
      <c r="A259" s="7">
        <v>43833</v>
      </c>
      <c r="B259" s="5">
        <v>130</v>
      </c>
    </row>
    <row r="260" spans="1:2" x14ac:dyDescent="0.2">
      <c r="A260" s="7">
        <v>43836</v>
      </c>
      <c r="B260" s="5">
        <v>120</v>
      </c>
    </row>
    <row r="261" spans="1:2" x14ac:dyDescent="0.2">
      <c r="A261" s="7">
        <v>43840</v>
      </c>
      <c r="B261" s="5">
        <v>-130</v>
      </c>
    </row>
    <row r="262" spans="1:2" x14ac:dyDescent="0.2">
      <c r="A262" s="7">
        <v>43846</v>
      </c>
      <c r="B262" s="5">
        <v>160</v>
      </c>
    </row>
    <row r="263" spans="1:2" x14ac:dyDescent="0.2">
      <c r="A263" s="7">
        <v>43852</v>
      </c>
      <c r="B263" s="5">
        <v>-150</v>
      </c>
    </row>
    <row r="264" spans="1:2" x14ac:dyDescent="0.2">
      <c r="A264" s="7">
        <v>43853</v>
      </c>
      <c r="B264" s="5">
        <v>290</v>
      </c>
    </row>
    <row r="265" spans="1:2" x14ac:dyDescent="0.2">
      <c r="A265" s="7">
        <v>43854</v>
      </c>
      <c r="B265" s="5">
        <v>220</v>
      </c>
    </row>
    <row r="266" spans="1:2" x14ac:dyDescent="0.2">
      <c r="A266" s="7">
        <v>43858</v>
      </c>
      <c r="B266" s="5">
        <v>-560</v>
      </c>
    </row>
    <row r="267" spans="1:2" x14ac:dyDescent="0.2">
      <c r="A267" s="7">
        <v>43860</v>
      </c>
      <c r="B267" s="5">
        <v>-200</v>
      </c>
    </row>
    <row r="268" spans="1:2" x14ac:dyDescent="0.2">
      <c r="A268" s="7">
        <v>43861</v>
      </c>
      <c r="B268" s="5">
        <v>160</v>
      </c>
    </row>
    <row r="269" spans="1:2" x14ac:dyDescent="0.2">
      <c r="A269" s="7">
        <v>43864</v>
      </c>
      <c r="B269" s="5">
        <v>720</v>
      </c>
    </row>
    <row r="270" spans="1:2" x14ac:dyDescent="0.2">
      <c r="A270" s="7">
        <v>43865</v>
      </c>
      <c r="B270" s="5">
        <v>-610</v>
      </c>
    </row>
    <row r="271" spans="1:2" x14ac:dyDescent="0.2">
      <c r="A271" s="7">
        <v>43866</v>
      </c>
      <c r="B271" s="5">
        <v>320</v>
      </c>
    </row>
    <row r="272" spans="1:2" x14ac:dyDescent="0.2">
      <c r="A272" s="7">
        <v>43868</v>
      </c>
      <c r="B272" s="5">
        <v>-520</v>
      </c>
    </row>
    <row r="273" spans="1:2" x14ac:dyDescent="0.2">
      <c r="A273" s="7">
        <v>43871</v>
      </c>
      <c r="B273" s="5">
        <v>-290</v>
      </c>
    </row>
    <row r="274" spans="1:2" x14ac:dyDescent="0.2">
      <c r="A274" s="7">
        <v>43874</v>
      </c>
      <c r="B274" s="5">
        <v>400</v>
      </c>
    </row>
    <row r="275" spans="1:2" x14ac:dyDescent="0.2">
      <c r="A275" s="7">
        <v>43875</v>
      </c>
      <c r="B275" s="5">
        <v>650</v>
      </c>
    </row>
    <row r="276" spans="1:2" x14ac:dyDescent="0.2">
      <c r="A276" s="7">
        <v>43878</v>
      </c>
      <c r="B276" s="5">
        <v>750</v>
      </c>
    </row>
    <row r="277" spans="1:2" x14ac:dyDescent="0.2">
      <c r="A277" s="7">
        <v>43879</v>
      </c>
      <c r="B277" s="5">
        <v>380</v>
      </c>
    </row>
    <row r="278" spans="1:2" x14ac:dyDescent="0.2">
      <c r="A278" s="7">
        <v>43881</v>
      </c>
      <c r="B278" s="5">
        <v>-2250</v>
      </c>
    </row>
    <row r="279" spans="1:2" x14ac:dyDescent="0.2">
      <c r="A279" s="7">
        <v>43882</v>
      </c>
      <c r="B279" s="5">
        <v>140</v>
      </c>
    </row>
    <row r="280" spans="1:2" x14ac:dyDescent="0.2">
      <c r="A280" s="7">
        <v>43886</v>
      </c>
      <c r="B280" s="5">
        <v>-10</v>
      </c>
    </row>
    <row r="281" spans="1:2" x14ac:dyDescent="0.2">
      <c r="A281" s="7">
        <v>43887</v>
      </c>
      <c r="B281" s="5">
        <v>690</v>
      </c>
    </row>
    <row r="282" spans="1:2" x14ac:dyDescent="0.2">
      <c r="A282" s="7">
        <v>43889</v>
      </c>
      <c r="B282" s="5">
        <v>-560</v>
      </c>
    </row>
    <row r="283" spans="1:2" x14ac:dyDescent="0.2">
      <c r="A283" s="7">
        <v>43896</v>
      </c>
      <c r="B283" s="5">
        <v>710</v>
      </c>
    </row>
    <row r="284" spans="1:2" x14ac:dyDescent="0.2">
      <c r="A284" s="7">
        <v>43901</v>
      </c>
      <c r="B284" s="5">
        <v>500</v>
      </c>
    </row>
    <row r="285" spans="1:2" x14ac:dyDescent="0.2">
      <c r="A285" s="7">
        <v>43903</v>
      </c>
      <c r="B285" s="5">
        <v>-1140</v>
      </c>
    </row>
    <row r="286" spans="1:2" x14ac:dyDescent="0.2">
      <c r="A286" s="7">
        <v>43908</v>
      </c>
      <c r="B286" s="5">
        <v>120</v>
      </c>
    </row>
    <row r="287" spans="1:2" x14ac:dyDescent="0.2">
      <c r="A287" s="7">
        <v>43910</v>
      </c>
      <c r="B287" s="5">
        <v>-360</v>
      </c>
    </row>
    <row r="288" spans="1:2" x14ac:dyDescent="0.2">
      <c r="A288" s="7">
        <v>43914</v>
      </c>
      <c r="B288" s="5">
        <v>280</v>
      </c>
    </row>
    <row r="289" spans="1:2" x14ac:dyDescent="0.2">
      <c r="A289" s="7">
        <v>43915</v>
      </c>
      <c r="B289" s="5">
        <v>690</v>
      </c>
    </row>
    <row r="290" spans="1:2" x14ac:dyDescent="0.2">
      <c r="A290" s="7">
        <v>43916</v>
      </c>
      <c r="B290" s="5">
        <v>-220</v>
      </c>
    </row>
    <row r="291" spans="1:2" x14ac:dyDescent="0.2">
      <c r="A291" s="7">
        <v>43924</v>
      </c>
      <c r="B291" s="5">
        <v>-640</v>
      </c>
    </row>
    <row r="292" spans="1:2" x14ac:dyDescent="0.2">
      <c r="A292" s="7">
        <v>43927</v>
      </c>
      <c r="B292" s="5">
        <v>520</v>
      </c>
    </row>
    <row r="293" spans="1:2" x14ac:dyDescent="0.2">
      <c r="A293" s="7">
        <v>43928</v>
      </c>
      <c r="B293" s="5">
        <v>300</v>
      </c>
    </row>
    <row r="294" spans="1:2" x14ac:dyDescent="0.2">
      <c r="A294" s="7">
        <v>43929</v>
      </c>
      <c r="B294" s="5">
        <v>170</v>
      </c>
    </row>
    <row r="295" spans="1:2" x14ac:dyDescent="0.2">
      <c r="A295" s="7">
        <v>43931</v>
      </c>
      <c r="B295" s="5">
        <v>1</v>
      </c>
    </row>
    <row r="296" spans="1:2" x14ac:dyDescent="0.2">
      <c r="A296" s="7">
        <v>43934</v>
      </c>
      <c r="B296" s="5">
        <v>150</v>
      </c>
    </row>
    <row r="297" spans="1:2" x14ac:dyDescent="0.2">
      <c r="A297" s="7">
        <v>43936</v>
      </c>
      <c r="B297" s="5">
        <v>-970</v>
      </c>
    </row>
    <row r="298" spans="1:2" x14ac:dyDescent="0.2">
      <c r="A298" s="7">
        <v>43938</v>
      </c>
      <c r="B298" s="5">
        <v>-130</v>
      </c>
    </row>
    <row r="299" spans="1:2" x14ac:dyDescent="0.2">
      <c r="A299" s="7">
        <v>43942</v>
      </c>
      <c r="B299" s="5">
        <v>390</v>
      </c>
    </row>
    <row r="300" spans="1:2" x14ac:dyDescent="0.2">
      <c r="A300" s="7">
        <v>43943</v>
      </c>
      <c r="B300" s="5">
        <v>40</v>
      </c>
    </row>
    <row r="301" spans="1:2" x14ac:dyDescent="0.2">
      <c r="A301" s="7">
        <v>43944</v>
      </c>
      <c r="B301" s="5">
        <v>390</v>
      </c>
    </row>
    <row r="302" spans="1:2" x14ac:dyDescent="0.2">
      <c r="A302" s="7">
        <v>43945</v>
      </c>
      <c r="B302" s="5">
        <v>110</v>
      </c>
    </row>
    <row r="303" spans="1:2" x14ac:dyDescent="0.2">
      <c r="A303" s="7">
        <v>43948</v>
      </c>
      <c r="B303" s="5">
        <v>-220</v>
      </c>
    </row>
    <row r="304" spans="1:2" x14ac:dyDescent="0.2">
      <c r="A304" s="7">
        <v>43949</v>
      </c>
      <c r="B304" s="5">
        <v>-400</v>
      </c>
    </row>
    <row r="305" spans="1:2" x14ac:dyDescent="0.2">
      <c r="A305" s="7">
        <v>43950</v>
      </c>
      <c r="B305" s="5">
        <v>300</v>
      </c>
    </row>
    <row r="306" spans="1:2" x14ac:dyDescent="0.2">
      <c r="A306" s="7">
        <v>43951</v>
      </c>
      <c r="B306" s="5">
        <v>-650</v>
      </c>
    </row>
    <row r="307" spans="1:2" x14ac:dyDescent="0.2">
      <c r="A307" s="7">
        <v>43955</v>
      </c>
      <c r="B307" s="5">
        <v>510</v>
      </c>
    </row>
    <row r="308" spans="1:2" x14ac:dyDescent="0.2">
      <c r="A308" s="7">
        <v>43959</v>
      </c>
      <c r="B308" s="5">
        <v>-660</v>
      </c>
    </row>
    <row r="309" spans="1:2" x14ac:dyDescent="0.2">
      <c r="A309" s="7">
        <v>43966</v>
      </c>
      <c r="B309" s="5">
        <v>510</v>
      </c>
    </row>
    <row r="310" spans="1:2" x14ac:dyDescent="0.2">
      <c r="A310" s="7">
        <v>43969</v>
      </c>
      <c r="B310" s="5">
        <v>-390</v>
      </c>
    </row>
    <row r="311" spans="1:2" x14ac:dyDescent="0.2">
      <c r="A311" s="7">
        <v>43972</v>
      </c>
      <c r="B311" s="5">
        <v>1120</v>
      </c>
    </row>
    <row r="312" spans="1:2" x14ac:dyDescent="0.2">
      <c r="A312" s="7">
        <v>43973</v>
      </c>
      <c r="B312" s="5">
        <v>-790</v>
      </c>
    </row>
    <row r="313" spans="1:2" x14ac:dyDescent="0.2">
      <c r="A313" s="7">
        <v>43977</v>
      </c>
      <c r="B313" s="5">
        <v>110</v>
      </c>
    </row>
    <row r="314" spans="1:2" x14ac:dyDescent="0.2">
      <c r="A314" s="7">
        <v>43983</v>
      </c>
      <c r="B314" s="5">
        <v>-280</v>
      </c>
    </row>
    <row r="315" spans="1:2" x14ac:dyDescent="0.2">
      <c r="A315" s="7">
        <v>43985</v>
      </c>
      <c r="B315" s="5">
        <v>-70</v>
      </c>
    </row>
    <row r="316" spans="1:2" x14ac:dyDescent="0.2">
      <c r="A316" s="7">
        <v>43987</v>
      </c>
      <c r="B316" s="5">
        <v>-170</v>
      </c>
    </row>
    <row r="317" spans="1:2" x14ac:dyDescent="0.2">
      <c r="A317" s="7">
        <v>43993</v>
      </c>
      <c r="B317" s="5">
        <v>190</v>
      </c>
    </row>
    <row r="318" spans="1:2" x14ac:dyDescent="0.2">
      <c r="A318" s="7">
        <v>43997</v>
      </c>
      <c r="B318" s="5">
        <v>-240</v>
      </c>
    </row>
    <row r="319" spans="1:2" x14ac:dyDescent="0.2">
      <c r="A319" s="7">
        <v>44000</v>
      </c>
      <c r="B319" s="5">
        <v>410</v>
      </c>
    </row>
    <row r="320" spans="1:2" x14ac:dyDescent="0.2">
      <c r="A320" s="7">
        <v>44001</v>
      </c>
      <c r="B320" s="5">
        <v>630</v>
      </c>
    </row>
    <row r="321" spans="1:2" x14ac:dyDescent="0.2">
      <c r="A321" s="7">
        <v>44004</v>
      </c>
      <c r="B321" s="5">
        <v>-550</v>
      </c>
    </row>
    <row r="322" spans="1:2" x14ac:dyDescent="0.2">
      <c r="A322" s="7">
        <v>44005</v>
      </c>
      <c r="B322" s="5">
        <v>-300</v>
      </c>
    </row>
    <row r="323" spans="1:2" x14ac:dyDescent="0.2">
      <c r="A323" s="7">
        <v>44007</v>
      </c>
      <c r="B323" s="5">
        <v>290</v>
      </c>
    </row>
    <row r="324" spans="1:2" x14ac:dyDescent="0.2">
      <c r="A324" s="7">
        <v>44008</v>
      </c>
      <c r="B324" s="5">
        <v>450</v>
      </c>
    </row>
    <row r="325" spans="1:2" x14ac:dyDescent="0.2">
      <c r="A325" s="7">
        <v>44011</v>
      </c>
      <c r="B325" s="5">
        <v>-410</v>
      </c>
    </row>
    <row r="326" spans="1:2" x14ac:dyDescent="0.2">
      <c r="A326" s="7">
        <v>44012</v>
      </c>
      <c r="B326" s="5">
        <v>350</v>
      </c>
    </row>
    <row r="327" spans="1:2" x14ac:dyDescent="0.2">
      <c r="A327" s="7">
        <v>44015</v>
      </c>
      <c r="B327" s="5">
        <v>570</v>
      </c>
    </row>
    <row r="328" spans="1:2" x14ac:dyDescent="0.2">
      <c r="A328" s="7">
        <v>44018</v>
      </c>
      <c r="B328" s="5">
        <v>340</v>
      </c>
    </row>
    <row r="329" spans="1:2" x14ac:dyDescent="0.2">
      <c r="A329" s="7">
        <v>44019</v>
      </c>
      <c r="B329" s="5">
        <v>-570</v>
      </c>
    </row>
    <row r="330" spans="1:2" x14ac:dyDescent="0.2">
      <c r="A330" s="7">
        <v>44022</v>
      </c>
      <c r="B330" s="5">
        <v>-500</v>
      </c>
    </row>
    <row r="331" spans="1:2" x14ac:dyDescent="0.2">
      <c r="A331" s="7">
        <v>44025</v>
      </c>
      <c r="B331" s="5">
        <v>-540</v>
      </c>
    </row>
    <row r="332" spans="1:2" x14ac:dyDescent="0.2">
      <c r="A332" s="7">
        <v>44027</v>
      </c>
      <c r="B332" s="5">
        <v>410</v>
      </c>
    </row>
    <row r="333" spans="1:2" x14ac:dyDescent="0.2">
      <c r="A333" s="7">
        <v>44032</v>
      </c>
      <c r="B333" s="5">
        <v>200</v>
      </c>
    </row>
    <row r="334" spans="1:2" x14ac:dyDescent="0.2">
      <c r="A334" s="7">
        <v>44043</v>
      </c>
      <c r="B334" s="5">
        <v>-180</v>
      </c>
    </row>
    <row r="335" spans="1:2" x14ac:dyDescent="0.2">
      <c r="A335" s="7">
        <v>44053</v>
      </c>
      <c r="B335" s="5">
        <v>100</v>
      </c>
    </row>
    <row r="336" spans="1:2" x14ac:dyDescent="0.2">
      <c r="A336" s="7">
        <v>44054</v>
      </c>
      <c r="B336" s="5">
        <v>-390</v>
      </c>
    </row>
    <row r="337" spans="1:2" x14ac:dyDescent="0.2">
      <c r="A337" s="7">
        <v>44056</v>
      </c>
      <c r="B337" s="5">
        <v>-350</v>
      </c>
    </row>
    <row r="338" spans="1:2" x14ac:dyDescent="0.2">
      <c r="A338" s="7">
        <v>44057</v>
      </c>
      <c r="B338" s="5">
        <v>170</v>
      </c>
    </row>
    <row r="339" spans="1:2" x14ac:dyDescent="0.2">
      <c r="A339" s="7">
        <v>44060</v>
      </c>
      <c r="B339" s="5">
        <v>260</v>
      </c>
    </row>
    <row r="340" spans="1:2" x14ac:dyDescent="0.2">
      <c r="A340" s="7">
        <v>44064</v>
      </c>
      <c r="B340" s="5">
        <v>170</v>
      </c>
    </row>
    <row r="341" spans="1:2" x14ac:dyDescent="0.2">
      <c r="A341" s="7">
        <v>44069</v>
      </c>
      <c r="B341" s="5">
        <v>-500</v>
      </c>
    </row>
    <row r="342" spans="1:2" x14ac:dyDescent="0.2">
      <c r="A342" s="7">
        <v>44071</v>
      </c>
      <c r="B342" s="5">
        <v>230</v>
      </c>
    </row>
    <row r="343" spans="1:2" x14ac:dyDescent="0.2">
      <c r="A343" s="7">
        <v>44074</v>
      </c>
      <c r="B343" s="5">
        <v>380</v>
      </c>
    </row>
    <row r="344" spans="1:2" x14ac:dyDescent="0.2">
      <c r="A344" s="7">
        <v>44075</v>
      </c>
      <c r="B344" s="5">
        <v>-60</v>
      </c>
    </row>
    <row r="345" spans="1:2" x14ac:dyDescent="0.2">
      <c r="A345" s="7">
        <v>44076</v>
      </c>
      <c r="B345" s="5">
        <v>850</v>
      </c>
    </row>
    <row r="346" spans="1:2" x14ac:dyDescent="0.2">
      <c r="A346" s="7">
        <v>44077</v>
      </c>
      <c r="B346" s="5">
        <v>-1400</v>
      </c>
    </row>
    <row r="347" spans="1:2" x14ac:dyDescent="0.2">
      <c r="A347" s="7">
        <v>44078</v>
      </c>
      <c r="B347" s="5">
        <v>640</v>
      </c>
    </row>
    <row r="348" spans="1:2" x14ac:dyDescent="0.2">
      <c r="A348" s="7">
        <v>44088</v>
      </c>
      <c r="B348" s="5">
        <v>380</v>
      </c>
    </row>
    <row r="349" spans="1:2" x14ac:dyDescent="0.2">
      <c r="A349" s="7">
        <v>44092</v>
      </c>
      <c r="B349" s="5">
        <v>-290</v>
      </c>
    </row>
    <row r="350" spans="1:2" x14ac:dyDescent="0.2">
      <c r="A350" s="7">
        <v>44097</v>
      </c>
      <c r="B350" s="5">
        <v>440</v>
      </c>
    </row>
    <row r="351" spans="1:2" x14ac:dyDescent="0.2">
      <c r="A351" s="7">
        <v>44099</v>
      </c>
      <c r="B351" s="5">
        <v>-1100</v>
      </c>
    </row>
    <row r="352" spans="1:2" x14ac:dyDescent="0.2">
      <c r="A352" s="7">
        <v>44106</v>
      </c>
      <c r="B352" s="5">
        <v>-30</v>
      </c>
    </row>
    <row r="353" spans="1:2" x14ac:dyDescent="0.2">
      <c r="A353" s="7">
        <v>44113</v>
      </c>
      <c r="B353" s="5">
        <v>1</v>
      </c>
    </row>
    <row r="354" spans="1:2" x14ac:dyDescent="0.2">
      <c r="A354" s="7">
        <v>44118</v>
      </c>
      <c r="B354" s="5">
        <v>340</v>
      </c>
    </row>
    <row r="355" spans="1:2" x14ac:dyDescent="0.2">
      <c r="A355" s="7">
        <v>44120</v>
      </c>
      <c r="B355" s="5">
        <v>-370</v>
      </c>
    </row>
    <row r="356" spans="1:2" x14ac:dyDescent="0.2">
      <c r="A356" s="7">
        <v>44124</v>
      </c>
      <c r="B356" s="5">
        <v>-120</v>
      </c>
    </row>
    <row r="357" spans="1:2" x14ac:dyDescent="0.2">
      <c r="A357" s="7">
        <v>44173</v>
      </c>
      <c r="B357" s="5">
        <v>1</v>
      </c>
    </row>
    <row r="358" spans="1:2" x14ac:dyDescent="0.2">
      <c r="A358" s="7" t="s">
        <v>23</v>
      </c>
      <c r="B358" s="5">
        <v>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A42A-9FE2-204C-8914-387BD186B0E9}">
  <dimension ref="A1:L358"/>
  <sheetViews>
    <sheetView zoomScale="135" workbookViewId="0">
      <selection activeCell="A3" sqref="A3"/>
    </sheetView>
  </sheetViews>
  <sheetFormatPr baseColWidth="10" defaultRowHeight="16" x14ac:dyDescent="0.2"/>
  <cols>
    <col min="1" max="1" width="17.1640625" bestFit="1" customWidth="1"/>
    <col min="2" max="2" width="30.33203125" customWidth="1"/>
    <col min="3" max="3" width="30" customWidth="1"/>
    <col min="4" max="4" width="7.1640625" customWidth="1"/>
    <col min="5" max="5" width="11.1640625" customWidth="1"/>
    <col min="6" max="6" width="16.6640625" customWidth="1"/>
    <col min="7" max="7" width="17.33203125" customWidth="1"/>
    <col min="8" max="8" width="11.83203125" customWidth="1"/>
    <col min="9" max="9" width="10.6640625" customWidth="1"/>
    <col min="10" max="10" width="10.1640625" customWidth="1"/>
    <col min="11" max="11" width="20.5" customWidth="1"/>
    <col min="12" max="12" width="28.33203125" bestFit="1" customWidth="1"/>
  </cols>
  <sheetData>
    <row r="1" spans="1:12" x14ac:dyDescent="0.2">
      <c r="A1" s="32" t="s">
        <v>30</v>
      </c>
      <c r="B1" s="32"/>
    </row>
    <row r="2" spans="1:12" x14ac:dyDescent="0.2">
      <c r="A2" s="9" t="s">
        <v>41</v>
      </c>
      <c r="B2" s="10">
        <v>43021</v>
      </c>
      <c r="C2" s="8"/>
    </row>
    <row r="3" spans="1:12" x14ac:dyDescent="0.2">
      <c r="A3" s="9" t="s">
        <v>34</v>
      </c>
      <c r="B3" s="9">
        <v>0.08</v>
      </c>
      <c r="C3" s="8"/>
    </row>
    <row r="4" spans="1:12" x14ac:dyDescent="0.2">
      <c r="A4" s="9" t="s">
        <v>32</v>
      </c>
      <c r="B4" s="9">
        <v>1000</v>
      </c>
    </row>
    <row r="5" spans="1:12" x14ac:dyDescent="0.2">
      <c r="A5" s="9" t="s">
        <v>33</v>
      </c>
      <c r="B5" s="11">
        <v>0.05</v>
      </c>
    </row>
    <row r="7" spans="1:12" x14ac:dyDescent="0.2">
      <c r="A7" s="25" t="s">
        <v>22</v>
      </c>
      <c r="B7" s="25" t="s">
        <v>24</v>
      </c>
      <c r="C7" s="26" t="s">
        <v>25</v>
      </c>
      <c r="D7" s="26" t="s">
        <v>27</v>
      </c>
      <c r="E7" s="26" t="s">
        <v>26</v>
      </c>
      <c r="F7" s="26" t="s">
        <v>28</v>
      </c>
      <c r="G7" s="26" t="s">
        <v>29</v>
      </c>
      <c r="H7" s="26" t="s">
        <v>35</v>
      </c>
      <c r="I7" s="26" t="s">
        <v>37</v>
      </c>
      <c r="J7" s="26" t="s">
        <v>36</v>
      </c>
      <c r="K7" s="26" t="s">
        <v>38</v>
      </c>
      <c r="L7" s="26" t="s">
        <v>39</v>
      </c>
    </row>
    <row r="8" spans="1:12" x14ac:dyDescent="0.2">
      <c r="A8" s="27">
        <v>43021</v>
      </c>
      <c r="B8" s="28">
        <v>380</v>
      </c>
      <c r="C8" s="29">
        <f>VLOOKUP(A8,Таблица2[[&lt;DATE&gt;]:[&lt;VOL&gt;]],5)</f>
        <v>100.45</v>
      </c>
      <c r="D8" s="29">
        <f>MATCH(A8,Купоны[[#All],[Купоны дата]],1)</f>
        <v>2</v>
      </c>
      <c r="E8" s="33">
        <f>INDEX(Купоны[[#All],[Купоны дата]],D8,1)</f>
        <v>43021</v>
      </c>
      <c r="F8" s="30">
        <f t="shared" ref="F8:F71" si="0">$B$3*(A8-E8)/365*100</f>
        <v>0</v>
      </c>
      <c r="G8" s="28">
        <f t="shared" ref="G8:G71" si="1">-B8*(C8+F8)*$B$4/100</f>
        <v>-381710</v>
      </c>
      <c r="H8" s="29">
        <f>SUM($B$8:B8)</f>
        <v>380</v>
      </c>
      <c r="I8" s="30">
        <f>_xlfn.IFNA(VLOOKUP(A8, Купоны[[#All],[Купоны дата]:[Купоны % от Номинала]],3,0),0)*$B$4/100*H8</f>
        <v>0</v>
      </c>
      <c r="J8" s="29" t="str">
        <f>IF(I8=0,"Нет","Да")</f>
        <v>Нет</v>
      </c>
      <c r="K8" s="30">
        <f>I8+G8</f>
        <v>-381710</v>
      </c>
      <c r="L8" s="29">
        <f t="shared" ref="L8:L71" si="2">K8/((1+$B$5)^((A8-$A$8)/365))</f>
        <v>-381710</v>
      </c>
    </row>
    <row r="9" spans="1:12" x14ac:dyDescent="0.2">
      <c r="A9" s="27">
        <v>43026</v>
      </c>
      <c r="B9" s="28">
        <v>380</v>
      </c>
      <c r="C9" s="29">
        <f>VLOOKUP(A9,Таблица2[[&lt;DATE&gt;]:[&lt;VOL&gt;]],5)</f>
        <v>100.85</v>
      </c>
      <c r="D9" s="29">
        <f>MATCH(A9,Купоны[[#All],[Купоны дата]],1)</f>
        <v>2</v>
      </c>
      <c r="E9" s="33">
        <f>INDEX(Купоны[[#All],[Купоны дата]],D9,1)</f>
        <v>43021</v>
      </c>
      <c r="F9" s="30">
        <f t="shared" si="0"/>
        <v>0.10958904109589042</v>
      </c>
      <c r="G9" s="28">
        <f t="shared" si="1"/>
        <v>-383646.43835616438</v>
      </c>
      <c r="H9" s="29">
        <f>SUM($B$8:B9)</f>
        <v>760</v>
      </c>
      <c r="I9" s="30">
        <f>_xlfn.IFNA(VLOOKUP(A9, Купоны[[#All],[Купоны дата]:[Купоны % от Номинала]],3,0),0)*$B$4/100*H9</f>
        <v>0</v>
      </c>
      <c r="J9" s="29" t="str">
        <f t="shared" ref="J9:J72" si="3">IF(I9=0,"Нет","Да")</f>
        <v>Нет</v>
      </c>
      <c r="K9" s="30">
        <f t="shared" ref="K9:K72" si="4">I9+G9</f>
        <v>-383646.43835616438</v>
      </c>
      <c r="L9" s="29">
        <f t="shared" si="2"/>
        <v>-383390.11070027866</v>
      </c>
    </row>
    <row r="10" spans="1:12" x14ac:dyDescent="0.2">
      <c r="A10" s="27">
        <v>43027</v>
      </c>
      <c r="B10" s="28">
        <v>570</v>
      </c>
      <c r="C10" s="29">
        <f>VLOOKUP(A10,Таблица2[[&lt;DATE&gt;]:[&lt;VOL&gt;]],5)</f>
        <v>101.05</v>
      </c>
      <c r="D10" s="29">
        <f>MATCH(A10,Купоны[[#All],[Купоны дата]],1)</f>
        <v>2</v>
      </c>
      <c r="E10" s="33">
        <f>INDEX(Купоны[[#All],[Купоны дата]],D10,1)</f>
        <v>43021</v>
      </c>
      <c r="F10" s="30">
        <f t="shared" si="0"/>
        <v>0.13150684931506851</v>
      </c>
      <c r="G10" s="28">
        <f t="shared" si="1"/>
        <v>-576734.58904109593</v>
      </c>
      <c r="H10" s="29">
        <f>SUM($B$8:B10)</f>
        <v>1330</v>
      </c>
      <c r="I10" s="30">
        <f>_xlfn.IFNA(VLOOKUP(A10, Купоны[[#All],[Купоны дата]:[Купоны % от Номинала]],3,0),0)*$B$4/100*H10</f>
        <v>0</v>
      </c>
      <c r="J10" s="29" t="str">
        <f t="shared" si="3"/>
        <v>Нет</v>
      </c>
      <c r="K10" s="30">
        <f t="shared" si="4"/>
        <v>-576734.58904109593</v>
      </c>
      <c r="L10" s="29">
        <f t="shared" si="2"/>
        <v>-576272.21598665556</v>
      </c>
    </row>
    <row r="11" spans="1:12" x14ac:dyDescent="0.2">
      <c r="A11" s="27">
        <v>43028</v>
      </c>
      <c r="B11" s="28">
        <v>-1030</v>
      </c>
      <c r="C11" s="29">
        <f>VLOOKUP(A11,Таблица2[[&lt;DATE&gt;]:[&lt;VOL&gt;]],5)</f>
        <v>101.15</v>
      </c>
      <c r="D11" s="29">
        <f>MATCH(A11,Купоны[[#All],[Купоны дата]],1)</f>
        <v>2</v>
      </c>
      <c r="E11" s="33">
        <f>INDEX(Купоны[[#All],[Купоны дата]],D11,1)</f>
        <v>43021</v>
      </c>
      <c r="F11" s="30">
        <f t="shared" si="0"/>
        <v>0.15342465753424658</v>
      </c>
      <c r="G11" s="28">
        <f t="shared" si="1"/>
        <v>1043425.2739726028</v>
      </c>
      <c r="H11" s="29">
        <f>SUM($B$8:B11)</f>
        <v>300</v>
      </c>
      <c r="I11" s="30">
        <f>_xlfn.IFNA(VLOOKUP(A11, Купоны[[#All],[Купоны дата]:[Купоны % от Номинала]],3,0),0)*$B$4/100*H11</f>
        <v>0</v>
      </c>
      <c r="J11" s="29" t="str">
        <f t="shared" si="3"/>
        <v>Нет</v>
      </c>
      <c r="K11" s="30">
        <f t="shared" si="4"/>
        <v>1043425.2739726028</v>
      </c>
      <c r="L11" s="29">
        <f t="shared" si="2"/>
        <v>1042449.3957246266</v>
      </c>
    </row>
    <row r="12" spans="1:12" x14ac:dyDescent="0.2">
      <c r="A12" s="27">
        <v>43031</v>
      </c>
      <c r="B12" s="28">
        <v>230</v>
      </c>
      <c r="C12" s="29">
        <f>VLOOKUP(A12,Таблица2[[&lt;DATE&gt;]:[&lt;VOL&gt;]],5)</f>
        <v>101.03</v>
      </c>
      <c r="D12" s="29">
        <f>MATCH(A12,Купоны[[#All],[Купоны дата]],1)</f>
        <v>2</v>
      </c>
      <c r="E12" s="33">
        <f>INDEX(Купоны[[#All],[Купоны дата]],D12,1)</f>
        <v>43021</v>
      </c>
      <c r="F12" s="30">
        <f t="shared" si="0"/>
        <v>0.21917808219178084</v>
      </c>
      <c r="G12" s="28">
        <f t="shared" si="1"/>
        <v>-232873.10958904109</v>
      </c>
      <c r="H12" s="29">
        <f>SUM($B$8:B12)</f>
        <v>530</v>
      </c>
      <c r="I12" s="30">
        <f>_xlfn.IFNA(VLOOKUP(A12, Купоны[[#All],[Купоны дата]:[Купоны % от Номинала]],3,0),0)*$B$4/100*H12</f>
        <v>0</v>
      </c>
      <c r="J12" s="29" t="str">
        <f t="shared" si="3"/>
        <v>Нет</v>
      </c>
      <c r="K12" s="30">
        <f t="shared" si="4"/>
        <v>-232873.10958904109</v>
      </c>
      <c r="L12" s="29">
        <f t="shared" si="2"/>
        <v>-232562.03214254839</v>
      </c>
    </row>
    <row r="13" spans="1:12" x14ac:dyDescent="0.2">
      <c r="A13" s="27">
        <v>43032</v>
      </c>
      <c r="B13" s="28">
        <v>20</v>
      </c>
      <c r="C13" s="29">
        <f>VLOOKUP(A13,Таблица2[[&lt;DATE&gt;]:[&lt;VOL&gt;]],5)</f>
        <v>101.09</v>
      </c>
      <c r="D13" s="29">
        <f>MATCH(A13,Купоны[[#All],[Купоны дата]],1)</f>
        <v>2</v>
      </c>
      <c r="E13" s="33">
        <f>INDEX(Купоны[[#All],[Купоны дата]],D13,1)</f>
        <v>43021</v>
      </c>
      <c r="F13" s="30">
        <f t="shared" si="0"/>
        <v>0.24109589041095891</v>
      </c>
      <c r="G13" s="28">
        <f t="shared" si="1"/>
        <v>-20266.219178082192</v>
      </c>
      <c r="H13" s="29">
        <f>SUM($B$8:B13)</f>
        <v>550</v>
      </c>
      <c r="I13" s="30">
        <f>_xlfn.IFNA(VLOOKUP(A13, Купоны[[#All],[Купоны дата]:[Купоны % от Номинала]],3,0),0)*$B$4/100*H13</f>
        <v>0</v>
      </c>
      <c r="J13" s="29" t="str">
        <f t="shared" si="3"/>
        <v>Нет</v>
      </c>
      <c r="K13" s="30">
        <f t="shared" si="4"/>
        <v>-20266.219178082192</v>
      </c>
      <c r="L13" s="29">
        <f t="shared" si="2"/>
        <v>-20236.441859755829</v>
      </c>
    </row>
    <row r="14" spans="1:12" x14ac:dyDescent="0.2">
      <c r="A14" s="27">
        <v>43035</v>
      </c>
      <c r="B14" s="28">
        <v>-10</v>
      </c>
      <c r="C14" s="29">
        <f>VLOOKUP(A14,Таблица2[[&lt;DATE&gt;]:[&lt;VOL&gt;]],5)</f>
        <v>101.08</v>
      </c>
      <c r="D14" s="29">
        <f>MATCH(A14,Купоны[[#All],[Купоны дата]],1)</f>
        <v>2</v>
      </c>
      <c r="E14" s="33">
        <f>INDEX(Купоны[[#All],[Купоны дата]],D14,1)</f>
        <v>43021</v>
      </c>
      <c r="F14" s="30">
        <f t="shared" si="0"/>
        <v>0.30684931506849317</v>
      </c>
      <c r="G14" s="28">
        <f t="shared" si="1"/>
        <v>10138.684931506848</v>
      </c>
      <c r="H14" s="29">
        <f>SUM($B$8:B14)</f>
        <v>540</v>
      </c>
      <c r="I14" s="30">
        <f>_xlfn.IFNA(VLOOKUP(A14, Купоны[[#All],[Купоны дата]:[Купоны % от Номинала]],3,0),0)*$B$4/100*H14</f>
        <v>0</v>
      </c>
      <c r="J14" s="29" t="str">
        <f t="shared" si="3"/>
        <v>Нет</v>
      </c>
      <c r="K14" s="30">
        <f t="shared" si="4"/>
        <v>10138.684931506848</v>
      </c>
      <c r="L14" s="29">
        <f t="shared" si="2"/>
        <v>10119.729102995496</v>
      </c>
    </row>
    <row r="15" spans="1:12" x14ac:dyDescent="0.2">
      <c r="A15" s="27">
        <v>43041</v>
      </c>
      <c r="B15" s="28">
        <v>700</v>
      </c>
      <c r="C15" s="29">
        <f>VLOOKUP(A15,Таблица2[[&lt;DATE&gt;]:[&lt;VOL&gt;]],5)</f>
        <v>101.1</v>
      </c>
      <c r="D15" s="29">
        <f>MATCH(A15,Купоны[[#All],[Купоны дата]],1)</f>
        <v>2</v>
      </c>
      <c r="E15" s="33">
        <f>INDEX(Купоны[[#All],[Купоны дата]],D15,1)</f>
        <v>43021</v>
      </c>
      <c r="F15" s="30">
        <f t="shared" si="0"/>
        <v>0.43835616438356168</v>
      </c>
      <c r="G15" s="28">
        <f t="shared" si="1"/>
        <v>-710768.49315068498</v>
      </c>
      <c r="H15" s="29">
        <f>SUM($B$8:B15)</f>
        <v>1240</v>
      </c>
      <c r="I15" s="30">
        <f>_xlfn.IFNA(VLOOKUP(A15, Купоны[[#All],[Купоны дата]:[Купоны % от Номинала]],3,0),0)*$B$4/100*H15</f>
        <v>0</v>
      </c>
      <c r="J15" s="29" t="str">
        <f t="shared" si="3"/>
        <v>Нет</v>
      </c>
      <c r="K15" s="30">
        <f t="shared" si="4"/>
        <v>-710768.49315068498</v>
      </c>
      <c r="L15" s="29">
        <f t="shared" si="2"/>
        <v>-708870.83849867363</v>
      </c>
    </row>
    <row r="16" spans="1:12" x14ac:dyDescent="0.2">
      <c r="A16" s="27">
        <v>43042</v>
      </c>
      <c r="B16" s="28">
        <v>-800</v>
      </c>
      <c r="C16" s="29">
        <f>VLOOKUP(A16,Таблица2[[&lt;DATE&gt;]:[&lt;VOL&gt;]],5)</f>
        <v>101.24</v>
      </c>
      <c r="D16" s="29">
        <f>MATCH(A16,Купоны[[#All],[Купоны дата]],1)</f>
        <v>2</v>
      </c>
      <c r="E16" s="33">
        <f>INDEX(Купоны[[#All],[Купоны дата]],D16,1)</f>
        <v>43021</v>
      </c>
      <c r="F16" s="30">
        <f t="shared" si="0"/>
        <v>0.46027397260273967</v>
      </c>
      <c r="G16" s="28">
        <f t="shared" si="1"/>
        <v>813602.19178082189</v>
      </c>
      <c r="H16" s="29">
        <f>SUM($B$8:B16)</f>
        <v>440</v>
      </c>
      <c r="I16" s="30">
        <f>_xlfn.IFNA(VLOOKUP(A16, Купоны[[#All],[Купоны дата]:[Купоны % от Номинала]],3,0),0)*$B$4/100*H16</f>
        <v>0</v>
      </c>
      <c r="J16" s="29" t="str">
        <f t="shared" si="3"/>
        <v>Нет</v>
      </c>
      <c r="K16" s="30">
        <f t="shared" si="4"/>
        <v>813602.19178082189</v>
      </c>
      <c r="L16" s="29">
        <f t="shared" si="2"/>
        <v>811321.52725745738</v>
      </c>
    </row>
    <row r="17" spans="1:12" x14ac:dyDescent="0.2">
      <c r="A17" s="27">
        <v>43046</v>
      </c>
      <c r="B17" s="28">
        <v>240</v>
      </c>
      <c r="C17" s="29">
        <f>VLOOKUP(A17,Таблица2[[&lt;DATE&gt;]:[&lt;VOL&gt;]],5)</f>
        <v>101.15</v>
      </c>
      <c r="D17" s="29">
        <f>MATCH(A17,Купоны[[#All],[Купоны дата]],1)</f>
        <v>2</v>
      </c>
      <c r="E17" s="33">
        <f>INDEX(Купоны[[#All],[Купоны дата]],D17,1)</f>
        <v>43021</v>
      </c>
      <c r="F17" s="30">
        <f t="shared" si="0"/>
        <v>0.54794520547945202</v>
      </c>
      <c r="G17" s="28">
        <f t="shared" si="1"/>
        <v>-244075.0684931507</v>
      </c>
      <c r="H17" s="29">
        <f>SUM($B$8:B17)</f>
        <v>680</v>
      </c>
      <c r="I17" s="30">
        <f>_xlfn.IFNA(VLOOKUP(A17, Купоны[[#All],[Купоны дата]:[Купоны % от Номинала]],3,0),0)*$B$4/100*H17</f>
        <v>0</v>
      </c>
      <c r="J17" s="29" t="str">
        <f t="shared" si="3"/>
        <v>Нет</v>
      </c>
      <c r="K17" s="30">
        <f t="shared" si="4"/>
        <v>-244075.0684931507</v>
      </c>
      <c r="L17" s="29">
        <f t="shared" si="2"/>
        <v>-243260.78171200742</v>
      </c>
    </row>
    <row r="18" spans="1:12" x14ac:dyDescent="0.2">
      <c r="A18" s="27">
        <v>43049</v>
      </c>
      <c r="B18" s="28">
        <v>980</v>
      </c>
      <c r="C18" s="29">
        <f>VLOOKUP(A18,Таблица2[[&lt;DATE&gt;]:[&lt;VOL&gt;]],5)</f>
        <v>101.16</v>
      </c>
      <c r="D18" s="29">
        <f>MATCH(A18,Купоны[[#All],[Купоны дата]],1)</f>
        <v>2</v>
      </c>
      <c r="E18" s="33">
        <f>INDEX(Купоны[[#All],[Купоны дата]],D18,1)</f>
        <v>43021</v>
      </c>
      <c r="F18" s="30">
        <f t="shared" si="0"/>
        <v>0.61369863013698633</v>
      </c>
      <c r="G18" s="28">
        <f t="shared" si="1"/>
        <v>-997382.24657534237</v>
      </c>
      <c r="H18" s="29">
        <f>SUM($B$8:B18)</f>
        <v>1660</v>
      </c>
      <c r="I18" s="30">
        <f>_xlfn.IFNA(VLOOKUP(A18, Купоны[[#All],[Купоны дата]:[Купоны % от Номинала]],3,0),0)*$B$4/100*H18</f>
        <v>0</v>
      </c>
      <c r="J18" s="29" t="str">
        <f t="shared" si="3"/>
        <v>Нет</v>
      </c>
      <c r="K18" s="30">
        <f t="shared" si="4"/>
        <v>-997382.24657534237</v>
      </c>
      <c r="L18" s="29">
        <f t="shared" si="2"/>
        <v>-993656.21446656738</v>
      </c>
    </row>
    <row r="19" spans="1:12" x14ac:dyDescent="0.2">
      <c r="A19" s="27">
        <v>43053</v>
      </c>
      <c r="B19" s="28">
        <v>-620</v>
      </c>
      <c r="C19" s="29">
        <f>VLOOKUP(A19,Таблица2[[&lt;DATE&gt;]:[&lt;VOL&gt;]],5)</f>
        <v>101.09</v>
      </c>
      <c r="D19" s="29">
        <f>MATCH(A19,Купоны[[#All],[Купоны дата]],1)</f>
        <v>2</v>
      </c>
      <c r="E19" s="33">
        <f>INDEX(Купоны[[#All],[Купоны дата]],D19,1)</f>
        <v>43021</v>
      </c>
      <c r="F19" s="30">
        <f t="shared" si="0"/>
        <v>0.70136986301369864</v>
      </c>
      <c r="G19" s="28">
        <f t="shared" si="1"/>
        <v>631106.49315068487</v>
      </c>
      <c r="H19" s="29">
        <f>SUM($B$8:B19)</f>
        <v>1040</v>
      </c>
      <c r="I19" s="30">
        <f>_xlfn.IFNA(VLOOKUP(A19, Купоны[[#All],[Купоны дата]:[Купоны % от Номинала]],3,0),0)*$B$4/100*H19</f>
        <v>0</v>
      </c>
      <c r="J19" s="29" t="str">
        <f t="shared" si="3"/>
        <v>Нет</v>
      </c>
      <c r="K19" s="30">
        <f t="shared" si="4"/>
        <v>631106.49315068487</v>
      </c>
      <c r="L19" s="29">
        <f t="shared" si="2"/>
        <v>628412.70445033419</v>
      </c>
    </row>
    <row r="20" spans="1:12" x14ac:dyDescent="0.2">
      <c r="A20" s="27">
        <v>43055</v>
      </c>
      <c r="B20" s="28">
        <v>-920</v>
      </c>
      <c r="C20" s="29">
        <f>VLOOKUP(A20,Таблица2[[&lt;DATE&gt;]:[&lt;VOL&gt;]],5)</f>
        <v>101.09</v>
      </c>
      <c r="D20" s="29">
        <f>MATCH(A20,Купоны[[#All],[Купоны дата]],1)</f>
        <v>2</v>
      </c>
      <c r="E20" s="33">
        <f>INDEX(Купоны[[#All],[Купоны дата]],D20,1)</f>
        <v>43021</v>
      </c>
      <c r="F20" s="30">
        <f t="shared" si="0"/>
        <v>0.74520547945205484</v>
      </c>
      <c r="G20" s="28">
        <f t="shared" si="1"/>
        <v>936883.89041095902</v>
      </c>
      <c r="H20" s="29">
        <f>SUM($B$8:B20)</f>
        <v>120</v>
      </c>
      <c r="I20" s="30">
        <f>_xlfn.IFNA(VLOOKUP(A20, Купоны[[#All],[Купоны дата]:[Купоны % от Номинала]],3,0),0)*$B$4/100*H20</f>
        <v>0</v>
      </c>
      <c r="J20" s="29" t="str">
        <f t="shared" si="3"/>
        <v>Нет</v>
      </c>
      <c r="K20" s="30">
        <f t="shared" si="4"/>
        <v>936883.89041095902</v>
      </c>
      <c r="L20" s="29">
        <f t="shared" si="2"/>
        <v>932635.56692603067</v>
      </c>
    </row>
    <row r="21" spans="1:12" x14ac:dyDescent="0.2">
      <c r="A21" s="27">
        <v>43056</v>
      </c>
      <c r="B21" s="28">
        <v>250</v>
      </c>
      <c r="C21" s="29">
        <f>VLOOKUP(A21,Таблица2[[&lt;DATE&gt;]:[&lt;VOL&gt;]],5)</f>
        <v>101.07</v>
      </c>
      <c r="D21" s="29">
        <f>MATCH(A21,Купоны[[#All],[Купоны дата]],1)</f>
        <v>2</v>
      </c>
      <c r="E21" s="33">
        <f>INDEX(Купоны[[#All],[Купоны дата]],D21,1)</f>
        <v>43021</v>
      </c>
      <c r="F21" s="30">
        <f t="shared" si="0"/>
        <v>0.76712328767123295</v>
      </c>
      <c r="G21" s="28">
        <f t="shared" si="1"/>
        <v>-254592.80821917808</v>
      </c>
      <c r="H21" s="29">
        <f>SUM($B$8:B21)</f>
        <v>370</v>
      </c>
      <c r="I21" s="30">
        <f>_xlfn.IFNA(VLOOKUP(A21, Купоны[[#All],[Купоны дата]:[Купоны % от Номинала]],3,0),0)*$B$4/100*H21</f>
        <v>0</v>
      </c>
      <c r="J21" s="29" t="str">
        <f t="shared" si="3"/>
        <v>Нет</v>
      </c>
      <c r="K21" s="30">
        <f t="shared" si="4"/>
        <v>-254592.80821917808</v>
      </c>
      <c r="L21" s="29">
        <f t="shared" si="2"/>
        <v>-253404.47548204265</v>
      </c>
    </row>
    <row r="22" spans="1:12" x14ac:dyDescent="0.2">
      <c r="A22" s="27">
        <v>43061</v>
      </c>
      <c r="B22" s="28">
        <v>550</v>
      </c>
      <c r="C22" s="29">
        <f>VLOOKUP(A22,Таблица2[[&lt;DATE&gt;]:[&lt;VOL&gt;]],5)</f>
        <v>101.04</v>
      </c>
      <c r="D22" s="29">
        <f>MATCH(A22,Купоны[[#All],[Купоны дата]],1)</f>
        <v>2</v>
      </c>
      <c r="E22" s="33">
        <f>INDEX(Купоны[[#All],[Купоны дата]],D22,1)</f>
        <v>43021</v>
      </c>
      <c r="F22" s="30">
        <f t="shared" si="0"/>
        <v>0.87671232876712335</v>
      </c>
      <c r="G22" s="28">
        <f t="shared" si="1"/>
        <v>-560541.91780821921</v>
      </c>
      <c r="H22" s="29">
        <f>SUM($B$8:B22)</f>
        <v>920</v>
      </c>
      <c r="I22" s="30">
        <f>_xlfn.IFNA(VLOOKUP(A22, Купоны[[#All],[Купоны дата]:[Купоны % от Номинала]],3,0),0)*$B$4/100*H22</f>
        <v>0</v>
      </c>
      <c r="J22" s="29" t="str">
        <f t="shared" si="3"/>
        <v>Нет</v>
      </c>
      <c r="K22" s="30">
        <f t="shared" si="4"/>
        <v>-560541.91780821921</v>
      </c>
      <c r="L22" s="29">
        <f t="shared" si="2"/>
        <v>-557552.77295593859</v>
      </c>
    </row>
    <row r="23" spans="1:12" x14ac:dyDescent="0.2">
      <c r="A23" s="27">
        <v>43069</v>
      </c>
      <c r="B23" s="28">
        <v>740</v>
      </c>
      <c r="C23" s="29">
        <f>VLOOKUP(A23,Таблица2[[&lt;DATE&gt;]:[&lt;VOL&gt;]],5)</f>
        <v>100.99</v>
      </c>
      <c r="D23" s="29">
        <f>MATCH(A23,Купоны[[#All],[Купоны дата]],1)</f>
        <v>2</v>
      </c>
      <c r="E23" s="33">
        <f>INDEX(Купоны[[#All],[Купоны дата]],D23,1)</f>
        <v>43021</v>
      </c>
      <c r="F23" s="30">
        <f t="shared" si="0"/>
        <v>1.0520547945205481</v>
      </c>
      <c r="G23" s="28">
        <f t="shared" si="1"/>
        <v>-755111.20547945204</v>
      </c>
      <c r="H23" s="29">
        <f>SUM($B$8:B23)</f>
        <v>1660</v>
      </c>
      <c r="I23" s="30">
        <f>_xlfn.IFNA(VLOOKUP(A23, Купоны[[#All],[Купоны дата]:[Купоны % от Номинала]],3,0),0)*$B$4/100*H23</f>
        <v>0</v>
      </c>
      <c r="J23" s="29" t="str">
        <f t="shared" si="3"/>
        <v>Нет</v>
      </c>
      <c r="K23" s="30">
        <f t="shared" si="4"/>
        <v>-755111.20547945204</v>
      </c>
      <c r="L23" s="29">
        <f t="shared" si="2"/>
        <v>-750281.74025303649</v>
      </c>
    </row>
    <row r="24" spans="1:12" x14ac:dyDescent="0.2">
      <c r="A24" s="27">
        <v>43070</v>
      </c>
      <c r="B24" s="28">
        <v>-1110</v>
      </c>
      <c r="C24" s="29">
        <f>VLOOKUP(A24,Таблица2[[&lt;DATE&gt;]:[&lt;VOL&gt;]],5)</f>
        <v>101</v>
      </c>
      <c r="D24" s="29">
        <f>MATCH(A24,Купоны[[#All],[Купоны дата]],1)</f>
        <v>2</v>
      </c>
      <c r="E24" s="33">
        <f>INDEX(Купоны[[#All],[Купоны дата]],D24,1)</f>
        <v>43021</v>
      </c>
      <c r="F24" s="30">
        <f t="shared" si="0"/>
        <v>1.0739726027397261</v>
      </c>
      <c r="G24" s="28">
        <f t="shared" si="1"/>
        <v>1133021.0958904109</v>
      </c>
      <c r="H24" s="29">
        <f>SUM($B$8:B24)</f>
        <v>550</v>
      </c>
      <c r="I24" s="30">
        <f>_xlfn.IFNA(VLOOKUP(A24, Купоны[[#All],[Купоны дата]:[Купоны % от Номинала]],3,0),0)*$B$4/100*H24</f>
        <v>0</v>
      </c>
      <c r="J24" s="29" t="str">
        <f t="shared" si="3"/>
        <v>Нет</v>
      </c>
      <c r="K24" s="30">
        <f t="shared" si="4"/>
        <v>1133021.0958904109</v>
      </c>
      <c r="L24" s="29">
        <f t="shared" si="2"/>
        <v>1125624.1580008199</v>
      </c>
    </row>
    <row r="25" spans="1:12" x14ac:dyDescent="0.2">
      <c r="A25" s="27">
        <v>43073</v>
      </c>
      <c r="B25" s="28">
        <v>-520</v>
      </c>
      <c r="C25" s="29">
        <f>VLOOKUP(A25,Таблица2[[&lt;DATE&gt;]:[&lt;VOL&gt;]],5)</f>
        <v>101.02</v>
      </c>
      <c r="D25" s="29">
        <f>MATCH(A25,Купоны[[#All],[Купоны дата]],1)</f>
        <v>2</v>
      </c>
      <c r="E25" s="33">
        <f>INDEX(Купоны[[#All],[Купоны дата]],D25,1)</f>
        <v>43021</v>
      </c>
      <c r="F25" s="30">
        <f t="shared" si="0"/>
        <v>1.1397260273972603</v>
      </c>
      <c r="G25" s="28">
        <f t="shared" si="1"/>
        <v>531230.57534246566</v>
      </c>
      <c r="H25" s="29">
        <f>SUM($B$8:B25)</f>
        <v>30</v>
      </c>
      <c r="I25" s="30">
        <f>_xlfn.IFNA(VLOOKUP(A25, Купоны[[#All],[Купоны дата]:[Купоны % от Номинала]],3,0),0)*$B$4/100*H25</f>
        <v>0</v>
      </c>
      <c r="J25" s="29" t="str">
        <f t="shared" si="3"/>
        <v>Нет</v>
      </c>
      <c r="K25" s="30">
        <f t="shared" si="4"/>
        <v>531230.57534246566</v>
      </c>
      <c r="L25" s="29">
        <f t="shared" si="2"/>
        <v>527550.83375264984</v>
      </c>
    </row>
    <row r="26" spans="1:12" x14ac:dyDescent="0.2">
      <c r="A26" s="27">
        <v>43077</v>
      </c>
      <c r="B26" s="28">
        <v>690</v>
      </c>
      <c r="C26" s="29">
        <f>VLOOKUP(A26,Таблица2[[&lt;DATE&gt;]:[&lt;VOL&gt;]],5)</f>
        <v>101.3</v>
      </c>
      <c r="D26" s="29">
        <f>MATCH(A26,Купоны[[#All],[Купоны дата]],1)</f>
        <v>2</v>
      </c>
      <c r="E26" s="33">
        <f>INDEX(Купоны[[#All],[Купоны дата]],D26,1)</f>
        <v>43021</v>
      </c>
      <c r="F26" s="30">
        <f t="shared" si="0"/>
        <v>1.2273972602739727</v>
      </c>
      <c r="G26" s="28">
        <f t="shared" si="1"/>
        <v>-707439.04109589045</v>
      </c>
      <c r="H26" s="29">
        <f>SUM($B$8:B26)</f>
        <v>720</v>
      </c>
      <c r="I26" s="30">
        <f>_xlfn.IFNA(VLOOKUP(A26, Купоны[[#All],[Купоны дата]:[Купоны % от Номинала]],3,0),0)*$B$4/100*H26</f>
        <v>0</v>
      </c>
      <c r="J26" s="29" t="str">
        <f t="shared" si="3"/>
        <v>Нет</v>
      </c>
      <c r="K26" s="30">
        <f t="shared" si="4"/>
        <v>-707439.04109589045</v>
      </c>
      <c r="L26" s="29">
        <f t="shared" si="2"/>
        <v>-702163.19644849957</v>
      </c>
    </row>
    <row r="27" spans="1:12" x14ac:dyDescent="0.2">
      <c r="A27" s="27">
        <v>43080</v>
      </c>
      <c r="B27" s="28">
        <v>60</v>
      </c>
      <c r="C27" s="29">
        <f>VLOOKUP(A27,Таблица2[[&lt;DATE&gt;]:[&lt;VOL&gt;]],5)</f>
        <v>101.2</v>
      </c>
      <c r="D27" s="29">
        <f>MATCH(A27,Купоны[[#All],[Купоны дата]],1)</f>
        <v>2</v>
      </c>
      <c r="E27" s="33">
        <f>INDEX(Купоны[[#All],[Купоны дата]],D27,1)</f>
        <v>43021</v>
      </c>
      <c r="F27" s="30">
        <f t="shared" si="0"/>
        <v>1.2931506849315069</v>
      </c>
      <c r="G27" s="28">
        <f t="shared" si="1"/>
        <v>-61495.890410958898</v>
      </c>
      <c r="H27" s="29">
        <f>SUM($B$8:B27)</f>
        <v>780</v>
      </c>
      <c r="I27" s="30">
        <f>_xlfn.IFNA(VLOOKUP(A27, Купоны[[#All],[Купоны дата]:[Купоны % от Номинала]],3,0),0)*$B$4/100*H27</f>
        <v>0</v>
      </c>
      <c r="J27" s="29" t="str">
        <f t="shared" si="3"/>
        <v>Нет</v>
      </c>
      <c r="K27" s="30">
        <f t="shared" si="4"/>
        <v>-61495.890410958898</v>
      </c>
      <c r="L27" s="29">
        <f t="shared" si="2"/>
        <v>-61012.802592472348</v>
      </c>
    </row>
    <row r="28" spans="1:12" x14ac:dyDescent="0.2">
      <c r="A28" s="27">
        <v>43081</v>
      </c>
      <c r="B28" s="28">
        <v>-320</v>
      </c>
      <c r="C28" s="29">
        <f>VLOOKUP(A28,Таблица2[[&lt;DATE&gt;]:[&lt;VOL&gt;]],5)</f>
        <v>101.2</v>
      </c>
      <c r="D28" s="29">
        <f>MATCH(A28,Купоны[[#All],[Купоны дата]],1)</f>
        <v>2</v>
      </c>
      <c r="E28" s="33">
        <f>INDEX(Купоны[[#All],[Купоны дата]],D28,1)</f>
        <v>43021</v>
      </c>
      <c r="F28" s="30">
        <f t="shared" si="0"/>
        <v>1.3150684931506849</v>
      </c>
      <c r="G28" s="28">
        <f t="shared" si="1"/>
        <v>328048.21917808225</v>
      </c>
      <c r="H28" s="29">
        <f>SUM($B$8:B28)</f>
        <v>460</v>
      </c>
      <c r="I28" s="30">
        <f>_xlfn.IFNA(VLOOKUP(A28, Купоны[[#All],[Купоны дата]:[Купоны % от Номинала]],3,0),0)*$B$4/100*H28</f>
        <v>0</v>
      </c>
      <c r="J28" s="29" t="str">
        <f t="shared" si="3"/>
        <v>Нет</v>
      </c>
      <c r="K28" s="30">
        <f t="shared" si="4"/>
        <v>328048.21917808225</v>
      </c>
      <c r="L28" s="29">
        <f t="shared" si="2"/>
        <v>325427.69646862097</v>
      </c>
    </row>
    <row r="29" spans="1:12" x14ac:dyDescent="0.2">
      <c r="A29" s="27">
        <v>43083</v>
      </c>
      <c r="B29" s="28">
        <v>410</v>
      </c>
      <c r="C29" s="29">
        <f>VLOOKUP(A29,Таблица2[[&lt;DATE&gt;]:[&lt;VOL&gt;]],5)</f>
        <v>101.35</v>
      </c>
      <c r="D29" s="29">
        <f>MATCH(A29,Купоны[[#All],[Купоны дата]],1)</f>
        <v>2</v>
      </c>
      <c r="E29" s="33">
        <f>INDEX(Купоны[[#All],[Купоны дата]],D29,1)</f>
        <v>43021</v>
      </c>
      <c r="F29" s="30">
        <f t="shared" si="0"/>
        <v>1.3589041095890411</v>
      </c>
      <c r="G29" s="28">
        <f t="shared" si="1"/>
        <v>-421106.50684931502</v>
      </c>
      <c r="H29" s="29">
        <f>SUM($B$8:B29)</f>
        <v>870</v>
      </c>
      <c r="I29" s="30">
        <f>_xlfn.IFNA(VLOOKUP(A29, Купоны[[#All],[Купоны дата]:[Купоны % от Номинала]],3,0),0)*$B$4/100*H29</f>
        <v>0</v>
      </c>
      <c r="J29" s="29" t="str">
        <f t="shared" si="3"/>
        <v>Нет</v>
      </c>
      <c r="K29" s="30">
        <f t="shared" si="4"/>
        <v>-421106.50684931502</v>
      </c>
      <c r="L29" s="29">
        <f t="shared" si="2"/>
        <v>-417630.94788921066</v>
      </c>
    </row>
    <row r="30" spans="1:12" x14ac:dyDescent="0.2">
      <c r="A30" s="27">
        <v>43084</v>
      </c>
      <c r="B30" s="28">
        <v>-640</v>
      </c>
      <c r="C30" s="29">
        <f>VLOOKUP(A30,Таблица2[[&lt;DATE&gt;]:[&lt;VOL&gt;]],5)</f>
        <v>101.4</v>
      </c>
      <c r="D30" s="29">
        <f>MATCH(A30,Купоны[[#All],[Купоны дата]],1)</f>
        <v>2</v>
      </c>
      <c r="E30" s="33">
        <f>INDEX(Купоны[[#All],[Купоны дата]],D30,1)</f>
        <v>43021</v>
      </c>
      <c r="F30" s="30">
        <f t="shared" si="0"/>
        <v>1.3808219178082191</v>
      </c>
      <c r="G30" s="28">
        <f t="shared" si="1"/>
        <v>657797.26027397264</v>
      </c>
      <c r="H30" s="29">
        <f>SUM($B$8:B30)</f>
        <v>230</v>
      </c>
      <c r="I30" s="30">
        <f>_xlfn.IFNA(VLOOKUP(A30, Купоны[[#All],[Купоны дата]:[Купоны % от Номинала]],3,0),0)*$B$4/100*H30</f>
        <v>0</v>
      </c>
      <c r="J30" s="29" t="str">
        <f t="shared" si="3"/>
        <v>Нет</v>
      </c>
      <c r="K30" s="30">
        <f t="shared" si="4"/>
        <v>657797.26027397264</v>
      </c>
      <c r="L30" s="29">
        <f t="shared" si="2"/>
        <v>652281.00135660369</v>
      </c>
    </row>
    <row r="31" spans="1:12" x14ac:dyDescent="0.2">
      <c r="A31" s="27">
        <v>43091</v>
      </c>
      <c r="B31" s="28">
        <v>510</v>
      </c>
      <c r="C31" s="29">
        <f>VLOOKUP(A31,Таблица2[[&lt;DATE&gt;]:[&lt;VOL&gt;]],5)</f>
        <v>101.85</v>
      </c>
      <c r="D31" s="29">
        <f>MATCH(A31,Купоны[[#All],[Купоны дата]],1)</f>
        <v>2</v>
      </c>
      <c r="E31" s="33">
        <f>INDEX(Купоны[[#All],[Купоны дата]],D31,1)</f>
        <v>43021</v>
      </c>
      <c r="F31" s="30">
        <f t="shared" si="0"/>
        <v>1.5342465753424659</v>
      </c>
      <c r="G31" s="28">
        <f t="shared" si="1"/>
        <v>-527259.65753424657</v>
      </c>
      <c r="H31" s="29">
        <f>SUM($B$8:B31)</f>
        <v>740</v>
      </c>
      <c r="I31" s="30">
        <f>_xlfn.IFNA(VLOOKUP(A31, Купоны[[#All],[Купоны дата]:[Купоны % от Номинала]],3,0),0)*$B$4/100*H31</f>
        <v>0</v>
      </c>
      <c r="J31" s="29" t="str">
        <f t="shared" si="3"/>
        <v>Нет</v>
      </c>
      <c r="K31" s="30">
        <f t="shared" si="4"/>
        <v>-527259.65753424657</v>
      </c>
      <c r="L31" s="29">
        <f t="shared" si="2"/>
        <v>-522349.08950527554</v>
      </c>
    </row>
    <row r="32" spans="1:12" x14ac:dyDescent="0.2">
      <c r="A32" s="27">
        <v>43095</v>
      </c>
      <c r="B32" s="28">
        <v>40</v>
      </c>
      <c r="C32" s="29">
        <f>VLOOKUP(A32,Таблица2[[&lt;DATE&gt;]:[&lt;VOL&gt;]],5)</f>
        <v>101.87</v>
      </c>
      <c r="D32" s="29">
        <f>MATCH(A32,Купоны[[#All],[Купоны дата]],1)</f>
        <v>2</v>
      </c>
      <c r="E32" s="33">
        <f>INDEX(Купоны[[#All],[Купоны дата]],D32,1)</f>
        <v>43021</v>
      </c>
      <c r="F32" s="30">
        <f t="shared" si="0"/>
        <v>1.6219178082191781</v>
      </c>
      <c r="G32" s="28">
        <f t="shared" si="1"/>
        <v>-41396.767123287675</v>
      </c>
      <c r="H32" s="29">
        <f>SUM($B$8:B32)</f>
        <v>780</v>
      </c>
      <c r="I32" s="30">
        <f>_xlfn.IFNA(VLOOKUP(A32, Купоны[[#All],[Купоны дата]:[Купоны % от Номинала]],3,0),0)*$B$4/100*H32</f>
        <v>0</v>
      </c>
      <c r="J32" s="29" t="str">
        <f t="shared" si="3"/>
        <v>Нет</v>
      </c>
      <c r="K32" s="30">
        <f t="shared" si="4"/>
        <v>-41396.767123287675</v>
      </c>
      <c r="L32" s="29">
        <f t="shared" si="2"/>
        <v>-40989.301123995021</v>
      </c>
    </row>
    <row r="33" spans="1:12" x14ac:dyDescent="0.2">
      <c r="A33" s="27">
        <v>43098</v>
      </c>
      <c r="B33" s="28">
        <v>-700</v>
      </c>
      <c r="C33" s="29">
        <f>VLOOKUP(A33,Таблица2[[&lt;DATE&gt;]:[&lt;VOL&gt;]],5)</f>
        <v>101.99</v>
      </c>
      <c r="D33" s="29">
        <f>MATCH(A33,Купоны[[#All],[Купоны дата]],1)</f>
        <v>2</v>
      </c>
      <c r="E33" s="33">
        <f>INDEX(Купоны[[#All],[Купоны дата]],D33,1)</f>
        <v>43021</v>
      </c>
      <c r="F33" s="30">
        <f t="shared" si="0"/>
        <v>1.6876712328767123</v>
      </c>
      <c r="G33" s="28">
        <f t="shared" si="1"/>
        <v>725743.69863013702</v>
      </c>
      <c r="H33" s="29">
        <f>SUM($B$8:B33)</f>
        <v>80</v>
      </c>
      <c r="I33" s="30">
        <f>_xlfn.IFNA(VLOOKUP(A33, Купоны[[#All],[Купоны дата]:[Купоны % от Номинала]],3,0),0)*$B$4/100*H33</f>
        <v>0</v>
      </c>
      <c r="J33" s="29" t="str">
        <f t="shared" si="3"/>
        <v>Нет</v>
      </c>
      <c r="K33" s="30">
        <f t="shared" si="4"/>
        <v>725743.69863013702</v>
      </c>
      <c r="L33" s="29">
        <f t="shared" si="2"/>
        <v>718312.13338120922</v>
      </c>
    </row>
    <row r="34" spans="1:12" x14ac:dyDescent="0.2">
      <c r="A34" s="27">
        <v>43103</v>
      </c>
      <c r="B34" s="28">
        <v>540</v>
      </c>
      <c r="C34" s="29">
        <f>VLOOKUP(A34,Таблица2[[&lt;DATE&gt;]:[&lt;VOL&gt;]],5)</f>
        <v>101.93</v>
      </c>
      <c r="D34" s="29">
        <f>MATCH(A34,Купоны[[#All],[Купоны дата]],1)</f>
        <v>2</v>
      </c>
      <c r="E34" s="33">
        <f>INDEX(Купоны[[#All],[Купоны дата]],D34,1)</f>
        <v>43021</v>
      </c>
      <c r="F34" s="30">
        <f t="shared" si="0"/>
        <v>1.7972602739726027</v>
      </c>
      <c r="G34" s="28">
        <f t="shared" si="1"/>
        <v>-560127.20547945204</v>
      </c>
      <c r="H34" s="29">
        <f>SUM($B$8:B34)</f>
        <v>620</v>
      </c>
      <c r="I34" s="30">
        <f>_xlfn.IFNA(VLOOKUP(A34, Купоны[[#All],[Купоны дата]:[Купоны % от Номинала]],3,0),0)*$B$4/100*H34</f>
        <v>0</v>
      </c>
      <c r="J34" s="29" t="str">
        <f t="shared" si="3"/>
        <v>Нет</v>
      </c>
      <c r="K34" s="30">
        <f t="shared" si="4"/>
        <v>-560127.20547945204</v>
      </c>
      <c r="L34" s="29">
        <f t="shared" si="2"/>
        <v>-554021.13320438191</v>
      </c>
    </row>
    <row r="35" spans="1:12" x14ac:dyDescent="0.2">
      <c r="A35" s="27">
        <v>43105</v>
      </c>
      <c r="B35" s="28">
        <v>-620</v>
      </c>
      <c r="C35" s="29">
        <f>VLOOKUP(A35,Таблица2[[&lt;DATE&gt;]:[&lt;VOL&gt;]],5)</f>
        <v>102.18</v>
      </c>
      <c r="D35" s="29">
        <f>MATCH(A35,Купоны[[#All],[Купоны дата]],1)</f>
        <v>2</v>
      </c>
      <c r="E35" s="33">
        <f>INDEX(Купоны[[#All],[Купоны дата]],D35,1)</f>
        <v>43021</v>
      </c>
      <c r="F35" s="30">
        <f t="shared" si="0"/>
        <v>1.8410958904109587</v>
      </c>
      <c r="G35" s="28">
        <f t="shared" si="1"/>
        <v>644930.79452054796</v>
      </c>
      <c r="H35" s="29">
        <f>SUM($B$8:B35)</f>
        <v>0</v>
      </c>
      <c r="I35" s="30">
        <f>_xlfn.IFNA(VLOOKUP(A35, Купоны[[#All],[Купоны дата]:[Купоны % от Номинала]],3,0),0)*$B$4/100*H35</f>
        <v>0</v>
      </c>
      <c r="J35" s="29" t="str">
        <f t="shared" si="3"/>
        <v>Нет</v>
      </c>
      <c r="K35" s="30">
        <f t="shared" si="4"/>
        <v>644930.79452054796</v>
      </c>
      <c r="L35" s="29">
        <f t="shared" si="2"/>
        <v>637729.74369626271</v>
      </c>
    </row>
    <row r="36" spans="1:12" x14ac:dyDescent="0.2">
      <c r="A36" s="27">
        <v>43112</v>
      </c>
      <c r="B36" s="28">
        <v>460</v>
      </c>
      <c r="C36" s="29">
        <f>VLOOKUP(A36,Таблица2[[&lt;DATE&gt;]:[&lt;VOL&gt;]],5)</f>
        <v>101.99</v>
      </c>
      <c r="D36" s="29">
        <f>MATCH(A36,Купоны[[#All],[Купоны дата]],1)</f>
        <v>2</v>
      </c>
      <c r="E36" s="33">
        <f>INDEX(Купоны[[#All],[Купоны дата]],D36,1)</f>
        <v>43021</v>
      </c>
      <c r="F36" s="30">
        <f t="shared" si="0"/>
        <v>1.9945205479452055</v>
      </c>
      <c r="G36" s="28">
        <f t="shared" si="1"/>
        <v>-478328.7945205479</v>
      </c>
      <c r="H36" s="29">
        <f>SUM($B$8:B36)</f>
        <v>460</v>
      </c>
      <c r="I36" s="30">
        <f>_xlfn.IFNA(VLOOKUP(A36, Купоны[[#All],[Купоны дата]:[Купоны % от Номинала]],3,0),0)*$B$4/100*H36</f>
        <v>0</v>
      </c>
      <c r="J36" s="29" t="str">
        <f t="shared" si="3"/>
        <v>Нет</v>
      </c>
      <c r="K36" s="30">
        <f t="shared" si="4"/>
        <v>-478328.7945205479</v>
      </c>
      <c r="L36" s="29">
        <f t="shared" si="2"/>
        <v>-472545.5892911565</v>
      </c>
    </row>
    <row r="37" spans="1:12" x14ac:dyDescent="0.2">
      <c r="A37" s="27">
        <v>43123</v>
      </c>
      <c r="B37" s="28">
        <v>-290</v>
      </c>
      <c r="C37" s="29">
        <f>VLOOKUP(A37,Таблица2[[&lt;DATE&gt;]:[&lt;VOL&gt;]],5)</f>
        <v>101.97</v>
      </c>
      <c r="D37" s="29">
        <f>MATCH(A37,Купоны[[#All],[Купоны дата]],1)</f>
        <v>2</v>
      </c>
      <c r="E37" s="33">
        <f>INDEX(Купоны[[#All],[Купоны дата]],D37,1)</f>
        <v>43021</v>
      </c>
      <c r="F37" s="30">
        <f t="shared" si="0"/>
        <v>2.2356164383561645</v>
      </c>
      <c r="G37" s="28">
        <f t="shared" si="1"/>
        <v>302196.28767123283</v>
      </c>
      <c r="H37" s="29">
        <f>SUM($B$8:B37)</f>
        <v>170</v>
      </c>
      <c r="I37" s="30">
        <f>_xlfn.IFNA(VLOOKUP(A37, Купоны[[#All],[Купоны дата]:[Купоны % от Номинала]],3,0),0)*$B$4/100*H37</f>
        <v>0</v>
      </c>
      <c r="J37" s="29" t="str">
        <f t="shared" si="3"/>
        <v>Нет</v>
      </c>
      <c r="K37" s="30">
        <f t="shared" si="4"/>
        <v>302196.28767123283</v>
      </c>
      <c r="L37" s="29">
        <f t="shared" si="2"/>
        <v>298103.95077654679</v>
      </c>
    </row>
    <row r="38" spans="1:12" x14ac:dyDescent="0.2">
      <c r="A38" s="27">
        <v>43124</v>
      </c>
      <c r="B38" s="28">
        <v>390</v>
      </c>
      <c r="C38" s="29">
        <f>VLOOKUP(A38,Таблица2[[&lt;DATE&gt;]:[&lt;VOL&gt;]],5)</f>
        <v>102</v>
      </c>
      <c r="D38" s="29">
        <f>MATCH(A38,Купоны[[#All],[Купоны дата]],1)</f>
        <v>2</v>
      </c>
      <c r="E38" s="33">
        <f>INDEX(Купоны[[#All],[Купоны дата]],D38,1)</f>
        <v>43021</v>
      </c>
      <c r="F38" s="30">
        <f t="shared" si="0"/>
        <v>2.2575342465753425</v>
      </c>
      <c r="G38" s="28">
        <f t="shared" si="1"/>
        <v>-406604.38356164383</v>
      </c>
      <c r="H38" s="29">
        <f>SUM($B$8:B38)</f>
        <v>560</v>
      </c>
      <c r="I38" s="30">
        <f>_xlfn.IFNA(VLOOKUP(A38, Купоны[[#All],[Купоны дата]:[Купоны % от Номинала]],3,0),0)*$B$4/100*H38</f>
        <v>0</v>
      </c>
      <c r="J38" s="29" t="str">
        <f t="shared" si="3"/>
        <v>Нет</v>
      </c>
      <c r="K38" s="30">
        <f t="shared" si="4"/>
        <v>-406604.38356164383</v>
      </c>
      <c r="L38" s="29">
        <f t="shared" si="2"/>
        <v>-401044.5421584986</v>
      </c>
    </row>
    <row r="39" spans="1:12" x14ac:dyDescent="0.2">
      <c r="A39" s="27">
        <v>43125</v>
      </c>
      <c r="B39" s="28">
        <v>200</v>
      </c>
      <c r="C39" s="29">
        <f>VLOOKUP(A39,Таблица2[[&lt;DATE&gt;]:[&lt;VOL&gt;]],5)</f>
        <v>102</v>
      </c>
      <c r="D39" s="29">
        <f>MATCH(A39,Купоны[[#All],[Купоны дата]],1)</f>
        <v>2</v>
      </c>
      <c r="E39" s="33">
        <f>INDEX(Купоны[[#All],[Купоны дата]],D39,1)</f>
        <v>43021</v>
      </c>
      <c r="F39" s="30">
        <f t="shared" si="0"/>
        <v>2.2794520547945205</v>
      </c>
      <c r="G39" s="28">
        <f t="shared" si="1"/>
        <v>-208558.904109589</v>
      </c>
      <c r="H39" s="29">
        <f>SUM($B$8:B39)</f>
        <v>760</v>
      </c>
      <c r="I39" s="30">
        <f>_xlfn.IFNA(VLOOKUP(A39, Купоны[[#All],[Купоны дата]:[Купоны % от Номинала]],3,0),0)*$B$4/100*H39</f>
        <v>0</v>
      </c>
      <c r="J39" s="29" t="str">
        <f t="shared" si="3"/>
        <v>Нет</v>
      </c>
      <c r="K39" s="30">
        <f t="shared" si="4"/>
        <v>-208558.904109589</v>
      </c>
      <c r="L39" s="29">
        <f t="shared" si="2"/>
        <v>-205679.60861201774</v>
      </c>
    </row>
    <row r="40" spans="1:12" x14ac:dyDescent="0.2">
      <c r="A40" s="27">
        <v>43126</v>
      </c>
      <c r="B40" s="28">
        <v>-750</v>
      </c>
      <c r="C40" s="29">
        <f>VLOOKUP(A40,Таблица2[[&lt;DATE&gt;]:[&lt;VOL&gt;]],5)</f>
        <v>101.99</v>
      </c>
      <c r="D40" s="29">
        <f>MATCH(A40,Купоны[[#All],[Купоны дата]],1)</f>
        <v>2</v>
      </c>
      <c r="E40" s="33">
        <f>INDEX(Купоны[[#All],[Купоны дата]],D40,1)</f>
        <v>43021</v>
      </c>
      <c r="F40" s="30">
        <f t="shared" si="0"/>
        <v>2.3013698630136985</v>
      </c>
      <c r="G40" s="28">
        <f t="shared" si="1"/>
        <v>782185.27397260279</v>
      </c>
      <c r="H40" s="29">
        <f>SUM($B$8:B40)</f>
        <v>10</v>
      </c>
      <c r="I40" s="30">
        <f>_xlfn.IFNA(VLOOKUP(A40, Купоны[[#All],[Купоны дата]:[Купоны % от Номинала]],3,0),0)*$B$4/100*H40</f>
        <v>0</v>
      </c>
      <c r="J40" s="29" t="str">
        <f t="shared" si="3"/>
        <v>Нет</v>
      </c>
      <c r="K40" s="30">
        <f t="shared" si="4"/>
        <v>782185.27397260279</v>
      </c>
      <c r="L40" s="29">
        <f t="shared" si="2"/>
        <v>771283.57619228086</v>
      </c>
    </row>
    <row r="41" spans="1:12" x14ac:dyDescent="0.2">
      <c r="A41" s="27">
        <v>43132</v>
      </c>
      <c r="B41" s="28">
        <v>450</v>
      </c>
      <c r="C41" s="29">
        <f>VLOOKUP(A41,Таблица2[[&lt;DATE&gt;]:[&lt;VOL&gt;]],5)</f>
        <v>102.5</v>
      </c>
      <c r="D41" s="29">
        <f>MATCH(A41,Купоны[[#All],[Купоны дата]],1)</f>
        <v>2</v>
      </c>
      <c r="E41" s="33">
        <f>INDEX(Купоны[[#All],[Купоны дата]],D41,1)</f>
        <v>43021</v>
      </c>
      <c r="F41" s="30">
        <f t="shared" si="0"/>
        <v>2.4328767123287673</v>
      </c>
      <c r="G41" s="28">
        <f t="shared" si="1"/>
        <v>-472197.94520547939</v>
      </c>
      <c r="H41" s="29">
        <f>SUM($B$8:B41)</f>
        <v>460</v>
      </c>
      <c r="I41" s="30">
        <f>_xlfn.IFNA(VLOOKUP(A41, Купоны[[#All],[Купоны дата]:[Купоны % от Номинала]],3,0),0)*$B$4/100*H41</f>
        <v>0</v>
      </c>
      <c r="J41" s="29" t="str">
        <f t="shared" si="3"/>
        <v>Нет</v>
      </c>
      <c r="K41" s="30">
        <f t="shared" si="4"/>
        <v>-472197.94520547939</v>
      </c>
      <c r="L41" s="29">
        <f t="shared" si="2"/>
        <v>-465243.40317881672</v>
      </c>
    </row>
    <row r="42" spans="1:12" x14ac:dyDescent="0.2">
      <c r="A42" s="27">
        <v>43140</v>
      </c>
      <c r="B42" s="28">
        <v>-40</v>
      </c>
      <c r="C42" s="29">
        <f>VLOOKUP(A42,Таблица2[[&lt;DATE&gt;]:[&lt;VOL&gt;]],5)</f>
        <v>102.7</v>
      </c>
      <c r="D42" s="29">
        <f>MATCH(A42,Купоны[[#All],[Купоны дата]],1)</f>
        <v>2</v>
      </c>
      <c r="E42" s="33">
        <f>INDEX(Купоны[[#All],[Купоны дата]],D42,1)</f>
        <v>43021</v>
      </c>
      <c r="F42" s="30">
        <f t="shared" si="0"/>
        <v>2.6082191780821917</v>
      </c>
      <c r="G42" s="28">
        <f t="shared" si="1"/>
        <v>42123.287671232887</v>
      </c>
      <c r="H42" s="29">
        <f>SUM($B$8:B42)</f>
        <v>420</v>
      </c>
      <c r="I42" s="30">
        <f>_xlfn.IFNA(VLOOKUP(A42, Купоны[[#All],[Купоны дата]:[Купоны % от Номинала]],3,0),0)*$B$4/100*H42</f>
        <v>0</v>
      </c>
      <c r="J42" s="29" t="str">
        <f t="shared" si="3"/>
        <v>Нет</v>
      </c>
      <c r="K42" s="30">
        <f t="shared" si="4"/>
        <v>42123.287671232887</v>
      </c>
      <c r="L42" s="29">
        <f t="shared" si="2"/>
        <v>41458.536564468588</v>
      </c>
    </row>
    <row r="43" spans="1:12" x14ac:dyDescent="0.2">
      <c r="A43" s="27">
        <v>43146</v>
      </c>
      <c r="B43" s="28">
        <v>-220</v>
      </c>
      <c r="C43" s="29">
        <f>VLOOKUP(A43,Таблица2[[&lt;DATE&gt;]:[&lt;VOL&gt;]],5)</f>
        <v>102.78</v>
      </c>
      <c r="D43" s="29">
        <f>MATCH(A43,Купоны[[#All],[Купоны дата]],1)</f>
        <v>2</v>
      </c>
      <c r="E43" s="33">
        <f>INDEX(Купоны[[#All],[Купоны дата]],D43,1)</f>
        <v>43021</v>
      </c>
      <c r="F43" s="30">
        <f t="shared" si="0"/>
        <v>2.7397260273972601</v>
      </c>
      <c r="G43" s="28">
        <f t="shared" si="1"/>
        <v>232143.39726027395</v>
      </c>
      <c r="H43" s="29">
        <f>SUM($B$8:B43)</f>
        <v>200</v>
      </c>
      <c r="I43" s="30">
        <f>_xlfn.IFNA(VLOOKUP(A43, Купоны[[#All],[Купоны дата]:[Купоны % от Номинала]],3,0),0)*$B$4/100*H43</f>
        <v>0</v>
      </c>
      <c r="J43" s="29" t="str">
        <f t="shared" si="3"/>
        <v>Нет</v>
      </c>
      <c r="K43" s="30">
        <f t="shared" si="4"/>
        <v>232143.39726027395</v>
      </c>
      <c r="L43" s="29">
        <f t="shared" si="2"/>
        <v>228296.74868817959</v>
      </c>
    </row>
    <row r="44" spans="1:12" x14ac:dyDescent="0.2">
      <c r="A44" s="27">
        <v>43147</v>
      </c>
      <c r="B44" s="28">
        <v>30</v>
      </c>
      <c r="C44" s="29">
        <f>VLOOKUP(A44,Таблица2[[&lt;DATE&gt;]:[&lt;VOL&gt;]],5)</f>
        <v>103</v>
      </c>
      <c r="D44" s="29">
        <f>MATCH(A44,Купоны[[#All],[Купоны дата]],1)</f>
        <v>2</v>
      </c>
      <c r="E44" s="33">
        <f>INDEX(Купоны[[#All],[Купоны дата]],D44,1)</f>
        <v>43021</v>
      </c>
      <c r="F44" s="30">
        <f t="shared" si="0"/>
        <v>2.7616438356164381</v>
      </c>
      <c r="G44" s="28">
        <f t="shared" si="1"/>
        <v>-31728.493150684932</v>
      </c>
      <c r="H44" s="29">
        <f>SUM($B$8:B44)</f>
        <v>230</v>
      </c>
      <c r="I44" s="30">
        <f>_xlfn.IFNA(VLOOKUP(A44, Купоны[[#All],[Купоны дата]:[Купоны % от Номинала]],3,0),0)*$B$4/100*H44</f>
        <v>0</v>
      </c>
      <c r="J44" s="29" t="str">
        <f t="shared" si="3"/>
        <v>Нет</v>
      </c>
      <c r="K44" s="30">
        <f t="shared" si="4"/>
        <v>-31728.493150684932</v>
      </c>
      <c r="L44" s="29">
        <f t="shared" si="2"/>
        <v>-31198.576934984656</v>
      </c>
    </row>
    <row r="45" spans="1:12" x14ac:dyDescent="0.2">
      <c r="A45" s="27">
        <v>43152</v>
      </c>
      <c r="B45" s="28">
        <v>80</v>
      </c>
      <c r="C45" s="29">
        <f>VLOOKUP(A45,Таблица2[[&lt;DATE&gt;]:[&lt;VOL&gt;]],5)</f>
        <v>102.85</v>
      </c>
      <c r="D45" s="29">
        <f>MATCH(A45,Купоны[[#All],[Купоны дата]],1)</f>
        <v>2</v>
      </c>
      <c r="E45" s="33">
        <f>INDEX(Купоны[[#All],[Купоны дата]],D45,1)</f>
        <v>43021</v>
      </c>
      <c r="F45" s="30">
        <f t="shared" si="0"/>
        <v>2.8712328767123285</v>
      </c>
      <c r="G45" s="28">
        <f t="shared" si="1"/>
        <v>-84576.986301369849</v>
      </c>
      <c r="H45" s="29">
        <f>SUM($B$8:B45)</f>
        <v>310</v>
      </c>
      <c r="I45" s="30">
        <f>_xlfn.IFNA(VLOOKUP(A45, Купоны[[#All],[Купоны дата]:[Купоны % от Номинала]],3,0),0)*$B$4/100*H45</f>
        <v>0</v>
      </c>
      <c r="J45" s="29" t="str">
        <f t="shared" si="3"/>
        <v>Нет</v>
      </c>
      <c r="K45" s="30">
        <f t="shared" si="4"/>
        <v>-84576.986301369849</v>
      </c>
      <c r="L45" s="29">
        <f t="shared" si="2"/>
        <v>-83108.851267995517</v>
      </c>
    </row>
    <row r="46" spans="1:12" x14ac:dyDescent="0.2">
      <c r="A46" s="27">
        <v>43153</v>
      </c>
      <c r="B46" s="28">
        <v>-90</v>
      </c>
      <c r="C46" s="29">
        <f>VLOOKUP(A46,Таблица2[[&lt;DATE&gt;]:[&lt;VOL&gt;]],5)</f>
        <v>102.89</v>
      </c>
      <c r="D46" s="29">
        <f>MATCH(A46,Купоны[[#All],[Купоны дата]],1)</f>
        <v>2</v>
      </c>
      <c r="E46" s="33">
        <f>INDEX(Купоны[[#All],[Купоны дата]],D46,1)</f>
        <v>43021</v>
      </c>
      <c r="F46" s="30">
        <f t="shared" si="0"/>
        <v>2.893150684931507</v>
      </c>
      <c r="G46" s="28">
        <f t="shared" si="1"/>
        <v>95204.835616438359</v>
      </c>
      <c r="H46" s="29">
        <f>SUM($B$8:B46)</f>
        <v>220</v>
      </c>
      <c r="I46" s="30">
        <f>_xlfn.IFNA(VLOOKUP(A46, Купоны[[#All],[Купоны дата]:[Купоны % от Номинала]],3,0),0)*$B$4/100*H46</f>
        <v>0</v>
      </c>
      <c r="J46" s="29" t="str">
        <f t="shared" si="3"/>
        <v>Нет</v>
      </c>
      <c r="K46" s="30">
        <f t="shared" si="4"/>
        <v>95204.835616438359</v>
      </c>
      <c r="L46" s="29">
        <f t="shared" si="2"/>
        <v>93539.711933660845</v>
      </c>
    </row>
    <row r="47" spans="1:12" x14ac:dyDescent="0.2">
      <c r="A47" s="27">
        <v>43161</v>
      </c>
      <c r="B47" s="28">
        <v>960</v>
      </c>
      <c r="C47" s="29">
        <f>VLOOKUP(A47,Таблица2[[&lt;DATE&gt;]:[&lt;VOL&gt;]],5)</f>
        <v>103</v>
      </c>
      <c r="D47" s="29">
        <f>MATCH(A47,Купоны[[#All],[Купоны дата]],1)</f>
        <v>2</v>
      </c>
      <c r="E47" s="33">
        <f>INDEX(Купоны[[#All],[Купоны дата]],D47,1)</f>
        <v>43021</v>
      </c>
      <c r="F47" s="30">
        <f t="shared" si="0"/>
        <v>3.0684931506849318</v>
      </c>
      <c r="G47" s="28">
        <f t="shared" si="1"/>
        <v>-1018257.5342465754</v>
      </c>
      <c r="H47" s="29">
        <f>SUM($B$8:B47)</f>
        <v>1180</v>
      </c>
      <c r="I47" s="30">
        <f>_xlfn.IFNA(VLOOKUP(A47, Купоны[[#All],[Купоны дата]:[Купоны % от Номинала]],3,0),0)*$B$4/100*H47</f>
        <v>0</v>
      </c>
      <c r="J47" s="29" t="str">
        <f t="shared" si="3"/>
        <v>Нет</v>
      </c>
      <c r="K47" s="30">
        <f t="shared" si="4"/>
        <v>-1018257.5342465754</v>
      </c>
      <c r="L47" s="29">
        <f t="shared" si="2"/>
        <v>-999379.024043574</v>
      </c>
    </row>
    <row r="48" spans="1:12" x14ac:dyDescent="0.2">
      <c r="A48" s="27">
        <v>43164</v>
      </c>
      <c r="B48" s="28">
        <v>-430</v>
      </c>
      <c r="C48" s="29">
        <f>VLOOKUP(A48,Таблица2[[&lt;DATE&gt;]:[&lt;VOL&gt;]],5)</f>
        <v>102.75</v>
      </c>
      <c r="D48" s="29">
        <f>MATCH(A48,Купоны[[#All],[Купоны дата]],1)</f>
        <v>2</v>
      </c>
      <c r="E48" s="33">
        <f>INDEX(Купоны[[#All],[Купоны дата]],D48,1)</f>
        <v>43021</v>
      </c>
      <c r="F48" s="30">
        <f t="shared" si="0"/>
        <v>3.1342465753424658</v>
      </c>
      <c r="G48" s="28">
        <f t="shared" si="1"/>
        <v>455302.26027397258</v>
      </c>
      <c r="H48" s="29">
        <f>SUM($B$8:B48)</f>
        <v>750</v>
      </c>
      <c r="I48" s="30">
        <f>_xlfn.IFNA(VLOOKUP(A48, Купоны[[#All],[Купоны дата]:[Купоны % от Номинала]],3,0),0)*$B$4/100*H48</f>
        <v>0</v>
      </c>
      <c r="J48" s="29" t="str">
        <f t="shared" si="3"/>
        <v>Нет</v>
      </c>
      <c r="K48" s="30">
        <f t="shared" si="4"/>
        <v>455302.26027397258</v>
      </c>
      <c r="L48" s="29">
        <f t="shared" si="2"/>
        <v>446681.78739043215</v>
      </c>
    </row>
    <row r="49" spans="1:12" x14ac:dyDescent="0.2">
      <c r="A49" s="27">
        <v>43166</v>
      </c>
      <c r="B49" s="28">
        <v>-230</v>
      </c>
      <c r="C49" s="29">
        <f>VLOOKUP(A49,Таблица2[[&lt;DATE&gt;]:[&lt;VOL&gt;]],5)</f>
        <v>102.8</v>
      </c>
      <c r="D49" s="29">
        <f>MATCH(A49,Купоны[[#All],[Купоны дата]],1)</f>
        <v>2</v>
      </c>
      <c r="E49" s="33">
        <f>INDEX(Купоны[[#All],[Купоны дата]],D49,1)</f>
        <v>43021</v>
      </c>
      <c r="F49" s="30">
        <f t="shared" si="0"/>
        <v>3.1780821917808217</v>
      </c>
      <c r="G49" s="28">
        <f t="shared" si="1"/>
        <v>243749.58904109587</v>
      </c>
      <c r="H49" s="29">
        <f>SUM($B$8:B49)</f>
        <v>520</v>
      </c>
      <c r="I49" s="30">
        <f>_xlfn.IFNA(VLOOKUP(A49, Купоны[[#All],[Купоны дата]:[Купоны % от Номинала]],3,0),0)*$B$4/100*H49</f>
        <v>0</v>
      </c>
      <c r="J49" s="29" t="str">
        <f t="shared" si="3"/>
        <v>Нет</v>
      </c>
      <c r="K49" s="30">
        <f t="shared" si="4"/>
        <v>243749.58904109587</v>
      </c>
      <c r="L49" s="29">
        <f t="shared" si="2"/>
        <v>239070.62967018582</v>
      </c>
    </row>
    <row r="50" spans="1:12" x14ac:dyDescent="0.2">
      <c r="A50" s="27">
        <v>43168</v>
      </c>
      <c r="B50" s="28">
        <v>200</v>
      </c>
      <c r="C50" s="29">
        <f>VLOOKUP(A50,Таблица2[[&lt;DATE&gt;]:[&lt;VOL&gt;]],5)</f>
        <v>102.99</v>
      </c>
      <c r="D50" s="29">
        <f>MATCH(A50,Купоны[[#All],[Купоны дата]],1)</f>
        <v>2</v>
      </c>
      <c r="E50" s="33">
        <f>INDEX(Купоны[[#All],[Купоны дата]],D50,1)</f>
        <v>43021</v>
      </c>
      <c r="F50" s="30">
        <f t="shared" si="0"/>
        <v>3.2219178082191782</v>
      </c>
      <c r="G50" s="28">
        <f t="shared" si="1"/>
        <v>-212423.83561643836</v>
      </c>
      <c r="H50" s="29">
        <f>SUM($B$8:B50)</f>
        <v>720</v>
      </c>
      <c r="I50" s="30">
        <f>_xlfn.IFNA(VLOOKUP(A50, Купоны[[#All],[Купоны дата]:[Купоны % от Номинала]],3,0),0)*$B$4/100*H50</f>
        <v>0</v>
      </c>
      <c r="J50" s="29" t="str">
        <f t="shared" si="3"/>
        <v>Нет</v>
      </c>
      <c r="K50" s="30">
        <f t="shared" si="4"/>
        <v>-212423.83561643836</v>
      </c>
      <c r="L50" s="29">
        <f t="shared" si="2"/>
        <v>-208290.50545883106</v>
      </c>
    </row>
    <row r="51" spans="1:12" x14ac:dyDescent="0.2">
      <c r="A51" s="27">
        <v>43172</v>
      </c>
      <c r="B51" s="28">
        <v>-500</v>
      </c>
      <c r="C51" s="29">
        <f>VLOOKUP(A51,Таблица2[[&lt;DATE&gt;]:[&lt;VOL&gt;]],5)</f>
        <v>102.75</v>
      </c>
      <c r="D51" s="29">
        <f>MATCH(A51,Купоны[[#All],[Купоны дата]],1)</f>
        <v>2</v>
      </c>
      <c r="E51" s="33">
        <f>INDEX(Купоны[[#All],[Купоны дата]],D51,1)</f>
        <v>43021</v>
      </c>
      <c r="F51" s="30">
        <f t="shared" si="0"/>
        <v>3.3095890410958901</v>
      </c>
      <c r="G51" s="28">
        <f t="shared" si="1"/>
        <v>530297.94520547951</v>
      </c>
      <c r="H51" s="29">
        <f>SUM($B$8:B51)</f>
        <v>220</v>
      </c>
      <c r="I51" s="30">
        <f>_xlfn.IFNA(VLOOKUP(A51, Купоны[[#All],[Купоны дата]:[Купоны % от Номинала]],3,0),0)*$B$4/100*H51</f>
        <v>0</v>
      </c>
      <c r="J51" s="29" t="str">
        <f t="shared" si="3"/>
        <v>Нет</v>
      </c>
      <c r="K51" s="30">
        <f t="shared" si="4"/>
        <v>530297.94520547951</v>
      </c>
      <c r="L51" s="29">
        <f t="shared" si="2"/>
        <v>519701.48803970631</v>
      </c>
    </row>
    <row r="52" spans="1:12" x14ac:dyDescent="0.2">
      <c r="A52" s="27">
        <v>43173</v>
      </c>
      <c r="B52" s="28">
        <v>500</v>
      </c>
      <c r="C52" s="29">
        <f>VLOOKUP(A52,Таблица2[[&lt;DATE&gt;]:[&lt;VOL&gt;]],5)</f>
        <v>102.75</v>
      </c>
      <c r="D52" s="29">
        <f>MATCH(A52,Купоны[[#All],[Купоны дата]],1)</f>
        <v>2</v>
      </c>
      <c r="E52" s="33">
        <f>INDEX(Купоны[[#All],[Купоны дата]],D52,1)</f>
        <v>43021</v>
      </c>
      <c r="F52" s="30">
        <f t="shared" si="0"/>
        <v>3.3315068493150681</v>
      </c>
      <c r="G52" s="28">
        <f t="shared" si="1"/>
        <v>-530407.53424657532</v>
      </c>
      <c r="H52" s="29">
        <f>SUM($B$8:B52)</f>
        <v>720</v>
      </c>
      <c r="I52" s="30">
        <f>_xlfn.IFNA(VLOOKUP(A52, Купоны[[#All],[Купоны дата]:[Купоны % от Номинала]],3,0),0)*$B$4/100*H52</f>
        <v>0</v>
      </c>
      <c r="J52" s="29" t="str">
        <f t="shared" si="3"/>
        <v>Нет</v>
      </c>
      <c r="K52" s="30">
        <f t="shared" si="4"/>
        <v>-530407.53424657532</v>
      </c>
      <c r="L52" s="29">
        <f t="shared" si="2"/>
        <v>-519739.40817874414</v>
      </c>
    </row>
    <row r="53" spans="1:12" x14ac:dyDescent="0.2">
      <c r="A53" s="27">
        <v>43174</v>
      </c>
      <c r="B53" s="28">
        <v>-160</v>
      </c>
      <c r="C53" s="29">
        <f>VLOOKUP(A53,Таблица2[[&lt;DATE&gt;]:[&lt;VOL&gt;]],5)</f>
        <v>102.73</v>
      </c>
      <c r="D53" s="29">
        <f>MATCH(A53,Купоны[[#All],[Купоны дата]],1)</f>
        <v>2</v>
      </c>
      <c r="E53" s="33">
        <f>INDEX(Купоны[[#All],[Купоны дата]],D53,1)</f>
        <v>43021</v>
      </c>
      <c r="F53" s="30">
        <f t="shared" si="0"/>
        <v>3.3534246575342466</v>
      </c>
      <c r="G53" s="28">
        <f t="shared" si="1"/>
        <v>169733.4794520548</v>
      </c>
      <c r="H53" s="29">
        <f>SUM($B$8:B53)</f>
        <v>560</v>
      </c>
      <c r="I53" s="30">
        <f>_xlfn.IFNA(VLOOKUP(A53, Купоны[[#All],[Купоны дата]:[Купоны % от Номинала]],3,0),0)*$B$4/100*H53</f>
        <v>0</v>
      </c>
      <c r="J53" s="29" t="str">
        <f t="shared" si="3"/>
        <v>Нет</v>
      </c>
      <c r="K53" s="30">
        <f t="shared" si="4"/>
        <v>169733.4794520548</v>
      </c>
      <c r="L53" s="29">
        <f t="shared" si="2"/>
        <v>166297.38665624597</v>
      </c>
    </row>
    <row r="54" spans="1:12" x14ac:dyDescent="0.2">
      <c r="A54" s="27">
        <v>43175</v>
      </c>
      <c r="B54" s="28">
        <v>290</v>
      </c>
      <c r="C54" s="29">
        <f>VLOOKUP(A54,Таблица2[[&lt;DATE&gt;]:[&lt;VOL&gt;]],5)</f>
        <v>102.8</v>
      </c>
      <c r="D54" s="29">
        <f>MATCH(A54,Купоны[[#All],[Купоны дата]],1)</f>
        <v>2</v>
      </c>
      <c r="E54" s="33">
        <f>INDEX(Купоны[[#All],[Купоны дата]],D54,1)</f>
        <v>43021</v>
      </c>
      <c r="F54" s="30">
        <f t="shared" si="0"/>
        <v>3.3753424657534246</v>
      </c>
      <c r="G54" s="28">
        <f t="shared" si="1"/>
        <v>-307908.49315068492</v>
      </c>
      <c r="H54" s="29">
        <f>SUM($B$8:B54)</f>
        <v>850</v>
      </c>
      <c r="I54" s="30">
        <f>_xlfn.IFNA(VLOOKUP(A54, Купоны[[#All],[Купоны дата]:[Купоны % от Номинала]],3,0),0)*$B$4/100*H54</f>
        <v>0</v>
      </c>
      <c r="J54" s="29" t="str">
        <f t="shared" si="3"/>
        <v>Нет</v>
      </c>
      <c r="K54" s="30">
        <f t="shared" si="4"/>
        <v>-307908.49315068492</v>
      </c>
      <c r="L54" s="29">
        <f t="shared" si="2"/>
        <v>-301634.85593774181</v>
      </c>
    </row>
    <row r="55" spans="1:12" x14ac:dyDescent="0.2">
      <c r="A55" s="27">
        <v>43178</v>
      </c>
      <c r="B55" s="28">
        <v>-290</v>
      </c>
      <c r="C55" s="29">
        <f>VLOOKUP(A55,Таблица2[[&lt;DATE&gt;]:[&lt;VOL&gt;]],5)</f>
        <v>102.9</v>
      </c>
      <c r="D55" s="29">
        <f>MATCH(A55,Купоны[[#All],[Купоны дата]],1)</f>
        <v>2</v>
      </c>
      <c r="E55" s="33">
        <f>INDEX(Купоны[[#All],[Купоны дата]],D55,1)</f>
        <v>43021</v>
      </c>
      <c r="F55" s="30">
        <f t="shared" si="0"/>
        <v>3.441095890410959</v>
      </c>
      <c r="G55" s="28">
        <f t="shared" si="1"/>
        <v>308389.17808219179</v>
      </c>
      <c r="H55" s="29">
        <f>SUM($B$8:B55)</f>
        <v>560</v>
      </c>
      <c r="I55" s="30">
        <f>_xlfn.IFNA(VLOOKUP(A55, Купоны[[#All],[Купоны дата]:[Купоны % от Номинала]],3,0),0)*$B$4/100*H55</f>
        <v>0</v>
      </c>
      <c r="J55" s="29" t="str">
        <f t="shared" si="3"/>
        <v>Нет</v>
      </c>
      <c r="K55" s="30">
        <f t="shared" si="4"/>
        <v>308389.17808219179</v>
      </c>
      <c r="L55" s="29">
        <f t="shared" si="2"/>
        <v>301984.62224861031</v>
      </c>
    </row>
    <row r="56" spans="1:12" x14ac:dyDescent="0.2">
      <c r="A56" s="27">
        <v>43179</v>
      </c>
      <c r="B56" s="28">
        <v>-380</v>
      </c>
      <c r="C56" s="29">
        <f>VLOOKUP(A56,Таблица2[[&lt;DATE&gt;]:[&lt;VOL&gt;]],5)</f>
        <v>103</v>
      </c>
      <c r="D56" s="29">
        <f>MATCH(A56,Купоны[[#All],[Купоны дата]],1)</f>
        <v>2</v>
      </c>
      <c r="E56" s="33">
        <f>INDEX(Купоны[[#All],[Купоны дата]],D56,1)</f>
        <v>43021</v>
      </c>
      <c r="F56" s="30">
        <f t="shared" si="0"/>
        <v>3.4630136986301374</v>
      </c>
      <c r="G56" s="28">
        <f t="shared" si="1"/>
        <v>404559.45205479453</v>
      </c>
      <c r="H56" s="29">
        <f>SUM($B$8:B56)</f>
        <v>180</v>
      </c>
      <c r="I56" s="30">
        <f>_xlfn.IFNA(VLOOKUP(A56, Купоны[[#All],[Купоны дата]:[Купоны % от Номинала]],3,0),0)*$B$4/100*H56</f>
        <v>0</v>
      </c>
      <c r="J56" s="29" t="str">
        <f t="shared" si="3"/>
        <v>Нет</v>
      </c>
      <c r="K56" s="30">
        <f t="shared" si="4"/>
        <v>404559.45205479453</v>
      </c>
      <c r="L56" s="29">
        <f t="shared" si="2"/>
        <v>396104.7024719363</v>
      </c>
    </row>
    <row r="57" spans="1:12" x14ac:dyDescent="0.2">
      <c r="A57" s="27">
        <v>43182</v>
      </c>
      <c r="B57" s="28">
        <v>770</v>
      </c>
      <c r="C57" s="29">
        <f>VLOOKUP(A57,Таблица2[[&lt;DATE&gt;]:[&lt;VOL&gt;]],5)</f>
        <v>103.85</v>
      </c>
      <c r="D57" s="29">
        <f>MATCH(A57,Купоны[[#All],[Купоны дата]],1)</f>
        <v>2</v>
      </c>
      <c r="E57" s="33">
        <f>INDEX(Купоны[[#All],[Купоны дата]],D57,1)</f>
        <v>43021</v>
      </c>
      <c r="F57" s="30">
        <f t="shared" si="0"/>
        <v>3.5287671232876718</v>
      </c>
      <c r="G57" s="28">
        <f t="shared" si="1"/>
        <v>-826816.50684931502</v>
      </c>
      <c r="H57" s="29">
        <f>SUM($B$8:B57)</f>
        <v>950</v>
      </c>
      <c r="I57" s="30">
        <f>_xlfn.IFNA(VLOOKUP(A57, Купоны[[#All],[Купоны дата]:[Купоны % от Номинала]],3,0),0)*$B$4/100*H57</f>
        <v>0</v>
      </c>
      <c r="J57" s="29" t="str">
        <f t="shared" si="3"/>
        <v>Нет</v>
      </c>
      <c r="K57" s="30">
        <f t="shared" si="4"/>
        <v>-826816.50684931502</v>
      </c>
      <c r="L57" s="29">
        <f t="shared" si="2"/>
        <v>-809212.58004226722</v>
      </c>
    </row>
    <row r="58" spans="1:12" x14ac:dyDescent="0.2">
      <c r="A58" s="27">
        <v>43187</v>
      </c>
      <c r="B58" s="28">
        <v>-320</v>
      </c>
      <c r="C58" s="29">
        <f>VLOOKUP(A58,Таблица2[[&lt;DATE&gt;]:[&lt;VOL&gt;]],5)</f>
        <v>102.6</v>
      </c>
      <c r="D58" s="29">
        <f>MATCH(A58,Купоны[[#All],[Купоны дата]],1)</f>
        <v>2</v>
      </c>
      <c r="E58" s="33">
        <f>INDEX(Купоны[[#All],[Купоны дата]],D58,1)</f>
        <v>43021</v>
      </c>
      <c r="F58" s="30">
        <f t="shared" si="0"/>
        <v>3.6383561643835618</v>
      </c>
      <c r="G58" s="28">
        <f t="shared" si="1"/>
        <v>339962.7397260273</v>
      </c>
      <c r="H58" s="29">
        <f>SUM($B$8:B58)</f>
        <v>630</v>
      </c>
      <c r="I58" s="30">
        <f>_xlfn.IFNA(VLOOKUP(A58, Купоны[[#All],[Купоны дата]:[Купоны % от Номинала]],3,0),0)*$B$4/100*H58</f>
        <v>0</v>
      </c>
      <c r="J58" s="29" t="str">
        <f t="shared" si="3"/>
        <v>Нет</v>
      </c>
      <c r="K58" s="30">
        <f t="shared" si="4"/>
        <v>339962.7397260273</v>
      </c>
      <c r="L58" s="29">
        <f t="shared" si="2"/>
        <v>332502.21550375596</v>
      </c>
    </row>
    <row r="59" spans="1:12" x14ac:dyDescent="0.2">
      <c r="A59" s="27">
        <v>43188</v>
      </c>
      <c r="B59" s="28">
        <v>-40</v>
      </c>
      <c r="C59" s="29">
        <f>VLOOKUP(A59,Таблица2[[&lt;DATE&gt;]:[&lt;VOL&gt;]],5)</f>
        <v>102.75</v>
      </c>
      <c r="D59" s="29">
        <f>MATCH(A59,Купоны[[#All],[Купоны дата]],1)</f>
        <v>2</v>
      </c>
      <c r="E59" s="33">
        <f>INDEX(Купоны[[#All],[Купоны дата]],D59,1)</f>
        <v>43021</v>
      </c>
      <c r="F59" s="30">
        <f t="shared" si="0"/>
        <v>3.6602739726027393</v>
      </c>
      <c r="G59" s="28">
        <f t="shared" si="1"/>
        <v>42564.109589041087</v>
      </c>
      <c r="H59" s="29">
        <f>SUM($B$8:B59)</f>
        <v>590</v>
      </c>
      <c r="I59" s="30">
        <f>_xlfn.IFNA(VLOOKUP(A59, Купоны[[#All],[Купоны дата]:[Купоны % от Номинала]],3,0),0)*$B$4/100*H59</f>
        <v>0</v>
      </c>
      <c r="J59" s="29" t="str">
        <f t="shared" si="3"/>
        <v>Нет</v>
      </c>
      <c r="K59" s="30">
        <f t="shared" si="4"/>
        <v>42564.109589041087</v>
      </c>
      <c r="L59" s="29">
        <f t="shared" si="2"/>
        <v>41624.470573348095</v>
      </c>
    </row>
    <row r="60" spans="1:12" x14ac:dyDescent="0.2">
      <c r="A60" s="27">
        <v>43189</v>
      </c>
      <c r="B60" s="28">
        <v>530</v>
      </c>
      <c r="C60" s="29">
        <f>VLOOKUP(A60,Таблица2[[&lt;DATE&gt;]:[&lt;VOL&gt;]],5)</f>
        <v>102.6</v>
      </c>
      <c r="D60" s="29">
        <f>MATCH(A60,Купоны[[#All],[Купоны дата]],1)</f>
        <v>2</v>
      </c>
      <c r="E60" s="33">
        <f>INDEX(Купоны[[#All],[Купоны дата]],D60,1)</f>
        <v>43021</v>
      </c>
      <c r="F60" s="30">
        <f t="shared" si="0"/>
        <v>3.6821917808219173</v>
      </c>
      <c r="G60" s="28">
        <f t="shared" si="1"/>
        <v>-563295.61643835623</v>
      </c>
      <c r="H60" s="29">
        <f>SUM($B$8:B60)</f>
        <v>1120</v>
      </c>
      <c r="I60" s="30">
        <f>_xlfn.IFNA(VLOOKUP(A60, Купоны[[#All],[Купоны дата]:[Купоны % от Номинала]],3,0),0)*$B$4/100*H60</f>
        <v>0</v>
      </c>
      <c r="J60" s="29" t="str">
        <f t="shared" si="3"/>
        <v>Нет</v>
      </c>
      <c r="K60" s="30">
        <f t="shared" si="4"/>
        <v>-563295.61643835623</v>
      </c>
      <c r="L60" s="29">
        <f t="shared" si="2"/>
        <v>-550786.75584211468</v>
      </c>
    </row>
    <row r="61" spans="1:12" x14ac:dyDescent="0.2">
      <c r="A61" s="27">
        <v>43193</v>
      </c>
      <c r="B61" s="28">
        <v>-430</v>
      </c>
      <c r="C61" s="29">
        <f>VLOOKUP(A61,Таблица2[[&lt;DATE&gt;]:[&lt;VOL&gt;]],5)</f>
        <v>102.65</v>
      </c>
      <c r="D61" s="29">
        <f>MATCH(A61,Купоны[[#All],[Купоны дата]],1)</f>
        <v>2</v>
      </c>
      <c r="E61" s="33">
        <f>INDEX(Купоны[[#All],[Купоны дата]],D61,1)</f>
        <v>43021</v>
      </c>
      <c r="F61" s="30">
        <f t="shared" si="0"/>
        <v>3.7698630136986302</v>
      </c>
      <c r="G61" s="28">
        <f t="shared" si="1"/>
        <v>457605.41095890407</v>
      </c>
      <c r="H61" s="29">
        <f>SUM($B$8:B61)</f>
        <v>690</v>
      </c>
      <c r="I61" s="30">
        <f>_xlfn.IFNA(VLOOKUP(A61, Купоны[[#All],[Купоны дата]:[Купоны % от Номинала]],3,0),0)*$B$4/100*H61</f>
        <v>0</v>
      </c>
      <c r="J61" s="29" t="str">
        <f t="shared" si="3"/>
        <v>Нет</v>
      </c>
      <c r="K61" s="30">
        <f t="shared" si="4"/>
        <v>457605.41095890407</v>
      </c>
      <c r="L61" s="29">
        <f t="shared" si="2"/>
        <v>447204.38856771437</v>
      </c>
    </row>
    <row r="62" spans="1:12" x14ac:dyDescent="0.2">
      <c r="A62" s="27">
        <v>43196</v>
      </c>
      <c r="B62" s="28">
        <v>1280</v>
      </c>
      <c r="C62" s="29">
        <f>VLOOKUP(A62,Таблица2[[&lt;DATE&gt;]:[&lt;VOL&gt;]],5)</f>
        <v>102.85</v>
      </c>
      <c r="D62" s="29">
        <f>MATCH(A62,Купоны[[#All],[Купоны дата]],1)</f>
        <v>2</v>
      </c>
      <c r="E62" s="33">
        <f>INDEX(Купоны[[#All],[Купоны дата]],D62,1)</f>
        <v>43021</v>
      </c>
      <c r="F62" s="30">
        <f t="shared" si="0"/>
        <v>3.8356164383561646</v>
      </c>
      <c r="G62" s="28">
        <f t="shared" si="1"/>
        <v>-1365575.8904109588</v>
      </c>
      <c r="H62" s="29">
        <f>SUM($B$8:B62)</f>
        <v>1970</v>
      </c>
      <c r="I62" s="30">
        <f>_xlfn.IFNA(VLOOKUP(A62, Купоны[[#All],[Купоны дата]:[Купоны % от Номинала]],3,0),0)*$B$4/100*H62</f>
        <v>0</v>
      </c>
      <c r="J62" s="29" t="str">
        <f t="shared" si="3"/>
        <v>Нет</v>
      </c>
      <c r="K62" s="30">
        <f t="shared" si="4"/>
        <v>-1365575.8904109588</v>
      </c>
      <c r="L62" s="29">
        <f t="shared" si="2"/>
        <v>-1334002.3284214402</v>
      </c>
    </row>
    <row r="63" spans="1:12" x14ac:dyDescent="0.2">
      <c r="A63" s="27">
        <v>43200</v>
      </c>
      <c r="B63" s="28">
        <v>-1680</v>
      </c>
      <c r="C63" s="29">
        <f>VLOOKUP(A63,Таблица2[[&lt;DATE&gt;]:[&lt;VOL&gt;]],5)</f>
        <v>102.4</v>
      </c>
      <c r="D63" s="29">
        <f>MATCH(A63,Купоны[[#All],[Купоны дата]],1)</f>
        <v>2</v>
      </c>
      <c r="E63" s="33">
        <f>INDEX(Купоны[[#All],[Купоны дата]],D63,1)</f>
        <v>43021</v>
      </c>
      <c r="F63" s="30">
        <f t="shared" si="0"/>
        <v>3.9232876712328766</v>
      </c>
      <c r="G63" s="28">
        <f t="shared" si="1"/>
        <v>1786231.2328767125</v>
      </c>
      <c r="H63" s="29">
        <f>SUM($B$8:B63)</f>
        <v>290</v>
      </c>
      <c r="I63" s="30">
        <f>_xlfn.IFNA(VLOOKUP(A63, Купоны[[#All],[Купоны дата]:[Купоны % от Номинала]],3,0),0)*$B$4/100*H63</f>
        <v>0</v>
      </c>
      <c r="J63" s="29" t="str">
        <f t="shared" si="3"/>
        <v>Нет</v>
      </c>
      <c r="K63" s="30">
        <f t="shared" si="4"/>
        <v>1786231.2328767125</v>
      </c>
      <c r="L63" s="29">
        <f t="shared" si="2"/>
        <v>1743998.9310808042</v>
      </c>
    </row>
    <row r="64" spans="1:12" x14ac:dyDescent="0.2">
      <c r="A64" s="27">
        <v>43202</v>
      </c>
      <c r="B64" s="28">
        <v>380</v>
      </c>
      <c r="C64" s="29">
        <f>VLOOKUP(A64,Таблица2[[&lt;DATE&gt;]:[&lt;VOL&gt;]],5)</f>
        <v>102.58</v>
      </c>
      <c r="D64" s="29">
        <f>MATCH(A64,Купоны[[#All],[Купоны дата]],1)</f>
        <v>2</v>
      </c>
      <c r="E64" s="33">
        <f>INDEX(Купоны[[#All],[Купоны дата]],D64,1)</f>
        <v>43021</v>
      </c>
      <c r="F64" s="30">
        <f t="shared" si="0"/>
        <v>3.967123287671233</v>
      </c>
      <c r="G64" s="28">
        <f t="shared" si="1"/>
        <v>-404879.06849315064</v>
      </c>
      <c r="H64" s="29">
        <f>SUM($B$8:B64)</f>
        <v>670</v>
      </c>
      <c r="I64" s="30">
        <f>_xlfn.IFNA(VLOOKUP(A64, Купоны[[#All],[Купоны дата]:[Купоны % от Номинала]],3,0),0)*$B$4/100*H64</f>
        <v>0</v>
      </c>
      <c r="J64" s="29" t="str">
        <f t="shared" si="3"/>
        <v>Нет</v>
      </c>
      <c r="K64" s="30">
        <f t="shared" si="4"/>
        <v>-404879.06849315064</v>
      </c>
      <c r="L64" s="29">
        <f t="shared" si="2"/>
        <v>-395200.7452570583</v>
      </c>
    </row>
    <row r="65" spans="1:12" x14ac:dyDescent="0.2">
      <c r="A65" s="27">
        <v>43203</v>
      </c>
      <c r="B65" s="28">
        <v>360</v>
      </c>
      <c r="C65" s="29">
        <f>VLOOKUP(A65,Таблица2[[&lt;DATE&gt;]:[&lt;VOL&gt;]],5)</f>
        <v>102</v>
      </c>
      <c r="D65" s="29">
        <f>MATCH(A65,Купоны[[#All],[Купоны дата]],1)</f>
        <v>3</v>
      </c>
      <c r="E65" s="33">
        <f>INDEX(Купоны[[#All],[Купоны дата]],D65,1)</f>
        <v>43203</v>
      </c>
      <c r="F65" s="30">
        <f t="shared" si="0"/>
        <v>0</v>
      </c>
      <c r="G65" s="28">
        <f t="shared" si="1"/>
        <v>-367200</v>
      </c>
      <c r="H65" s="29">
        <f>SUM($B$8:B65)</f>
        <v>1030</v>
      </c>
      <c r="I65" s="30">
        <f>_xlfn.IFNA(VLOOKUP(A65, Купоны[[#All],[Купоны дата]:[Купоны % от Номинала]],3,0),0)*$B$4/100*H65</f>
        <v>41086.699999999997</v>
      </c>
      <c r="J65" s="29" t="str">
        <f>IF(I65=0,"Нет","Да")</f>
        <v>Да</v>
      </c>
      <c r="K65" s="30">
        <f t="shared" si="4"/>
        <v>-326113.3</v>
      </c>
      <c r="L65" s="29">
        <f t="shared" si="2"/>
        <v>-318275.26474372321</v>
      </c>
    </row>
    <row r="66" spans="1:12" x14ac:dyDescent="0.2">
      <c r="A66" s="27">
        <v>43213</v>
      </c>
      <c r="B66" s="28">
        <v>470</v>
      </c>
      <c r="C66" s="29">
        <f>VLOOKUP(A66,Таблица2[[&lt;DATE&gt;]:[&lt;VOL&gt;]],5)</f>
        <v>102.5</v>
      </c>
      <c r="D66" s="29">
        <f>MATCH(A66,Купоны[[#All],[Купоны дата]],1)</f>
        <v>3</v>
      </c>
      <c r="E66" s="33">
        <f>INDEX(Купоны[[#All],[Купоны дата]],D66,1)</f>
        <v>43203</v>
      </c>
      <c r="F66" s="30">
        <f t="shared" si="0"/>
        <v>0.21917808219178084</v>
      </c>
      <c r="G66" s="28">
        <f t="shared" si="1"/>
        <v>-482780.1369863014</v>
      </c>
      <c r="H66" s="29">
        <f>SUM($B$8:B66)</f>
        <v>1500</v>
      </c>
      <c r="I66" s="30">
        <f>_xlfn.IFNA(VLOOKUP(A66, Купоны[[#All],[Купоны дата]:[Купоны % от Номинала]],3,0),0)*$B$4/100*H66</f>
        <v>0</v>
      </c>
      <c r="J66" s="29" t="str">
        <f t="shared" si="3"/>
        <v>Нет</v>
      </c>
      <c r="K66" s="30">
        <f t="shared" si="4"/>
        <v>-482780.1369863014</v>
      </c>
      <c r="L66" s="29">
        <f t="shared" si="2"/>
        <v>-470547.25233228283</v>
      </c>
    </row>
    <row r="67" spans="1:12" x14ac:dyDescent="0.2">
      <c r="A67" s="27">
        <v>43215</v>
      </c>
      <c r="B67" s="28">
        <v>60</v>
      </c>
      <c r="C67" s="29">
        <f>VLOOKUP(A67,Таблица2[[&lt;DATE&gt;]:[&lt;VOL&gt;]],5)</f>
        <v>102.6</v>
      </c>
      <c r="D67" s="29">
        <f>MATCH(A67,Купоны[[#All],[Купоны дата]],1)</f>
        <v>3</v>
      </c>
      <c r="E67" s="33">
        <f>INDEX(Купоны[[#All],[Купоны дата]],D67,1)</f>
        <v>43203</v>
      </c>
      <c r="F67" s="30">
        <f t="shared" si="0"/>
        <v>0.26301369863013702</v>
      </c>
      <c r="G67" s="28">
        <f t="shared" si="1"/>
        <v>-61717.808219178078</v>
      </c>
      <c r="H67" s="29">
        <f>SUM($B$8:B67)</f>
        <v>1560</v>
      </c>
      <c r="I67" s="30">
        <f>_xlfn.IFNA(VLOOKUP(A67, Купоны[[#All],[Купоны дата]:[Купоны % от Номинала]],3,0),0)*$B$4/100*H67</f>
        <v>0</v>
      </c>
      <c r="J67" s="29" t="str">
        <f t="shared" si="3"/>
        <v>Нет</v>
      </c>
      <c r="K67" s="30">
        <f t="shared" si="4"/>
        <v>-61717.808219178078</v>
      </c>
      <c r="L67" s="29">
        <f t="shared" si="2"/>
        <v>-60137.897012527828</v>
      </c>
    </row>
    <row r="68" spans="1:12" x14ac:dyDescent="0.2">
      <c r="A68" s="27">
        <v>43220</v>
      </c>
      <c r="B68" s="28">
        <v>920</v>
      </c>
      <c r="C68" s="29">
        <f>VLOOKUP(A68,Таблица2[[&lt;DATE&gt;]:[&lt;VOL&gt;]],5)</f>
        <v>103</v>
      </c>
      <c r="D68" s="29">
        <f>MATCH(A68,Купоны[[#All],[Купоны дата]],1)</f>
        <v>3</v>
      </c>
      <c r="E68" s="33">
        <f>INDEX(Купоны[[#All],[Купоны дата]],D68,1)</f>
        <v>43203</v>
      </c>
      <c r="F68" s="30">
        <f t="shared" si="0"/>
        <v>0.37260273972602742</v>
      </c>
      <c r="G68" s="28">
        <f t="shared" si="1"/>
        <v>-951027.94520547939</v>
      </c>
      <c r="H68" s="29">
        <f>SUM($B$8:B68)</f>
        <v>2480</v>
      </c>
      <c r="I68" s="30">
        <f>_xlfn.IFNA(VLOOKUP(A68, Купоны[[#All],[Купоны дата]:[Купоны % от Номинала]],3,0),0)*$B$4/100*H68</f>
        <v>0</v>
      </c>
      <c r="J68" s="29" t="str">
        <f t="shared" si="3"/>
        <v>Нет</v>
      </c>
      <c r="K68" s="30">
        <f t="shared" si="4"/>
        <v>-951027.94520547939</v>
      </c>
      <c r="L68" s="29">
        <f t="shared" si="2"/>
        <v>-926063.47733935143</v>
      </c>
    </row>
    <row r="69" spans="1:12" x14ac:dyDescent="0.2">
      <c r="A69" s="27">
        <v>43228</v>
      </c>
      <c r="B69" s="28">
        <v>-2130</v>
      </c>
      <c r="C69" s="29">
        <f>VLOOKUP(A69,Таблица2[[&lt;DATE&gt;]:[&lt;VOL&gt;]],5)</f>
        <v>103.64</v>
      </c>
      <c r="D69" s="29">
        <f>MATCH(A69,Купоны[[#All],[Купоны дата]],1)</f>
        <v>3</v>
      </c>
      <c r="E69" s="33">
        <f>INDEX(Купоны[[#All],[Купоны дата]],D69,1)</f>
        <v>43203</v>
      </c>
      <c r="F69" s="30">
        <f t="shared" si="0"/>
        <v>0.54794520547945202</v>
      </c>
      <c r="G69" s="28">
        <f t="shared" si="1"/>
        <v>2219203.2328767125</v>
      </c>
      <c r="H69" s="29">
        <f>SUM($B$8:B69)</f>
        <v>350</v>
      </c>
      <c r="I69" s="30">
        <f>_xlfn.IFNA(VLOOKUP(A69, Купоны[[#All],[Купоны дата]:[Купоны % от Номинала]],3,0),0)*$B$4/100*H69</f>
        <v>0</v>
      </c>
      <c r="J69" s="29" t="str">
        <f t="shared" si="3"/>
        <v>Нет</v>
      </c>
      <c r="K69" s="30">
        <f t="shared" si="4"/>
        <v>2219203.2328767125</v>
      </c>
      <c r="L69" s="29">
        <f t="shared" si="2"/>
        <v>2158639.5580764641</v>
      </c>
    </row>
    <row r="70" spans="1:12" x14ac:dyDescent="0.2">
      <c r="A70" s="27">
        <v>43230</v>
      </c>
      <c r="B70" s="28">
        <v>-310</v>
      </c>
      <c r="C70" s="29">
        <f>VLOOKUP(A70,Таблица2[[&lt;DATE&gt;]:[&lt;VOL&gt;]],5)</f>
        <v>103.8</v>
      </c>
      <c r="D70" s="29">
        <f>MATCH(A70,Купоны[[#All],[Купоны дата]],1)</f>
        <v>3</v>
      </c>
      <c r="E70" s="33">
        <f>INDEX(Купоны[[#All],[Купоны дата]],D70,1)</f>
        <v>43203</v>
      </c>
      <c r="F70" s="30">
        <f t="shared" si="0"/>
        <v>0.59178082191780834</v>
      </c>
      <c r="G70" s="28">
        <f t="shared" si="1"/>
        <v>323614.52054794523</v>
      </c>
      <c r="H70" s="29">
        <f>SUM($B$8:B70)</f>
        <v>40</v>
      </c>
      <c r="I70" s="30">
        <f>_xlfn.IFNA(VLOOKUP(A70, Купоны[[#All],[Купоны дата]:[Купоны % от Номинала]],3,0),0)*$B$4/100*H70</f>
        <v>0</v>
      </c>
      <c r="J70" s="29" t="str">
        <f t="shared" si="3"/>
        <v>Нет</v>
      </c>
      <c r="K70" s="30">
        <f t="shared" si="4"/>
        <v>323614.52054794523</v>
      </c>
      <c r="L70" s="29">
        <f t="shared" si="2"/>
        <v>314698.70039728971</v>
      </c>
    </row>
    <row r="71" spans="1:12" x14ac:dyDescent="0.2">
      <c r="A71" s="27">
        <v>43231</v>
      </c>
      <c r="B71" s="28">
        <v>890</v>
      </c>
      <c r="C71" s="29">
        <f>VLOOKUP(A71,Таблица2[[&lt;DATE&gt;]:[&lt;VOL&gt;]],5)</f>
        <v>103.29</v>
      </c>
      <c r="D71" s="29">
        <f>MATCH(A71,Купоны[[#All],[Купоны дата]],1)</f>
        <v>3</v>
      </c>
      <c r="E71" s="33">
        <f>INDEX(Купоны[[#All],[Купоны дата]],D71,1)</f>
        <v>43203</v>
      </c>
      <c r="F71" s="30">
        <f t="shared" si="0"/>
        <v>0.61369863013698633</v>
      </c>
      <c r="G71" s="28">
        <f t="shared" si="1"/>
        <v>-924742.91780821921</v>
      </c>
      <c r="H71" s="29">
        <f>SUM($B$8:B71)</f>
        <v>930</v>
      </c>
      <c r="I71" s="30">
        <f>_xlfn.IFNA(VLOOKUP(A71, Купоны[[#All],[Купоны дата]:[Купоны % от Номинала]],3,0),0)*$B$4/100*H71</f>
        <v>0</v>
      </c>
      <c r="J71" s="29" t="str">
        <f t="shared" si="3"/>
        <v>Нет</v>
      </c>
      <c r="K71" s="30">
        <f t="shared" si="4"/>
        <v>-924742.91780821921</v>
      </c>
      <c r="L71" s="29">
        <f t="shared" si="2"/>
        <v>-899145.3659914328</v>
      </c>
    </row>
    <row r="72" spans="1:12" x14ac:dyDescent="0.2">
      <c r="A72" s="27">
        <v>43234</v>
      </c>
      <c r="B72" s="28">
        <v>90</v>
      </c>
      <c r="C72" s="29">
        <f>VLOOKUP(A72,Таблица2[[&lt;DATE&gt;]:[&lt;VOL&gt;]],5)</f>
        <v>103.04</v>
      </c>
      <c r="D72" s="29">
        <f>MATCH(A72,Купоны[[#All],[Купоны дата]],1)</f>
        <v>3</v>
      </c>
      <c r="E72" s="33">
        <f>INDEX(Купоны[[#All],[Купоны дата]],D72,1)</f>
        <v>43203</v>
      </c>
      <c r="F72" s="30">
        <f t="shared" ref="F72:F135" si="5">$B$3*(A72-E72)/365*100</f>
        <v>0.67945205479452053</v>
      </c>
      <c r="G72" s="28">
        <f t="shared" ref="G72:G135" si="6">-B72*(C72+F72)*$B$4/100</f>
        <v>-93347.506849315076</v>
      </c>
      <c r="H72" s="29">
        <f>SUM($B$8:B72)</f>
        <v>1020</v>
      </c>
      <c r="I72" s="30">
        <f>_xlfn.IFNA(VLOOKUP(A72, Купоны[[#All],[Купоны дата]:[Купоны % от Номинала]],3,0),0)*$B$4/100*H72</f>
        <v>0</v>
      </c>
      <c r="J72" s="29" t="str">
        <f t="shared" si="3"/>
        <v>Нет</v>
      </c>
      <c r="K72" s="30">
        <f t="shared" si="4"/>
        <v>-93347.506849315076</v>
      </c>
      <c r="L72" s="29">
        <f t="shared" ref="L72:L135" si="7">K72/((1+$B$5)^((A72-$A$8)/365))</f>
        <v>-90727.190179346304</v>
      </c>
    </row>
    <row r="73" spans="1:12" x14ac:dyDescent="0.2">
      <c r="A73" s="27">
        <v>43238</v>
      </c>
      <c r="B73" s="28">
        <v>-380</v>
      </c>
      <c r="C73" s="29">
        <f>VLOOKUP(A73,Таблица2[[&lt;DATE&gt;]:[&lt;VOL&gt;]],5)</f>
        <v>103</v>
      </c>
      <c r="D73" s="29">
        <f>MATCH(A73,Купоны[[#All],[Купоны дата]],1)</f>
        <v>3</v>
      </c>
      <c r="E73" s="33">
        <f>INDEX(Купоны[[#All],[Купоны дата]],D73,1)</f>
        <v>43203</v>
      </c>
      <c r="F73" s="30">
        <f t="shared" si="5"/>
        <v>0.76712328767123295</v>
      </c>
      <c r="G73" s="28">
        <f t="shared" si="6"/>
        <v>394315.0684931507</v>
      </c>
      <c r="H73" s="29">
        <f>SUM($B$8:B73)</f>
        <v>640</v>
      </c>
      <c r="I73" s="30">
        <f>_xlfn.IFNA(VLOOKUP(A73, Купоны[[#All],[Купоны дата]:[Купоны % от Номинала]],3,0),0)*$B$4/100*H73</f>
        <v>0</v>
      </c>
      <c r="J73" s="29" t="str">
        <f t="shared" ref="J73:J136" si="8">IF(I73=0,"Нет","Да")</f>
        <v>Нет</v>
      </c>
      <c r="K73" s="30">
        <f t="shared" ref="K73:K136" si="9">I73+G73</f>
        <v>394315.0684931507</v>
      </c>
      <c r="L73" s="29">
        <f t="shared" si="7"/>
        <v>383041.5622148047</v>
      </c>
    </row>
    <row r="74" spans="1:12" x14ac:dyDescent="0.2">
      <c r="A74" s="27">
        <v>43242</v>
      </c>
      <c r="B74" s="28">
        <v>50</v>
      </c>
      <c r="C74" s="29">
        <f>VLOOKUP(A74,Таблица2[[&lt;DATE&gt;]:[&lt;VOL&gt;]],5)</f>
        <v>102.75</v>
      </c>
      <c r="D74" s="29">
        <f>MATCH(A74,Купоны[[#All],[Купоны дата]],1)</f>
        <v>3</v>
      </c>
      <c r="E74" s="33">
        <f>INDEX(Купоны[[#All],[Купоны дата]],D74,1)</f>
        <v>43203</v>
      </c>
      <c r="F74" s="30">
        <f t="shared" si="5"/>
        <v>0.85479452054794525</v>
      </c>
      <c r="G74" s="28">
        <f t="shared" si="6"/>
        <v>-51802.397260273974</v>
      </c>
      <c r="H74" s="29">
        <f>SUM($B$8:B74)</f>
        <v>690</v>
      </c>
      <c r="I74" s="30">
        <f>_xlfn.IFNA(VLOOKUP(A74, Купоны[[#All],[Купоны дата]:[Купоны % от Номинала]],3,0),0)*$B$4/100*H74</f>
        <v>0</v>
      </c>
      <c r="J74" s="29" t="str">
        <f t="shared" si="8"/>
        <v>Нет</v>
      </c>
      <c r="K74" s="30">
        <f t="shared" si="9"/>
        <v>-51802.397260273974</v>
      </c>
      <c r="L74" s="29">
        <f t="shared" si="7"/>
        <v>-50294.462696213996</v>
      </c>
    </row>
    <row r="75" spans="1:12" x14ac:dyDescent="0.2">
      <c r="A75" s="27">
        <v>43244</v>
      </c>
      <c r="B75" s="28">
        <v>380</v>
      </c>
      <c r="C75" s="29">
        <f>VLOOKUP(A75,Таблица2[[&lt;DATE&gt;]:[&lt;VOL&gt;]],5)</f>
        <v>102.53</v>
      </c>
      <c r="D75" s="29">
        <f>MATCH(A75,Купоны[[#All],[Купоны дата]],1)</f>
        <v>3</v>
      </c>
      <c r="E75" s="33">
        <f>INDEX(Купоны[[#All],[Купоны дата]],D75,1)</f>
        <v>43203</v>
      </c>
      <c r="F75" s="30">
        <f t="shared" si="5"/>
        <v>0.89863013698630134</v>
      </c>
      <c r="G75" s="28">
        <f t="shared" si="6"/>
        <v>-393028.79452054796</v>
      </c>
      <c r="H75" s="29">
        <f>SUM($B$8:B75)</f>
        <v>1070</v>
      </c>
      <c r="I75" s="30">
        <f>_xlfn.IFNA(VLOOKUP(A75, Купоны[[#All],[Купоны дата]:[Купоны % от Номинала]],3,0),0)*$B$4/100*H75</f>
        <v>0</v>
      </c>
      <c r="J75" s="29" t="str">
        <f t="shared" si="8"/>
        <v>Нет</v>
      </c>
      <c r="K75" s="30">
        <f t="shared" si="9"/>
        <v>-393028.79452054796</v>
      </c>
      <c r="L75" s="29">
        <f t="shared" si="7"/>
        <v>-381485.97697718698</v>
      </c>
    </row>
    <row r="76" spans="1:12" x14ac:dyDescent="0.2">
      <c r="A76" s="27">
        <v>43250</v>
      </c>
      <c r="B76" s="28">
        <v>-400</v>
      </c>
      <c r="C76" s="29">
        <f>VLOOKUP(A76,Таблица2[[&lt;DATE&gt;]:[&lt;VOL&gt;]],5)</f>
        <v>102.77</v>
      </c>
      <c r="D76" s="29">
        <f>MATCH(A76,Купоны[[#All],[Купоны дата]],1)</f>
        <v>3</v>
      </c>
      <c r="E76" s="33">
        <f>INDEX(Купоны[[#All],[Купоны дата]],D76,1)</f>
        <v>43203</v>
      </c>
      <c r="F76" s="30">
        <f t="shared" si="5"/>
        <v>1.0301369863013701</v>
      </c>
      <c r="G76" s="28">
        <f t="shared" si="6"/>
        <v>415200.54794520547</v>
      </c>
      <c r="H76" s="29">
        <f>SUM($B$8:B76)</f>
        <v>670</v>
      </c>
      <c r="I76" s="30">
        <f>_xlfn.IFNA(VLOOKUP(A76, Купоны[[#All],[Купоны дата]:[Купоны % от Номинала]],3,0),0)*$B$4/100*H76</f>
        <v>0</v>
      </c>
      <c r="J76" s="29" t="str">
        <f t="shared" si="8"/>
        <v>Нет</v>
      </c>
      <c r="K76" s="30">
        <f t="shared" si="9"/>
        <v>415200.54794520547</v>
      </c>
      <c r="L76" s="29">
        <f t="shared" si="7"/>
        <v>402683.47690523707</v>
      </c>
    </row>
    <row r="77" spans="1:12" x14ac:dyDescent="0.2">
      <c r="A77" s="27">
        <v>43252</v>
      </c>
      <c r="B77" s="28">
        <v>-90</v>
      </c>
      <c r="C77" s="29">
        <f>VLOOKUP(A77,Таблица2[[&lt;DATE&gt;]:[&lt;VOL&gt;]],5)</f>
        <v>102.94</v>
      </c>
      <c r="D77" s="29">
        <f>MATCH(A77,Купоны[[#All],[Купоны дата]],1)</f>
        <v>3</v>
      </c>
      <c r="E77" s="33">
        <f>INDEX(Купоны[[#All],[Купоны дата]],D77,1)</f>
        <v>43203</v>
      </c>
      <c r="F77" s="30">
        <f t="shared" si="5"/>
        <v>1.0739726027397261</v>
      </c>
      <c r="G77" s="28">
        <f t="shared" si="6"/>
        <v>93612.575342465745</v>
      </c>
      <c r="H77" s="29">
        <f>SUM($B$8:B77)</f>
        <v>580</v>
      </c>
      <c r="I77" s="30">
        <f>_xlfn.IFNA(VLOOKUP(A77, Купоны[[#All],[Купоны дата]:[Купоны % от Номинала]],3,0),0)*$B$4/100*H77</f>
        <v>0</v>
      </c>
      <c r="J77" s="29" t="str">
        <f t="shared" si="8"/>
        <v>Нет</v>
      </c>
      <c r="K77" s="30">
        <f t="shared" si="9"/>
        <v>93612.575342465745</v>
      </c>
      <c r="L77" s="29">
        <f t="shared" si="7"/>
        <v>90766.163521508002</v>
      </c>
    </row>
    <row r="78" spans="1:12" x14ac:dyDescent="0.2">
      <c r="A78" s="27">
        <v>43262</v>
      </c>
      <c r="B78" s="28">
        <v>-190</v>
      </c>
      <c r="C78" s="29">
        <f>VLOOKUP(A78,Таблица2[[&lt;DATE&gt;]:[&lt;VOL&gt;]],5)</f>
        <v>102.6</v>
      </c>
      <c r="D78" s="29">
        <f>MATCH(A78,Купоны[[#All],[Купоны дата]],1)</f>
        <v>3</v>
      </c>
      <c r="E78" s="33">
        <f>INDEX(Купоны[[#All],[Купоны дата]],D78,1)</f>
        <v>43203</v>
      </c>
      <c r="F78" s="30">
        <f t="shared" si="5"/>
        <v>1.2931506849315069</v>
      </c>
      <c r="G78" s="28">
        <f t="shared" si="6"/>
        <v>197396.98630136982</v>
      </c>
      <c r="H78" s="29">
        <f>SUM($B$8:B78)</f>
        <v>390</v>
      </c>
      <c r="I78" s="30">
        <f>_xlfn.IFNA(VLOOKUP(A78, Купоны[[#All],[Купоны дата]:[Купоны % от Номинала]],3,0),0)*$B$4/100*H78</f>
        <v>0</v>
      </c>
      <c r="J78" s="29" t="str">
        <f t="shared" si="8"/>
        <v>Нет</v>
      </c>
      <c r="K78" s="30">
        <f t="shared" si="9"/>
        <v>197396.98630136982</v>
      </c>
      <c r="L78" s="29">
        <f t="shared" si="7"/>
        <v>191139.20496649001</v>
      </c>
    </row>
    <row r="79" spans="1:12" x14ac:dyDescent="0.2">
      <c r="A79" s="27">
        <v>43266</v>
      </c>
      <c r="B79" s="28">
        <v>450</v>
      </c>
      <c r="C79" s="29">
        <f>VLOOKUP(A79,Таблица2[[&lt;DATE&gt;]:[&lt;VOL&gt;]],5)</f>
        <v>102.79</v>
      </c>
      <c r="D79" s="29">
        <f>MATCH(A79,Купоны[[#All],[Купоны дата]],1)</f>
        <v>3</v>
      </c>
      <c r="E79" s="33">
        <f>INDEX(Купоны[[#All],[Купоны дата]],D79,1)</f>
        <v>43203</v>
      </c>
      <c r="F79" s="30">
        <f t="shared" si="5"/>
        <v>1.3808219178082191</v>
      </c>
      <c r="G79" s="28">
        <f t="shared" si="6"/>
        <v>-468768.69863013702</v>
      </c>
      <c r="H79" s="29">
        <f>SUM($B$8:B79)</f>
        <v>840</v>
      </c>
      <c r="I79" s="30">
        <f>_xlfn.IFNA(VLOOKUP(A79, Купоны[[#All],[Купоны дата]:[Купоны % от Номинала]],3,0),0)*$B$4/100*H79</f>
        <v>0</v>
      </c>
      <c r="J79" s="29" t="str">
        <f t="shared" si="8"/>
        <v>Нет</v>
      </c>
      <c r="K79" s="30">
        <f t="shared" si="9"/>
        <v>-468768.69863013702</v>
      </c>
      <c r="L79" s="29">
        <f t="shared" si="7"/>
        <v>-453665.3921672235</v>
      </c>
    </row>
    <row r="80" spans="1:12" x14ac:dyDescent="0.2">
      <c r="A80" s="27">
        <v>43269</v>
      </c>
      <c r="B80" s="28">
        <v>310</v>
      </c>
      <c r="C80" s="29">
        <f>VLOOKUP(A80,Таблица2[[&lt;DATE&gt;]:[&lt;VOL&gt;]],5)</f>
        <v>102.61</v>
      </c>
      <c r="D80" s="29">
        <f>MATCH(A80,Купоны[[#All],[Купоны дата]],1)</f>
        <v>3</v>
      </c>
      <c r="E80" s="33">
        <f>INDEX(Купоны[[#All],[Купоны дата]],D80,1)</f>
        <v>43203</v>
      </c>
      <c r="F80" s="30">
        <f t="shared" si="5"/>
        <v>1.4465753424657535</v>
      </c>
      <c r="G80" s="28">
        <f t="shared" si="6"/>
        <v>-322575.38356164383</v>
      </c>
      <c r="H80" s="29">
        <f>SUM($B$8:B80)</f>
        <v>1150</v>
      </c>
      <c r="I80" s="30">
        <f>_xlfn.IFNA(VLOOKUP(A80, Купоны[[#All],[Купоны дата]:[Купоны % от Номинала]],3,0),0)*$B$4/100*H80</f>
        <v>0</v>
      </c>
      <c r="J80" s="29" t="str">
        <f t="shared" si="8"/>
        <v>Нет</v>
      </c>
      <c r="K80" s="30">
        <f t="shared" si="9"/>
        <v>-322575.38356164383</v>
      </c>
      <c r="L80" s="29">
        <f t="shared" si="7"/>
        <v>-312057.12971259077</v>
      </c>
    </row>
    <row r="81" spans="1:12" x14ac:dyDescent="0.2">
      <c r="A81" s="27">
        <v>43270</v>
      </c>
      <c r="B81" s="28">
        <v>-1010</v>
      </c>
      <c r="C81" s="29">
        <f>VLOOKUP(A81,Таблица2[[&lt;DATE&gt;]:[&lt;VOL&gt;]],5)</f>
        <v>102.7</v>
      </c>
      <c r="D81" s="29">
        <f>MATCH(A81,Купоны[[#All],[Купоны дата]],1)</f>
        <v>3</v>
      </c>
      <c r="E81" s="33">
        <f>INDEX(Купоны[[#All],[Купоны дата]],D81,1)</f>
        <v>43203</v>
      </c>
      <c r="F81" s="30">
        <f t="shared" si="5"/>
        <v>1.4684931506849317</v>
      </c>
      <c r="G81" s="28">
        <f t="shared" si="6"/>
        <v>1052101.780821918</v>
      </c>
      <c r="H81" s="29">
        <f>SUM($B$8:B81)</f>
        <v>140</v>
      </c>
      <c r="I81" s="30">
        <f>_xlfn.IFNA(VLOOKUP(A81, Купоны[[#All],[Купоны дата]:[Купоны % от Номинала]],3,0),0)*$B$4/100*H81</f>
        <v>0</v>
      </c>
      <c r="J81" s="29" t="str">
        <f t="shared" si="8"/>
        <v>Нет</v>
      </c>
      <c r="K81" s="30">
        <f t="shared" si="9"/>
        <v>1052101.780821918</v>
      </c>
      <c r="L81" s="29">
        <f t="shared" si="7"/>
        <v>1017659.731699341</v>
      </c>
    </row>
    <row r="82" spans="1:12" x14ac:dyDescent="0.2">
      <c r="A82" s="27">
        <v>43273</v>
      </c>
      <c r="B82" s="28">
        <v>1000</v>
      </c>
      <c r="C82" s="29">
        <f>VLOOKUP(A82,Таблица2[[&lt;DATE&gt;]:[&lt;VOL&gt;]],5)</f>
        <v>102.43</v>
      </c>
      <c r="D82" s="29">
        <f>MATCH(A82,Купоны[[#All],[Купоны дата]],1)</f>
        <v>3</v>
      </c>
      <c r="E82" s="33">
        <f>INDEX(Купоны[[#All],[Купоны дата]],D82,1)</f>
        <v>43203</v>
      </c>
      <c r="F82" s="30">
        <f t="shared" si="5"/>
        <v>1.5342465753424659</v>
      </c>
      <c r="G82" s="28">
        <f t="shared" si="6"/>
        <v>-1039642.4657534248</v>
      </c>
      <c r="H82" s="29">
        <f>SUM($B$8:B82)</f>
        <v>1140</v>
      </c>
      <c r="I82" s="30">
        <f>_xlfn.IFNA(VLOOKUP(A82, Купоны[[#All],[Купоны дата]:[Купоны % от Номинала]],3,0),0)*$B$4/100*H82</f>
        <v>0</v>
      </c>
      <c r="J82" s="29" t="str">
        <f t="shared" si="8"/>
        <v>Нет</v>
      </c>
      <c r="K82" s="30">
        <f t="shared" si="9"/>
        <v>-1039642.4657534248</v>
      </c>
      <c r="L82" s="29">
        <f t="shared" si="7"/>
        <v>-1005205.1068314315</v>
      </c>
    </row>
    <row r="83" spans="1:12" x14ac:dyDescent="0.2">
      <c r="A83" s="27">
        <v>43276</v>
      </c>
      <c r="B83" s="28">
        <v>-170</v>
      </c>
      <c r="C83" s="29">
        <f>VLOOKUP(A83,Таблица2[[&lt;DATE&gt;]:[&lt;VOL&gt;]],5)</f>
        <v>101.26</v>
      </c>
      <c r="D83" s="29">
        <f>MATCH(A83,Купоны[[#All],[Купоны дата]],1)</f>
        <v>3</v>
      </c>
      <c r="E83" s="33">
        <f>INDEX(Купоны[[#All],[Купоны дата]],D83,1)</f>
        <v>43203</v>
      </c>
      <c r="F83" s="30">
        <f t="shared" si="5"/>
        <v>1.6</v>
      </c>
      <c r="G83" s="28">
        <f t="shared" si="6"/>
        <v>174862</v>
      </c>
      <c r="H83" s="29">
        <f>SUM($B$8:B83)</f>
        <v>970</v>
      </c>
      <c r="I83" s="30">
        <f>_xlfn.IFNA(VLOOKUP(A83, Купоны[[#All],[Купоны дата]:[Купоны % от Номинала]],3,0),0)*$B$4/100*H83</f>
        <v>0</v>
      </c>
      <c r="J83" s="29" t="str">
        <f t="shared" si="8"/>
        <v>Нет</v>
      </c>
      <c r="K83" s="30">
        <f t="shared" si="9"/>
        <v>174862</v>
      </c>
      <c r="L83" s="29">
        <f t="shared" si="7"/>
        <v>169002.04447441857</v>
      </c>
    </row>
    <row r="84" spans="1:12" x14ac:dyDescent="0.2">
      <c r="A84" s="27">
        <v>43280</v>
      </c>
      <c r="B84" s="28">
        <v>-410</v>
      </c>
      <c r="C84" s="29">
        <f>VLOOKUP(A84,Таблица2[[&lt;DATE&gt;]:[&lt;VOL&gt;]],5)</f>
        <v>101.9</v>
      </c>
      <c r="D84" s="29">
        <f>MATCH(A84,Купоны[[#All],[Купоны дата]],1)</f>
        <v>3</v>
      </c>
      <c r="E84" s="33">
        <f>INDEX(Купоны[[#All],[Купоны дата]],D84,1)</f>
        <v>43203</v>
      </c>
      <c r="F84" s="30">
        <f t="shared" si="5"/>
        <v>1.6876712328767123</v>
      </c>
      <c r="G84" s="28">
        <f t="shared" si="6"/>
        <v>424709.45205479453</v>
      </c>
      <c r="H84" s="29">
        <f>SUM($B$8:B84)</f>
        <v>560</v>
      </c>
      <c r="I84" s="30">
        <f>_xlfn.IFNA(VLOOKUP(A84, Купоны[[#All],[Купоны дата]:[Купоны % от Номинала]],3,0),0)*$B$4/100*H84</f>
        <v>0</v>
      </c>
      <c r="J84" s="29" t="str">
        <f t="shared" si="8"/>
        <v>Нет</v>
      </c>
      <c r="K84" s="30">
        <f t="shared" si="9"/>
        <v>424709.45205479453</v>
      </c>
      <c r="L84" s="29">
        <f t="shared" si="7"/>
        <v>410257.21928708692</v>
      </c>
    </row>
    <row r="85" spans="1:12" x14ac:dyDescent="0.2">
      <c r="A85" s="27">
        <v>43283</v>
      </c>
      <c r="B85" s="28">
        <v>-380</v>
      </c>
      <c r="C85" s="29">
        <f>VLOOKUP(A85,Таблица2[[&lt;DATE&gt;]:[&lt;VOL&gt;]],5)</f>
        <v>101.99</v>
      </c>
      <c r="D85" s="29">
        <f>MATCH(A85,Купоны[[#All],[Купоны дата]],1)</f>
        <v>3</v>
      </c>
      <c r="E85" s="33">
        <f>INDEX(Купоны[[#All],[Купоны дата]],D85,1)</f>
        <v>43203</v>
      </c>
      <c r="F85" s="30">
        <f t="shared" si="5"/>
        <v>1.7534246575342467</v>
      </c>
      <c r="G85" s="28">
        <f t="shared" si="6"/>
        <v>394225.01369863009</v>
      </c>
      <c r="H85" s="29">
        <f>SUM($B$8:B85)</f>
        <v>180</v>
      </c>
      <c r="I85" s="30">
        <f>_xlfn.IFNA(VLOOKUP(A85, Купоны[[#All],[Купоны дата]:[Купоны % от Номинала]],3,0),0)*$B$4/100*H85</f>
        <v>0</v>
      </c>
      <c r="J85" s="29" t="str">
        <f t="shared" si="8"/>
        <v>Нет</v>
      </c>
      <c r="K85" s="30">
        <f t="shared" si="9"/>
        <v>394225.01369863009</v>
      </c>
      <c r="L85" s="29">
        <f t="shared" si="7"/>
        <v>380657.44118330191</v>
      </c>
    </row>
    <row r="86" spans="1:12" x14ac:dyDescent="0.2">
      <c r="A86" s="27">
        <v>43287</v>
      </c>
      <c r="B86" s="28">
        <v>440</v>
      </c>
      <c r="C86" s="29">
        <f>VLOOKUP(A86,Таблица2[[&lt;DATE&gt;]:[&lt;VOL&gt;]],5)</f>
        <v>102.2</v>
      </c>
      <c r="D86" s="29">
        <f>MATCH(A86,Купоны[[#All],[Купоны дата]],1)</f>
        <v>3</v>
      </c>
      <c r="E86" s="33">
        <f>INDEX(Купоны[[#All],[Купоны дата]],D86,1)</f>
        <v>43203</v>
      </c>
      <c r="F86" s="30">
        <f t="shared" si="5"/>
        <v>1.8410958904109587</v>
      </c>
      <c r="G86" s="28">
        <f t="shared" si="6"/>
        <v>-457780.82191780821</v>
      </c>
      <c r="H86" s="29">
        <f>SUM($B$8:B86)</f>
        <v>620</v>
      </c>
      <c r="I86" s="30">
        <f>_xlfn.IFNA(VLOOKUP(A86, Купоны[[#All],[Купоны дата]:[Купоны % от Номинала]],3,0),0)*$B$4/100*H86</f>
        <v>0</v>
      </c>
      <c r="J86" s="29" t="str">
        <f t="shared" si="8"/>
        <v>Нет</v>
      </c>
      <c r="K86" s="30">
        <f t="shared" si="9"/>
        <v>-457780.82191780821</v>
      </c>
      <c r="L86" s="29">
        <f t="shared" si="7"/>
        <v>-441789.64266523154</v>
      </c>
    </row>
    <row r="87" spans="1:12" x14ac:dyDescent="0.2">
      <c r="A87" s="27">
        <v>43294</v>
      </c>
      <c r="B87" s="28">
        <v>90</v>
      </c>
      <c r="C87" s="29">
        <f>VLOOKUP(A87,Таблица2[[&lt;DATE&gt;]:[&lt;VOL&gt;]],5)</f>
        <v>101.97</v>
      </c>
      <c r="D87" s="29">
        <f>MATCH(A87,Купоны[[#All],[Купоны дата]],1)</f>
        <v>3</v>
      </c>
      <c r="E87" s="33">
        <f>INDEX(Купоны[[#All],[Купоны дата]],D87,1)</f>
        <v>43203</v>
      </c>
      <c r="F87" s="30">
        <f t="shared" si="5"/>
        <v>1.9945205479452055</v>
      </c>
      <c r="G87" s="28">
        <f t="shared" si="6"/>
        <v>-93568.068493150684</v>
      </c>
      <c r="H87" s="29">
        <f>SUM($B$8:B87)</f>
        <v>710</v>
      </c>
      <c r="I87" s="30">
        <f>_xlfn.IFNA(VLOOKUP(A87, Купоны[[#All],[Купоны дата]:[Купоны % от Номинала]],3,0),0)*$B$4/100*H87</f>
        <v>0</v>
      </c>
      <c r="J87" s="29" t="str">
        <f t="shared" si="8"/>
        <v>Нет</v>
      </c>
      <c r="K87" s="30">
        <f t="shared" si="9"/>
        <v>-93568.068493150684</v>
      </c>
      <c r="L87" s="29">
        <f t="shared" si="7"/>
        <v>-90215.098963774682</v>
      </c>
    </row>
    <row r="88" spans="1:12" x14ac:dyDescent="0.2">
      <c r="A88" s="27">
        <v>43299</v>
      </c>
      <c r="B88" s="28">
        <v>170</v>
      </c>
      <c r="C88" s="29">
        <f>VLOOKUP(A88,Таблица2[[&lt;DATE&gt;]:[&lt;VOL&gt;]],5)</f>
        <v>101.73</v>
      </c>
      <c r="D88" s="29">
        <f>MATCH(A88,Купоны[[#All],[Купоны дата]],1)</f>
        <v>3</v>
      </c>
      <c r="E88" s="33">
        <f>INDEX(Купоны[[#All],[Купоны дата]],D88,1)</f>
        <v>43203</v>
      </c>
      <c r="F88" s="30">
        <f t="shared" si="5"/>
        <v>2.1041095890410961</v>
      </c>
      <c r="G88" s="28">
        <f t="shared" si="6"/>
        <v>-176517.98630136988</v>
      </c>
      <c r="H88" s="29">
        <f>SUM($B$8:B88)</f>
        <v>880</v>
      </c>
      <c r="I88" s="30">
        <f>_xlfn.IFNA(VLOOKUP(A88, Купоны[[#All],[Купоны дата]:[Купоны % от Номинала]],3,0),0)*$B$4/100*H88</f>
        <v>0</v>
      </c>
      <c r="J88" s="29" t="str">
        <f t="shared" si="8"/>
        <v>Нет</v>
      </c>
      <c r="K88" s="30">
        <f t="shared" si="9"/>
        <v>-176517.98630136988</v>
      </c>
      <c r="L88" s="29">
        <f t="shared" si="7"/>
        <v>-170078.83226866779</v>
      </c>
    </row>
    <row r="89" spans="1:12" x14ac:dyDescent="0.2">
      <c r="A89" s="27">
        <v>43307</v>
      </c>
      <c r="B89" s="28">
        <v>-600</v>
      </c>
      <c r="C89" s="29">
        <f>VLOOKUP(A89,Таблица2[[&lt;DATE&gt;]:[&lt;VOL&gt;]],5)</f>
        <v>101.64</v>
      </c>
      <c r="D89" s="29">
        <f>MATCH(A89,Купоны[[#All],[Купоны дата]],1)</f>
        <v>3</v>
      </c>
      <c r="E89" s="33">
        <f>INDEX(Купоны[[#All],[Купоны дата]],D89,1)</f>
        <v>43203</v>
      </c>
      <c r="F89" s="30">
        <f t="shared" si="5"/>
        <v>2.2794520547945205</v>
      </c>
      <c r="G89" s="28">
        <f t="shared" si="6"/>
        <v>623516.71232876705</v>
      </c>
      <c r="H89" s="29">
        <f>SUM($B$8:B89)</f>
        <v>280</v>
      </c>
      <c r="I89" s="30">
        <f>_xlfn.IFNA(VLOOKUP(A89, Купоны[[#All],[Купоны дата]:[Купоны % от Номинала]],3,0),0)*$B$4/100*H89</f>
        <v>0</v>
      </c>
      <c r="J89" s="29" t="str">
        <f t="shared" si="8"/>
        <v>Нет</v>
      </c>
      <c r="K89" s="30">
        <f t="shared" si="9"/>
        <v>623516.71232876705</v>
      </c>
      <c r="L89" s="29">
        <f t="shared" si="7"/>
        <v>600129.50139002199</v>
      </c>
    </row>
    <row r="90" spans="1:12" x14ac:dyDescent="0.2">
      <c r="A90" s="27">
        <v>43308</v>
      </c>
      <c r="B90" s="28">
        <v>610</v>
      </c>
      <c r="C90" s="29">
        <f>VLOOKUP(A90,Таблица2[[&lt;DATE&gt;]:[&lt;VOL&gt;]],5)</f>
        <v>101.5</v>
      </c>
      <c r="D90" s="29">
        <f>MATCH(A90,Купоны[[#All],[Купоны дата]],1)</f>
        <v>3</v>
      </c>
      <c r="E90" s="33">
        <f>INDEX(Купоны[[#All],[Купоны дата]],D90,1)</f>
        <v>43203</v>
      </c>
      <c r="F90" s="30">
        <f t="shared" si="5"/>
        <v>2.3013698630136985</v>
      </c>
      <c r="G90" s="28">
        <f t="shared" si="6"/>
        <v>-633188.35616438359</v>
      </c>
      <c r="H90" s="29">
        <f>SUM($B$8:B90)</f>
        <v>890</v>
      </c>
      <c r="I90" s="30">
        <f>_xlfn.IFNA(VLOOKUP(A90, Купоны[[#All],[Купоны дата]:[Купоны % от Номинала]],3,0),0)*$B$4/100*H90</f>
        <v>0</v>
      </c>
      <c r="J90" s="29" t="str">
        <f t="shared" si="8"/>
        <v>Нет</v>
      </c>
      <c r="K90" s="30">
        <f t="shared" si="9"/>
        <v>-633188.35616438359</v>
      </c>
      <c r="L90" s="29">
        <f t="shared" si="7"/>
        <v>-609356.91663159709</v>
      </c>
    </row>
    <row r="91" spans="1:12" x14ac:dyDescent="0.2">
      <c r="A91" s="27">
        <v>43311</v>
      </c>
      <c r="B91" s="28">
        <v>-10</v>
      </c>
      <c r="C91" s="29">
        <f>VLOOKUP(A91,Таблица2[[&lt;DATE&gt;]:[&lt;VOL&gt;]],5)</f>
        <v>101.65</v>
      </c>
      <c r="D91" s="29">
        <f>MATCH(A91,Купоны[[#All],[Купоны дата]],1)</f>
        <v>3</v>
      </c>
      <c r="E91" s="33">
        <f>INDEX(Купоны[[#All],[Купоны дата]],D91,1)</f>
        <v>43203</v>
      </c>
      <c r="F91" s="30">
        <f t="shared" si="5"/>
        <v>2.3671232876712334</v>
      </c>
      <c r="G91" s="28">
        <f t="shared" si="6"/>
        <v>10401.712328767124</v>
      </c>
      <c r="H91" s="29">
        <f>SUM($B$8:B91)</f>
        <v>880</v>
      </c>
      <c r="I91" s="30">
        <f>_xlfn.IFNA(VLOOKUP(A91, Купоны[[#All],[Купоны дата]:[Купоны % от Номинала]],3,0),0)*$B$4/100*H91</f>
        <v>0</v>
      </c>
      <c r="J91" s="29" t="str">
        <f t="shared" si="8"/>
        <v>Нет</v>
      </c>
      <c r="K91" s="30">
        <f t="shared" si="9"/>
        <v>10401.712328767124</v>
      </c>
      <c r="L91" s="29">
        <f t="shared" si="7"/>
        <v>10006.207512133971</v>
      </c>
    </row>
    <row r="92" spans="1:12" x14ac:dyDescent="0.2">
      <c r="A92" s="27">
        <v>43313</v>
      </c>
      <c r="B92" s="28">
        <v>900</v>
      </c>
      <c r="C92" s="29">
        <f>VLOOKUP(A92,Таблица2[[&lt;DATE&gt;]:[&lt;VOL&gt;]],5)</f>
        <v>101.7</v>
      </c>
      <c r="D92" s="29">
        <f>MATCH(A92,Купоны[[#All],[Купоны дата]],1)</f>
        <v>3</v>
      </c>
      <c r="E92" s="33">
        <f>INDEX(Купоны[[#All],[Купоны дата]],D92,1)</f>
        <v>43203</v>
      </c>
      <c r="F92" s="30">
        <f t="shared" si="5"/>
        <v>2.4109589041095889</v>
      </c>
      <c r="G92" s="28">
        <f t="shared" si="6"/>
        <v>-936998.63013698638</v>
      </c>
      <c r="H92" s="29">
        <f>SUM($B$8:B92)</f>
        <v>1780</v>
      </c>
      <c r="I92" s="30">
        <f>_xlfn.IFNA(VLOOKUP(A92, Купоны[[#All],[Купоны дата]:[Купоны % от Номинала]],3,0),0)*$B$4/100*H92</f>
        <v>0</v>
      </c>
      <c r="J92" s="29" t="str">
        <f t="shared" si="8"/>
        <v>Нет</v>
      </c>
      <c r="K92" s="30">
        <f t="shared" si="9"/>
        <v>-936998.63013698638</v>
      </c>
      <c r="L92" s="29">
        <f t="shared" si="7"/>
        <v>-901130.14202327863</v>
      </c>
    </row>
    <row r="93" spans="1:12" x14ac:dyDescent="0.2">
      <c r="A93" s="27">
        <v>43314</v>
      </c>
      <c r="B93" s="28">
        <v>-680</v>
      </c>
      <c r="C93" s="29">
        <f>VLOOKUP(A93,Таблица2[[&lt;DATE&gt;]:[&lt;VOL&gt;]],5)</f>
        <v>101.8</v>
      </c>
      <c r="D93" s="29">
        <f>MATCH(A93,Купоны[[#All],[Купоны дата]],1)</f>
        <v>3</v>
      </c>
      <c r="E93" s="33">
        <f>INDEX(Купоны[[#All],[Купоны дата]],D93,1)</f>
        <v>43203</v>
      </c>
      <c r="F93" s="30">
        <f t="shared" si="5"/>
        <v>2.4328767123287673</v>
      </c>
      <c r="G93" s="28">
        <f t="shared" si="6"/>
        <v>708783.56164383562</v>
      </c>
      <c r="H93" s="29">
        <f>SUM($B$8:B93)</f>
        <v>1100</v>
      </c>
      <c r="I93" s="30">
        <f>_xlfn.IFNA(VLOOKUP(A93, Купоны[[#All],[Купоны дата]:[Купоны % от Номинала]],3,0),0)*$B$4/100*H93</f>
        <v>0</v>
      </c>
      <c r="J93" s="29" t="str">
        <f t="shared" si="8"/>
        <v>Нет</v>
      </c>
      <c r="K93" s="30">
        <f t="shared" si="9"/>
        <v>708783.56164383562</v>
      </c>
      <c r="L93" s="29">
        <f t="shared" si="7"/>
        <v>681560.07895529049</v>
      </c>
    </row>
    <row r="94" spans="1:12" x14ac:dyDescent="0.2">
      <c r="A94" s="27">
        <v>43315</v>
      </c>
      <c r="B94" s="28">
        <v>-910</v>
      </c>
      <c r="C94" s="29">
        <f>VLOOKUP(A94,Таблица2[[&lt;DATE&gt;]:[&lt;VOL&gt;]],5)</f>
        <v>102.15</v>
      </c>
      <c r="D94" s="29">
        <f>MATCH(A94,Купоны[[#All],[Купоны дата]],1)</f>
        <v>3</v>
      </c>
      <c r="E94" s="33">
        <f>INDEX(Купоны[[#All],[Купоны дата]],D94,1)</f>
        <v>43203</v>
      </c>
      <c r="F94" s="30">
        <f t="shared" si="5"/>
        <v>2.4547945205479453</v>
      </c>
      <c r="G94" s="28">
        <f t="shared" si="6"/>
        <v>951903.63013698638</v>
      </c>
      <c r="H94" s="29">
        <f>SUM($B$8:B94)</f>
        <v>190</v>
      </c>
      <c r="I94" s="30">
        <f>_xlfn.IFNA(VLOOKUP(A94, Купоны[[#All],[Купоны дата]:[Купоны % от Номинала]],3,0),0)*$B$4/100*H94</f>
        <v>0</v>
      </c>
      <c r="J94" s="29" t="str">
        <f t="shared" si="8"/>
        <v>Нет</v>
      </c>
      <c r="K94" s="30">
        <f t="shared" si="9"/>
        <v>951903.63013698638</v>
      </c>
      <c r="L94" s="29">
        <f t="shared" si="7"/>
        <v>915219.86508304451</v>
      </c>
    </row>
    <row r="95" spans="1:12" x14ac:dyDescent="0.2">
      <c r="A95" s="27">
        <v>43318</v>
      </c>
      <c r="B95" s="28">
        <v>60</v>
      </c>
      <c r="C95" s="29">
        <f>VLOOKUP(A95,Таблица2[[&lt;DATE&gt;]:[&lt;VOL&gt;]],5)</f>
        <v>101.35</v>
      </c>
      <c r="D95" s="29">
        <f>MATCH(A95,Купоны[[#All],[Купоны дата]],1)</f>
        <v>3</v>
      </c>
      <c r="E95" s="33">
        <f>INDEX(Купоны[[#All],[Купоны дата]],D95,1)</f>
        <v>43203</v>
      </c>
      <c r="F95" s="30">
        <f t="shared" si="5"/>
        <v>2.5205479452054798</v>
      </c>
      <c r="G95" s="28">
        <f t="shared" si="6"/>
        <v>-62322.328767123276</v>
      </c>
      <c r="H95" s="29">
        <f>SUM($B$8:B95)</f>
        <v>250</v>
      </c>
      <c r="I95" s="30">
        <f>_xlfn.IFNA(VLOOKUP(A95, Купоны[[#All],[Купоны дата]:[Купоны % от Номинала]],3,0),0)*$B$4/100*H95</f>
        <v>0</v>
      </c>
      <c r="J95" s="29" t="str">
        <f t="shared" si="8"/>
        <v>Нет</v>
      </c>
      <c r="K95" s="30">
        <f t="shared" si="9"/>
        <v>-62322.328767123276</v>
      </c>
      <c r="L95" s="29">
        <f t="shared" si="7"/>
        <v>-59896.572253946884</v>
      </c>
    </row>
    <row r="96" spans="1:12" x14ac:dyDescent="0.2">
      <c r="A96" s="27">
        <v>43319</v>
      </c>
      <c r="B96" s="28">
        <v>-160</v>
      </c>
      <c r="C96" s="29">
        <f>VLOOKUP(A96,Таблица2[[&lt;DATE&gt;]:[&lt;VOL&gt;]],5)</f>
        <v>101.15</v>
      </c>
      <c r="D96" s="29">
        <f>MATCH(A96,Купоны[[#All],[Купоны дата]],1)</f>
        <v>3</v>
      </c>
      <c r="E96" s="33">
        <f>INDEX(Купоны[[#All],[Купоны дата]],D96,1)</f>
        <v>43203</v>
      </c>
      <c r="F96" s="30">
        <f t="shared" si="5"/>
        <v>2.5424657534246573</v>
      </c>
      <c r="G96" s="28">
        <f t="shared" si="6"/>
        <v>165907.94520547945</v>
      </c>
      <c r="H96" s="29">
        <f>SUM($B$8:B96)</f>
        <v>90</v>
      </c>
      <c r="I96" s="30">
        <f>_xlfn.IFNA(VLOOKUP(A96, Купоны[[#All],[Купоны дата]:[Купоны % от Номинала]],3,0),0)*$B$4/100*H96</f>
        <v>0</v>
      </c>
      <c r="J96" s="29" t="str">
        <f t="shared" si="8"/>
        <v>Нет</v>
      </c>
      <c r="K96" s="30">
        <f t="shared" si="9"/>
        <v>165907.94520547945</v>
      </c>
      <c r="L96" s="29">
        <f t="shared" si="7"/>
        <v>159429.03891625925</v>
      </c>
    </row>
    <row r="97" spans="1:12" x14ac:dyDescent="0.2">
      <c r="A97" s="27">
        <v>43322</v>
      </c>
      <c r="B97" s="28">
        <v>530</v>
      </c>
      <c r="C97" s="29">
        <f>VLOOKUP(A97,Таблица2[[&lt;DATE&gt;]:[&lt;VOL&gt;]],5)</f>
        <v>100.49</v>
      </c>
      <c r="D97" s="29">
        <f>MATCH(A97,Купоны[[#All],[Купоны дата]],1)</f>
        <v>3</v>
      </c>
      <c r="E97" s="33">
        <f>INDEX(Купоны[[#All],[Купоны дата]],D97,1)</f>
        <v>43203</v>
      </c>
      <c r="F97" s="30">
        <f t="shared" si="5"/>
        <v>2.6082191780821917</v>
      </c>
      <c r="G97" s="28">
        <f t="shared" si="6"/>
        <v>-546420.56164383562</v>
      </c>
      <c r="H97" s="29">
        <f>SUM($B$8:B97)</f>
        <v>620</v>
      </c>
      <c r="I97" s="30">
        <f>_xlfn.IFNA(VLOOKUP(A97, Купоны[[#All],[Купоны дата]:[Купоны % от Номинала]],3,0),0)*$B$4/100*H97</f>
        <v>0</v>
      </c>
      <c r="J97" s="29" t="str">
        <f t="shared" si="8"/>
        <v>Нет</v>
      </c>
      <c r="K97" s="30">
        <f t="shared" si="9"/>
        <v>-546420.56164383562</v>
      </c>
      <c r="L97" s="29">
        <f t="shared" si="7"/>
        <v>-524871.65297963528</v>
      </c>
    </row>
    <row r="98" spans="1:12" x14ac:dyDescent="0.2">
      <c r="A98" s="27">
        <v>43326</v>
      </c>
      <c r="B98" s="28">
        <v>610</v>
      </c>
      <c r="C98" s="29">
        <f>VLOOKUP(A98,Таблица2[[&lt;DATE&gt;]:[&lt;VOL&gt;]],5)</f>
        <v>100.21</v>
      </c>
      <c r="D98" s="29">
        <f>MATCH(A98,Купоны[[#All],[Купоны дата]],1)</f>
        <v>3</v>
      </c>
      <c r="E98" s="33">
        <f>INDEX(Купоны[[#All],[Купоны дата]],D98,1)</f>
        <v>43203</v>
      </c>
      <c r="F98" s="30">
        <f t="shared" si="5"/>
        <v>2.6958904109589041</v>
      </c>
      <c r="G98" s="28">
        <f t="shared" si="6"/>
        <v>-627725.93150684936</v>
      </c>
      <c r="H98" s="29">
        <f>SUM($B$8:B98)</f>
        <v>1230</v>
      </c>
      <c r="I98" s="30">
        <f>_xlfn.IFNA(VLOOKUP(A98, Купоны[[#All],[Купоны дата]:[Купоны % от Номинала]],3,0),0)*$B$4/100*H98</f>
        <v>0</v>
      </c>
      <c r="J98" s="29" t="str">
        <f t="shared" si="8"/>
        <v>Нет</v>
      </c>
      <c r="K98" s="30">
        <f t="shared" si="9"/>
        <v>-627725.93150684936</v>
      </c>
      <c r="L98" s="29">
        <f t="shared" si="7"/>
        <v>-602648.31027368235</v>
      </c>
    </row>
    <row r="99" spans="1:12" x14ac:dyDescent="0.2">
      <c r="A99" s="27">
        <v>43327</v>
      </c>
      <c r="B99" s="28">
        <v>-1070</v>
      </c>
      <c r="C99" s="29">
        <f>VLOOKUP(A99,Таблица2[[&lt;DATE&gt;]:[&lt;VOL&gt;]],5)</f>
        <v>100.5</v>
      </c>
      <c r="D99" s="29">
        <f>MATCH(A99,Купоны[[#All],[Купоны дата]],1)</f>
        <v>3</v>
      </c>
      <c r="E99" s="33">
        <f>INDEX(Купоны[[#All],[Купоны дата]],D99,1)</f>
        <v>43203</v>
      </c>
      <c r="F99" s="30">
        <f t="shared" si="5"/>
        <v>2.7178082191780821</v>
      </c>
      <c r="G99" s="28">
        <f t="shared" si="6"/>
        <v>1104430.5479452054</v>
      </c>
      <c r="H99" s="29">
        <f>SUM($B$8:B99)</f>
        <v>160</v>
      </c>
      <c r="I99" s="30">
        <f>_xlfn.IFNA(VLOOKUP(A99, Купоны[[#All],[Купоны дата]:[Купоны % от Номинала]],3,0),0)*$B$4/100*H99</f>
        <v>0</v>
      </c>
      <c r="J99" s="29" t="str">
        <f t="shared" si="8"/>
        <v>Нет</v>
      </c>
      <c r="K99" s="30">
        <f t="shared" si="9"/>
        <v>1104430.5479452054</v>
      </c>
      <c r="L99" s="29">
        <f t="shared" si="7"/>
        <v>1060166.8761009034</v>
      </c>
    </row>
    <row r="100" spans="1:12" x14ac:dyDescent="0.2">
      <c r="A100" s="27">
        <v>43328</v>
      </c>
      <c r="B100" s="28">
        <v>190</v>
      </c>
      <c r="C100" s="29">
        <f>VLOOKUP(A100,Таблица2[[&lt;DATE&gt;]:[&lt;VOL&gt;]],5)</f>
        <v>100.41</v>
      </c>
      <c r="D100" s="29">
        <f>MATCH(A100,Купоны[[#All],[Купоны дата]],1)</f>
        <v>3</v>
      </c>
      <c r="E100" s="33">
        <f>INDEX(Купоны[[#All],[Купоны дата]],D100,1)</f>
        <v>43203</v>
      </c>
      <c r="F100" s="30">
        <f t="shared" si="5"/>
        <v>2.7397260273972601</v>
      </c>
      <c r="G100" s="28">
        <f t="shared" si="6"/>
        <v>-195984.47945205477</v>
      </c>
      <c r="H100" s="29">
        <f>SUM($B$8:B100)</f>
        <v>350</v>
      </c>
      <c r="I100" s="30">
        <f>_xlfn.IFNA(VLOOKUP(A100, Купоны[[#All],[Купоны дата]:[Купоны % от Номинала]],3,0),0)*$B$4/100*H100</f>
        <v>0</v>
      </c>
      <c r="J100" s="29" t="str">
        <f t="shared" si="8"/>
        <v>Нет</v>
      </c>
      <c r="K100" s="30">
        <f t="shared" si="9"/>
        <v>-195984.47945205477</v>
      </c>
      <c r="L100" s="29">
        <f t="shared" si="7"/>
        <v>-188104.61353705314</v>
      </c>
    </row>
    <row r="101" spans="1:12" x14ac:dyDescent="0.2">
      <c r="A101" s="27">
        <v>43329</v>
      </c>
      <c r="B101" s="28">
        <v>1150</v>
      </c>
      <c r="C101" s="29">
        <f>VLOOKUP(A101,Таблица2[[&lt;DATE&gt;]:[&lt;VOL&gt;]],5)</f>
        <v>100.44</v>
      </c>
      <c r="D101" s="29">
        <f>MATCH(A101,Купоны[[#All],[Купоны дата]],1)</f>
        <v>3</v>
      </c>
      <c r="E101" s="33">
        <f>INDEX(Купоны[[#All],[Купоны дата]],D101,1)</f>
        <v>43203</v>
      </c>
      <c r="F101" s="30">
        <f t="shared" si="5"/>
        <v>2.7616438356164381</v>
      </c>
      <c r="G101" s="28">
        <f t="shared" si="6"/>
        <v>-1186818.9041095891</v>
      </c>
      <c r="H101" s="29">
        <f>SUM($B$8:B101)</f>
        <v>1500</v>
      </c>
      <c r="I101" s="30">
        <f>_xlfn.IFNA(VLOOKUP(A101, Купоны[[#All],[Купоны дата]:[Купоны % от Номинала]],3,0),0)*$B$4/100*H101</f>
        <v>0</v>
      </c>
      <c r="J101" s="29" t="str">
        <f t="shared" si="8"/>
        <v>Нет</v>
      </c>
      <c r="K101" s="30">
        <f t="shared" si="9"/>
        <v>-1186818.9041095891</v>
      </c>
      <c r="L101" s="29">
        <f t="shared" si="7"/>
        <v>-1138948.717934943</v>
      </c>
    </row>
    <row r="102" spans="1:12" x14ac:dyDescent="0.2">
      <c r="A102" s="27">
        <v>43332</v>
      </c>
      <c r="B102" s="28">
        <v>-1320</v>
      </c>
      <c r="C102" s="29">
        <f>VLOOKUP(A102,Таблица2[[&lt;DATE&gt;]:[&lt;VOL&gt;]],5)</f>
        <v>100.45</v>
      </c>
      <c r="D102" s="29">
        <f>MATCH(A102,Купоны[[#All],[Купоны дата]],1)</f>
        <v>3</v>
      </c>
      <c r="E102" s="33">
        <f>INDEX(Купоны[[#All],[Купоны дата]],D102,1)</f>
        <v>43203</v>
      </c>
      <c r="F102" s="30">
        <f t="shared" si="5"/>
        <v>2.8273972602739725</v>
      </c>
      <c r="G102" s="28">
        <f t="shared" si="6"/>
        <v>1363261.6438356163</v>
      </c>
      <c r="H102" s="29">
        <f>SUM($B$8:B102)</f>
        <v>180</v>
      </c>
      <c r="I102" s="30">
        <f>_xlfn.IFNA(VLOOKUP(A102, Купоны[[#All],[Купоны дата]:[Купоны % от Номинала]],3,0),0)*$B$4/100*H102</f>
        <v>0</v>
      </c>
      <c r="J102" s="29" t="str">
        <f t="shared" si="8"/>
        <v>Нет</v>
      </c>
      <c r="K102" s="30">
        <f t="shared" si="9"/>
        <v>1363261.6438356163</v>
      </c>
      <c r="L102" s="29">
        <f t="shared" si="7"/>
        <v>1307750.1300502075</v>
      </c>
    </row>
    <row r="103" spans="1:12" x14ac:dyDescent="0.2">
      <c r="A103" s="27">
        <v>43333</v>
      </c>
      <c r="B103" s="28">
        <v>340</v>
      </c>
      <c r="C103" s="29">
        <f>VLOOKUP(A103,Таблица2[[&lt;DATE&gt;]:[&lt;VOL&gt;]],5)</f>
        <v>100.39</v>
      </c>
      <c r="D103" s="29">
        <f>MATCH(A103,Купоны[[#All],[Купоны дата]],1)</f>
        <v>3</v>
      </c>
      <c r="E103" s="33">
        <f>INDEX(Купоны[[#All],[Купоны дата]],D103,1)</f>
        <v>43203</v>
      </c>
      <c r="F103" s="30">
        <f t="shared" si="5"/>
        <v>2.849315068493151</v>
      </c>
      <c r="G103" s="28">
        <f t="shared" si="6"/>
        <v>-351013.67123287672</v>
      </c>
      <c r="H103" s="29">
        <f>SUM($B$8:B103)</f>
        <v>520</v>
      </c>
      <c r="I103" s="30">
        <f>_xlfn.IFNA(VLOOKUP(A103, Купоны[[#All],[Купоны дата]:[Купоны % от Номинала]],3,0),0)*$B$4/100*H103</f>
        <v>0</v>
      </c>
      <c r="J103" s="29" t="str">
        <f t="shared" si="8"/>
        <v>Нет</v>
      </c>
      <c r="K103" s="30">
        <f t="shared" si="9"/>
        <v>-351013.67123287672</v>
      </c>
      <c r="L103" s="29">
        <f t="shared" si="7"/>
        <v>-336675.51638039167</v>
      </c>
    </row>
    <row r="104" spans="1:12" x14ac:dyDescent="0.2">
      <c r="A104" s="27">
        <v>43334</v>
      </c>
      <c r="B104" s="28">
        <v>-490</v>
      </c>
      <c r="C104" s="29">
        <f>VLOOKUP(A104,Таблица2[[&lt;DATE&gt;]:[&lt;VOL&gt;]],5)</f>
        <v>100.2</v>
      </c>
      <c r="D104" s="29">
        <f>MATCH(A104,Купоны[[#All],[Купоны дата]],1)</f>
        <v>3</v>
      </c>
      <c r="E104" s="33">
        <f>INDEX(Купоны[[#All],[Купоны дата]],D104,1)</f>
        <v>43203</v>
      </c>
      <c r="F104" s="30">
        <f t="shared" si="5"/>
        <v>2.8712328767123285</v>
      </c>
      <c r="G104" s="28">
        <f t="shared" si="6"/>
        <v>505049.0410958904</v>
      </c>
      <c r="H104" s="29">
        <f>SUM($B$8:B104)</f>
        <v>30</v>
      </c>
      <c r="I104" s="30">
        <f>_xlfn.IFNA(VLOOKUP(A104, Купоны[[#All],[Купоны дата]:[Купоны % от Номинала]],3,0),0)*$B$4/100*H104</f>
        <v>0</v>
      </c>
      <c r="J104" s="29" t="str">
        <f t="shared" si="8"/>
        <v>Нет</v>
      </c>
      <c r="K104" s="30">
        <f t="shared" si="9"/>
        <v>505049.0410958904</v>
      </c>
      <c r="L104" s="29">
        <f t="shared" si="7"/>
        <v>484354.12333639304</v>
      </c>
    </row>
    <row r="105" spans="1:12" x14ac:dyDescent="0.2">
      <c r="A105" s="27">
        <v>43340</v>
      </c>
      <c r="B105" s="28">
        <v>310</v>
      </c>
      <c r="C105" s="29">
        <f>VLOOKUP(A105,Таблица2[[&lt;DATE&gt;]:[&lt;VOL&gt;]],5)</f>
        <v>100.34</v>
      </c>
      <c r="D105" s="29">
        <f>MATCH(A105,Купоны[[#All],[Купоны дата]],1)</f>
        <v>3</v>
      </c>
      <c r="E105" s="33">
        <f>INDEX(Купоны[[#All],[Купоны дата]],D105,1)</f>
        <v>43203</v>
      </c>
      <c r="F105" s="30">
        <f t="shared" si="5"/>
        <v>3.0027397260273974</v>
      </c>
      <c r="G105" s="28">
        <f t="shared" si="6"/>
        <v>-320362.49315068498</v>
      </c>
      <c r="H105" s="29">
        <f>SUM($B$8:B105)</f>
        <v>340</v>
      </c>
      <c r="I105" s="30">
        <f>_xlfn.IFNA(VLOOKUP(A105, Купоны[[#All],[Купоны дата]:[Купоны % от Номинала]],3,0),0)*$B$4/100*H105</f>
        <v>0</v>
      </c>
      <c r="J105" s="29" t="str">
        <f t="shared" si="8"/>
        <v>Нет</v>
      </c>
      <c r="K105" s="30">
        <f t="shared" si="9"/>
        <v>-320362.49315068498</v>
      </c>
      <c r="L105" s="29">
        <f t="shared" si="7"/>
        <v>-306988.98854081513</v>
      </c>
    </row>
    <row r="106" spans="1:12" x14ac:dyDescent="0.2">
      <c r="A106" s="27">
        <v>43341</v>
      </c>
      <c r="B106" s="28">
        <v>110</v>
      </c>
      <c r="C106" s="29">
        <f>VLOOKUP(A106,Таблица2[[&lt;DATE&gt;]:[&lt;VOL&gt;]],5)</f>
        <v>100.05</v>
      </c>
      <c r="D106" s="29">
        <f>MATCH(A106,Купоны[[#All],[Купоны дата]],1)</f>
        <v>3</v>
      </c>
      <c r="E106" s="33">
        <f>INDEX(Купоны[[#All],[Купоны дата]],D106,1)</f>
        <v>43203</v>
      </c>
      <c r="F106" s="30">
        <f t="shared" si="5"/>
        <v>3.0246575342465754</v>
      </c>
      <c r="G106" s="28">
        <f t="shared" si="6"/>
        <v>-113382.12328767123</v>
      </c>
      <c r="H106" s="29">
        <f>SUM($B$8:B106)</f>
        <v>450</v>
      </c>
      <c r="I106" s="30">
        <f>_xlfn.IFNA(VLOOKUP(A106, Купоны[[#All],[Купоны дата]:[Купоны % от Номинала]],3,0),0)*$B$4/100*H106</f>
        <v>0</v>
      </c>
      <c r="J106" s="29" t="str">
        <f t="shared" si="8"/>
        <v>Нет</v>
      </c>
      <c r="K106" s="30">
        <f t="shared" si="9"/>
        <v>-113382.12328767123</v>
      </c>
      <c r="L106" s="29">
        <f t="shared" si="7"/>
        <v>-108634.47401925187</v>
      </c>
    </row>
    <row r="107" spans="1:12" x14ac:dyDescent="0.2">
      <c r="A107" s="27">
        <v>43343</v>
      </c>
      <c r="B107" s="28">
        <v>-300</v>
      </c>
      <c r="C107" s="29">
        <f>VLOOKUP(A107,Таблица2[[&lt;DATE&gt;]:[&lt;VOL&gt;]],5)</f>
        <v>100.1</v>
      </c>
      <c r="D107" s="29">
        <f>MATCH(A107,Купоны[[#All],[Купоны дата]],1)</f>
        <v>3</v>
      </c>
      <c r="E107" s="33">
        <f>INDEX(Купоны[[#All],[Купоны дата]],D107,1)</f>
        <v>43203</v>
      </c>
      <c r="F107" s="30">
        <f t="shared" si="5"/>
        <v>3.0684931506849318</v>
      </c>
      <c r="G107" s="28">
        <f t="shared" si="6"/>
        <v>309505.47945205477</v>
      </c>
      <c r="H107" s="29">
        <f>SUM($B$8:B107)</f>
        <v>150</v>
      </c>
      <c r="I107" s="30">
        <f>_xlfn.IFNA(VLOOKUP(A107, Купоны[[#All],[Купоны дата]:[Купоны % от Номинала]],3,0),0)*$B$4/100*H107</f>
        <v>0</v>
      </c>
      <c r="J107" s="29" t="str">
        <f t="shared" si="8"/>
        <v>Нет</v>
      </c>
      <c r="K107" s="30">
        <f t="shared" si="9"/>
        <v>309505.47945205477</v>
      </c>
      <c r="L107" s="29">
        <f t="shared" si="7"/>
        <v>296466.28865743527</v>
      </c>
    </row>
    <row r="108" spans="1:12" x14ac:dyDescent="0.2">
      <c r="A108" s="27">
        <v>43346</v>
      </c>
      <c r="B108" s="28">
        <v>700</v>
      </c>
      <c r="C108" s="29">
        <f>VLOOKUP(A108,Таблица2[[&lt;DATE&gt;]:[&lt;VOL&gt;]],5)</f>
        <v>100.38</v>
      </c>
      <c r="D108" s="29">
        <f>MATCH(A108,Купоны[[#All],[Купоны дата]],1)</f>
        <v>3</v>
      </c>
      <c r="E108" s="33">
        <f>INDEX(Купоны[[#All],[Купоны дата]],D108,1)</f>
        <v>43203</v>
      </c>
      <c r="F108" s="30">
        <f t="shared" si="5"/>
        <v>3.1342465753424658</v>
      </c>
      <c r="G108" s="28">
        <f t="shared" si="6"/>
        <v>-724599.72602739709</v>
      </c>
      <c r="H108" s="29">
        <f>SUM($B$8:B108)</f>
        <v>850</v>
      </c>
      <c r="I108" s="30">
        <f>_xlfn.IFNA(VLOOKUP(A108, Купоны[[#All],[Купоны дата]:[Купоны % от Номинала]],3,0),0)*$B$4/100*H108</f>
        <v>0</v>
      </c>
      <c r="J108" s="29" t="str">
        <f t="shared" si="8"/>
        <v>Нет</v>
      </c>
      <c r="K108" s="30">
        <f t="shared" si="9"/>
        <v>-724599.72602739709</v>
      </c>
      <c r="L108" s="29">
        <f t="shared" si="7"/>
        <v>-693794.70560479444</v>
      </c>
    </row>
    <row r="109" spans="1:12" x14ac:dyDescent="0.2">
      <c r="A109" s="27">
        <v>43347</v>
      </c>
      <c r="B109" s="28">
        <v>-580</v>
      </c>
      <c r="C109" s="29">
        <f>VLOOKUP(A109,Таблица2[[&lt;DATE&gt;]:[&lt;VOL&gt;]],5)</f>
        <v>100.4</v>
      </c>
      <c r="D109" s="29">
        <f>MATCH(A109,Купоны[[#All],[Купоны дата]],1)</f>
        <v>3</v>
      </c>
      <c r="E109" s="33">
        <f>INDEX(Купоны[[#All],[Купоны дата]],D109,1)</f>
        <v>43203</v>
      </c>
      <c r="F109" s="30">
        <f t="shared" si="5"/>
        <v>3.1561643835616437</v>
      </c>
      <c r="G109" s="28">
        <f t="shared" si="6"/>
        <v>600625.75342465763</v>
      </c>
      <c r="H109" s="29">
        <f>SUM($B$8:B109)</f>
        <v>270</v>
      </c>
      <c r="I109" s="30">
        <f>_xlfn.IFNA(VLOOKUP(A109, Купоны[[#All],[Купоны дата]:[Купоны % от Номинала]],3,0),0)*$B$4/100*H109</f>
        <v>0</v>
      </c>
      <c r="J109" s="29" t="str">
        <f t="shared" si="8"/>
        <v>Нет</v>
      </c>
      <c r="K109" s="30">
        <f t="shared" si="9"/>
        <v>600625.75342465763</v>
      </c>
      <c r="L109" s="29">
        <f t="shared" si="7"/>
        <v>575014.38942950324</v>
      </c>
    </row>
    <row r="110" spans="1:12" x14ac:dyDescent="0.2">
      <c r="A110" s="27">
        <v>43348</v>
      </c>
      <c r="B110" s="28">
        <v>500</v>
      </c>
      <c r="C110" s="29">
        <f>VLOOKUP(A110,Таблица2[[&lt;DATE&gt;]:[&lt;VOL&gt;]],5)</f>
        <v>100.07</v>
      </c>
      <c r="D110" s="29">
        <f>MATCH(A110,Купоны[[#All],[Купоны дата]],1)</f>
        <v>3</v>
      </c>
      <c r="E110" s="33">
        <f>INDEX(Купоны[[#All],[Купоны дата]],D110,1)</f>
        <v>43203</v>
      </c>
      <c r="F110" s="30">
        <f t="shared" si="5"/>
        <v>3.1780821917808217</v>
      </c>
      <c r="G110" s="28">
        <f t="shared" si="6"/>
        <v>-516240.41095890402</v>
      </c>
      <c r="H110" s="29">
        <f>SUM($B$8:B110)</f>
        <v>770</v>
      </c>
      <c r="I110" s="30">
        <f>_xlfn.IFNA(VLOOKUP(A110, Купоны[[#All],[Купоны дата]:[Купоны % от Номинала]],3,0),0)*$B$4/100*H110</f>
        <v>0</v>
      </c>
      <c r="J110" s="29" t="str">
        <f t="shared" si="8"/>
        <v>Нет</v>
      </c>
      <c r="K110" s="30">
        <f t="shared" si="9"/>
        <v>-516240.41095890402</v>
      </c>
      <c r="L110" s="29">
        <f t="shared" si="7"/>
        <v>-494161.27398211794</v>
      </c>
    </row>
    <row r="111" spans="1:12" x14ac:dyDescent="0.2">
      <c r="A111" s="27">
        <v>43349</v>
      </c>
      <c r="B111" s="28">
        <v>0</v>
      </c>
      <c r="C111" s="29">
        <f>VLOOKUP(A111,Таблица2[[&lt;DATE&gt;]:[&lt;VOL&gt;]],5)</f>
        <v>100.22</v>
      </c>
      <c r="D111" s="29">
        <f>MATCH(A111,Купоны[[#All],[Купоны дата]],1)</f>
        <v>3</v>
      </c>
      <c r="E111" s="33">
        <f>INDEX(Купоны[[#All],[Купоны дата]],D111,1)</f>
        <v>43203</v>
      </c>
      <c r="F111" s="30">
        <f t="shared" si="5"/>
        <v>3.2</v>
      </c>
      <c r="G111" s="28">
        <f t="shared" si="6"/>
        <v>0</v>
      </c>
      <c r="H111" s="29">
        <f>SUM($B$8:B111)</f>
        <v>770</v>
      </c>
      <c r="I111" s="30">
        <f>_xlfn.IFNA(VLOOKUP(A111, Купоны[[#All],[Купоны дата]:[Купоны % от Номинала]],3,0),0)*$B$4/100*H111</f>
        <v>0</v>
      </c>
      <c r="J111" s="29" t="str">
        <f t="shared" si="8"/>
        <v>Нет</v>
      </c>
      <c r="K111" s="30">
        <f t="shared" si="9"/>
        <v>0</v>
      </c>
      <c r="L111" s="29">
        <f t="shared" si="7"/>
        <v>0</v>
      </c>
    </row>
    <row r="112" spans="1:12" x14ac:dyDescent="0.2">
      <c r="A112" s="27">
        <v>43350</v>
      </c>
      <c r="B112" s="28">
        <v>80</v>
      </c>
      <c r="C112" s="29">
        <f>VLOOKUP(A112,Таблица2[[&lt;DATE&gt;]:[&lt;VOL&gt;]],5)</f>
        <v>99.77</v>
      </c>
      <c r="D112" s="29">
        <f>MATCH(A112,Купоны[[#All],[Купоны дата]],1)</f>
        <v>3</v>
      </c>
      <c r="E112" s="33">
        <f>INDEX(Купоны[[#All],[Купоны дата]],D112,1)</f>
        <v>43203</v>
      </c>
      <c r="F112" s="30">
        <f t="shared" si="5"/>
        <v>3.2219178082191782</v>
      </c>
      <c r="G112" s="28">
        <f t="shared" si="6"/>
        <v>-82393.534246575335</v>
      </c>
      <c r="H112" s="29">
        <f>SUM($B$8:B112)</f>
        <v>850</v>
      </c>
      <c r="I112" s="30">
        <f>_xlfn.IFNA(VLOOKUP(A112, Купоны[[#All],[Купоны дата]:[Купоны % от Номинала]],3,0),0)*$B$4/100*H112</f>
        <v>0</v>
      </c>
      <c r="J112" s="29" t="str">
        <f t="shared" si="8"/>
        <v>Нет</v>
      </c>
      <c r="K112" s="30">
        <f t="shared" si="9"/>
        <v>-82393.534246575335</v>
      </c>
      <c r="L112" s="29">
        <f t="shared" si="7"/>
        <v>-78848.554610146835</v>
      </c>
    </row>
    <row r="113" spans="1:12" x14ac:dyDescent="0.2">
      <c r="A113" s="27">
        <v>43355</v>
      </c>
      <c r="B113" s="28">
        <v>690</v>
      </c>
      <c r="C113" s="29">
        <f>VLOOKUP(A113,Таблица2[[&lt;DATE&gt;]:[&lt;VOL&gt;]],5)</f>
        <v>99.7</v>
      </c>
      <c r="D113" s="29">
        <f>MATCH(A113,Купоны[[#All],[Купоны дата]],1)</f>
        <v>3</v>
      </c>
      <c r="E113" s="33">
        <f>INDEX(Купоны[[#All],[Купоны дата]],D113,1)</f>
        <v>43203</v>
      </c>
      <c r="F113" s="30">
        <f t="shared" si="5"/>
        <v>3.3315068493150681</v>
      </c>
      <c r="G113" s="28">
        <f t="shared" si="6"/>
        <v>-710917.39726027404</v>
      </c>
      <c r="H113" s="29">
        <f>SUM($B$8:B113)</f>
        <v>1540</v>
      </c>
      <c r="I113" s="30">
        <f>_xlfn.IFNA(VLOOKUP(A113, Купоны[[#All],[Купоны дата]:[Купоны % от Номинала]],3,0),0)*$B$4/100*H113</f>
        <v>0</v>
      </c>
      <c r="J113" s="29" t="str">
        <f t="shared" si="8"/>
        <v>Нет</v>
      </c>
      <c r="K113" s="30">
        <f t="shared" si="9"/>
        <v>-710917.39726027404</v>
      </c>
      <c r="L113" s="29">
        <f t="shared" si="7"/>
        <v>-679875.64251495607</v>
      </c>
    </row>
    <row r="114" spans="1:12" x14ac:dyDescent="0.2">
      <c r="A114" s="27">
        <v>43357</v>
      </c>
      <c r="B114" s="28">
        <v>-1060</v>
      </c>
      <c r="C114" s="29">
        <f>VLOOKUP(A114,Таблица2[[&lt;DATE&gt;]:[&lt;VOL&gt;]],5)</f>
        <v>99.76</v>
      </c>
      <c r="D114" s="29">
        <f>MATCH(A114,Купоны[[#All],[Купоны дата]],1)</f>
        <v>3</v>
      </c>
      <c r="E114" s="33">
        <f>INDEX(Купоны[[#All],[Купоны дата]],D114,1)</f>
        <v>43203</v>
      </c>
      <c r="F114" s="30">
        <f t="shared" si="5"/>
        <v>3.3753424657534246</v>
      </c>
      <c r="G114" s="28">
        <f t="shared" si="6"/>
        <v>1093234.6301369863</v>
      </c>
      <c r="H114" s="29">
        <f>SUM($B$8:B114)</f>
        <v>480</v>
      </c>
      <c r="I114" s="30">
        <f>_xlfn.IFNA(VLOOKUP(A114, Купоны[[#All],[Купоны дата]:[Купоны % от Номинала]],3,0),0)*$B$4/100*H114</f>
        <v>0</v>
      </c>
      <c r="J114" s="29" t="str">
        <f t="shared" si="8"/>
        <v>Нет</v>
      </c>
      <c r="K114" s="30">
        <f t="shared" si="9"/>
        <v>1093234.6301369863</v>
      </c>
      <c r="L114" s="29">
        <f t="shared" si="7"/>
        <v>1045219.767325223</v>
      </c>
    </row>
    <row r="115" spans="1:12" x14ac:dyDescent="0.2">
      <c r="A115" s="27">
        <v>43360</v>
      </c>
      <c r="B115" s="28">
        <v>0</v>
      </c>
      <c r="C115" s="29">
        <f>VLOOKUP(A115,Таблица2[[&lt;DATE&gt;]:[&lt;VOL&gt;]],5)</f>
        <v>99.8</v>
      </c>
      <c r="D115" s="29">
        <f>MATCH(A115,Купоны[[#All],[Купоны дата]],1)</f>
        <v>3</v>
      </c>
      <c r="E115" s="33">
        <f>INDEX(Купоны[[#All],[Купоны дата]],D115,1)</f>
        <v>43203</v>
      </c>
      <c r="F115" s="30">
        <f t="shared" si="5"/>
        <v>3.441095890410959</v>
      </c>
      <c r="G115" s="28">
        <f t="shared" si="6"/>
        <v>0</v>
      </c>
      <c r="H115" s="29">
        <f>SUM($B$8:B115)</f>
        <v>480</v>
      </c>
      <c r="I115" s="30">
        <f>_xlfn.IFNA(VLOOKUP(A115, Купоны[[#All],[Купоны дата]:[Купоны % от Номинала]],3,0),0)*$B$4/100*H115</f>
        <v>0</v>
      </c>
      <c r="J115" s="29" t="str">
        <f t="shared" si="8"/>
        <v>Нет</v>
      </c>
      <c r="K115" s="30">
        <f t="shared" si="9"/>
        <v>0</v>
      </c>
      <c r="L115" s="29">
        <f t="shared" si="7"/>
        <v>0</v>
      </c>
    </row>
    <row r="116" spans="1:12" x14ac:dyDescent="0.2">
      <c r="A116" s="27">
        <v>43361</v>
      </c>
      <c r="B116" s="28">
        <v>400</v>
      </c>
      <c r="C116" s="29">
        <f>VLOOKUP(A116,Таблица2[[&lt;DATE&gt;]:[&lt;VOL&gt;]],5)</f>
        <v>99.8</v>
      </c>
      <c r="D116" s="29">
        <f>MATCH(A116,Купоны[[#All],[Купоны дата]],1)</f>
        <v>3</v>
      </c>
      <c r="E116" s="33">
        <f>INDEX(Купоны[[#All],[Купоны дата]],D116,1)</f>
        <v>43203</v>
      </c>
      <c r="F116" s="30">
        <f t="shared" si="5"/>
        <v>3.4630136986301374</v>
      </c>
      <c r="G116" s="28">
        <f t="shared" si="6"/>
        <v>-413052.05479452049</v>
      </c>
      <c r="H116" s="29">
        <f>SUM($B$8:B116)</f>
        <v>880</v>
      </c>
      <c r="I116" s="30">
        <f>_xlfn.IFNA(VLOOKUP(A116, Купоны[[#All],[Купоны дата]:[Купоны % от Номинала]],3,0),0)*$B$4/100*H116</f>
        <v>0</v>
      </c>
      <c r="J116" s="29" t="str">
        <f t="shared" si="8"/>
        <v>Нет</v>
      </c>
      <c r="K116" s="30">
        <f t="shared" si="9"/>
        <v>-413052.05479452049</v>
      </c>
      <c r="L116" s="29">
        <f t="shared" si="7"/>
        <v>-394699.71222885029</v>
      </c>
    </row>
    <row r="117" spans="1:12" x14ac:dyDescent="0.2">
      <c r="A117" s="27">
        <v>43364</v>
      </c>
      <c r="B117" s="28">
        <v>640</v>
      </c>
      <c r="C117" s="29">
        <f>VLOOKUP(A117,Таблица2[[&lt;DATE&gt;]:[&lt;VOL&gt;]],5)</f>
        <v>100.15</v>
      </c>
      <c r="D117" s="29">
        <f>MATCH(A117,Купоны[[#All],[Купоны дата]],1)</f>
        <v>3</v>
      </c>
      <c r="E117" s="33">
        <f>INDEX(Купоны[[#All],[Купоны дата]],D117,1)</f>
        <v>43203</v>
      </c>
      <c r="F117" s="30">
        <f t="shared" si="5"/>
        <v>3.5287671232876718</v>
      </c>
      <c r="G117" s="28">
        <f t="shared" si="6"/>
        <v>-663544.10958904121</v>
      </c>
      <c r="H117" s="29">
        <f>SUM($B$8:B117)</f>
        <v>1520</v>
      </c>
      <c r="I117" s="30">
        <f>_xlfn.IFNA(VLOOKUP(A117, Купоны[[#All],[Купоны дата]:[Купоны % от Номинала]],3,0),0)*$B$4/100*H117</f>
        <v>0</v>
      </c>
      <c r="J117" s="29" t="str">
        <f t="shared" si="8"/>
        <v>Нет</v>
      </c>
      <c r="K117" s="30">
        <f t="shared" si="9"/>
        <v>-663544.10958904121</v>
      </c>
      <c r="L117" s="29">
        <f t="shared" si="7"/>
        <v>-633807.92085032468</v>
      </c>
    </row>
    <row r="118" spans="1:12" x14ac:dyDescent="0.2">
      <c r="A118" s="27">
        <v>43367</v>
      </c>
      <c r="B118" s="28">
        <v>-1300</v>
      </c>
      <c r="C118" s="29">
        <f>VLOOKUP(A118,Таблица2[[&lt;DATE&gt;]:[&lt;VOL&gt;]],5)</f>
        <v>100.2</v>
      </c>
      <c r="D118" s="29">
        <f>MATCH(A118,Купоны[[#All],[Купоны дата]],1)</f>
        <v>3</v>
      </c>
      <c r="E118" s="33">
        <f>INDEX(Купоны[[#All],[Купоны дата]],D118,1)</f>
        <v>43203</v>
      </c>
      <c r="F118" s="30">
        <f t="shared" si="5"/>
        <v>3.5945205479452054</v>
      </c>
      <c r="G118" s="28">
        <f t="shared" si="6"/>
        <v>1349328.767123288</v>
      </c>
      <c r="H118" s="29">
        <f>SUM($B$8:B118)</f>
        <v>220</v>
      </c>
      <c r="I118" s="30">
        <f>_xlfn.IFNA(VLOOKUP(A118, Купоны[[#All],[Купоны дата]:[Купоны % от Номинала]],3,0),0)*$B$4/100*H118</f>
        <v>0</v>
      </c>
      <c r="J118" s="29" t="str">
        <f t="shared" si="8"/>
        <v>Нет</v>
      </c>
      <c r="K118" s="30">
        <f t="shared" si="9"/>
        <v>1349328.767123288</v>
      </c>
      <c r="L118" s="29">
        <f t="shared" si="7"/>
        <v>1288342.9490925891</v>
      </c>
    </row>
    <row r="119" spans="1:12" x14ac:dyDescent="0.2">
      <c r="A119" s="27">
        <v>43368</v>
      </c>
      <c r="B119" s="28">
        <v>60</v>
      </c>
      <c r="C119" s="29">
        <f>VLOOKUP(A119,Таблица2[[&lt;DATE&gt;]:[&lt;VOL&gt;]],5)</f>
        <v>100.2</v>
      </c>
      <c r="D119" s="29">
        <f>MATCH(A119,Купоны[[#All],[Купоны дата]],1)</f>
        <v>3</v>
      </c>
      <c r="E119" s="33">
        <f>INDEX(Купоны[[#All],[Купоны дата]],D119,1)</f>
        <v>43203</v>
      </c>
      <c r="F119" s="30">
        <f t="shared" si="5"/>
        <v>3.6164383561643838</v>
      </c>
      <c r="G119" s="28">
        <f t="shared" si="6"/>
        <v>-62289.863013698632</v>
      </c>
      <c r="H119" s="29">
        <f>SUM($B$8:B119)</f>
        <v>280</v>
      </c>
      <c r="I119" s="30">
        <f>_xlfn.IFNA(VLOOKUP(A119, Купоны[[#All],[Купоны дата]:[Купоны % от Номинала]],3,0),0)*$B$4/100*H119</f>
        <v>0</v>
      </c>
      <c r="J119" s="29" t="str">
        <f t="shared" si="8"/>
        <v>Нет</v>
      </c>
      <c r="K119" s="30">
        <f t="shared" si="9"/>
        <v>-62289.863013698632</v>
      </c>
      <c r="L119" s="29">
        <f t="shared" si="7"/>
        <v>-59466.589046909845</v>
      </c>
    </row>
    <row r="120" spans="1:12" x14ac:dyDescent="0.2">
      <c r="A120" s="27">
        <v>43371</v>
      </c>
      <c r="B120" s="28">
        <v>850</v>
      </c>
      <c r="C120" s="29">
        <f>VLOOKUP(A120,Таблица2[[&lt;DATE&gt;]:[&lt;VOL&gt;]],5)</f>
        <v>100.26</v>
      </c>
      <c r="D120" s="29">
        <f>MATCH(A120,Купоны[[#All],[Купоны дата]],1)</f>
        <v>3</v>
      </c>
      <c r="E120" s="33">
        <f>INDEX(Купоны[[#All],[Купоны дата]],D120,1)</f>
        <v>43203</v>
      </c>
      <c r="F120" s="30">
        <f t="shared" si="5"/>
        <v>3.6821917808219173</v>
      </c>
      <c r="G120" s="28">
        <f t="shared" si="6"/>
        <v>-883508.6301369865</v>
      </c>
      <c r="H120" s="29">
        <f>SUM($B$8:B120)</f>
        <v>1130</v>
      </c>
      <c r="I120" s="30">
        <f>_xlfn.IFNA(VLOOKUP(A120, Купоны[[#All],[Купоны дата]:[Купоны % от Номинала]],3,0),0)*$B$4/100*H120</f>
        <v>0</v>
      </c>
      <c r="J120" s="29" t="str">
        <f t="shared" si="8"/>
        <v>Нет</v>
      </c>
      <c r="K120" s="30">
        <f t="shared" si="9"/>
        <v>-883508.6301369865</v>
      </c>
      <c r="L120" s="29">
        <f t="shared" si="7"/>
        <v>-843125.62723783986</v>
      </c>
    </row>
    <row r="121" spans="1:12" x14ac:dyDescent="0.2">
      <c r="A121" s="27">
        <v>43378</v>
      </c>
      <c r="B121" s="28">
        <v>-900</v>
      </c>
      <c r="C121" s="29">
        <f>VLOOKUP(A121,Таблица2[[&lt;DATE&gt;]:[&lt;VOL&gt;]],5)</f>
        <v>100.5</v>
      </c>
      <c r="D121" s="29">
        <f>MATCH(A121,Купоны[[#All],[Купоны дата]],1)</f>
        <v>3</v>
      </c>
      <c r="E121" s="33">
        <f>INDEX(Купоны[[#All],[Купоны дата]],D121,1)</f>
        <v>43203</v>
      </c>
      <c r="F121" s="30">
        <f t="shared" si="5"/>
        <v>3.8356164383561646</v>
      </c>
      <c r="G121" s="28">
        <f t="shared" si="6"/>
        <v>939020.54794520547</v>
      </c>
      <c r="H121" s="29">
        <f>SUM($B$8:B121)</f>
        <v>230</v>
      </c>
      <c r="I121" s="30">
        <f>_xlfn.IFNA(VLOOKUP(A121, Купоны[[#All],[Купоны дата]:[Купоны % от Номинала]],3,0),0)*$B$4/100*H121</f>
        <v>0</v>
      </c>
      <c r="J121" s="29" t="str">
        <f t="shared" si="8"/>
        <v>Нет</v>
      </c>
      <c r="K121" s="30">
        <f t="shared" si="9"/>
        <v>939020.54794520547</v>
      </c>
      <c r="L121" s="29">
        <f t="shared" si="7"/>
        <v>895262.14162206033</v>
      </c>
    </row>
    <row r="122" spans="1:12" x14ac:dyDescent="0.2">
      <c r="A122" s="27">
        <v>43382</v>
      </c>
      <c r="B122" s="28">
        <v>50</v>
      </c>
      <c r="C122" s="29">
        <f>VLOOKUP(A122,Таблица2[[&lt;DATE&gt;]:[&lt;VOL&gt;]],5)</f>
        <v>100.49</v>
      </c>
      <c r="D122" s="29">
        <f>MATCH(A122,Купоны[[#All],[Купоны дата]],1)</f>
        <v>3</v>
      </c>
      <c r="E122" s="33">
        <f>INDEX(Купоны[[#All],[Купоны дата]],D122,1)</f>
        <v>43203</v>
      </c>
      <c r="F122" s="30">
        <f t="shared" si="5"/>
        <v>3.9232876712328766</v>
      </c>
      <c r="G122" s="28">
        <f t="shared" si="6"/>
        <v>-52206.643835616429</v>
      </c>
      <c r="H122" s="29">
        <f>SUM($B$8:B122)</f>
        <v>280</v>
      </c>
      <c r="I122" s="30">
        <f>_xlfn.IFNA(VLOOKUP(A122, Купоны[[#All],[Купоны дата]:[Купоны % от Номинала]],3,0),0)*$B$4/100*H122</f>
        <v>0</v>
      </c>
      <c r="J122" s="29" t="str">
        <f t="shared" si="8"/>
        <v>Нет</v>
      </c>
      <c r="K122" s="30">
        <f t="shared" si="9"/>
        <v>-52206.643835616429</v>
      </c>
      <c r="L122" s="29">
        <f t="shared" si="7"/>
        <v>-49747.205237459115</v>
      </c>
    </row>
    <row r="123" spans="1:12" x14ac:dyDescent="0.2">
      <c r="A123" s="27">
        <v>43383</v>
      </c>
      <c r="B123" s="28">
        <v>-20</v>
      </c>
      <c r="C123" s="29">
        <f>VLOOKUP(A123,Таблица2[[&lt;DATE&gt;]:[&lt;VOL&gt;]],5)</f>
        <v>100.11</v>
      </c>
      <c r="D123" s="29">
        <f>MATCH(A123,Купоны[[#All],[Купоны дата]],1)</f>
        <v>3</v>
      </c>
      <c r="E123" s="33">
        <f>INDEX(Купоны[[#All],[Купоны дата]],D123,1)</f>
        <v>43203</v>
      </c>
      <c r="F123" s="30">
        <f t="shared" si="5"/>
        <v>3.9452054794520546</v>
      </c>
      <c r="G123" s="28">
        <f t="shared" si="6"/>
        <v>20811.04109589041</v>
      </c>
      <c r="H123" s="29">
        <f>SUM($B$8:B123)</f>
        <v>260</v>
      </c>
      <c r="I123" s="30">
        <f>_xlfn.IFNA(VLOOKUP(A123, Купоны[[#All],[Купоны дата]:[Купоны % от Номинала]],3,0),0)*$B$4/100*H123</f>
        <v>0</v>
      </c>
      <c r="J123" s="29" t="str">
        <f t="shared" si="8"/>
        <v>Нет</v>
      </c>
      <c r="K123" s="30">
        <f t="shared" si="9"/>
        <v>20811.04109589041</v>
      </c>
      <c r="L123" s="29">
        <f t="shared" si="7"/>
        <v>19827.988866762982</v>
      </c>
    </row>
    <row r="124" spans="1:12" x14ac:dyDescent="0.2">
      <c r="A124" s="27">
        <v>43384</v>
      </c>
      <c r="B124" s="28">
        <v>540</v>
      </c>
      <c r="C124" s="29">
        <f>VLOOKUP(A124,Таблица2[[&lt;DATE&gt;]:[&lt;VOL&gt;]],5)</f>
        <v>100.2</v>
      </c>
      <c r="D124" s="29">
        <f>MATCH(A124,Купоны[[#All],[Купоны дата]],1)</f>
        <v>3</v>
      </c>
      <c r="E124" s="33">
        <f>INDEX(Купоны[[#All],[Купоны дата]],D124,1)</f>
        <v>43203</v>
      </c>
      <c r="F124" s="30">
        <f t="shared" si="5"/>
        <v>3.967123287671233</v>
      </c>
      <c r="G124" s="28">
        <f t="shared" si="6"/>
        <v>-562502.46575342456</v>
      </c>
      <c r="H124" s="29">
        <f>SUM($B$8:B124)</f>
        <v>800</v>
      </c>
      <c r="I124" s="30">
        <f>_xlfn.IFNA(VLOOKUP(A124, Купоны[[#All],[Купоны дата]:[Купоны % от Номинала]],3,0),0)*$B$4/100*H124</f>
        <v>0</v>
      </c>
      <c r="J124" s="29" t="str">
        <f t="shared" si="8"/>
        <v>Нет</v>
      </c>
      <c r="K124" s="30">
        <f t="shared" si="9"/>
        <v>-562502.46575342456</v>
      </c>
      <c r="L124" s="29">
        <f t="shared" si="7"/>
        <v>-535859.87348488427</v>
      </c>
    </row>
    <row r="125" spans="1:12" x14ac:dyDescent="0.2">
      <c r="A125" s="27">
        <v>43385</v>
      </c>
      <c r="B125" s="28">
        <v>-20</v>
      </c>
      <c r="C125" s="29">
        <f>VLOOKUP(A125,Таблица2[[&lt;DATE&gt;]:[&lt;VOL&gt;]],5)</f>
        <v>99.98</v>
      </c>
      <c r="D125" s="29">
        <f>MATCH(A125,Купоны[[#All],[Купоны дата]],1)</f>
        <v>4</v>
      </c>
      <c r="E125" s="33">
        <f>INDEX(Купоны[[#All],[Купоны дата]],D125,1)</f>
        <v>43385</v>
      </c>
      <c r="F125" s="30">
        <f t="shared" si="5"/>
        <v>0</v>
      </c>
      <c r="G125" s="28">
        <f t="shared" si="6"/>
        <v>19996.000000000004</v>
      </c>
      <c r="H125" s="29">
        <f>SUM($B$8:B125)</f>
        <v>780</v>
      </c>
      <c r="I125" s="30">
        <f>_xlfn.IFNA(VLOOKUP(A125, Купоны[[#All],[Купоны дата]:[Купоны % от Номинала]],3,0),0)*$B$4/100*H125</f>
        <v>31114.2</v>
      </c>
      <c r="J125" s="29" t="str">
        <f t="shared" si="8"/>
        <v>Да</v>
      </c>
      <c r="K125" s="30">
        <f t="shared" si="9"/>
        <v>51110.200000000004</v>
      </c>
      <c r="L125" s="29">
        <f t="shared" si="7"/>
        <v>48682.888041025515</v>
      </c>
    </row>
    <row r="126" spans="1:12" x14ac:dyDescent="0.2">
      <c r="A126" s="27">
        <v>43388</v>
      </c>
      <c r="B126" s="28">
        <v>80</v>
      </c>
      <c r="C126" s="29">
        <f>VLOOKUP(A126,Таблица2[[&lt;DATE&gt;]:[&lt;VOL&gt;]],5)</f>
        <v>100.1</v>
      </c>
      <c r="D126" s="29">
        <f>MATCH(A126,Купоны[[#All],[Купоны дата]],1)</f>
        <v>4</v>
      </c>
      <c r="E126" s="33">
        <f>INDEX(Купоны[[#All],[Купоны дата]],D126,1)</f>
        <v>43385</v>
      </c>
      <c r="F126" s="30">
        <f t="shared" si="5"/>
        <v>6.5753424657534254E-2</v>
      </c>
      <c r="G126" s="28">
        <f t="shared" si="6"/>
        <v>-80132.602739726019</v>
      </c>
      <c r="H126" s="29">
        <f>SUM($B$8:B126)</f>
        <v>860</v>
      </c>
      <c r="I126" s="30">
        <f>_xlfn.IFNA(VLOOKUP(A126, Купоны[[#All],[Купоны дата]:[Купоны % от Номинала]],3,0),0)*$B$4/100*H126</f>
        <v>0</v>
      </c>
      <c r="J126" s="29" t="str">
        <f t="shared" si="8"/>
        <v>Нет</v>
      </c>
      <c r="K126" s="30">
        <f t="shared" si="9"/>
        <v>-80132.602739726019</v>
      </c>
      <c r="L126" s="29">
        <f t="shared" si="7"/>
        <v>-76296.364460400873</v>
      </c>
    </row>
    <row r="127" spans="1:12" x14ac:dyDescent="0.2">
      <c r="A127" s="27">
        <v>43392</v>
      </c>
      <c r="B127" s="28">
        <v>-640</v>
      </c>
      <c r="C127" s="29">
        <f>VLOOKUP(A127,Таблица2[[&lt;DATE&gt;]:[&lt;VOL&gt;]],5)</f>
        <v>100.47</v>
      </c>
      <c r="D127" s="29">
        <f>MATCH(A127,Купоны[[#All],[Купоны дата]],1)</f>
        <v>4</v>
      </c>
      <c r="E127" s="33">
        <f>INDEX(Купоны[[#All],[Купоны дата]],D127,1)</f>
        <v>43385</v>
      </c>
      <c r="F127" s="30">
        <f t="shared" si="5"/>
        <v>0.15342465753424658</v>
      </c>
      <c r="G127" s="28">
        <f t="shared" si="6"/>
        <v>643989.91780821921</v>
      </c>
      <c r="H127" s="29">
        <f>SUM($B$8:B127)</f>
        <v>220</v>
      </c>
      <c r="I127" s="30">
        <f>_xlfn.IFNA(VLOOKUP(A127, Купоны[[#All],[Купоны дата]:[Купоны % от Номинала]],3,0),0)*$B$4/100*H127</f>
        <v>0</v>
      </c>
      <c r="J127" s="29" t="str">
        <f t="shared" si="8"/>
        <v>Нет</v>
      </c>
      <c r="K127" s="30">
        <f t="shared" si="9"/>
        <v>643989.91780821921</v>
      </c>
      <c r="L127" s="29">
        <f t="shared" si="7"/>
        <v>612832.02436312882</v>
      </c>
    </row>
    <row r="128" spans="1:12" x14ac:dyDescent="0.2">
      <c r="A128" s="27">
        <v>43397</v>
      </c>
      <c r="B128" s="28">
        <v>370</v>
      </c>
      <c r="C128" s="29">
        <f>VLOOKUP(A128,Таблица2[[&lt;DATE&gt;]:[&lt;VOL&gt;]],5)</f>
        <v>100.3</v>
      </c>
      <c r="D128" s="29">
        <f>MATCH(A128,Купоны[[#All],[Купоны дата]],1)</f>
        <v>4</v>
      </c>
      <c r="E128" s="33">
        <f>INDEX(Купоны[[#All],[Купоны дата]],D128,1)</f>
        <v>43385</v>
      </c>
      <c r="F128" s="30">
        <f t="shared" si="5"/>
        <v>0.26301369863013702</v>
      </c>
      <c r="G128" s="28">
        <f t="shared" si="6"/>
        <v>-372083.15068493143</v>
      </c>
      <c r="H128" s="29">
        <f>SUM($B$8:B128)</f>
        <v>590</v>
      </c>
      <c r="I128" s="30">
        <f>_xlfn.IFNA(VLOOKUP(A128, Купоны[[#All],[Купоны дата]:[Купоны % от Номинала]],3,0),0)*$B$4/100*H128</f>
        <v>0</v>
      </c>
      <c r="J128" s="29" t="str">
        <f t="shared" si="8"/>
        <v>Нет</v>
      </c>
      <c r="K128" s="30">
        <f t="shared" si="9"/>
        <v>-372083.15068493143</v>
      </c>
      <c r="L128" s="29">
        <f t="shared" si="7"/>
        <v>-353844.23421751178</v>
      </c>
    </row>
    <row r="129" spans="1:12" x14ac:dyDescent="0.2">
      <c r="A129" s="27">
        <v>43399</v>
      </c>
      <c r="B129" s="28">
        <v>-340</v>
      </c>
      <c r="C129" s="29">
        <f>VLOOKUP(A129,Таблица2[[&lt;DATE&gt;]:[&lt;VOL&gt;]],5)</f>
        <v>100.35</v>
      </c>
      <c r="D129" s="29">
        <f>MATCH(A129,Купоны[[#All],[Купоны дата]],1)</f>
        <v>4</v>
      </c>
      <c r="E129" s="33">
        <f>INDEX(Купоны[[#All],[Купоны дата]],D129,1)</f>
        <v>43385</v>
      </c>
      <c r="F129" s="30">
        <f t="shared" si="5"/>
        <v>0.30684931506849317</v>
      </c>
      <c r="G129" s="28">
        <f t="shared" si="6"/>
        <v>342233.28767123283</v>
      </c>
      <c r="H129" s="29">
        <f>SUM($B$8:B129)</f>
        <v>250</v>
      </c>
      <c r="I129" s="30">
        <f>_xlfn.IFNA(VLOOKUP(A129, Купоны[[#All],[Купоны дата]:[Купоны % от Номинала]],3,0),0)*$B$4/100*H129</f>
        <v>0</v>
      </c>
      <c r="J129" s="29" t="str">
        <f t="shared" si="8"/>
        <v>Нет</v>
      </c>
      <c r="K129" s="30">
        <f t="shared" si="9"/>
        <v>342233.28767123283</v>
      </c>
      <c r="L129" s="29">
        <f t="shared" si="7"/>
        <v>325370.56609765504</v>
      </c>
    </row>
    <row r="130" spans="1:12" x14ac:dyDescent="0.2">
      <c r="A130" s="27">
        <v>43402</v>
      </c>
      <c r="B130" s="28">
        <v>720</v>
      </c>
      <c r="C130" s="29">
        <f>VLOOKUP(A130,Таблица2[[&lt;DATE&gt;]:[&lt;VOL&gt;]],5)</f>
        <v>100.24</v>
      </c>
      <c r="D130" s="29">
        <f>MATCH(A130,Купоны[[#All],[Купоны дата]],1)</f>
        <v>4</v>
      </c>
      <c r="E130" s="33">
        <f>INDEX(Купоны[[#All],[Купоны дата]],D130,1)</f>
        <v>43385</v>
      </c>
      <c r="F130" s="30">
        <f t="shared" si="5"/>
        <v>0.37260273972602742</v>
      </c>
      <c r="G130" s="28">
        <f t="shared" si="6"/>
        <v>-724410.73972602736</v>
      </c>
      <c r="H130" s="29">
        <f>SUM($B$8:B130)</f>
        <v>970</v>
      </c>
      <c r="I130" s="30">
        <f>_xlfn.IFNA(VLOOKUP(A130, Купоны[[#All],[Купоны дата]:[Купоны % от Номинала]],3,0),0)*$B$4/100*H130</f>
        <v>0</v>
      </c>
      <c r="J130" s="29" t="str">
        <f t="shared" si="8"/>
        <v>Нет</v>
      </c>
      <c r="K130" s="30">
        <f t="shared" si="9"/>
        <v>-724410.73972602736</v>
      </c>
      <c r="L130" s="29">
        <f t="shared" si="7"/>
        <v>-688441.01344665652</v>
      </c>
    </row>
    <row r="131" spans="1:12" x14ac:dyDescent="0.2">
      <c r="A131" s="27">
        <v>43403</v>
      </c>
      <c r="B131" s="28">
        <v>-180</v>
      </c>
      <c r="C131" s="29">
        <f>VLOOKUP(A131,Таблица2[[&lt;DATE&gt;]:[&lt;VOL&gt;]],5)</f>
        <v>100.42</v>
      </c>
      <c r="D131" s="29">
        <f>MATCH(A131,Купоны[[#All],[Купоны дата]],1)</f>
        <v>4</v>
      </c>
      <c r="E131" s="33">
        <f>INDEX(Купоны[[#All],[Купоны дата]],D131,1)</f>
        <v>43385</v>
      </c>
      <c r="F131" s="30">
        <f t="shared" si="5"/>
        <v>0.39452054794520547</v>
      </c>
      <c r="G131" s="28">
        <f t="shared" si="6"/>
        <v>181466.1369863014</v>
      </c>
      <c r="H131" s="29">
        <f>SUM($B$8:B131)</f>
        <v>790</v>
      </c>
      <c r="I131" s="30">
        <f>_xlfn.IFNA(VLOOKUP(A131, Купоны[[#All],[Купоны дата]:[Купоны % от Номинала]],3,0),0)*$B$4/100*H131</f>
        <v>0</v>
      </c>
      <c r="J131" s="29" t="str">
        <f t="shared" si="8"/>
        <v>Нет</v>
      </c>
      <c r="K131" s="30">
        <f t="shared" si="9"/>
        <v>181466.1369863014</v>
      </c>
      <c r="L131" s="29">
        <f t="shared" si="7"/>
        <v>172432.60775329373</v>
      </c>
    </row>
    <row r="132" spans="1:12" x14ac:dyDescent="0.2">
      <c r="A132" s="27">
        <v>43406</v>
      </c>
      <c r="B132" s="28">
        <v>410</v>
      </c>
      <c r="C132" s="29">
        <f>VLOOKUP(A132,Таблица2[[&lt;DATE&gt;]:[&lt;VOL&gt;]],5)</f>
        <v>100.5</v>
      </c>
      <c r="D132" s="29">
        <f>MATCH(A132,Купоны[[#All],[Купоны дата]],1)</f>
        <v>4</v>
      </c>
      <c r="E132" s="33">
        <f>INDEX(Купоны[[#All],[Купоны дата]],D132,1)</f>
        <v>43385</v>
      </c>
      <c r="F132" s="30">
        <f t="shared" si="5"/>
        <v>0.46027397260273967</v>
      </c>
      <c r="G132" s="28">
        <f t="shared" si="6"/>
        <v>-413937.12328767119</v>
      </c>
      <c r="H132" s="29">
        <f>SUM($B$8:B132)</f>
        <v>1200</v>
      </c>
      <c r="I132" s="30">
        <f>_xlfn.IFNA(VLOOKUP(A132, Купоны[[#All],[Купоны дата]:[Купоны % от Номинала]],3,0),0)*$B$4/100*H132</f>
        <v>0</v>
      </c>
      <c r="J132" s="29" t="str">
        <f t="shared" si="8"/>
        <v>Нет</v>
      </c>
      <c r="K132" s="30">
        <f t="shared" si="9"/>
        <v>-413937.12328767119</v>
      </c>
      <c r="L132" s="29">
        <f t="shared" si="7"/>
        <v>-393173.3026573169</v>
      </c>
    </row>
    <row r="133" spans="1:12" x14ac:dyDescent="0.2">
      <c r="A133" s="27">
        <v>43410</v>
      </c>
      <c r="B133" s="28">
        <v>610</v>
      </c>
      <c r="C133" s="29">
        <f>VLOOKUP(A133,Таблица2[[&lt;DATE&gt;]:[&lt;VOL&gt;]],5)</f>
        <v>100.44</v>
      </c>
      <c r="D133" s="29">
        <f>MATCH(A133,Купоны[[#All],[Купоны дата]],1)</f>
        <v>4</v>
      </c>
      <c r="E133" s="33">
        <f>INDEX(Купоны[[#All],[Купоны дата]],D133,1)</f>
        <v>43385</v>
      </c>
      <c r="F133" s="30">
        <f t="shared" si="5"/>
        <v>0.54794520547945202</v>
      </c>
      <c r="G133" s="28">
        <f t="shared" si="6"/>
        <v>-616026.46575342456</v>
      </c>
      <c r="H133" s="29">
        <f>SUM($B$8:B133)</f>
        <v>1810</v>
      </c>
      <c r="I133" s="30">
        <f>_xlfn.IFNA(VLOOKUP(A133, Купоны[[#All],[Купоны дата]:[Купоны % от Номинала]],3,0),0)*$B$4/100*H133</f>
        <v>0</v>
      </c>
      <c r="J133" s="29" t="str">
        <f t="shared" si="8"/>
        <v>Нет</v>
      </c>
      <c r="K133" s="30">
        <f t="shared" si="9"/>
        <v>-616026.46575342456</v>
      </c>
      <c r="L133" s="29">
        <f t="shared" si="7"/>
        <v>-584812.70989317435</v>
      </c>
    </row>
    <row r="134" spans="1:12" x14ac:dyDescent="0.2">
      <c r="A134" s="27">
        <v>43412</v>
      </c>
      <c r="B134" s="28">
        <v>690</v>
      </c>
      <c r="C134" s="29">
        <f>VLOOKUP(A134,Таблица2[[&lt;DATE&gt;]:[&lt;VOL&gt;]],5)</f>
        <v>100.3</v>
      </c>
      <c r="D134" s="29">
        <f>MATCH(A134,Купоны[[#All],[Купоны дата]],1)</f>
        <v>4</v>
      </c>
      <c r="E134" s="33">
        <f>INDEX(Купоны[[#All],[Купоны дата]],D134,1)</f>
        <v>43385</v>
      </c>
      <c r="F134" s="30">
        <f t="shared" si="5"/>
        <v>0.59178082191780834</v>
      </c>
      <c r="G134" s="28">
        <f t="shared" si="6"/>
        <v>-696153.28767123283</v>
      </c>
      <c r="H134" s="29">
        <f>SUM($B$8:B134)</f>
        <v>2500</v>
      </c>
      <c r="I134" s="30">
        <f>_xlfn.IFNA(VLOOKUP(A134, Купоны[[#All],[Купоны дата]:[Купоны % от Номинала]],3,0),0)*$B$4/100*H134</f>
        <v>0</v>
      </c>
      <c r="J134" s="29" t="str">
        <f t="shared" si="8"/>
        <v>Нет</v>
      </c>
      <c r="K134" s="30">
        <f t="shared" si="9"/>
        <v>-696153.28767123283</v>
      </c>
      <c r="L134" s="29">
        <f t="shared" si="7"/>
        <v>-660702.88729012979</v>
      </c>
    </row>
    <row r="135" spans="1:12" x14ac:dyDescent="0.2">
      <c r="A135" s="27">
        <v>43413</v>
      </c>
      <c r="B135" s="28">
        <v>-730</v>
      </c>
      <c r="C135" s="29">
        <f>VLOOKUP(A135,Таблица2[[&lt;DATE&gt;]:[&lt;VOL&gt;]],5)</f>
        <v>100.45</v>
      </c>
      <c r="D135" s="29">
        <f>MATCH(A135,Купоны[[#All],[Купоны дата]],1)</f>
        <v>4</v>
      </c>
      <c r="E135" s="33">
        <f>INDEX(Купоны[[#All],[Купоны дата]],D135,1)</f>
        <v>43385</v>
      </c>
      <c r="F135" s="30">
        <f t="shared" si="5"/>
        <v>0.61369863013698633</v>
      </c>
      <c r="G135" s="28">
        <f t="shared" si="6"/>
        <v>737765</v>
      </c>
      <c r="H135" s="29">
        <f>SUM($B$8:B135)</f>
        <v>1770</v>
      </c>
      <c r="I135" s="30">
        <f>_xlfn.IFNA(VLOOKUP(A135, Купоны[[#All],[Купоны дата]:[Купоны % от Номинала]],3,0),0)*$B$4/100*H135</f>
        <v>0</v>
      </c>
      <c r="J135" s="29" t="str">
        <f t="shared" si="8"/>
        <v>Нет</v>
      </c>
      <c r="K135" s="30">
        <f t="shared" si="9"/>
        <v>737765</v>
      </c>
      <c r="L135" s="29">
        <f t="shared" si="7"/>
        <v>700102.00517529703</v>
      </c>
    </row>
    <row r="136" spans="1:12" x14ac:dyDescent="0.2">
      <c r="A136" s="27">
        <v>43420</v>
      </c>
      <c r="B136" s="28">
        <v>-710</v>
      </c>
      <c r="C136" s="29">
        <f>VLOOKUP(A136,Таблица2[[&lt;DATE&gt;]:[&lt;VOL&gt;]],5)</f>
        <v>100.29</v>
      </c>
      <c r="D136" s="29">
        <f>MATCH(A136,Купоны[[#All],[Купоны дата]],1)</f>
        <v>4</v>
      </c>
      <c r="E136" s="33">
        <f>INDEX(Купоны[[#All],[Купоны дата]],D136,1)</f>
        <v>43385</v>
      </c>
      <c r="F136" s="30">
        <f t="shared" ref="F136:F199" si="10">$B$3*(A136-E136)/365*100</f>
        <v>0.76712328767123295</v>
      </c>
      <c r="G136" s="28">
        <f t="shared" ref="G136:G199" si="11">-B136*(C136+F136)*$B$4/100</f>
        <v>717505.57534246589</v>
      </c>
      <c r="H136" s="29">
        <f>SUM($B$8:B136)</f>
        <v>1060</v>
      </c>
      <c r="I136" s="30">
        <f>_xlfn.IFNA(VLOOKUP(A136, Купоны[[#All],[Купоны дата]:[Купоны % от Номинала]],3,0),0)*$B$4/100*H136</f>
        <v>0</v>
      </c>
      <c r="J136" s="29" t="str">
        <f t="shared" si="8"/>
        <v>Нет</v>
      </c>
      <c r="K136" s="30">
        <f t="shared" si="9"/>
        <v>717505.57534246589</v>
      </c>
      <c r="L136" s="29">
        <f t="shared" ref="L136:L199" si="12">K136/((1+$B$5)^((A136-$A$8)/365))</f>
        <v>680240.02697727212</v>
      </c>
    </row>
    <row r="137" spans="1:12" x14ac:dyDescent="0.2">
      <c r="A137" s="27">
        <v>43423</v>
      </c>
      <c r="B137" s="28">
        <v>-710</v>
      </c>
      <c r="C137" s="29">
        <f>VLOOKUP(A137,Таблица2[[&lt;DATE&gt;]:[&lt;VOL&gt;]],5)</f>
        <v>100.23</v>
      </c>
      <c r="D137" s="29">
        <f>MATCH(A137,Купоны[[#All],[Купоны дата]],1)</f>
        <v>4</v>
      </c>
      <c r="E137" s="33">
        <f>INDEX(Купоны[[#All],[Купоны дата]],D137,1)</f>
        <v>43385</v>
      </c>
      <c r="F137" s="30">
        <f t="shared" si="10"/>
        <v>0.83287671232876703</v>
      </c>
      <c r="G137" s="28">
        <f t="shared" si="11"/>
        <v>717546.42465753423</v>
      </c>
      <c r="H137" s="29">
        <f>SUM($B$8:B137)</f>
        <v>350</v>
      </c>
      <c r="I137" s="30">
        <f>_xlfn.IFNA(VLOOKUP(A137, Купоны[[#All],[Купоны дата]:[Купоны % от Номинала]],3,0),0)*$B$4/100*H137</f>
        <v>0</v>
      </c>
      <c r="J137" s="29" t="str">
        <f t="shared" ref="J137:J200" si="13">IF(I137=0,"Нет","Да")</f>
        <v>Нет</v>
      </c>
      <c r="K137" s="30">
        <f t="shared" ref="K137:K200" si="14">I137+G137</f>
        <v>717546.42465753423</v>
      </c>
      <c r="L137" s="29">
        <f t="shared" si="12"/>
        <v>680006.00734930928</v>
      </c>
    </row>
    <row r="138" spans="1:12" x14ac:dyDescent="0.2">
      <c r="A138" s="27">
        <v>43426</v>
      </c>
      <c r="B138" s="28">
        <v>750</v>
      </c>
      <c r="C138" s="29">
        <f>VLOOKUP(A138,Таблица2[[&lt;DATE&gt;]:[&lt;VOL&gt;]],5)</f>
        <v>100.2</v>
      </c>
      <c r="D138" s="29">
        <f>MATCH(A138,Купоны[[#All],[Купоны дата]],1)</f>
        <v>4</v>
      </c>
      <c r="E138" s="33">
        <f>INDEX(Купоны[[#All],[Купоны дата]],D138,1)</f>
        <v>43385</v>
      </c>
      <c r="F138" s="30">
        <f t="shared" si="10"/>
        <v>0.89863013698630134</v>
      </c>
      <c r="G138" s="28">
        <f t="shared" si="11"/>
        <v>-758239.72602739721</v>
      </c>
      <c r="H138" s="29">
        <f>SUM($B$8:B138)</f>
        <v>1100</v>
      </c>
      <c r="I138" s="30">
        <f>_xlfn.IFNA(VLOOKUP(A138, Купоны[[#All],[Купоны дата]:[Купоны % от Номинала]],3,0),0)*$B$4/100*H138</f>
        <v>0</v>
      </c>
      <c r="J138" s="29" t="str">
        <f t="shared" si="13"/>
        <v>Нет</v>
      </c>
      <c r="K138" s="30">
        <f t="shared" si="14"/>
        <v>-758239.72602739721</v>
      </c>
      <c r="L138" s="29">
        <f t="shared" si="12"/>
        <v>-718282.22684586502</v>
      </c>
    </row>
    <row r="139" spans="1:12" x14ac:dyDescent="0.2">
      <c r="A139" s="27">
        <v>43431</v>
      </c>
      <c r="B139" s="28">
        <v>170</v>
      </c>
      <c r="C139" s="29">
        <f>VLOOKUP(A139,Таблица2[[&lt;DATE&gt;]:[&lt;VOL&gt;]],5)</f>
        <v>100.1</v>
      </c>
      <c r="D139" s="29">
        <f>MATCH(A139,Купоны[[#All],[Купоны дата]],1)</f>
        <v>4</v>
      </c>
      <c r="E139" s="33">
        <f>INDEX(Купоны[[#All],[Купоны дата]],D139,1)</f>
        <v>43385</v>
      </c>
      <c r="F139" s="30">
        <f t="shared" si="10"/>
        <v>1.0082191780821919</v>
      </c>
      <c r="G139" s="28">
        <f t="shared" si="11"/>
        <v>-171883.9726027397</v>
      </c>
      <c r="H139" s="29">
        <f>SUM($B$8:B139)</f>
        <v>1270</v>
      </c>
      <c r="I139" s="30">
        <f>_xlfn.IFNA(VLOOKUP(A139, Купоны[[#All],[Купоны дата]:[Купоны % от Номинала]],3,0),0)*$B$4/100*H139</f>
        <v>0</v>
      </c>
      <c r="J139" s="29" t="str">
        <f t="shared" si="13"/>
        <v>Нет</v>
      </c>
      <c r="K139" s="30">
        <f t="shared" si="14"/>
        <v>-171883.9726027397</v>
      </c>
      <c r="L139" s="29">
        <f t="shared" si="12"/>
        <v>-162717.29058862384</v>
      </c>
    </row>
    <row r="140" spans="1:12" x14ac:dyDescent="0.2">
      <c r="A140" s="27">
        <v>43433</v>
      </c>
      <c r="B140" s="28">
        <v>-120</v>
      </c>
      <c r="C140" s="29">
        <f>VLOOKUP(A140,Таблица2[[&lt;DATE&gt;]:[&lt;VOL&gt;]],5)</f>
        <v>100.14</v>
      </c>
      <c r="D140" s="29">
        <f>MATCH(A140,Купоны[[#All],[Купоны дата]],1)</f>
        <v>4</v>
      </c>
      <c r="E140" s="33">
        <f>INDEX(Купоны[[#All],[Купоны дата]],D140,1)</f>
        <v>43385</v>
      </c>
      <c r="F140" s="30">
        <f t="shared" si="10"/>
        <v>1.0520547945205481</v>
      </c>
      <c r="G140" s="28">
        <f t="shared" si="11"/>
        <v>121430.46575342465</v>
      </c>
      <c r="H140" s="29">
        <f>SUM($B$8:B140)</f>
        <v>1150</v>
      </c>
      <c r="I140" s="30">
        <f>_xlfn.IFNA(VLOOKUP(A140, Купоны[[#All],[Купоны дата]:[Купоны % от Номинала]],3,0),0)*$B$4/100*H140</f>
        <v>0</v>
      </c>
      <c r="J140" s="29" t="str">
        <f t="shared" si="13"/>
        <v>Нет</v>
      </c>
      <c r="K140" s="30">
        <f t="shared" si="14"/>
        <v>121430.46575342465</v>
      </c>
      <c r="L140" s="29">
        <f t="shared" si="12"/>
        <v>114923.77326068115</v>
      </c>
    </row>
    <row r="141" spans="1:12" x14ac:dyDescent="0.2">
      <c r="A141" s="27">
        <v>43434</v>
      </c>
      <c r="B141" s="28">
        <v>90</v>
      </c>
      <c r="C141" s="29">
        <f>VLOOKUP(A141,Таблица2[[&lt;DATE&gt;]:[&lt;VOL&gt;]],5)</f>
        <v>100.41</v>
      </c>
      <c r="D141" s="29">
        <f>MATCH(A141,Купоны[[#All],[Купоны дата]],1)</f>
        <v>4</v>
      </c>
      <c r="E141" s="33">
        <f>INDEX(Купоны[[#All],[Купоны дата]],D141,1)</f>
        <v>43385</v>
      </c>
      <c r="F141" s="30">
        <f t="shared" si="10"/>
        <v>1.0739726027397261</v>
      </c>
      <c r="G141" s="28">
        <f t="shared" si="11"/>
        <v>-91335.575342465745</v>
      </c>
      <c r="H141" s="29">
        <f>SUM($B$8:B141)</f>
        <v>1240</v>
      </c>
      <c r="I141" s="30">
        <f>_xlfn.IFNA(VLOOKUP(A141, Купоны[[#All],[Купоны дата]:[Купоны % от Номинала]],3,0),0)*$B$4/100*H141</f>
        <v>0</v>
      </c>
      <c r="J141" s="29" t="str">
        <f t="shared" si="13"/>
        <v>Нет</v>
      </c>
      <c r="K141" s="30">
        <f t="shared" si="14"/>
        <v>-91335.575342465745</v>
      </c>
      <c r="L141" s="29">
        <f t="shared" si="12"/>
        <v>-86429.924137177208</v>
      </c>
    </row>
    <row r="142" spans="1:12" x14ac:dyDescent="0.2">
      <c r="A142" s="27">
        <v>43438</v>
      </c>
      <c r="B142" s="28">
        <v>-1190</v>
      </c>
      <c r="C142" s="29">
        <f>VLOOKUP(A142,Таблица2[[&lt;DATE&gt;]:[&lt;VOL&gt;]],5)</f>
        <v>100.28</v>
      </c>
      <c r="D142" s="29">
        <f>MATCH(A142,Купоны[[#All],[Купоны дата]],1)</f>
        <v>4</v>
      </c>
      <c r="E142" s="33">
        <f>INDEX(Купоны[[#All],[Купоны дата]],D142,1)</f>
        <v>43385</v>
      </c>
      <c r="F142" s="30">
        <f t="shared" si="10"/>
        <v>1.1616438356164385</v>
      </c>
      <c r="G142" s="28">
        <f t="shared" si="11"/>
        <v>1207155.5616438359</v>
      </c>
      <c r="H142" s="29">
        <f>SUM($B$8:B142)</f>
        <v>50</v>
      </c>
      <c r="I142" s="30">
        <f>_xlfn.IFNA(VLOOKUP(A142, Купоны[[#All],[Купоны дата]:[Купоны % от Номинала]],3,0),0)*$B$4/100*H142</f>
        <v>0</v>
      </c>
      <c r="J142" s="29" t="str">
        <f t="shared" si="13"/>
        <v>Нет</v>
      </c>
      <c r="K142" s="30">
        <f t="shared" si="14"/>
        <v>1207155.5616438359</v>
      </c>
      <c r="L142" s="29">
        <f t="shared" si="12"/>
        <v>1141708.3861933539</v>
      </c>
    </row>
    <row r="143" spans="1:12" x14ac:dyDescent="0.2">
      <c r="A143" s="27">
        <v>43440</v>
      </c>
      <c r="B143" s="28">
        <v>190</v>
      </c>
      <c r="C143" s="29">
        <f>VLOOKUP(A143,Таблица2[[&lt;DATE&gt;]:[&lt;VOL&gt;]],5)</f>
        <v>99.91</v>
      </c>
      <c r="D143" s="29">
        <f>MATCH(A143,Купоны[[#All],[Купоны дата]],1)</f>
        <v>4</v>
      </c>
      <c r="E143" s="33">
        <f>INDEX(Купоны[[#All],[Купоны дата]],D143,1)</f>
        <v>43385</v>
      </c>
      <c r="F143" s="30">
        <f t="shared" si="10"/>
        <v>1.2054794520547945</v>
      </c>
      <c r="G143" s="28">
        <f t="shared" si="11"/>
        <v>-192119.41095890407</v>
      </c>
      <c r="H143" s="29">
        <f>SUM($B$8:B143)</f>
        <v>240</v>
      </c>
      <c r="I143" s="30">
        <f>_xlfn.IFNA(VLOOKUP(A143, Купоны[[#All],[Купоны дата]:[Купоны % от Номинала]],3,0),0)*$B$4/100*H143</f>
        <v>0</v>
      </c>
      <c r="J143" s="29" t="str">
        <f t="shared" si="13"/>
        <v>Нет</v>
      </c>
      <c r="K143" s="30">
        <f t="shared" si="14"/>
        <v>-192119.41095890407</v>
      </c>
      <c r="L143" s="29">
        <f t="shared" si="12"/>
        <v>-181654.88955443006</v>
      </c>
    </row>
    <row r="144" spans="1:12" x14ac:dyDescent="0.2">
      <c r="A144" s="27">
        <v>43441</v>
      </c>
      <c r="B144" s="28">
        <v>570</v>
      </c>
      <c r="C144" s="29">
        <f>VLOOKUP(A144,Таблица2[[&lt;DATE&gt;]:[&lt;VOL&gt;]],5)</f>
        <v>99.8</v>
      </c>
      <c r="D144" s="29">
        <f>MATCH(A144,Купоны[[#All],[Купоны дата]],1)</f>
        <v>4</v>
      </c>
      <c r="E144" s="33">
        <f>INDEX(Купоны[[#All],[Купоны дата]],D144,1)</f>
        <v>43385</v>
      </c>
      <c r="F144" s="30">
        <f t="shared" si="10"/>
        <v>1.2273972602739727</v>
      </c>
      <c r="G144" s="28">
        <f t="shared" si="11"/>
        <v>-575856.16438356158</v>
      </c>
      <c r="H144" s="29">
        <f>SUM($B$8:B144)</f>
        <v>810</v>
      </c>
      <c r="I144" s="30">
        <f>_xlfn.IFNA(VLOOKUP(A144, Купоны[[#All],[Купоны дата]:[Купоны % от Номинала]],3,0),0)*$B$4/100*H144</f>
        <v>0</v>
      </c>
      <c r="J144" s="29" t="str">
        <f t="shared" si="13"/>
        <v>Нет</v>
      </c>
      <c r="K144" s="30">
        <f t="shared" si="14"/>
        <v>-575856.16438356158</v>
      </c>
      <c r="L144" s="29">
        <f t="shared" si="12"/>
        <v>-544417.16923527583</v>
      </c>
    </row>
    <row r="145" spans="1:12" x14ac:dyDescent="0.2">
      <c r="A145" s="27">
        <v>43445</v>
      </c>
      <c r="B145" s="28">
        <v>100</v>
      </c>
      <c r="C145" s="29">
        <f>VLOOKUP(A145,Таблица2[[&lt;DATE&gt;]:[&lt;VOL&gt;]],5)</f>
        <v>100.03</v>
      </c>
      <c r="D145" s="29">
        <f>MATCH(A145,Купоны[[#All],[Купоны дата]],1)</f>
        <v>4</v>
      </c>
      <c r="E145" s="33">
        <f>INDEX(Купоны[[#All],[Купоны дата]],D145,1)</f>
        <v>43385</v>
      </c>
      <c r="F145" s="30">
        <f t="shared" si="10"/>
        <v>1.3150684931506849</v>
      </c>
      <c r="G145" s="28">
        <f t="shared" si="11"/>
        <v>-101345.06849315068</v>
      </c>
      <c r="H145" s="29">
        <f>SUM($B$8:B145)</f>
        <v>910</v>
      </c>
      <c r="I145" s="30">
        <f>_xlfn.IFNA(VLOOKUP(A145, Купоны[[#All],[Купоны дата]:[Купоны % от Номинала]],3,0),0)*$B$4/100*H145</f>
        <v>0</v>
      </c>
      <c r="J145" s="29" t="str">
        <f t="shared" si="13"/>
        <v>Нет</v>
      </c>
      <c r="K145" s="30">
        <f t="shared" si="14"/>
        <v>-101345.06849315068</v>
      </c>
      <c r="L145" s="29">
        <f t="shared" si="12"/>
        <v>-95760.896206260746</v>
      </c>
    </row>
    <row r="146" spans="1:12" x14ac:dyDescent="0.2">
      <c r="A146" s="27">
        <v>43448</v>
      </c>
      <c r="B146" s="28">
        <v>-310</v>
      </c>
      <c r="C146" s="29">
        <f>VLOOKUP(A146,Таблица2[[&lt;DATE&gt;]:[&lt;VOL&gt;]],5)</f>
        <v>99.9</v>
      </c>
      <c r="D146" s="29">
        <f>MATCH(A146,Купоны[[#All],[Купоны дата]],1)</f>
        <v>4</v>
      </c>
      <c r="E146" s="33">
        <f>INDEX(Купоны[[#All],[Купоны дата]],D146,1)</f>
        <v>43385</v>
      </c>
      <c r="F146" s="30">
        <f t="shared" si="10"/>
        <v>1.3808219178082191</v>
      </c>
      <c r="G146" s="28">
        <f t="shared" si="11"/>
        <v>313970.54794520547</v>
      </c>
      <c r="H146" s="29">
        <f>SUM($B$8:B146)</f>
        <v>600</v>
      </c>
      <c r="I146" s="30">
        <f>_xlfn.IFNA(VLOOKUP(A146, Купоны[[#All],[Купоны дата]:[Купоны % от Номинала]],3,0),0)*$B$4/100*H146</f>
        <v>0</v>
      </c>
      <c r="J146" s="29" t="str">
        <f t="shared" si="13"/>
        <v>Нет</v>
      </c>
      <c r="K146" s="30">
        <f t="shared" si="14"/>
        <v>313970.54794520547</v>
      </c>
      <c r="L146" s="29">
        <f t="shared" si="12"/>
        <v>296551.64241037006</v>
      </c>
    </row>
    <row r="147" spans="1:12" x14ac:dyDescent="0.2">
      <c r="A147" s="27">
        <v>43452</v>
      </c>
      <c r="B147" s="28">
        <v>580</v>
      </c>
      <c r="C147" s="29">
        <f>VLOOKUP(A147,Таблица2[[&lt;DATE&gt;]:[&lt;VOL&gt;]],5)</f>
        <v>99.89</v>
      </c>
      <c r="D147" s="29">
        <f>MATCH(A147,Купоны[[#All],[Купоны дата]],1)</f>
        <v>4</v>
      </c>
      <c r="E147" s="33">
        <f>INDEX(Купоны[[#All],[Купоны дата]],D147,1)</f>
        <v>43385</v>
      </c>
      <c r="F147" s="30">
        <f t="shared" si="10"/>
        <v>1.4684931506849317</v>
      </c>
      <c r="G147" s="28">
        <f t="shared" si="11"/>
        <v>-587879.26027397264</v>
      </c>
      <c r="H147" s="29">
        <f>SUM($B$8:B147)</f>
        <v>1180</v>
      </c>
      <c r="I147" s="30">
        <f>_xlfn.IFNA(VLOOKUP(A147, Купоны[[#All],[Купоны дата]:[Купоны % от Номинала]],3,0),0)*$B$4/100*H147</f>
        <v>0</v>
      </c>
      <c r="J147" s="29" t="str">
        <f t="shared" si="13"/>
        <v>Нет</v>
      </c>
      <c r="K147" s="30">
        <f t="shared" si="14"/>
        <v>-587879.26027397264</v>
      </c>
      <c r="L147" s="29">
        <f t="shared" si="12"/>
        <v>-554967.2438522859</v>
      </c>
    </row>
    <row r="148" spans="1:12" x14ac:dyDescent="0.2">
      <c r="A148" s="27">
        <v>43453</v>
      </c>
      <c r="B148" s="28">
        <v>720</v>
      </c>
      <c r="C148" s="29">
        <f>VLOOKUP(A148,Таблица2[[&lt;DATE&gt;]:[&lt;VOL&gt;]],5)</f>
        <v>99.98</v>
      </c>
      <c r="D148" s="29">
        <f>MATCH(A148,Купоны[[#All],[Купоны дата]],1)</f>
        <v>4</v>
      </c>
      <c r="E148" s="33">
        <f>INDEX(Купоны[[#All],[Купоны дата]],D148,1)</f>
        <v>43385</v>
      </c>
      <c r="F148" s="30">
        <f t="shared" si="10"/>
        <v>1.4904109589041097</v>
      </c>
      <c r="G148" s="28">
        <f t="shared" si="11"/>
        <v>-730586.95890410955</v>
      </c>
      <c r="H148" s="29">
        <f>SUM($B$8:B148)</f>
        <v>1900</v>
      </c>
      <c r="I148" s="30">
        <f>_xlfn.IFNA(VLOOKUP(A148, Купоны[[#All],[Купоны дата]:[Купоны % от Номинала]],3,0),0)*$B$4/100*H148</f>
        <v>0</v>
      </c>
      <c r="J148" s="29" t="str">
        <f t="shared" si="13"/>
        <v>Нет</v>
      </c>
      <c r="K148" s="30">
        <f t="shared" si="14"/>
        <v>-730586.95890410955</v>
      </c>
      <c r="L148" s="29">
        <f t="shared" si="12"/>
        <v>-689593.36477050371</v>
      </c>
    </row>
    <row r="149" spans="1:12" x14ac:dyDescent="0.2">
      <c r="A149" s="27">
        <v>43455</v>
      </c>
      <c r="B149" s="28">
        <v>-230</v>
      </c>
      <c r="C149" s="29">
        <f>VLOOKUP(A149,Таблица2[[&lt;DATE&gt;]:[&lt;VOL&gt;]],5)</f>
        <v>100</v>
      </c>
      <c r="D149" s="29">
        <f>MATCH(A149,Купоны[[#All],[Купоны дата]],1)</f>
        <v>4</v>
      </c>
      <c r="E149" s="33">
        <f>INDEX(Купоны[[#All],[Купоны дата]],D149,1)</f>
        <v>43385</v>
      </c>
      <c r="F149" s="30">
        <f t="shared" si="10"/>
        <v>1.5342465753424659</v>
      </c>
      <c r="G149" s="28">
        <f t="shared" si="11"/>
        <v>233528.76712328766</v>
      </c>
      <c r="H149" s="29">
        <f>SUM($B$8:B149)</f>
        <v>1670</v>
      </c>
      <c r="I149" s="30">
        <f>_xlfn.IFNA(VLOOKUP(A149, Купоны[[#All],[Купоны дата]:[Купоны % от Номинала]],3,0),0)*$B$4/100*H149</f>
        <v>0</v>
      </c>
      <c r="J149" s="29" t="str">
        <f t="shared" si="13"/>
        <v>Нет</v>
      </c>
      <c r="K149" s="30">
        <f t="shared" si="14"/>
        <v>233528.76712328766</v>
      </c>
      <c r="L149" s="29">
        <f t="shared" si="12"/>
        <v>220366.43159017569</v>
      </c>
    </row>
    <row r="150" spans="1:12" x14ac:dyDescent="0.2">
      <c r="A150" s="27">
        <v>43460</v>
      </c>
      <c r="B150" s="28">
        <v>-1560</v>
      </c>
      <c r="C150" s="29">
        <f>VLOOKUP(A150,Таблица2[[&lt;DATE&gt;]:[&lt;VOL&gt;]],5)</f>
        <v>100.25</v>
      </c>
      <c r="D150" s="29">
        <f>MATCH(A150,Купоны[[#All],[Купоны дата]],1)</f>
        <v>4</v>
      </c>
      <c r="E150" s="33">
        <f>INDEX(Купоны[[#All],[Купоны дата]],D150,1)</f>
        <v>43385</v>
      </c>
      <c r="F150" s="30">
        <f t="shared" si="10"/>
        <v>1.6438356164383561</v>
      </c>
      <c r="G150" s="28">
        <f t="shared" si="11"/>
        <v>1589543.8356164384</v>
      </c>
      <c r="H150" s="29">
        <f>SUM($B$8:B150)</f>
        <v>110</v>
      </c>
      <c r="I150" s="30">
        <f>_xlfn.IFNA(VLOOKUP(A150, Купоны[[#All],[Купоны дата]:[Купоны % от Номинала]],3,0),0)*$B$4/100*H150</f>
        <v>0</v>
      </c>
      <c r="J150" s="29" t="str">
        <f t="shared" si="13"/>
        <v>Нет</v>
      </c>
      <c r="K150" s="30">
        <f t="shared" si="14"/>
        <v>1589543.8356164384</v>
      </c>
      <c r="L150" s="29">
        <f t="shared" si="12"/>
        <v>1498950.5209619508</v>
      </c>
    </row>
    <row r="151" spans="1:12" x14ac:dyDescent="0.2">
      <c r="A151" s="27">
        <v>43468</v>
      </c>
      <c r="B151" s="28">
        <v>250</v>
      </c>
      <c r="C151" s="29">
        <f>VLOOKUP(A151,Таблица2[[&lt;DATE&gt;]:[&lt;VOL&gt;]],5)</f>
        <v>100.4</v>
      </c>
      <c r="D151" s="29">
        <f>MATCH(A151,Купоны[[#All],[Купоны дата]],1)</f>
        <v>4</v>
      </c>
      <c r="E151" s="33">
        <f>INDEX(Купоны[[#All],[Купоны дата]],D151,1)</f>
        <v>43385</v>
      </c>
      <c r="F151" s="30">
        <f t="shared" si="10"/>
        <v>1.8191780821917809</v>
      </c>
      <c r="G151" s="28">
        <f t="shared" si="11"/>
        <v>-255547.94520547948</v>
      </c>
      <c r="H151" s="29">
        <f>SUM($B$8:B151)</f>
        <v>360</v>
      </c>
      <c r="I151" s="30">
        <f>_xlfn.IFNA(VLOOKUP(A151, Купоны[[#All],[Купоны дата]:[Купоны % от Номинала]],3,0),0)*$B$4/100*H151</f>
        <v>0</v>
      </c>
      <c r="J151" s="29" t="str">
        <f t="shared" si="13"/>
        <v>Нет</v>
      </c>
      <c r="K151" s="30">
        <f t="shared" si="14"/>
        <v>-255547.94520547948</v>
      </c>
      <c r="L151" s="29">
        <f t="shared" si="12"/>
        <v>-240725.86642699473</v>
      </c>
    </row>
    <row r="152" spans="1:12" x14ac:dyDescent="0.2">
      <c r="A152" s="27">
        <v>43474</v>
      </c>
      <c r="B152" s="28">
        <v>50</v>
      </c>
      <c r="C152" s="29">
        <f>VLOOKUP(A152,Таблица2[[&lt;DATE&gt;]:[&lt;VOL&gt;]],5)</f>
        <v>100.15</v>
      </c>
      <c r="D152" s="29">
        <f>MATCH(A152,Купоны[[#All],[Купоны дата]],1)</f>
        <v>4</v>
      </c>
      <c r="E152" s="33">
        <f>INDEX(Купоны[[#All],[Купоны дата]],D152,1)</f>
        <v>43385</v>
      </c>
      <c r="F152" s="30">
        <f t="shared" si="10"/>
        <v>1.9506849315068493</v>
      </c>
      <c r="G152" s="28">
        <f t="shared" si="11"/>
        <v>-51050.342465753427</v>
      </c>
      <c r="H152" s="29">
        <f>SUM($B$8:B152)</f>
        <v>410</v>
      </c>
      <c r="I152" s="30">
        <f>_xlfn.IFNA(VLOOKUP(A152, Купоны[[#All],[Купоны дата]:[Купоны % от Номинала]],3,0),0)*$B$4/100*H152</f>
        <v>0</v>
      </c>
      <c r="J152" s="29" t="str">
        <f t="shared" si="13"/>
        <v>Нет</v>
      </c>
      <c r="K152" s="30">
        <f t="shared" si="14"/>
        <v>-51050.342465753427</v>
      </c>
      <c r="L152" s="29">
        <f t="shared" si="12"/>
        <v>-48050.809426682012</v>
      </c>
    </row>
    <row r="153" spans="1:12" x14ac:dyDescent="0.2">
      <c r="A153" s="27">
        <v>43476</v>
      </c>
      <c r="B153" s="28">
        <v>-110</v>
      </c>
      <c r="C153" s="29">
        <f>VLOOKUP(A153,Таблица2[[&lt;DATE&gt;]:[&lt;VOL&gt;]],5)</f>
        <v>100.3</v>
      </c>
      <c r="D153" s="29">
        <f>MATCH(A153,Купоны[[#All],[Купоны дата]],1)</f>
        <v>4</v>
      </c>
      <c r="E153" s="33">
        <f>INDEX(Купоны[[#All],[Купоны дата]],D153,1)</f>
        <v>43385</v>
      </c>
      <c r="F153" s="30">
        <f t="shared" si="10"/>
        <v>1.9945205479452055</v>
      </c>
      <c r="G153" s="28">
        <f t="shared" si="11"/>
        <v>112523.97260273973</v>
      </c>
      <c r="H153" s="29">
        <f>SUM($B$8:B153)</f>
        <v>300</v>
      </c>
      <c r="I153" s="30">
        <f>_xlfn.IFNA(VLOOKUP(A153, Купоны[[#All],[Купоны дата]:[Купоны % от Номинала]],3,0),0)*$B$4/100*H153</f>
        <v>0</v>
      </c>
      <c r="J153" s="29" t="str">
        <f t="shared" si="13"/>
        <v>Нет</v>
      </c>
      <c r="K153" s="30">
        <f t="shared" si="14"/>
        <v>112523.97260273973</v>
      </c>
      <c r="L153" s="29">
        <f t="shared" si="12"/>
        <v>105884.16071881111</v>
      </c>
    </row>
    <row r="154" spans="1:12" x14ac:dyDescent="0.2">
      <c r="A154" s="27">
        <v>43479</v>
      </c>
      <c r="B154" s="28">
        <v>230</v>
      </c>
      <c r="C154" s="29">
        <f>VLOOKUP(A154,Таблица2[[&lt;DATE&gt;]:[&lt;VOL&gt;]],5)</f>
        <v>100.2</v>
      </c>
      <c r="D154" s="29">
        <f>MATCH(A154,Купоны[[#All],[Купоны дата]],1)</f>
        <v>4</v>
      </c>
      <c r="E154" s="33">
        <f>INDEX(Купоны[[#All],[Купоны дата]],D154,1)</f>
        <v>43385</v>
      </c>
      <c r="F154" s="30">
        <f t="shared" si="10"/>
        <v>2.0602739726027401</v>
      </c>
      <c r="G154" s="28">
        <f t="shared" si="11"/>
        <v>-235198.63013698635</v>
      </c>
      <c r="H154" s="29">
        <f>SUM($B$8:B154)</f>
        <v>530</v>
      </c>
      <c r="I154" s="30">
        <f>_xlfn.IFNA(VLOOKUP(A154, Купоны[[#All],[Купоны дата]:[Купоны % от Номинала]],3,0),0)*$B$4/100*H154</f>
        <v>0</v>
      </c>
      <c r="J154" s="29" t="str">
        <f t="shared" si="13"/>
        <v>Нет</v>
      </c>
      <c r="K154" s="30">
        <f t="shared" si="14"/>
        <v>-235198.63013698635</v>
      </c>
      <c r="L154" s="29">
        <f t="shared" si="12"/>
        <v>-221231.30012422925</v>
      </c>
    </row>
    <row r="155" spans="1:12" x14ac:dyDescent="0.2">
      <c r="A155" s="27">
        <v>43480</v>
      </c>
      <c r="B155" s="28">
        <v>-270</v>
      </c>
      <c r="C155" s="29">
        <f>VLOOKUP(A155,Таблица2[[&lt;DATE&gt;]:[&lt;VOL&gt;]],5)</f>
        <v>100.2</v>
      </c>
      <c r="D155" s="29">
        <f>MATCH(A155,Купоны[[#All],[Купоны дата]],1)</f>
        <v>4</v>
      </c>
      <c r="E155" s="33">
        <f>INDEX(Купоны[[#All],[Купоны дата]],D155,1)</f>
        <v>43385</v>
      </c>
      <c r="F155" s="30">
        <f t="shared" si="10"/>
        <v>2.0821917808219177</v>
      </c>
      <c r="G155" s="28">
        <f t="shared" si="11"/>
        <v>276161.91780821921</v>
      </c>
      <c r="H155" s="29">
        <f>SUM($B$8:B155)</f>
        <v>260</v>
      </c>
      <c r="I155" s="30">
        <f>_xlfn.IFNA(VLOOKUP(A155, Купоны[[#All],[Купоны дата]:[Купоны % от Номинала]],3,0),0)*$B$4/100*H155</f>
        <v>0</v>
      </c>
      <c r="J155" s="29" t="str">
        <f t="shared" si="13"/>
        <v>Нет</v>
      </c>
      <c r="K155" s="30">
        <f t="shared" si="14"/>
        <v>276161.91780821921</v>
      </c>
      <c r="L155" s="29">
        <f t="shared" si="12"/>
        <v>259727.25211898686</v>
      </c>
    </row>
    <row r="156" spans="1:12" x14ac:dyDescent="0.2">
      <c r="A156" s="27">
        <v>43481</v>
      </c>
      <c r="B156" s="28">
        <v>910</v>
      </c>
      <c r="C156" s="29">
        <f>VLOOKUP(A156,Таблица2[[&lt;DATE&gt;]:[&lt;VOL&gt;]],5)</f>
        <v>100.2</v>
      </c>
      <c r="D156" s="29">
        <f>MATCH(A156,Купоны[[#All],[Купоны дата]],1)</f>
        <v>4</v>
      </c>
      <c r="E156" s="33">
        <f>INDEX(Купоны[[#All],[Купоны дата]],D156,1)</f>
        <v>43385</v>
      </c>
      <c r="F156" s="30">
        <f t="shared" si="10"/>
        <v>2.1041095890410961</v>
      </c>
      <c r="G156" s="28">
        <f t="shared" si="11"/>
        <v>-930967.39726027404</v>
      </c>
      <c r="H156" s="29">
        <f>SUM($B$8:B156)</f>
        <v>1170</v>
      </c>
      <c r="I156" s="30">
        <f>_xlfn.IFNA(VLOOKUP(A156, Купоны[[#All],[Купоны дата]:[Купоны % от Номинала]],3,0),0)*$B$4/100*H156</f>
        <v>0</v>
      </c>
      <c r="J156" s="29" t="str">
        <f t="shared" si="13"/>
        <v>Нет</v>
      </c>
      <c r="K156" s="30">
        <f t="shared" si="14"/>
        <v>-930967.39726027404</v>
      </c>
      <c r="L156" s="29">
        <f t="shared" si="12"/>
        <v>-875447.58701390622</v>
      </c>
    </row>
    <row r="157" spans="1:12" x14ac:dyDescent="0.2">
      <c r="A157" s="27">
        <v>43482</v>
      </c>
      <c r="B157" s="28">
        <v>-1080</v>
      </c>
      <c r="C157" s="29">
        <f>VLOOKUP(A157,Таблица2[[&lt;DATE&gt;]:[&lt;VOL&gt;]],5)</f>
        <v>100.3</v>
      </c>
      <c r="D157" s="29">
        <f>MATCH(A157,Купоны[[#All],[Купоны дата]],1)</f>
        <v>4</v>
      </c>
      <c r="E157" s="33">
        <f>INDEX(Купоны[[#All],[Купоны дата]],D157,1)</f>
        <v>43385</v>
      </c>
      <c r="F157" s="30">
        <f t="shared" si="10"/>
        <v>2.1260273972602737</v>
      </c>
      <c r="G157" s="28">
        <f t="shared" si="11"/>
        <v>1106201.0958904109</v>
      </c>
      <c r="H157" s="29">
        <f>SUM($B$8:B157)</f>
        <v>90</v>
      </c>
      <c r="I157" s="30">
        <f>_xlfn.IFNA(VLOOKUP(A157, Купоны[[#All],[Купоны дата]:[Купоны % от Номинала]],3,0),0)*$B$4/100*H157</f>
        <v>0</v>
      </c>
      <c r="J157" s="29" t="str">
        <f t="shared" si="13"/>
        <v>Нет</v>
      </c>
      <c r="K157" s="30">
        <f t="shared" si="14"/>
        <v>1106201.0958904109</v>
      </c>
      <c r="L157" s="29">
        <f t="shared" si="12"/>
        <v>1040091.8884755884</v>
      </c>
    </row>
    <row r="158" spans="1:12" x14ac:dyDescent="0.2">
      <c r="A158" s="27">
        <v>43483</v>
      </c>
      <c r="B158" s="28">
        <v>370</v>
      </c>
      <c r="C158" s="29">
        <f>VLOOKUP(A158,Таблица2[[&lt;DATE&gt;]:[&lt;VOL&gt;]],5)</f>
        <v>100.2</v>
      </c>
      <c r="D158" s="29">
        <f>MATCH(A158,Купоны[[#All],[Купоны дата]],1)</f>
        <v>4</v>
      </c>
      <c r="E158" s="33">
        <f>INDEX(Купоны[[#All],[Купоны дата]],D158,1)</f>
        <v>43385</v>
      </c>
      <c r="F158" s="30">
        <f t="shared" si="10"/>
        <v>2.1479452054794521</v>
      </c>
      <c r="G158" s="28">
        <f t="shared" si="11"/>
        <v>-378687.39726027392</v>
      </c>
      <c r="H158" s="29">
        <f>SUM($B$8:B158)</f>
        <v>460</v>
      </c>
      <c r="I158" s="30">
        <f>_xlfn.IFNA(VLOOKUP(A158, Купоны[[#All],[Купоны дата]:[Купоны % от Номинала]],3,0),0)*$B$4/100*H158</f>
        <v>0</v>
      </c>
      <c r="J158" s="29" t="str">
        <f t="shared" si="13"/>
        <v>Нет</v>
      </c>
      <c r="K158" s="30">
        <f t="shared" si="14"/>
        <v>-378687.39726027392</v>
      </c>
      <c r="L158" s="29">
        <f t="shared" si="12"/>
        <v>-356008.54665201495</v>
      </c>
    </row>
    <row r="159" spans="1:12" x14ac:dyDescent="0.2">
      <c r="A159" s="27">
        <v>43486</v>
      </c>
      <c r="B159" s="28">
        <v>50</v>
      </c>
      <c r="C159" s="29">
        <f>VLOOKUP(A159,Таблица2[[&lt;DATE&gt;]:[&lt;VOL&gt;]],5)</f>
        <v>100.2</v>
      </c>
      <c r="D159" s="29">
        <f>MATCH(A159,Купоны[[#All],[Купоны дата]],1)</f>
        <v>4</v>
      </c>
      <c r="E159" s="33">
        <f>INDEX(Купоны[[#All],[Купоны дата]],D159,1)</f>
        <v>43385</v>
      </c>
      <c r="F159" s="30">
        <f t="shared" si="10"/>
        <v>2.2136986301369865</v>
      </c>
      <c r="G159" s="28">
        <f t="shared" si="11"/>
        <v>-51206.849315068488</v>
      </c>
      <c r="H159" s="29">
        <f>SUM($B$8:B159)</f>
        <v>510</v>
      </c>
      <c r="I159" s="30">
        <f>_xlfn.IFNA(VLOOKUP(A159, Купоны[[#All],[Купоны дата]:[Купоны % от Номинала]],3,0),0)*$B$4/100*H159</f>
        <v>0</v>
      </c>
      <c r="J159" s="29" t="str">
        <f t="shared" si="13"/>
        <v>Нет</v>
      </c>
      <c r="K159" s="30">
        <f t="shared" si="14"/>
        <v>-51206.849315068488</v>
      </c>
      <c r="L159" s="29">
        <f t="shared" si="12"/>
        <v>-48120.869788492193</v>
      </c>
    </row>
    <row r="160" spans="1:12" x14ac:dyDescent="0.2">
      <c r="A160" s="27">
        <v>43489</v>
      </c>
      <c r="B160" s="28">
        <v>540</v>
      </c>
      <c r="C160" s="29">
        <f>VLOOKUP(A160,Таблица2[[&lt;DATE&gt;]:[&lt;VOL&gt;]],5)</f>
        <v>99.94</v>
      </c>
      <c r="D160" s="29">
        <f>MATCH(A160,Купоны[[#All],[Купоны дата]],1)</f>
        <v>4</v>
      </c>
      <c r="E160" s="33">
        <f>INDEX(Купоны[[#All],[Купоны дата]],D160,1)</f>
        <v>43385</v>
      </c>
      <c r="F160" s="30">
        <f t="shared" si="10"/>
        <v>2.2794520547945205</v>
      </c>
      <c r="G160" s="28">
        <f t="shared" si="11"/>
        <v>-551985.04109589045</v>
      </c>
      <c r="H160" s="29">
        <f>SUM($B$8:B160)</f>
        <v>1050</v>
      </c>
      <c r="I160" s="30">
        <f>_xlfn.IFNA(VLOOKUP(A160, Купоны[[#All],[Купоны дата]:[Купоны % от Номинала]],3,0),0)*$B$4/100*H160</f>
        <v>0</v>
      </c>
      <c r="J160" s="29" t="str">
        <f t="shared" si="13"/>
        <v>Нет</v>
      </c>
      <c r="K160" s="30">
        <f t="shared" si="14"/>
        <v>-551985.04109589045</v>
      </c>
      <c r="L160" s="29">
        <f t="shared" si="12"/>
        <v>-518511.70334768231</v>
      </c>
    </row>
    <row r="161" spans="1:12" x14ac:dyDescent="0.2">
      <c r="A161" s="27">
        <v>43490</v>
      </c>
      <c r="B161" s="28">
        <v>-160</v>
      </c>
      <c r="C161" s="29">
        <f>VLOOKUP(A161,Таблица2[[&lt;DATE&gt;]:[&lt;VOL&gt;]],5)</f>
        <v>99.91</v>
      </c>
      <c r="D161" s="29">
        <f>MATCH(A161,Купоны[[#All],[Купоны дата]],1)</f>
        <v>4</v>
      </c>
      <c r="E161" s="33">
        <f>INDEX(Купоны[[#All],[Купоны дата]],D161,1)</f>
        <v>43385</v>
      </c>
      <c r="F161" s="30">
        <f t="shared" si="10"/>
        <v>2.3013698630136985</v>
      </c>
      <c r="G161" s="28">
        <f t="shared" si="11"/>
        <v>163538.19178082192</v>
      </c>
      <c r="H161" s="29">
        <f>SUM($B$8:B161)</f>
        <v>890</v>
      </c>
      <c r="I161" s="30">
        <f>_xlfn.IFNA(VLOOKUP(A161, Купоны[[#All],[Купоны дата]:[Купоны % от Номинала]],3,0),0)*$B$4/100*H161</f>
        <v>0</v>
      </c>
      <c r="J161" s="29" t="str">
        <f t="shared" si="13"/>
        <v>Нет</v>
      </c>
      <c r="K161" s="30">
        <f t="shared" si="14"/>
        <v>163538.19178082192</v>
      </c>
      <c r="L161" s="29">
        <f t="shared" si="12"/>
        <v>153600.4165720559</v>
      </c>
    </row>
    <row r="162" spans="1:12" x14ac:dyDescent="0.2">
      <c r="A162" s="27">
        <v>43494</v>
      </c>
      <c r="B162" s="28">
        <v>-310</v>
      </c>
      <c r="C162" s="29">
        <f>VLOOKUP(A162,Таблица2[[&lt;DATE&gt;]:[&lt;VOL&gt;]],5)</f>
        <v>99.99</v>
      </c>
      <c r="D162" s="29">
        <f>MATCH(A162,Купоны[[#All],[Купоны дата]],1)</f>
        <v>4</v>
      </c>
      <c r="E162" s="33">
        <f>INDEX(Купоны[[#All],[Купоны дата]],D162,1)</f>
        <v>43385</v>
      </c>
      <c r="F162" s="30">
        <f t="shared" si="10"/>
        <v>2.3890410958904109</v>
      </c>
      <c r="G162" s="28">
        <f t="shared" si="11"/>
        <v>317375.02739726024</v>
      </c>
      <c r="H162" s="29">
        <f>SUM($B$8:B162)</f>
        <v>580</v>
      </c>
      <c r="I162" s="30">
        <f>_xlfn.IFNA(VLOOKUP(A162, Купоны[[#All],[Купоны дата]:[Купоны % от Номинала]],3,0),0)*$B$4/100*H162</f>
        <v>0</v>
      </c>
      <c r="J162" s="29" t="str">
        <f t="shared" si="13"/>
        <v>Нет</v>
      </c>
      <c r="K162" s="30">
        <f t="shared" si="14"/>
        <v>317375.02739726024</v>
      </c>
      <c r="L162" s="29">
        <f t="shared" si="12"/>
        <v>297929.66061911901</v>
      </c>
    </row>
    <row r="163" spans="1:12" x14ac:dyDescent="0.2">
      <c r="A163" s="27">
        <v>43497</v>
      </c>
      <c r="B163" s="28">
        <v>-460</v>
      </c>
      <c r="C163" s="29">
        <f>VLOOKUP(A163,Таблица2[[&lt;DATE&gt;]:[&lt;VOL&gt;]],5)</f>
        <v>100</v>
      </c>
      <c r="D163" s="29">
        <f>MATCH(A163,Купоны[[#All],[Купоны дата]],1)</f>
        <v>4</v>
      </c>
      <c r="E163" s="33">
        <f>INDEX(Купоны[[#All],[Купоны дата]],D163,1)</f>
        <v>43385</v>
      </c>
      <c r="F163" s="30">
        <f t="shared" si="10"/>
        <v>2.4547945205479453</v>
      </c>
      <c r="G163" s="28">
        <f t="shared" si="11"/>
        <v>471292.05479452061</v>
      </c>
      <c r="H163" s="29">
        <f>SUM($B$8:B163)</f>
        <v>120</v>
      </c>
      <c r="I163" s="30">
        <f>_xlfn.IFNA(VLOOKUP(A163, Купоны[[#All],[Купоны дата]:[Купоны % от Номинала]],3,0),0)*$B$4/100*H163</f>
        <v>0</v>
      </c>
      <c r="J163" s="29" t="str">
        <f t="shared" si="13"/>
        <v>Нет</v>
      </c>
      <c r="K163" s="30">
        <f t="shared" si="14"/>
        <v>471292.05479452061</v>
      </c>
      <c r="L163" s="29">
        <f t="shared" si="12"/>
        <v>442238.90927841724</v>
      </c>
    </row>
    <row r="164" spans="1:12" x14ac:dyDescent="0.2">
      <c r="A164" s="27">
        <v>43501</v>
      </c>
      <c r="B164" s="28">
        <v>560</v>
      </c>
      <c r="C164" s="29">
        <f>VLOOKUP(A164,Таблица2[[&lt;DATE&gt;]:[&lt;VOL&gt;]],5)</f>
        <v>99.91</v>
      </c>
      <c r="D164" s="29">
        <f>MATCH(A164,Купоны[[#All],[Купоны дата]],1)</f>
        <v>4</v>
      </c>
      <c r="E164" s="33">
        <f>INDEX(Купоны[[#All],[Купоны дата]],D164,1)</f>
        <v>43385</v>
      </c>
      <c r="F164" s="30">
        <f t="shared" si="10"/>
        <v>2.5424657534246573</v>
      </c>
      <c r="G164" s="28">
        <f t="shared" si="11"/>
        <v>-573733.808219178</v>
      </c>
      <c r="H164" s="29">
        <f>SUM($B$8:B164)</f>
        <v>680</v>
      </c>
      <c r="I164" s="30">
        <f>_xlfn.IFNA(VLOOKUP(A164, Купоны[[#All],[Купоны дата]:[Купоны % от Номинала]],3,0),0)*$B$4/100*H164</f>
        <v>0</v>
      </c>
      <c r="J164" s="29" t="str">
        <f t="shared" si="13"/>
        <v>Нет</v>
      </c>
      <c r="K164" s="30">
        <f t="shared" si="14"/>
        <v>-573733.808219178</v>
      </c>
      <c r="L164" s="29">
        <f t="shared" si="12"/>
        <v>-538077.78545073769</v>
      </c>
    </row>
    <row r="165" spans="1:12" x14ac:dyDescent="0.2">
      <c r="A165" s="27">
        <v>43503</v>
      </c>
      <c r="B165" s="28">
        <v>-500</v>
      </c>
      <c r="C165" s="29">
        <f>VLOOKUP(A165,Таблица2[[&lt;DATE&gt;]:[&lt;VOL&gt;]],5)</f>
        <v>100</v>
      </c>
      <c r="D165" s="29">
        <f>MATCH(A165,Купоны[[#All],[Купоны дата]],1)</f>
        <v>4</v>
      </c>
      <c r="E165" s="33">
        <f>INDEX(Купоны[[#All],[Купоны дата]],D165,1)</f>
        <v>43385</v>
      </c>
      <c r="F165" s="30">
        <f t="shared" si="10"/>
        <v>2.5863013698630137</v>
      </c>
      <c r="G165" s="28">
        <f t="shared" si="11"/>
        <v>512931.50684931502</v>
      </c>
      <c r="H165" s="29">
        <f>SUM($B$8:B165)</f>
        <v>180</v>
      </c>
      <c r="I165" s="30">
        <f>_xlfn.IFNA(VLOOKUP(A165, Купоны[[#All],[Купоны дата]:[Купоны % от Номинала]],3,0),0)*$B$4/100*H165</f>
        <v>0</v>
      </c>
      <c r="J165" s="29" t="str">
        <f t="shared" si="13"/>
        <v>Нет</v>
      </c>
      <c r="K165" s="30">
        <f t="shared" si="14"/>
        <v>512931.50684931502</v>
      </c>
      <c r="L165" s="29">
        <f t="shared" si="12"/>
        <v>480925.59515025816</v>
      </c>
    </row>
    <row r="166" spans="1:12" x14ac:dyDescent="0.2">
      <c r="A166" s="27">
        <v>43509</v>
      </c>
      <c r="B166" s="28">
        <v>450</v>
      </c>
      <c r="C166" s="29">
        <f>VLOOKUP(A166,Таблица2[[&lt;DATE&gt;]:[&lt;VOL&gt;]],5)</f>
        <v>99.99</v>
      </c>
      <c r="D166" s="29">
        <f>MATCH(A166,Купоны[[#All],[Купоны дата]],1)</f>
        <v>4</v>
      </c>
      <c r="E166" s="33">
        <f>INDEX(Купоны[[#All],[Купоны дата]],D166,1)</f>
        <v>43385</v>
      </c>
      <c r="F166" s="30">
        <f t="shared" si="10"/>
        <v>2.7178082191780821</v>
      </c>
      <c r="G166" s="28">
        <f t="shared" si="11"/>
        <v>-462185.1369863014</v>
      </c>
      <c r="H166" s="29">
        <f>SUM($B$8:B166)</f>
        <v>630</v>
      </c>
      <c r="I166" s="30">
        <f>_xlfn.IFNA(VLOOKUP(A166, Купоны[[#All],[Купоны дата]:[Купоны % от Номинала]],3,0),0)*$B$4/100*H166</f>
        <v>0</v>
      </c>
      <c r="J166" s="29" t="str">
        <f t="shared" si="13"/>
        <v>Нет</v>
      </c>
      <c r="K166" s="30">
        <f t="shared" si="14"/>
        <v>-462185.1369863014</v>
      </c>
      <c r="L166" s="29">
        <f t="shared" si="12"/>
        <v>-432998.28146110463</v>
      </c>
    </row>
    <row r="167" spans="1:12" x14ac:dyDescent="0.2">
      <c r="A167" s="27">
        <v>43511</v>
      </c>
      <c r="B167" s="28">
        <v>-480</v>
      </c>
      <c r="C167" s="29">
        <f>VLOOKUP(A167,Таблица2[[&lt;DATE&gt;]:[&lt;VOL&gt;]],5)</f>
        <v>100</v>
      </c>
      <c r="D167" s="29">
        <f>MATCH(A167,Купоны[[#All],[Купоны дата]],1)</f>
        <v>4</v>
      </c>
      <c r="E167" s="33">
        <f>INDEX(Купоны[[#All],[Купоны дата]],D167,1)</f>
        <v>43385</v>
      </c>
      <c r="F167" s="30">
        <f t="shared" si="10"/>
        <v>2.7616438356164381</v>
      </c>
      <c r="G167" s="28">
        <f t="shared" si="11"/>
        <v>493255.89041095891</v>
      </c>
      <c r="H167" s="29">
        <f>SUM($B$8:B167)</f>
        <v>150</v>
      </c>
      <c r="I167" s="30">
        <f>_xlfn.IFNA(VLOOKUP(A167, Купоны[[#All],[Купоны дата]:[Купоны % от Номинала]],3,0),0)*$B$4/100*H167</f>
        <v>0</v>
      </c>
      <c r="J167" s="29" t="str">
        <f t="shared" si="13"/>
        <v>Нет</v>
      </c>
      <c r="K167" s="30">
        <f t="shared" si="14"/>
        <v>493255.89041095891</v>
      </c>
      <c r="L167" s="29">
        <f t="shared" si="12"/>
        <v>461983.40123310598</v>
      </c>
    </row>
    <row r="168" spans="1:12" x14ac:dyDescent="0.2">
      <c r="A168" s="27">
        <v>43518</v>
      </c>
      <c r="B168" s="28">
        <v>570</v>
      </c>
      <c r="C168" s="29">
        <f>VLOOKUP(A168,Таблица2[[&lt;DATE&gt;]:[&lt;VOL&gt;]],5)</f>
        <v>100</v>
      </c>
      <c r="D168" s="29">
        <f>MATCH(A168,Купоны[[#All],[Купоны дата]],1)</f>
        <v>4</v>
      </c>
      <c r="E168" s="33">
        <f>INDEX(Купоны[[#All],[Купоны дата]],D168,1)</f>
        <v>43385</v>
      </c>
      <c r="F168" s="30">
        <f t="shared" si="10"/>
        <v>2.9150684931506849</v>
      </c>
      <c r="G168" s="28">
        <f t="shared" si="11"/>
        <v>-586615.89041095891</v>
      </c>
      <c r="H168" s="29">
        <f>SUM($B$8:B168)</f>
        <v>720</v>
      </c>
      <c r="I168" s="30">
        <f>_xlfn.IFNA(VLOOKUP(A168, Купоны[[#All],[Купоны дата]:[Купоны % от Номинала]],3,0),0)*$B$4/100*H168</f>
        <v>0</v>
      </c>
      <c r="J168" s="29" t="str">
        <f t="shared" si="13"/>
        <v>Нет</v>
      </c>
      <c r="K168" s="30">
        <f t="shared" si="14"/>
        <v>-586615.89041095891</v>
      </c>
      <c r="L168" s="29">
        <f t="shared" si="12"/>
        <v>-548910.50788355526</v>
      </c>
    </row>
    <row r="169" spans="1:12" x14ac:dyDescent="0.2">
      <c r="A169" s="27">
        <v>43525</v>
      </c>
      <c r="B169" s="28">
        <v>-510</v>
      </c>
      <c r="C169" s="29">
        <f>VLOOKUP(A169,Таблица2[[&lt;DATE&gt;]:[&lt;VOL&gt;]],5)</f>
        <v>100</v>
      </c>
      <c r="D169" s="29">
        <f>MATCH(A169,Купоны[[#All],[Купоны дата]],1)</f>
        <v>4</v>
      </c>
      <c r="E169" s="33">
        <f>INDEX(Купоны[[#All],[Купоны дата]],D169,1)</f>
        <v>43385</v>
      </c>
      <c r="F169" s="30">
        <f t="shared" si="10"/>
        <v>3.0684931506849318</v>
      </c>
      <c r="G169" s="28">
        <f t="shared" si="11"/>
        <v>525649.31506849313</v>
      </c>
      <c r="H169" s="29">
        <f>SUM($B$8:B169)</f>
        <v>210</v>
      </c>
      <c r="I169" s="30">
        <f>_xlfn.IFNA(VLOOKUP(A169, Купоны[[#All],[Купоны дата]:[Купоны % от Номинала]],3,0),0)*$B$4/100*H169</f>
        <v>0</v>
      </c>
      <c r="J169" s="29" t="str">
        <f t="shared" si="13"/>
        <v>Нет</v>
      </c>
      <c r="K169" s="30">
        <f t="shared" si="14"/>
        <v>525649.31506849313</v>
      </c>
      <c r="L169" s="29">
        <f t="shared" si="12"/>
        <v>491402.60484809178</v>
      </c>
    </row>
    <row r="170" spans="1:12" x14ac:dyDescent="0.2">
      <c r="A170" s="27">
        <v>43530</v>
      </c>
      <c r="B170" s="28">
        <v>650</v>
      </c>
      <c r="C170" s="29">
        <f>VLOOKUP(A170,Таблица2[[&lt;DATE&gt;]:[&lt;VOL&gt;]],5)</f>
        <v>99.98</v>
      </c>
      <c r="D170" s="29">
        <f>MATCH(A170,Купоны[[#All],[Купоны дата]],1)</f>
        <v>4</v>
      </c>
      <c r="E170" s="33">
        <f>INDEX(Купоны[[#All],[Купоны дата]],D170,1)</f>
        <v>43385</v>
      </c>
      <c r="F170" s="30">
        <f t="shared" si="10"/>
        <v>3.1780821917808217</v>
      </c>
      <c r="G170" s="28">
        <f t="shared" si="11"/>
        <v>-670527.53424657544</v>
      </c>
      <c r="H170" s="29">
        <f>SUM($B$8:B170)</f>
        <v>860</v>
      </c>
      <c r="I170" s="30">
        <f>_xlfn.IFNA(VLOOKUP(A170, Купоны[[#All],[Купоны дата]:[Купоны % от Номинала]],3,0),0)*$B$4/100*H170</f>
        <v>0</v>
      </c>
      <c r="J170" s="29" t="str">
        <f t="shared" si="13"/>
        <v>Нет</v>
      </c>
      <c r="K170" s="30">
        <f t="shared" si="14"/>
        <v>-670527.53424657544</v>
      </c>
      <c r="L170" s="29">
        <f t="shared" si="12"/>
        <v>-626423.01183729258</v>
      </c>
    </row>
    <row r="171" spans="1:12" x14ac:dyDescent="0.2">
      <c r="A171" s="27">
        <v>43531</v>
      </c>
      <c r="B171" s="28">
        <v>-410</v>
      </c>
      <c r="C171" s="29">
        <f>VLOOKUP(A171,Таблица2[[&lt;DATE&gt;]:[&lt;VOL&gt;]],5)</f>
        <v>99.99</v>
      </c>
      <c r="D171" s="29">
        <f>MATCH(A171,Купоны[[#All],[Купоны дата]],1)</f>
        <v>4</v>
      </c>
      <c r="E171" s="33">
        <f>INDEX(Купоны[[#All],[Купоны дата]],D171,1)</f>
        <v>43385</v>
      </c>
      <c r="F171" s="30">
        <f t="shared" si="10"/>
        <v>3.2</v>
      </c>
      <c r="G171" s="28">
        <f t="shared" si="11"/>
        <v>423079</v>
      </c>
      <c r="H171" s="29">
        <f>SUM($B$8:B171)</f>
        <v>450</v>
      </c>
      <c r="I171" s="30">
        <f>_xlfn.IFNA(VLOOKUP(A171, Купоны[[#All],[Купоны дата]:[Купоны % от Номинала]],3,0),0)*$B$4/100*H171</f>
        <v>0</v>
      </c>
      <c r="J171" s="29" t="str">
        <f t="shared" si="13"/>
        <v>Нет</v>
      </c>
      <c r="K171" s="30">
        <f t="shared" si="14"/>
        <v>423079</v>
      </c>
      <c r="L171" s="29">
        <f t="shared" si="12"/>
        <v>395197.78641576256</v>
      </c>
    </row>
    <row r="172" spans="1:12" x14ac:dyDescent="0.2">
      <c r="A172" s="27">
        <v>43538</v>
      </c>
      <c r="B172" s="28">
        <v>-350</v>
      </c>
      <c r="C172" s="29">
        <f>VLOOKUP(A172,Таблица2[[&lt;DATE&gt;]:[&lt;VOL&gt;]],5)</f>
        <v>100</v>
      </c>
      <c r="D172" s="29">
        <f>MATCH(A172,Купоны[[#All],[Купоны дата]],1)</f>
        <v>4</v>
      </c>
      <c r="E172" s="33">
        <f>INDEX(Купоны[[#All],[Купоны дата]],D172,1)</f>
        <v>43385</v>
      </c>
      <c r="F172" s="30">
        <f t="shared" si="10"/>
        <v>3.3534246575342466</v>
      </c>
      <c r="G172" s="28">
        <f t="shared" si="11"/>
        <v>361736.98630136979</v>
      </c>
      <c r="H172" s="29">
        <f>SUM($B$8:B172)</f>
        <v>100</v>
      </c>
      <c r="I172" s="30">
        <f>_xlfn.IFNA(VLOOKUP(A172, Купоны[[#All],[Купоны дата]:[Купоны % от Номинала]],3,0),0)*$B$4/100*H172</f>
        <v>0</v>
      </c>
      <c r="J172" s="29" t="str">
        <f t="shared" si="13"/>
        <v>Нет</v>
      </c>
      <c r="K172" s="30">
        <f t="shared" si="14"/>
        <v>361736.98630136979</v>
      </c>
      <c r="L172" s="29">
        <f t="shared" si="12"/>
        <v>337582.23187795962</v>
      </c>
    </row>
    <row r="173" spans="1:12" x14ac:dyDescent="0.2">
      <c r="A173" s="27">
        <v>43539</v>
      </c>
      <c r="B173" s="28">
        <v>-40</v>
      </c>
      <c r="C173" s="29">
        <f>VLOOKUP(A173,Таблица2[[&lt;DATE&gt;]:[&lt;VOL&gt;]],5)</f>
        <v>100</v>
      </c>
      <c r="D173" s="29">
        <f>MATCH(A173,Купоны[[#All],[Купоны дата]],1)</f>
        <v>4</v>
      </c>
      <c r="E173" s="33">
        <f>INDEX(Купоны[[#All],[Купоны дата]],D173,1)</f>
        <v>43385</v>
      </c>
      <c r="F173" s="30">
        <f t="shared" si="10"/>
        <v>3.3753424657534246</v>
      </c>
      <c r="G173" s="28">
        <f t="shared" si="11"/>
        <v>41350.136986301368</v>
      </c>
      <c r="H173" s="29">
        <f>SUM($B$8:B173)</f>
        <v>60</v>
      </c>
      <c r="I173" s="30">
        <f>_xlfn.IFNA(VLOOKUP(A173, Купоны[[#All],[Купоны дата]:[Купоны % от Номинала]],3,0),0)*$B$4/100*H173</f>
        <v>0</v>
      </c>
      <c r="J173" s="29" t="str">
        <f t="shared" si="13"/>
        <v>Нет</v>
      </c>
      <c r="K173" s="30">
        <f t="shared" si="14"/>
        <v>41350.136986301368</v>
      </c>
      <c r="L173" s="29">
        <f t="shared" si="12"/>
        <v>38583.85029169386</v>
      </c>
    </row>
    <row r="174" spans="1:12" x14ac:dyDescent="0.2">
      <c r="A174" s="27">
        <v>43542</v>
      </c>
      <c r="B174" s="28">
        <v>130</v>
      </c>
      <c r="C174" s="29">
        <f>VLOOKUP(A174,Таблица2[[&lt;DATE&gt;]:[&lt;VOL&gt;]],5)</f>
        <v>99.99</v>
      </c>
      <c r="D174" s="29">
        <f>MATCH(A174,Купоны[[#All],[Купоны дата]],1)</f>
        <v>4</v>
      </c>
      <c r="E174" s="33">
        <f>INDEX(Купоны[[#All],[Купоны дата]],D174,1)</f>
        <v>43385</v>
      </c>
      <c r="F174" s="30">
        <f t="shared" si="10"/>
        <v>3.441095890410959</v>
      </c>
      <c r="G174" s="28">
        <f t="shared" si="11"/>
        <v>-134460.42465753425</v>
      </c>
      <c r="H174" s="29">
        <f>SUM($B$8:B174)</f>
        <v>190</v>
      </c>
      <c r="I174" s="30">
        <f>_xlfn.IFNA(VLOOKUP(A174, Купоны[[#All],[Купоны дата]:[Купоны % от Номинала]],3,0),0)*$B$4/100*H174</f>
        <v>0</v>
      </c>
      <c r="J174" s="29" t="str">
        <f t="shared" si="13"/>
        <v>Нет</v>
      </c>
      <c r="K174" s="30">
        <f t="shared" si="14"/>
        <v>-134460.42465753425</v>
      </c>
      <c r="L174" s="29">
        <f t="shared" si="12"/>
        <v>-125414.84076648859</v>
      </c>
    </row>
    <row r="175" spans="1:12" x14ac:dyDescent="0.2">
      <c r="A175" s="27">
        <v>43544</v>
      </c>
      <c r="B175" s="28">
        <v>300</v>
      </c>
      <c r="C175" s="29">
        <f>VLOOKUP(A175,Таблица2[[&lt;DATE&gt;]:[&lt;VOL&gt;]],5)</f>
        <v>99.98</v>
      </c>
      <c r="D175" s="29">
        <f>MATCH(A175,Купоны[[#All],[Купоны дата]],1)</f>
        <v>4</v>
      </c>
      <c r="E175" s="33">
        <f>INDEX(Купоны[[#All],[Купоны дата]],D175,1)</f>
        <v>43385</v>
      </c>
      <c r="F175" s="30">
        <f t="shared" si="10"/>
        <v>3.4849315068493154</v>
      </c>
      <c r="G175" s="28">
        <f t="shared" si="11"/>
        <v>-310394.79452054796</v>
      </c>
      <c r="H175" s="29">
        <f>SUM($B$8:B175)</f>
        <v>490</v>
      </c>
      <c r="I175" s="30">
        <f>_xlfn.IFNA(VLOOKUP(A175, Купоны[[#All],[Купоны дата]:[Купоны % от Номинала]],3,0),0)*$B$4/100*H175</f>
        <v>0</v>
      </c>
      <c r="J175" s="29" t="str">
        <f t="shared" si="13"/>
        <v>Нет</v>
      </c>
      <c r="K175" s="30">
        <f t="shared" si="14"/>
        <v>-310394.79452054796</v>
      </c>
      <c r="L175" s="29">
        <f t="shared" si="12"/>
        <v>-289436.15228610265</v>
      </c>
    </row>
    <row r="176" spans="1:12" x14ac:dyDescent="0.2">
      <c r="A176" s="27">
        <v>43546</v>
      </c>
      <c r="B176" s="28">
        <v>570</v>
      </c>
      <c r="C176" s="29">
        <f>VLOOKUP(A176,Таблица2[[&lt;DATE&gt;]:[&lt;VOL&gt;]],5)</f>
        <v>99.98</v>
      </c>
      <c r="D176" s="29">
        <f>MATCH(A176,Купоны[[#All],[Купоны дата]],1)</f>
        <v>4</v>
      </c>
      <c r="E176" s="33">
        <f>INDEX(Купоны[[#All],[Купоны дата]],D176,1)</f>
        <v>43385</v>
      </c>
      <c r="F176" s="30">
        <f t="shared" si="10"/>
        <v>3.5287671232876718</v>
      </c>
      <c r="G176" s="28">
        <f t="shared" si="11"/>
        <v>-589999.9726027397</v>
      </c>
      <c r="H176" s="29">
        <f>SUM($B$8:B176)</f>
        <v>1060</v>
      </c>
      <c r="I176" s="30">
        <f>_xlfn.IFNA(VLOOKUP(A176, Купоны[[#All],[Купоны дата]:[Купоны % от Номинала]],3,0),0)*$B$4/100*H176</f>
        <v>0</v>
      </c>
      <c r="J176" s="29" t="str">
        <f t="shared" si="13"/>
        <v>Нет</v>
      </c>
      <c r="K176" s="30">
        <f t="shared" si="14"/>
        <v>-589999.9726027397</v>
      </c>
      <c r="L176" s="29">
        <f t="shared" si="12"/>
        <v>-550014.61855782475</v>
      </c>
    </row>
    <row r="177" spans="1:12" x14ac:dyDescent="0.2">
      <c r="A177" s="27">
        <v>43550</v>
      </c>
      <c r="B177" s="28">
        <v>40</v>
      </c>
      <c r="C177" s="29">
        <f>VLOOKUP(A177,Таблица2[[&lt;DATE&gt;]:[&lt;VOL&gt;]],5)</f>
        <v>99.77</v>
      </c>
      <c r="D177" s="29">
        <f>MATCH(A177,Купоны[[#All],[Купоны дата]],1)</f>
        <v>4</v>
      </c>
      <c r="E177" s="33">
        <f>INDEX(Купоны[[#All],[Купоны дата]],D177,1)</f>
        <v>43385</v>
      </c>
      <c r="F177" s="30">
        <f t="shared" si="10"/>
        <v>3.6164383561643838</v>
      </c>
      <c r="G177" s="28">
        <f t="shared" si="11"/>
        <v>-41354.575342465752</v>
      </c>
      <c r="H177" s="29">
        <f>SUM($B$8:B177)</f>
        <v>1100</v>
      </c>
      <c r="I177" s="30">
        <f>_xlfn.IFNA(VLOOKUP(A177, Купоны[[#All],[Купоны дата]:[Купоны % от Номинала]],3,0),0)*$B$4/100*H177</f>
        <v>0</v>
      </c>
      <c r="J177" s="29" t="str">
        <f t="shared" si="13"/>
        <v>Нет</v>
      </c>
      <c r="K177" s="30">
        <f t="shared" si="14"/>
        <v>-41354.575342465752</v>
      </c>
      <c r="L177" s="29">
        <f t="shared" si="12"/>
        <v>-38531.294080223837</v>
      </c>
    </row>
    <row r="178" spans="1:12" x14ac:dyDescent="0.2">
      <c r="A178" s="27">
        <v>43551</v>
      </c>
      <c r="B178" s="28">
        <v>-300</v>
      </c>
      <c r="C178" s="29">
        <f>VLOOKUP(A178,Таблица2[[&lt;DATE&gt;]:[&lt;VOL&gt;]],5)</f>
        <v>99.95</v>
      </c>
      <c r="D178" s="29">
        <f>MATCH(A178,Купоны[[#All],[Купоны дата]],1)</f>
        <v>4</v>
      </c>
      <c r="E178" s="33">
        <f>INDEX(Купоны[[#All],[Купоны дата]],D178,1)</f>
        <v>43385</v>
      </c>
      <c r="F178" s="30">
        <f t="shared" si="10"/>
        <v>3.6383561643835618</v>
      </c>
      <c r="G178" s="28">
        <f t="shared" si="11"/>
        <v>310765.06849315076</v>
      </c>
      <c r="H178" s="29">
        <f>SUM($B$8:B178)</f>
        <v>800</v>
      </c>
      <c r="I178" s="30">
        <f>_xlfn.IFNA(VLOOKUP(A178, Купоны[[#All],[Купоны дата]:[Купоны % от Номинала]],3,0),0)*$B$4/100*H178</f>
        <v>0</v>
      </c>
      <c r="J178" s="29" t="str">
        <f t="shared" si="13"/>
        <v>Нет</v>
      </c>
      <c r="K178" s="30">
        <f t="shared" si="14"/>
        <v>310765.06849315076</v>
      </c>
      <c r="L178" s="29">
        <f t="shared" si="12"/>
        <v>289510.40224629873</v>
      </c>
    </row>
    <row r="179" spans="1:12" x14ac:dyDescent="0.2">
      <c r="A179" s="27">
        <v>43553</v>
      </c>
      <c r="B179" s="28">
        <v>-400</v>
      </c>
      <c r="C179" s="29">
        <f>VLOOKUP(A179,Таблица2[[&lt;DATE&gt;]:[&lt;VOL&gt;]],5)</f>
        <v>99.99</v>
      </c>
      <c r="D179" s="29">
        <f>MATCH(A179,Купоны[[#All],[Купоны дата]],1)</f>
        <v>4</v>
      </c>
      <c r="E179" s="33">
        <f>INDEX(Купоны[[#All],[Купоны дата]],D179,1)</f>
        <v>43385</v>
      </c>
      <c r="F179" s="30">
        <f t="shared" si="10"/>
        <v>3.6821917808219173</v>
      </c>
      <c r="G179" s="28">
        <f t="shared" si="11"/>
        <v>414688.76712328772</v>
      </c>
      <c r="H179" s="29">
        <f>SUM($B$8:B179)</f>
        <v>400</v>
      </c>
      <c r="I179" s="30">
        <f>_xlfn.IFNA(VLOOKUP(A179, Купоны[[#All],[Купоны дата]:[Купоны % от Номинала]],3,0),0)*$B$4/100*H179</f>
        <v>0</v>
      </c>
      <c r="J179" s="29" t="str">
        <f t="shared" si="13"/>
        <v>Нет</v>
      </c>
      <c r="K179" s="30">
        <f t="shared" si="14"/>
        <v>414688.76712328772</v>
      </c>
      <c r="L179" s="29">
        <f t="shared" si="12"/>
        <v>386223.00853665022</v>
      </c>
    </row>
    <row r="180" spans="1:12" x14ac:dyDescent="0.2">
      <c r="A180" s="27">
        <v>43557</v>
      </c>
      <c r="B180" s="28">
        <v>220</v>
      </c>
      <c r="C180" s="29">
        <f>VLOOKUP(A180,Таблица2[[&lt;DATE&gt;]:[&lt;VOL&gt;]],5)</f>
        <v>100</v>
      </c>
      <c r="D180" s="29">
        <f>MATCH(A180,Купоны[[#All],[Купоны дата]],1)</f>
        <v>4</v>
      </c>
      <c r="E180" s="33">
        <f>INDEX(Купоны[[#All],[Купоны дата]],D180,1)</f>
        <v>43385</v>
      </c>
      <c r="F180" s="30">
        <f t="shared" si="10"/>
        <v>3.7698630136986302</v>
      </c>
      <c r="G180" s="28">
        <f t="shared" si="11"/>
        <v>-228293.69863013696</v>
      </c>
      <c r="H180" s="29">
        <f>SUM($B$8:B180)</f>
        <v>620</v>
      </c>
      <c r="I180" s="30">
        <f>_xlfn.IFNA(VLOOKUP(A180, Купоны[[#All],[Купоны дата]:[Купоны % от Номинала]],3,0),0)*$B$4/100*H180</f>
        <v>0</v>
      </c>
      <c r="J180" s="29" t="str">
        <f t="shared" si="13"/>
        <v>Нет</v>
      </c>
      <c r="K180" s="30">
        <f t="shared" si="14"/>
        <v>-228293.69863013696</v>
      </c>
      <c r="L180" s="29">
        <f t="shared" si="12"/>
        <v>-212509.12528955829</v>
      </c>
    </row>
    <row r="181" spans="1:12" x14ac:dyDescent="0.2">
      <c r="A181" s="27">
        <v>43559</v>
      </c>
      <c r="B181" s="28">
        <v>-480</v>
      </c>
      <c r="C181" s="29">
        <f>VLOOKUP(A181,Таблица2[[&lt;DATE&gt;]:[&lt;VOL&gt;]],5)</f>
        <v>99.96</v>
      </c>
      <c r="D181" s="29">
        <f>MATCH(A181,Купоны[[#All],[Купоны дата]],1)</f>
        <v>4</v>
      </c>
      <c r="E181" s="33">
        <f>INDEX(Купоны[[#All],[Купоны дата]],D181,1)</f>
        <v>43385</v>
      </c>
      <c r="F181" s="30">
        <f t="shared" si="10"/>
        <v>3.8136986301369866</v>
      </c>
      <c r="G181" s="28">
        <f t="shared" si="11"/>
        <v>498113.75342465751</v>
      </c>
      <c r="H181" s="29">
        <f>SUM($B$8:B181)</f>
        <v>140</v>
      </c>
      <c r="I181" s="30">
        <f>_xlfn.IFNA(VLOOKUP(A181, Купоны[[#All],[Купоны дата]:[Купоны % от Номинала]],3,0),0)*$B$4/100*H181</f>
        <v>0</v>
      </c>
      <c r="J181" s="29" t="str">
        <f t="shared" si="13"/>
        <v>Нет</v>
      </c>
      <c r="K181" s="30">
        <f t="shared" si="14"/>
        <v>498113.75342465751</v>
      </c>
      <c r="L181" s="29">
        <f t="shared" si="12"/>
        <v>463549.46791452524</v>
      </c>
    </row>
    <row r="182" spans="1:12" x14ac:dyDescent="0.2">
      <c r="A182" s="27">
        <v>43560</v>
      </c>
      <c r="B182" s="28">
        <v>-40</v>
      </c>
      <c r="C182" s="29">
        <f>VLOOKUP(A182,Таблица2[[&lt;DATE&gt;]:[&lt;VOL&gt;]],5)</f>
        <v>100</v>
      </c>
      <c r="D182" s="29">
        <f>MATCH(A182,Купоны[[#All],[Купоны дата]],1)</f>
        <v>4</v>
      </c>
      <c r="E182" s="33">
        <f>INDEX(Купоны[[#All],[Купоны дата]],D182,1)</f>
        <v>43385</v>
      </c>
      <c r="F182" s="30">
        <f t="shared" si="10"/>
        <v>3.8356164383561646</v>
      </c>
      <c r="G182" s="28">
        <f t="shared" si="11"/>
        <v>41534.246575342469</v>
      </c>
      <c r="H182" s="29">
        <f>SUM($B$8:B182)</f>
        <v>100</v>
      </c>
      <c r="I182" s="30">
        <f>_xlfn.IFNA(VLOOKUP(A182, Купоны[[#All],[Купоны дата]:[Купоны % от Номинала]],3,0),0)*$B$4/100*H182</f>
        <v>0</v>
      </c>
      <c r="J182" s="29" t="str">
        <f t="shared" si="13"/>
        <v>Нет</v>
      </c>
      <c r="K182" s="30">
        <f t="shared" si="14"/>
        <v>41534.246575342469</v>
      </c>
      <c r="L182" s="29">
        <f t="shared" si="12"/>
        <v>38647.004494842615</v>
      </c>
    </row>
    <row r="183" spans="1:12" x14ac:dyDescent="0.2">
      <c r="A183" s="27">
        <v>43564</v>
      </c>
      <c r="B183" s="28">
        <v>10</v>
      </c>
      <c r="C183" s="29">
        <f>VLOOKUP(A183,Таблица2[[&lt;DATE&gt;]:[&lt;VOL&gt;]],5)</f>
        <v>100</v>
      </c>
      <c r="D183" s="29">
        <f>MATCH(A183,Купоны[[#All],[Купоны дата]],1)</f>
        <v>4</v>
      </c>
      <c r="E183" s="33">
        <f>INDEX(Купоны[[#All],[Купоны дата]],D183,1)</f>
        <v>43385</v>
      </c>
      <c r="F183" s="30">
        <f t="shared" si="10"/>
        <v>3.9232876712328766</v>
      </c>
      <c r="G183" s="28">
        <f t="shared" si="11"/>
        <v>-10392.328767123288</v>
      </c>
      <c r="H183" s="29">
        <f>SUM($B$8:B183)</f>
        <v>110</v>
      </c>
      <c r="I183" s="30">
        <f>_xlfn.IFNA(VLOOKUP(A183, Купоны[[#All],[Купоны дата]:[Купоны % от Номинала]],3,0),0)*$B$4/100*H183</f>
        <v>0</v>
      </c>
      <c r="J183" s="29" t="str">
        <f t="shared" si="13"/>
        <v>Нет</v>
      </c>
      <c r="K183" s="30">
        <f t="shared" si="14"/>
        <v>-10392.328767123288</v>
      </c>
      <c r="L183" s="29">
        <f t="shared" si="12"/>
        <v>-9664.7398128548211</v>
      </c>
    </row>
    <row r="184" spans="1:12" x14ac:dyDescent="0.2">
      <c r="A184" s="27">
        <v>43565</v>
      </c>
      <c r="B184" s="28">
        <v>370</v>
      </c>
      <c r="C184" s="29">
        <f>VLOOKUP(A184,Таблица2[[&lt;DATE&gt;]:[&lt;VOL&gt;]],5)</f>
        <v>100</v>
      </c>
      <c r="D184" s="29">
        <f>MATCH(A184,Купоны[[#All],[Купоны дата]],1)</f>
        <v>4</v>
      </c>
      <c r="E184" s="33">
        <f>INDEX(Купоны[[#All],[Купоны дата]],D184,1)</f>
        <v>43385</v>
      </c>
      <c r="F184" s="30">
        <f t="shared" si="10"/>
        <v>3.9452054794520546</v>
      </c>
      <c r="G184" s="28">
        <f t="shared" si="11"/>
        <v>-384597.2602739727</v>
      </c>
      <c r="H184" s="29">
        <f>SUM($B$8:B184)</f>
        <v>480</v>
      </c>
      <c r="I184" s="30">
        <f>_xlfn.IFNA(VLOOKUP(A184, Купоны[[#All],[Купоны дата]:[Купоны % от Номинала]],3,0),0)*$B$4/100*H184</f>
        <v>0</v>
      </c>
      <c r="J184" s="29" t="str">
        <f t="shared" si="13"/>
        <v>Нет</v>
      </c>
      <c r="K184" s="30">
        <f t="shared" si="14"/>
        <v>-384597.2602739727</v>
      </c>
      <c r="L184" s="29">
        <f t="shared" si="12"/>
        <v>-357622.98400974489</v>
      </c>
    </row>
    <row r="185" spans="1:12" x14ac:dyDescent="0.2">
      <c r="A185" s="27">
        <v>43567</v>
      </c>
      <c r="B185" s="28">
        <v>0</v>
      </c>
      <c r="C185" s="29">
        <f>VLOOKUP(A185,Таблица2[[&lt;DATE&gt;]:[&lt;VOL&gt;]],5)</f>
        <v>100.16</v>
      </c>
      <c r="D185" s="29">
        <f>MATCH(A185,Купоны[[#All],[Купоны дата]],1)</f>
        <v>5</v>
      </c>
      <c r="E185" s="33">
        <f>INDEX(Купоны[[#All],[Купоны дата]],D185,1)</f>
        <v>43567</v>
      </c>
      <c r="F185" s="30">
        <f t="shared" si="10"/>
        <v>0</v>
      </c>
      <c r="G185" s="28">
        <f t="shared" si="11"/>
        <v>0</v>
      </c>
      <c r="H185" s="29">
        <f>SUM($B$8:B185)</f>
        <v>480</v>
      </c>
      <c r="I185" s="30">
        <f>_xlfn.IFNA(VLOOKUP(A185, Купоны[[#All],[Купоны дата]:[Купоны % от Номинала]],3,0),0)*$B$4/100*H185</f>
        <v>19147.2</v>
      </c>
      <c r="J185" s="29" t="str">
        <f t="shared" si="13"/>
        <v>Да</v>
      </c>
      <c r="K185" s="30">
        <f t="shared" si="14"/>
        <v>19147.2</v>
      </c>
      <c r="L185" s="29">
        <f t="shared" si="12"/>
        <v>17799.524653945751</v>
      </c>
    </row>
    <row r="186" spans="1:12" x14ac:dyDescent="0.2">
      <c r="A186" s="27">
        <v>43570</v>
      </c>
      <c r="B186" s="28">
        <v>670</v>
      </c>
      <c r="C186" s="29">
        <f>VLOOKUP(A186,Таблица2[[&lt;DATE&gt;]:[&lt;VOL&gt;]],5)</f>
        <v>100.15</v>
      </c>
      <c r="D186" s="29">
        <f>MATCH(A186,Купоны[[#All],[Купоны дата]],1)</f>
        <v>5</v>
      </c>
      <c r="E186" s="33">
        <f>INDEX(Купоны[[#All],[Купоны дата]],D186,1)</f>
        <v>43567</v>
      </c>
      <c r="F186" s="30">
        <f t="shared" si="10"/>
        <v>6.5753424657534254E-2</v>
      </c>
      <c r="G186" s="28">
        <f t="shared" si="11"/>
        <v>-671445.54794520547</v>
      </c>
      <c r="H186" s="29">
        <f>SUM($B$8:B186)</f>
        <v>1150</v>
      </c>
      <c r="I186" s="30">
        <f>_xlfn.IFNA(VLOOKUP(A186, Купоны[[#All],[Купоны дата]:[Купоны % от Номинала]],3,0),0)*$B$4/100*H186</f>
        <v>0</v>
      </c>
      <c r="J186" s="29" t="str">
        <f t="shared" si="13"/>
        <v>Нет</v>
      </c>
      <c r="K186" s="30">
        <f t="shared" si="14"/>
        <v>-671445.54794520547</v>
      </c>
      <c r="L186" s="29">
        <f t="shared" si="12"/>
        <v>-623935.60674073116</v>
      </c>
    </row>
    <row r="187" spans="1:12" x14ac:dyDescent="0.2">
      <c r="A187" s="27">
        <v>43572</v>
      </c>
      <c r="B187" s="28">
        <v>-1120</v>
      </c>
      <c r="C187" s="29">
        <f>VLOOKUP(A187,Таблица2[[&lt;DATE&gt;]:[&lt;VOL&gt;]],5)</f>
        <v>100.17</v>
      </c>
      <c r="D187" s="29">
        <f>MATCH(A187,Купоны[[#All],[Купоны дата]],1)</f>
        <v>5</v>
      </c>
      <c r="E187" s="33">
        <f>INDEX(Купоны[[#All],[Купоны дата]],D187,1)</f>
        <v>43567</v>
      </c>
      <c r="F187" s="30">
        <f t="shared" si="10"/>
        <v>0.10958904109589042</v>
      </c>
      <c r="G187" s="28">
        <f t="shared" si="11"/>
        <v>1123131.397260274</v>
      </c>
      <c r="H187" s="29">
        <f>SUM($B$8:B187)</f>
        <v>30</v>
      </c>
      <c r="I187" s="30">
        <f>_xlfn.IFNA(VLOOKUP(A187, Купоны[[#All],[Купоны дата]:[Купоны % от Номинала]],3,0),0)*$B$4/100*H187</f>
        <v>0</v>
      </c>
      <c r="J187" s="29" t="str">
        <f t="shared" si="13"/>
        <v>Нет</v>
      </c>
      <c r="K187" s="30">
        <f t="shared" si="14"/>
        <v>1123131.397260274</v>
      </c>
      <c r="L187" s="29">
        <f t="shared" si="12"/>
        <v>1043382.2266010379</v>
      </c>
    </row>
    <row r="188" spans="1:12" x14ac:dyDescent="0.2">
      <c r="A188" s="27">
        <v>43574</v>
      </c>
      <c r="B188" s="28">
        <v>510</v>
      </c>
      <c r="C188" s="29">
        <f>VLOOKUP(A188,Таблица2[[&lt;DATE&gt;]:[&lt;VOL&gt;]],5)</f>
        <v>100.29</v>
      </c>
      <c r="D188" s="29">
        <f>MATCH(A188,Купоны[[#All],[Купоны дата]],1)</f>
        <v>5</v>
      </c>
      <c r="E188" s="33">
        <f>INDEX(Купоны[[#All],[Купоны дата]],D188,1)</f>
        <v>43567</v>
      </c>
      <c r="F188" s="30">
        <f t="shared" si="10"/>
        <v>0.15342465753424658</v>
      </c>
      <c r="G188" s="28">
        <f t="shared" si="11"/>
        <v>-512261.46575342468</v>
      </c>
      <c r="H188" s="29">
        <f>SUM($B$8:B188)</f>
        <v>540</v>
      </c>
      <c r="I188" s="30">
        <f>_xlfn.IFNA(VLOOKUP(A188, Купоны[[#All],[Купоны дата]:[Купоны % от Номинала]],3,0),0)*$B$4/100*H188</f>
        <v>0</v>
      </c>
      <c r="J188" s="29" t="str">
        <f t="shared" si="13"/>
        <v>Нет</v>
      </c>
      <c r="K188" s="30">
        <f t="shared" si="14"/>
        <v>-512261.46575342468</v>
      </c>
      <c r="L188" s="29">
        <f t="shared" si="12"/>
        <v>-475760.57285430981</v>
      </c>
    </row>
    <row r="189" spans="1:12" x14ac:dyDescent="0.2">
      <c r="A189" s="27">
        <v>43578</v>
      </c>
      <c r="B189" s="28">
        <v>660</v>
      </c>
      <c r="C189" s="29">
        <f>VLOOKUP(A189,Таблица2[[&lt;DATE&gt;]:[&lt;VOL&gt;]],5)</f>
        <v>100.5</v>
      </c>
      <c r="D189" s="29">
        <f>MATCH(A189,Купоны[[#All],[Купоны дата]],1)</f>
        <v>5</v>
      </c>
      <c r="E189" s="33">
        <f>INDEX(Купоны[[#All],[Купоны дата]],D189,1)</f>
        <v>43567</v>
      </c>
      <c r="F189" s="30">
        <f t="shared" si="10"/>
        <v>0.24109589041095891</v>
      </c>
      <c r="G189" s="28">
        <f t="shared" si="11"/>
        <v>-664891.23287671234</v>
      </c>
      <c r="H189" s="29">
        <f>SUM($B$8:B189)</f>
        <v>1200</v>
      </c>
      <c r="I189" s="30">
        <f>_xlfn.IFNA(VLOOKUP(A189, Купоны[[#All],[Купоны дата]:[Купоны % от Номинала]],3,0),0)*$B$4/100*H189</f>
        <v>0</v>
      </c>
      <c r="J189" s="29" t="str">
        <f t="shared" si="13"/>
        <v>Нет</v>
      </c>
      <c r="K189" s="30">
        <f t="shared" si="14"/>
        <v>-664891.23287671234</v>
      </c>
      <c r="L189" s="29">
        <f t="shared" si="12"/>
        <v>-617184.70595266367</v>
      </c>
    </row>
    <row r="190" spans="1:12" x14ac:dyDescent="0.2">
      <c r="A190" s="27">
        <v>43579</v>
      </c>
      <c r="B190" s="28">
        <v>-940</v>
      </c>
      <c r="C190" s="29">
        <f>VLOOKUP(A190,Таблица2[[&lt;DATE&gt;]:[&lt;VOL&gt;]],5)</f>
        <v>100.3</v>
      </c>
      <c r="D190" s="29">
        <f>MATCH(A190,Купоны[[#All],[Купоны дата]],1)</f>
        <v>5</v>
      </c>
      <c r="E190" s="33">
        <f>INDEX(Купоны[[#All],[Купоны дата]],D190,1)</f>
        <v>43567</v>
      </c>
      <c r="F190" s="30">
        <f t="shared" si="10"/>
        <v>0.26301369863013702</v>
      </c>
      <c r="G190" s="28">
        <f t="shared" si="11"/>
        <v>945292.32876712317</v>
      </c>
      <c r="H190" s="29">
        <f>SUM($B$8:B190)</f>
        <v>260</v>
      </c>
      <c r="I190" s="30">
        <f>_xlfn.IFNA(VLOOKUP(A190, Купоны[[#All],[Купоны дата]:[Купоны % от Номинала]],3,0),0)*$B$4/100*H190</f>
        <v>0</v>
      </c>
      <c r="J190" s="29" t="str">
        <f t="shared" si="13"/>
        <v>Нет</v>
      </c>
      <c r="K190" s="30">
        <f t="shared" si="14"/>
        <v>945292.32876712317</v>
      </c>
      <c r="L190" s="29">
        <f t="shared" si="12"/>
        <v>877349.49358382472</v>
      </c>
    </row>
    <row r="191" spans="1:12" x14ac:dyDescent="0.2">
      <c r="A191" s="27">
        <v>43581</v>
      </c>
      <c r="B191" s="28">
        <v>590</v>
      </c>
      <c r="C191" s="29">
        <f>VLOOKUP(A191,Таблица2[[&lt;DATE&gt;]:[&lt;VOL&gt;]],5)</f>
        <v>100.2</v>
      </c>
      <c r="D191" s="29">
        <f>MATCH(A191,Купоны[[#All],[Купоны дата]],1)</f>
        <v>5</v>
      </c>
      <c r="E191" s="33">
        <f>INDEX(Купоны[[#All],[Купоны дата]],D191,1)</f>
        <v>43567</v>
      </c>
      <c r="F191" s="30">
        <f t="shared" si="10"/>
        <v>0.30684931506849317</v>
      </c>
      <c r="G191" s="28">
        <f t="shared" si="11"/>
        <v>-592990.41095890407</v>
      </c>
      <c r="H191" s="29">
        <f>SUM($B$8:B191)</f>
        <v>850</v>
      </c>
      <c r="I191" s="30">
        <f>_xlfn.IFNA(VLOOKUP(A191, Купоны[[#All],[Купоны дата]:[Купоны % от Номинала]],3,0),0)*$B$4/100*H191</f>
        <v>0</v>
      </c>
      <c r="J191" s="29" t="str">
        <f t="shared" si="13"/>
        <v>Нет</v>
      </c>
      <c r="K191" s="30">
        <f t="shared" si="14"/>
        <v>-592990.41095890407</v>
      </c>
      <c r="L191" s="29">
        <f t="shared" si="12"/>
        <v>-550222.13922765292</v>
      </c>
    </row>
    <row r="192" spans="1:12" x14ac:dyDescent="0.2">
      <c r="A192" s="27">
        <v>43585</v>
      </c>
      <c r="B192" s="28">
        <v>-160</v>
      </c>
      <c r="C192" s="29">
        <f>VLOOKUP(A192,Таблица2[[&lt;DATE&gt;]:[&lt;VOL&gt;]],5)</f>
        <v>100.36</v>
      </c>
      <c r="D192" s="29">
        <f>MATCH(A192,Купоны[[#All],[Купоны дата]],1)</f>
        <v>5</v>
      </c>
      <c r="E192" s="33">
        <f>INDEX(Купоны[[#All],[Купоны дата]],D192,1)</f>
        <v>43567</v>
      </c>
      <c r="F192" s="30">
        <f t="shared" si="10"/>
        <v>0.39452054794520547</v>
      </c>
      <c r="G192" s="28">
        <f t="shared" si="11"/>
        <v>161207.23287671234</v>
      </c>
      <c r="H192" s="29">
        <f>SUM($B$8:B192)</f>
        <v>690</v>
      </c>
      <c r="I192" s="30">
        <f>_xlfn.IFNA(VLOOKUP(A192, Купоны[[#All],[Купоны дата]:[Купоны % от Номинала]],3,0),0)*$B$4/100*H192</f>
        <v>0</v>
      </c>
      <c r="J192" s="29" t="str">
        <f t="shared" si="13"/>
        <v>Нет</v>
      </c>
      <c r="K192" s="30">
        <f t="shared" si="14"/>
        <v>161207.23287671234</v>
      </c>
      <c r="L192" s="29">
        <f t="shared" si="12"/>
        <v>149500.51968973383</v>
      </c>
    </row>
    <row r="193" spans="1:12" x14ac:dyDescent="0.2">
      <c r="A193" s="27">
        <v>43587</v>
      </c>
      <c r="B193" s="28">
        <v>220</v>
      </c>
      <c r="C193" s="29">
        <f>VLOOKUP(A193,Таблица2[[&lt;DATE&gt;]:[&lt;VOL&gt;]],5)</f>
        <v>100.16</v>
      </c>
      <c r="D193" s="29">
        <f>MATCH(A193,Купоны[[#All],[Купоны дата]],1)</f>
        <v>5</v>
      </c>
      <c r="E193" s="33">
        <f>INDEX(Купоны[[#All],[Купоны дата]],D193,1)</f>
        <v>43567</v>
      </c>
      <c r="F193" s="30">
        <f t="shared" si="10"/>
        <v>0.43835616438356168</v>
      </c>
      <c r="G193" s="28">
        <f t="shared" si="11"/>
        <v>-221316.3835616438</v>
      </c>
      <c r="H193" s="29">
        <f>SUM($B$8:B193)</f>
        <v>910</v>
      </c>
      <c r="I193" s="30">
        <f>_xlfn.IFNA(VLOOKUP(A193, Купоны[[#All],[Купоны дата]:[Купоны % от Номинала]],3,0),0)*$B$4/100*H193</f>
        <v>0</v>
      </c>
      <c r="J193" s="29" t="str">
        <f t="shared" si="13"/>
        <v>Нет</v>
      </c>
      <c r="K193" s="30">
        <f t="shared" si="14"/>
        <v>-221316.3835616438</v>
      </c>
      <c r="L193" s="29">
        <f t="shared" si="12"/>
        <v>-205189.73859491589</v>
      </c>
    </row>
    <row r="194" spans="1:12" x14ac:dyDescent="0.2">
      <c r="A194" s="27">
        <v>43588</v>
      </c>
      <c r="B194" s="28">
        <v>-360</v>
      </c>
      <c r="C194" s="29">
        <f>VLOOKUP(A194,Таблица2[[&lt;DATE&gt;]:[&lt;VOL&gt;]],5)</f>
        <v>100.25</v>
      </c>
      <c r="D194" s="29">
        <f>MATCH(A194,Купоны[[#All],[Купоны дата]],1)</f>
        <v>5</v>
      </c>
      <c r="E194" s="33">
        <f>INDEX(Купоны[[#All],[Купоны дата]],D194,1)</f>
        <v>43567</v>
      </c>
      <c r="F194" s="30">
        <f t="shared" si="10"/>
        <v>0.46027397260273967</v>
      </c>
      <c r="G194" s="28">
        <f t="shared" si="11"/>
        <v>362556.98630136979</v>
      </c>
      <c r="H194" s="29">
        <f>SUM($B$8:B194)</f>
        <v>550</v>
      </c>
      <c r="I194" s="30">
        <f>_xlfn.IFNA(VLOOKUP(A194, Купоны[[#All],[Купоны дата]:[Купоны % от Номинала]],3,0),0)*$B$4/100*H194</f>
        <v>0</v>
      </c>
      <c r="J194" s="29" t="str">
        <f t="shared" si="13"/>
        <v>Нет</v>
      </c>
      <c r="K194" s="30">
        <f t="shared" si="14"/>
        <v>362556.98630136979</v>
      </c>
      <c r="L194" s="29">
        <f t="shared" si="12"/>
        <v>336093.64331091504</v>
      </c>
    </row>
    <row r="195" spans="1:12" x14ac:dyDescent="0.2">
      <c r="A195" s="27">
        <v>43593</v>
      </c>
      <c r="B195" s="28">
        <v>140</v>
      </c>
      <c r="C195" s="29">
        <f>VLOOKUP(A195,Таблица2[[&lt;DATE&gt;]:[&lt;VOL&gt;]],5)</f>
        <v>100.15</v>
      </c>
      <c r="D195" s="29">
        <f>MATCH(A195,Купоны[[#All],[Купоны дата]],1)</f>
        <v>5</v>
      </c>
      <c r="E195" s="33">
        <f>INDEX(Купоны[[#All],[Купоны дата]],D195,1)</f>
        <v>43567</v>
      </c>
      <c r="F195" s="30">
        <f t="shared" si="10"/>
        <v>0.56986301369863013</v>
      </c>
      <c r="G195" s="28">
        <f t="shared" si="11"/>
        <v>-141007.80821917808</v>
      </c>
      <c r="H195" s="29">
        <f>SUM($B$8:B195)</f>
        <v>690</v>
      </c>
      <c r="I195" s="30">
        <f>_xlfn.IFNA(VLOOKUP(A195, Купоны[[#All],[Купоны дата]:[Купоны % от Номинала]],3,0),0)*$B$4/100*H195</f>
        <v>0</v>
      </c>
      <c r="J195" s="29" t="str">
        <f t="shared" si="13"/>
        <v>Нет</v>
      </c>
      <c r="K195" s="30">
        <f t="shared" si="14"/>
        <v>-141007.80821917808</v>
      </c>
      <c r="L195" s="29">
        <f t="shared" si="12"/>
        <v>-130628.19265608081</v>
      </c>
    </row>
    <row r="196" spans="1:12" x14ac:dyDescent="0.2">
      <c r="A196" s="27">
        <v>43598</v>
      </c>
      <c r="B196" s="28">
        <v>140</v>
      </c>
      <c r="C196" s="29">
        <f>VLOOKUP(A196,Таблица2[[&lt;DATE&gt;]:[&lt;VOL&gt;]],5)</f>
        <v>100.08</v>
      </c>
      <c r="D196" s="29">
        <f>MATCH(A196,Купоны[[#All],[Купоны дата]],1)</f>
        <v>5</v>
      </c>
      <c r="E196" s="33">
        <f>INDEX(Купоны[[#All],[Купоны дата]],D196,1)</f>
        <v>43567</v>
      </c>
      <c r="F196" s="30">
        <f t="shared" si="10"/>
        <v>0.67945205479452053</v>
      </c>
      <c r="G196" s="28">
        <f t="shared" si="11"/>
        <v>-141063.23287671234</v>
      </c>
      <c r="H196" s="29">
        <f>SUM($B$8:B196)</f>
        <v>830</v>
      </c>
      <c r="I196" s="30">
        <f>_xlfn.IFNA(VLOOKUP(A196, Купоны[[#All],[Купоны дата]:[Купоны % от Номинала]],3,0),0)*$B$4/100*H196</f>
        <v>0</v>
      </c>
      <c r="J196" s="29" t="str">
        <f t="shared" si="13"/>
        <v>Нет</v>
      </c>
      <c r="K196" s="30">
        <f t="shared" si="14"/>
        <v>-141063.23287671234</v>
      </c>
      <c r="L196" s="29">
        <f t="shared" si="12"/>
        <v>-130592.22590510824</v>
      </c>
    </row>
    <row r="197" spans="1:12" x14ac:dyDescent="0.2">
      <c r="A197" s="27">
        <v>43599</v>
      </c>
      <c r="B197" s="28">
        <v>-280</v>
      </c>
      <c r="C197" s="29">
        <f>VLOOKUP(A197,Таблица2[[&lt;DATE&gt;]:[&lt;VOL&gt;]],5)</f>
        <v>100.31</v>
      </c>
      <c r="D197" s="29">
        <f>MATCH(A197,Купоны[[#All],[Купоны дата]],1)</f>
        <v>5</v>
      </c>
      <c r="E197" s="33">
        <f>INDEX(Купоны[[#All],[Купоны дата]],D197,1)</f>
        <v>43567</v>
      </c>
      <c r="F197" s="30">
        <f t="shared" si="10"/>
        <v>0.70136986301369864</v>
      </c>
      <c r="G197" s="28">
        <f t="shared" si="11"/>
        <v>282831.83561643836</v>
      </c>
      <c r="H197" s="29">
        <f>SUM($B$8:B197)</f>
        <v>550</v>
      </c>
      <c r="I197" s="30">
        <f>_xlfn.IFNA(VLOOKUP(A197, Купоны[[#All],[Купоны дата]:[Купоны % от Номинала]],3,0),0)*$B$4/100*H197</f>
        <v>0</v>
      </c>
      <c r="J197" s="29" t="str">
        <f t="shared" si="13"/>
        <v>Нет</v>
      </c>
      <c r="K197" s="30">
        <f t="shared" si="14"/>
        <v>282831.83561643836</v>
      </c>
      <c r="L197" s="29">
        <f t="shared" si="12"/>
        <v>261802.46473731933</v>
      </c>
    </row>
    <row r="198" spans="1:12" x14ac:dyDescent="0.2">
      <c r="A198" s="27">
        <v>43600</v>
      </c>
      <c r="B198" s="28">
        <v>-230</v>
      </c>
      <c r="C198" s="29">
        <f>VLOOKUP(A198,Таблица2[[&lt;DATE&gt;]:[&lt;VOL&gt;]],5)</f>
        <v>100.3</v>
      </c>
      <c r="D198" s="29">
        <f>MATCH(A198,Купоны[[#All],[Купоны дата]],1)</f>
        <v>5</v>
      </c>
      <c r="E198" s="33">
        <f>INDEX(Купоны[[#All],[Купоны дата]],D198,1)</f>
        <v>43567</v>
      </c>
      <c r="F198" s="30">
        <f t="shared" si="10"/>
        <v>0.72328767123287674</v>
      </c>
      <c r="G198" s="28">
        <f t="shared" si="11"/>
        <v>232353.56164383565</v>
      </c>
      <c r="H198" s="29">
        <f>SUM($B$8:B198)</f>
        <v>320</v>
      </c>
      <c r="I198" s="30">
        <f>_xlfn.IFNA(VLOOKUP(A198, Купоны[[#All],[Купоны дата]:[Купоны % от Номинала]],3,0),0)*$B$4/100*H198</f>
        <v>0</v>
      </c>
      <c r="J198" s="29" t="str">
        <f t="shared" si="13"/>
        <v>Нет</v>
      </c>
      <c r="K198" s="30">
        <f t="shared" si="14"/>
        <v>232353.56164383565</v>
      </c>
      <c r="L198" s="29">
        <f t="shared" si="12"/>
        <v>215048.64964372176</v>
      </c>
    </row>
    <row r="199" spans="1:12" x14ac:dyDescent="0.2">
      <c r="A199" s="27">
        <v>43601</v>
      </c>
      <c r="B199" s="28">
        <v>550</v>
      </c>
      <c r="C199" s="29">
        <f>VLOOKUP(A199,Таблица2[[&lt;DATE&gt;]:[&lt;VOL&gt;]],5)</f>
        <v>100.31</v>
      </c>
      <c r="D199" s="29">
        <f>MATCH(A199,Купоны[[#All],[Купоны дата]],1)</f>
        <v>5</v>
      </c>
      <c r="E199" s="33">
        <f>INDEX(Купоны[[#All],[Купоны дата]],D199,1)</f>
        <v>43567</v>
      </c>
      <c r="F199" s="30">
        <f t="shared" si="10"/>
        <v>0.74520547945205484</v>
      </c>
      <c r="G199" s="28">
        <f t="shared" si="11"/>
        <v>-555803.63013698626</v>
      </c>
      <c r="H199" s="29">
        <f>SUM($B$8:B199)</f>
        <v>870</v>
      </c>
      <c r="I199" s="30">
        <f>_xlfn.IFNA(VLOOKUP(A199, Купоны[[#All],[Купоны дата]:[Купоны % от Номинала]],3,0),0)*$B$4/100*H199</f>
        <v>0</v>
      </c>
      <c r="J199" s="29" t="str">
        <f t="shared" si="13"/>
        <v>Нет</v>
      </c>
      <c r="K199" s="30">
        <f t="shared" si="14"/>
        <v>-555803.63013698626</v>
      </c>
      <c r="L199" s="29">
        <f t="shared" si="12"/>
        <v>-514340.48725793062</v>
      </c>
    </row>
    <row r="200" spans="1:12" x14ac:dyDescent="0.2">
      <c r="A200" s="27">
        <v>43605</v>
      </c>
      <c r="B200" s="28">
        <v>-660</v>
      </c>
      <c r="C200" s="29">
        <f>VLOOKUP(A200,Таблица2[[&lt;DATE&gt;]:[&lt;VOL&gt;]],5)</f>
        <v>100.6</v>
      </c>
      <c r="D200" s="29">
        <f>MATCH(A200,Купоны[[#All],[Купоны дата]],1)</f>
        <v>5</v>
      </c>
      <c r="E200" s="33">
        <f>INDEX(Купоны[[#All],[Купоны дата]],D200,1)</f>
        <v>43567</v>
      </c>
      <c r="F200" s="30">
        <f t="shared" ref="F200:F263" si="15">$B$3*(A200-E200)/365*100</f>
        <v>0.83287671232876703</v>
      </c>
      <c r="G200" s="28">
        <f t="shared" ref="G200:G263" si="16">-B200*(C200+F200)*$B$4/100</f>
        <v>669456.98630136985</v>
      </c>
      <c r="H200" s="29">
        <f>SUM($B$8:B200)</f>
        <v>210</v>
      </c>
      <c r="I200" s="30">
        <f>_xlfn.IFNA(VLOOKUP(A200, Купоны[[#All],[Купоны дата]:[Купоны % от Номинала]],3,0),0)*$B$4/100*H200</f>
        <v>0</v>
      </c>
      <c r="J200" s="29" t="str">
        <f t="shared" si="13"/>
        <v>Нет</v>
      </c>
      <c r="K200" s="30">
        <f t="shared" si="14"/>
        <v>669456.98630136985</v>
      </c>
      <c r="L200" s="29">
        <f t="shared" ref="L200:L263" si="17">K200/((1+$B$5)^((A200-$A$8)/365))</f>
        <v>619184.10572673439</v>
      </c>
    </row>
    <row r="201" spans="1:12" x14ac:dyDescent="0.2">
      <c r="A201" s="27">
        <v>43608</v>
      </c>
      <c r="B201" s="28">
        <v>330</v>
      </c>
      <c r="C201" s="29">
        <f>VLOOKUP(A201,Таблица2[[&lt;DATE&gt;]:[&lt;VOL&gt;]],5)</f>
        <v>100.9</v>
      </c>
      <c r="D201" s="29">
        <f>MATCH(A201,Купоны[[#All],[Купоны дата]],1)</f>
        <v>5</v>
      </c>
      <c r="E201" s="33">
        <f>INDEX(Купоны[[#All],[Купоны дата]],D201,1)</f>
        <v>43567</v>
      </c>
      <c r="F201" s="30">
        <f t="shared" si="15"/>
        <v>0.89863013698630134</v>
      </c>
      <c r="G201" s="28">
        <f t="shared" si="16"/>
        <v>-335935.47945205477</v>
      </c>
      <c r="H201" s="29">
        <f>SUM($B$8:B201)</f>
        <v>540</v>
      </c>
      <c r="I201" s="30">
        <f>_xlfn.IFNA(VLOOKUP(A201, Купоны[[#All],[Купоны дата]:[Купоны % от Номинала]],3,0),0)*$B$4/100*H201</f>
        <v>0</v>
      </c>
      <c r="J201" s="29" t="str">
        <f t="shared" ref="J201:J264" si="18">IF(I201=0,"Нет","Да")</f>
        <v>Нет</v>
      </c>
      <c r="K201" s="30">
        <f t="shared" ref="K201:K264" si="19">I201+G201</f>
        <v>-335935.47945205477</v>
      </c>
      <c r="L201" s="29">
        <f t="shared" si="17"/>
        <v>-310583.82674918312</v>
      </c>
    </row>
    <row r="202" spans="1:12" x14ac:dyDescent="0.2">
      <c r="A202" s="27">
        <v>43609</v>
      </c>
      <c r="B202" s="28">
        <v>400</v>
      </c>
      <c r="C202" s="29">
        <f>VLOOKUP(A202,Таблица2[[&lt;DATE&gt;]:[&lt;VOL&gt;]],5)</f>
        <v>100.68</v>
      </c>
      <c r="D202" s="29">
        <f>MATCH(A202,Купоны[[#All],[Купоны дата]],1)</f>
        <v>5</v>
      </c>
      <c r="E202" s="33">
        <f>INDEX(Купоны[[#All],[Купоны дата]],D202,1)</f>
        <v>43567</v>
      </c>
      <c r="F202" s="30">
        <f t="shared" si="15"/>
        <v>0.92054794520547933</v>
      </c>
      <c r="G202" s="28">
        <f t="shared" si="16"/>
        <v>-406402.191780822</v>
      </c>
      <c r="H202" s="29">
        <f>SUM($B$8:B202)</f>
        <v>940</v>
      </c>
      <c r="I202" s="30">
        <f>_xlfn.IFNA(VLOOKUP(A202, Купоны[[#All],[Купоны дата]:[Купоны % от Номинала]],3,0),0)*$B$4/100*H202</f>
        <v>0</v>
      </c>
      <c r="J202" s="29" t="str">
        <f t="shared" si="18"/>
        <v>Нет</v>
      </c>
      <c r="K202" s="30">
        <f t="shared" si="19"/>
        <v>-406402.191780822</v>
      </c>
      <c r="L202" s="29">
        <f t="shared" si="17"/>
        <v>-375682.48806542781</v>
      </c>
    </row>
    <row r="203" spans="1:12" x14ac:dyDescent="0.2">
      <c r="A203" s="27">
        <v>43615</v>
      </c>
      <c r="B203" s="28">
        <v>30</v>
      </c>
      <c r="C203" s="29">
        <f>VLOOKUP(A203,Таблица2[[&lt;DATE&gt;]:[&lt;VOL&gt;]],5)</f>
        <v>100.39</v>
      </c>
      <c r="D203" s="29">
        <f>MATCH(A203,Купоны[[#All],[Купоны дата]],1)</f>
        <v>5</v>
      </c>
      <c r="E203" s="33">
        <f>INDEX(Купоны[[#All],[Купоны дата]],D203,1)</f>
        <v>43567</v>
      </c>
      <c r="F203" s="30">
        <f t="shared" si="15"/>
        <v>1.0520547945205481</v>
      </c>
      <c r="G203" s="28">
        <f t="shared" si="16"/>
        <v>-30432.616438356163</v>
      </c>
      <c r="H203" s="29">
        <f>SUM($B$8:B203)</f>
        <v>970</v>
      </c>
      <c r="I203" s="30">
        <f>_xlfn.IFNA(VLOOKUP(A203, Купоны[[#All],[Купоны дата]:[Купоны % от Номинала]],3,0),0)*$B$4/100*H203</f>
        <v>0</v>
      </c>
      <c r="J203" s="29" t="str">
        <f t="shared" si="18"/>
        <v>Нет</v>
      </c>
      <c r="K203" s="30">
        <f t="shared" si="19"/>
        <v>-30432.616438356163</v>
      </c>
      <c r="L203" s="29">
        <f t="shared" si="17"/>
        <v>-28109.678929325502</v>
      </c>
    </row>
    <row r="204" spans="1:12" x14ac:dyDescent="0.2">
      <c r="A204" s="27">
        <v>43616</v>
      </c>
      <c r="B204" s="28">
        <v>-680</v>
      </c>
      <c r="C204" s="29">
        <f>VLOOKUP(A204,Таблица2[[&lt;DATE&gt;]:[&lt;VOL&gt;]],5)</f>
        <v>100.88</v>
      </c>
      <c r="D204" s="29">
        <f>MATCH(A204,Купоны[[#All],[Купоны дата]],1)</f>
        <v>5</v>
      </c>
      <c r="E204" s="33">
        <f>INDEX(Купоны[[#All],[Купоны дата]],D204,1)</f>
        <v>43567</v>
      </c>
      <c r="F204" s="30">
        <f t="shared" si="15"/>
        <v>1.0739726027397261</v>
      </c>
      <c r="G204" s="28">
        <f t="shared" si="16"/>
        <v>693287.01369863015</v>
      </c>
      <c r="H204" s="29">
        <f>SUM($B$8:B204)</f>
        <v>290</v>
      </c>
      <c r="I204" s="30">
        <f>_xlfn.IFNA(VLOOKUP(A204, Купоны[[#All],[Купоны дата]:[Купоны % от Номинала]],3,0),0)*$B$4/100*H204</f>
        <v>0</v>
      </c>
      <c r="J204" s="29" t="str">
        <f t="shared" si="18"/>
        <v>Нет</v>
      </c>
      <c r="K204" s="30">
        <f t="shared" si="19"/>
        <v>693287.01369863015</v>
      </c>
      <c r="L204" s="29">
        <f t="shared" si="17"/>
        <v>640282.46045434498</v>
      </c>
    </row>
    <row r="205" spans="1:12" x14ac:dyDescent="0.2">
      <c r="A205" s="27">
        <v>43621</v>
      </c>
      <c r="B205" s="28">
        <v>680</v>
      </c>
      <c r="C205" s="29">
        <f>VLOOKUP(A205,Таблица2[[&lt;DATE&gt;]:[&lt;VOL&gt;]],5)</f>
        <v>100.84</v>
      </c>
      <c r="D205" s="29">
        <f>MATCH(A205,Купоны[[#All],[Купоны дата]],1)</f>
        <v>5</v>
      </c>
      <c r="E205" s="33">
        <f>INDEX(Купоны[[#All],[Купоны дата]],D205,1)</f>
        <v>43567</v>
      </c>
      <c r="F205" s="30">
        <f t="shared" si="15"/>
        <v>1.1835616438356167</v>
      </c>
      <c r="G205" s="28">
        <f t="shared" si="16"/>
        <v>-693760.21917808219</v>
      </c>
      <c r="H205" s="29">
        <f>SUM($B$8:B205)</f>
        <v>970</v>
      </c>
      <c r="I205" s="30">
        <f>_xlfn.IFNA(VLOOKUP(A205, Купоны[[#All],[Купоны дата]:[Купоны % от Номинала]],3,0),0)*$B$4/100*H205</f>
        <v>0</v>
      </c>
      <c r="J205" s="29" t="str">
        <f t="shared" si="18"/>
        <v>Нет</v>
      </c>
      <c r="K205" s="30">
        <f t="shared" si="19"/>
        <v>-693760.21917808219</v>
      </c>
      <c r="L205" s="29">
        <f t="shared" si="17"/>
        <v>-640291.40030408581</v>
      </c>
    </row>
    <row r="206" spans="1:12" x14ac:dyDescent="0.2">
      <c r="A206" s="27">
        <v>43623</v>
      </c>
      <c r="B206" s="28">
        <v>-330</v>
      </c>
      <c r="C206" s="29">
        <f>VLOOKUP(A206,Таблица2[[&lt;DATE&gt;]:[&lt;VOL&gt;]],5)</f>
        <v>100.71</v>
      </c>
      <c r="D206" s="29">
        <f>MATCH(A206,Купоны[[#All],[Купоны дата]],1)</f>
        <v>5</v>
      </c>
      <c r="E206" s="33">
        <f>INDEX(Купоны[[#All],[Купоны дата]],D206,1)</f>
        <v>43567</v>
      </c>
      <c r="F206" s="30">
        <f t="shared" si="15"/>
        <v>1.2273972602739727</v>
      </c>
      <c r="G206" s="28">
        <f t="shared" si="16"/>
        <v>336393.41095890402</v>
      </c>
      <c r="H206" s="29">
        <f>SUM($B$8:B206)</f>
        <v>640</v>
      </c>
      <c r="I206" s="30">
        <f>_xlfn.IFNA(VLOOKUP(A206, Купоны[[#All],[Купоны дата]:[Купоны % от Номинала]],3,0),0)*$B$4/100*H206</f>
        <v>0</v>
      </c>
      <c r="J206" s="29" t="str">
        <f t="shared" si="18"/>
        <v>Нет</v>
      </c>
      <c r="K206" s="30">
        <f t="shared" si="19"/>
        <v>336393.41095890402</v>
      </c>
      <c r="L206" s="29">
        <f t="shared" si="17"/>
        <v>310384.23199217726</v>
      </c>
    </row>
    <row r="207" spans="1:12" x14ac:dyDescent="0.2">
      <c r="A207" s="27">
        <v>43626</v>
      </c>
      <c r="B207" s="28">
        <v>380</v>
      </c>
      <c r="C207" s="29">
        <f>VLOOKUP(A207,Таблица2[[&lt;DATE&gt;]:[&lt;VOL&gt;]],5)</f>
        <v>100.85</v>
      </c>
      <c r="D207" s="29">
        <f>MATCH(A207,Купоны[[#All],[Купоны дата]],1)</f>
        <v>5</v>
      </c>
      <c r="E207" s="33">
        <f>INDEX(Купоны[[#All],[Купоны дата]],D207,1)</f>
        <v>43567</v>
      </c>
      <c r="F207" s="30">
        <f t="shared" si="15"/>
        <v>1.2931506849315069</v>
      </c>
      <c r="G207" s="28">
        <f t="shared" si="16"/>
        <v>-388143.97260273964</v>
      </c>
      <c r="H207" s="29">
        <f>SUM($B$8:B207)</f>
        <v>1020</v>
      </c>
      <c r="I207" s="30">
        <f>_xlfn.IFNA(VLOOKUP(A207, Купоны[[#All],[Купоны дата]:[Купоны % от Номинала]],3,0),0)*$B$4/100*H207</f>
        <v>0</v>
      </c>
      <c r="J207" s="29" t="str">
        <f t="shared" si="18"/>
        <v>Нет</v>
      </c>
      <c r="K207" s="30">
        <f t="shared" si="19"/>
        <v>-388143.97260273964</v>
      </c>
      <c r="L207" s="29">
        <f t="shared" si="17"/>
        <v>-357989.96890815964</v>
      </c>
    </row>
    <row r="208" spans="1:12" x14ac:dyDescent="0.2">
      <c r="A208" s="27">
        <v>43627</v>
      </c>
      <c r="B208" s="28">
        <v>20</v>
      </c>
      <c r="C208" s="29">
        <f>VLOOKUP(A208,Таблица2[[&lt;DATE&gt;]:[&lt;VOL&gt;]],5)</f>
        <v>100.89</v>
      </c>
      <c r="D208" s="29">
        <f>MATCH(A208,Купоны[[#All],[Купоны дата]],1)</f>
        <v>5</v>
      </c>
      <c r="E208" s="33">
        <f>INDEX(Купоны[[#All],[Купоны дата]],D208,1)</f>
        <v>43567</v>
      </c>
      <c r="F208" s="30">
        <f t="shared" si="15"/>
        <v>1.3150684931506849</v>
      </c>
      <c r="G208" s="28">
        <f t="shared" si="16"/>
        <v>-20441.013698630137</v>
      </c>
      <c r="H208" s="29">
        <f>SUM($B$8:B208)</f>
        <v>1040</v>
      </c>
      <c r="I208" s="30">
        <f>_xlfn.IFNA(VLOOKUP(A208, Купоны[[#All],[Купоны дата]:[Купоны % от Номинала]],3,0),0)*$B$4/100*H208</f>
        <v>0</v>
      </c>
      <c r="J208" s="29" t="str">
        <f t="shared" si="18"/>
        <v>Нет</v>
      </c>
      <c r="K208" s="30">
        <f t="shared" si="19"/>
        <v>-20441.013698630137</v>
      </c>
      <c r="L208" s="29">
        <f t="shared" si="17"/>
        <v>-18850.478878809234</v>
      </c>
    </row>
    <row r="209" spans="1:12" x14ac:dyDescent="0.2">
      <c r="A209" s="27">
        <v>43630</v>
      </c>
      <c r="B209" s="28">
        <v>-140</v>
      </c>
      <c r="C209" s="29">
        <f>VLOOKUP(A209,Таблица2[[&lt;DATE&gt;]:[&lt;VOL&gt;]],5)</f>
        <v>100.99</v>
      </c>
      <c r="D209" s="29">
        <f>MATCH(A209,Купоны[[#All],[Купоны дата]],1)</f>
        <v>5</v>
      </c>
      <c r="E209" s="33">
        <f>INDEX(Купоны[[#All],[Купоны дата]],D209,1)</f>
        <v>43567</v>
      </c>
      <c r="F209" s="30">
        <f t="shared" si="15"/>
        <v>1.3808219178082191</v>
      </c>
      <c r="G209" s="28">
        <f t="shared" si="16"/>
        <v>143319.15068493149</v>
      </c>
      <c r="H209" s="29">
        <f>SUM($B$8:B209)</f>
        <v>900</v>
      </c>
      <c r="I209" s="30">
        <f>_xlfn.IFNA(VLOOKUP(A209, Купоны[[#All],[Купоны дата]:[Купоны % от Номинала]],3,0),0)*$B$4/100*H209</f>
        <v>0</v>
      </c>
      <c r="J209" s="29" t="str">
        <f t="shared" si="18"/>
        <v>Нет</v>
      </c>
      <c r="K209" s="30">
        <f t="shared" si="19"/>
        <v>143319.15068493149</v>
      </c>
      <c r="L209" s="29">
        <f t="shared" si="17"/>
        <v>132114.36007003413</v>
      </c>
    </row>
    <row r="210" spans="1:12" x14ac:dyDescent="0.2">
      <c r="A210" s="27">
        <v>43637</v>
      </c>
      <c r="B210" s="28">
        <v>750</v>
      </c>
      <c r="C210" s="29">
        <f>VLOOKUP(A210,Таблица2[[&lt;DATE&gt;]:[&lt;VOL&gt;]],5)</f>
        <v>101.18</v>
      </c>
      <c r="D210" s="29">
        <f>MATCH(A210,Купоны[[#All],[Купоны дата]],1)</f>
        <v>5</v>
      </c>
      <c r="E210" s="33">
        <f>INDEX(Купоны[[#All],[Купоны дата]],D210,1)</f>
        <v>43567</v>
      </c>
      <c r="F210" s="30">
        <f t="shared" si="15"/>
        <v>1.5342465753424659</v>
      </c>
      <c r="G210" s="28">
        <f t="shared" si="16"/>
        <v>-770356.84931506857</v>
      </c>
      <c r="H210" s="29">
        <f>SUM($B$8:B210)</f>
        <v>1650</v>
      </c>
      <c r="I210" s="30">
        <f>_xlfn.IFNA(VLOOKUP(A210, Купоны[[#All],[Купоны дата]:[Купоны % от Номинала]],3,0),0)*$B$4/100*H210</f>
        <v>0</v>
      </c>
      <c r="J210" s="29" t="str">
        <f t="shared" si="18"/>
        <v>Нет</v>
      </c>
      <c r="K210" s="30">
        <f t="shared" si="19"/>
        <v>-770356.84931506857</v>
      </c>
      <c r="L210" s="29">
        <f t="shared" si="17"/>
        <v>-709465.65751561476</v>
      </c>
    </row>
    <row r="211" spans="1:12" x14ac:dyDescent="0.2">
      <c r="A211" s="27">
        <v>43641</v>
      </c>
      <c r="B211" s="28">
        <v>-1180</v>
      </c>
      <c r="C211" s="29">
        <f>VLOOKUP(A211,Таблица2[[&lt;DATE&gt;]:[&lt;VOL&gt;]],5)</f>
        <v>101</v>
      </c>
      <c r="D211" s="29">
        <f>MATCH(A211,Купоны[[#All],[Купоны дата]],1)</f>
        <v>5</v>
      </c>
      <c r="E211" s="33">
        <f>INDEX(Купоны[[#All],[Купоны дата]],D211,1)</f>
        <v>43567</v>
      </c>
      <c r="F211" s="30">
        <f t="shared" si="15"/>
        <v>1.6219178082191781</v>
      </c>
      <c r="G211" s="28">
        <f t="shared" si="16"/>
        <v>1210938.6301369863</v>
      </c>
      <c r="H211" s="29">
        <f>SUM($B$8:B211)</f>
        <v>470</v>
      </c>
      <c r="I211" s="30">
        <f>_xlfn.IFNA(VLOOKUP(A211, Купоны[[#All],[Купоны дата]:[Купоны % от Номинала]],3,0),0)*$B$4/100*H211</f>
        <v>0</v>
      </c>
      <c r="J211" s="29" t="str">
        <f t="shared" si="18"/>
        <v>Нет</v>
      </c>
      <c r="K211" s="30">
        <f t="shared" si="19"/>
        <v>1210938.6301369863</v>
      </c>
      <c r="L211" s="29">
        <f t="shared" si="17"/>
        <v>1114626.4685795896</v>
      </c>
    </row>
    <row r="212" spans="1:12" x14ac:dyDescent="0.2">
      <c r="A212" s="27">
        <v>43650</v>
      </c>
      <c r="B212" s="28">
        <v>280</v>
      </c>
      <c r="C212" s="29">
        <f>VLOOKUP(A212,Таблица2[[&lt;DATE&gt;]:[&lt;VOL&gt;]],5)</f>
        <v>100.87</v>
      </c>
      <c r="D212" s="29">
        <f>MATCH(A212,Купоны[[#All],[Купоны дата]],1)</f>
        <v>5</v>
      </c>
      <c r="E212" s="33">
        <f>INDEX(Купоны[[#All],[Купоны дата]],D212,1)</f>
        <v>43567</v>
      </c>
      <c r="F212" s="30">
        <f t="shared" si="15"/>
        <v>1.8191780821917809</v>
      </c>
      <c r="G212" s="28">
        <f t="shared" si="16"/>
        <v>-287529.69863013702</v>
      </c>
      <c r="H212" s="29">
        <f>SUM($B$8:B212)</f>
        <v>750</v>
      </c>
      <c r="I212" s="30">
        <f>_xlfn.IFNA(VLOOKUP(A212, Купоны[[#All],[Купоны дата]:[Купоны % от Номинала]],3,0),0)*$B$4/100*H212</f>
        <v>0</v>
      </c>
      <c r="J212" s="29" t="str">
        <f t="shared" si="18"/>
        <v>Нет</v>
      </c>
      <c r="K212" s="30">
        <f t="shared" si="19"/>
        <v>-287529.69863013702</v>
      </c>
      <c r="L212" s="29">
        <f t="shared" si="17"/>
        <v>-264342.77895895625</v>
      </c>
    </row>
    <row r="213" spans="1:12" x14ac:dyDescent="0.2">
      <c r="A213" s="27">
        <v>43654</v>
      </c>
      <c r="B213" s="28">
        <v>-80</v>
      </c>
      <c r="C213" s="29">
        <f>VLOOKUP(A213,Таблица2[[&lt;DATE&gt;]:[&lt;VOL&gt;]],5)</f>
        <v>100.9</v>
      </c>
      <c r="D213" s="29">
        <f>MATCH(A213,Купоны[[#All],[Купоны дата]],1)</f>
        <v>5</v>
      </c>
      <c r="E213" s="33">
        <f>INDEX(Купоны[[#All],[Купоны дата]],D213,1)</f>
        <v>43567</v>
      </c>
      <c r="F213" s="30">
        <f t="shared" si="15"/>
        <v>1.9068493150684933</v>
      </c>
      <c r="G213" s="28">
        <f t="shared" si="16"/>
        <v>82245.479452054802</v>
      </c>
      <c r="H213" s="29">
        <f>SUM($B$8:B213)</f>
        <v>670</v>
      </c>
      <c r="I213" s="30">
        <f>_xlfn.IFNA(VLOOKUP(A213, Купоны[[#All],[Купоны дата]:[Купоны % от Номинала]],3,0),0)*$B$4/100*H213</f>
        <v>0</v>
      </c>
      <c r="J213" s="29" t="str">
        <f t="shared" si="18"/>
        <v>Нет</v>
      </c>
      <c r="K213" s="30">
        <f t="shared" si="19"/>
        <v>82245.479452054802</v>
      </c>
      <c r="L213" s="29">
        <f t="shared" si="17"/>
        <v>75572.635391908538</v>
      </c>
    </row>
    <row r="214" spans="1:12" x14ac:dyDescent="0.2">
      <c r="A214" s="27">
        <v>43655</v>
      </c>
      <c r="B214" s="28">
        <v>440</v>
      </c>
      <c r="C214" s="29">
        <f>VLOOKUP(A214,Таблица2[[&lt;DATE&gt;]:[&lt;VOL&gt;]],5)</f>
        <v>100.8</v>
      </c>
      <c r="D214" s="29">
        <f>MATCH(A214,Купоны[[#All],[Купоны дата]],1)</f>
        <v>5</v>
      </c>
      <c r="E214" s="33">
        <f>INDEX(Купоны[[#All],[Купоны дата]],D214,1)</f>
        <v>43567</v>
      </c>
      <c r="F214" s="30">
        <f t="shared" si="15"/>
        <v>1.9287671232876713</v>
      </c>
      <c r="G214" s="28">
        <f t="shared" si="16"/>
        <v>-452006.57534246572</v>
      </c>
      <c r="H214" s="29">
        <f>SUM($B$8:B214)</f>
        <v>1110</v>
      </c>
      <c r="I214" s="30">
        <f>_xlfn.IFNA(VLOOKUP(A214, Купоны[[#All],[Купоны дата]:[Купоны % от Номинала]],3,0),0)*$B$4/100*H214</f>
        <v>0</v>
      </c>
      <c r="J214" s="29" t="str">
        <f t="shared" si="18"/>
        <v>Нет</v>
      </c>
      <c r="K214" s="30">
        <f t="shared" si="19"/>
        <v>-452006.57534246572</v>
      </c>
      <c r="L214" s="29">
        <f t="shared" si="17"/>
        <v>-415278.29263020575</v>
      </c>
    </row>
    <row r="215" spans="1:12" x14ac:dyDescent="0.2">
      <c r="A215" s="27">
        <v>43656</v>
      </c>
      <c r="B215" s="28">
        <v>-630</v>
      </c>
      <c r="C215" s="29">
        <f>VLOOKUP(A215,Таблица2[[&lt;DATE&gt;]:[&lt;VOL&gt;]],5)</f>
        <v>100.79</v>
      </c>
      <c r="D215" s="29">
        <f>MATCH(A215,Купоны[[#All],[Купоны дата]],1)</f>
        <v>5</v>
      </c>
      <c r="E215" s="33">
        <f>INDEX(Купоны[[#All],[Купоны дата]],D215,1)</f>
        <v>43567</v>
      </c>
      <c r="F215" s="30">
        <f t="shared" si="15"/>
        <v>1.9506849315068493</v>
      </c>
      <c r="G215" s="28">
        <f t="shared" si="16"/>
        <v>647266.31506849313</v>
      </c>
      <c r="H215" s="29">
        <f>SUM($B$8:B215)</f>
        <v>480</v>
      </c>
      <c r="I215" s="30">
        <f>_xlfn.IFNA(VLOOKUP(A215, Купоны[[#All],[Купоны дата]:[Купоны % от Номинала]],3,0),0)*$B$4/100*H215</f>
        <v>0</v>
      </c>
      <c r="J215" s="29" t="str">
        <f t="shared" si="18"/>
        <v>Нет</v>
      </c>
      <c r="K215" s="30">
        <f t="shared" si="19"/>
        <v>647266.31506849313</v>
      </c>
      <c r="L215" s="29">
        <f t="shared" si="17"/>
        <v>594592.50571639964</v>
      </c>
    </row>
    <row r="216" spans="1:12" x14ac:dyDescent="0.2">
      <c r="A216" s="27">
        <v>43658</v>
      </c>
      <c r="B216" s="28">
        <v>80</v>
      </c>
      <c r="C216" s="29">
        <f>VLOOKUP(A216,Таблица2[[&lt;DATE&gt;]:[&lt;VOL&gt;]],5)</f>
        <v>100.86</v>
      </c>
      <c r="D216" s="29">
        <f>MATCH(A216,Купоны[[#All],[Купоны дата]],1)</f>
        <v>5</v>
      </c>
      <c r="E216" s="33">
        <f>INDEX(Купоны[[#All],[Купоны дата]],D216,1)</f>
        <v>43567</v>
      </c>
      <c r="F216" s="30">
        <f t="shared" si="15"/>
        <v>1.9945205479452055</v>
      </c>
      <c r="G216" s="28">
        <f t="shared" si="16"/>
        <v>-82283.61643835617</v>
      </c>
      <c r="H216" s="29">
        <f>SUM($B$8:B216)</f>
        <v>560</v>
      </c>
      <c r="I216" s="30">
        <f>_xlfn.IFNA(VLOOKUP(A216, Купоны[[#All],[Купоны дата]:[Купоны % от Номинала]],3,0),0)*$B$4/100*H216</f>
        <v>0</v>
      </c>
      <c r="J216" s="29" t="str">
        <f t="shared" si="18"/>
        <v>Нет</v>
      </c>
      <c r="K216" s="30">
        <f t="shared" si="19"/>
        <v>-82283.61643835617</v>
      </c>
      <c r="L216" s="29">
        <f t="shared" si="17"/>
        <v>-75567.2625836386</v>
      </c>
    </row>
    <row r="217" spans="1:12" x14ac:dyDescent="0.2">
      <c r="A217" s="27">
        <v>43664</v>
      </c>
      <c r="B217" s="28">
        <v>580</v>
      </c>
      <c r="C217" s="29">
        <f>VLOOKUP(A217,Таблица2[[&lt;DATE&gt;]:[&lt;VOL&gt;]],5)</f>
        <v>100.7</v>
      </c>
      <c r="D217" s="29">
        <f>MATCH(A217,Купоны[[#All],[Купоны дата]],1)</f>
        <v>5</v>
      </c>
      <c r="E217" s="33">
        <f>INDEX(Купоны[[#All],[Купоны дата]],D217,1)</f>
        <v>43567</v>
      </c>
      <c r="F217" s="30">
        <f t="shared" si="15"/>
        <v>2.1260273972602737</v>
      </c>
      <c r="G217" s="28">
        <f t="shared" si="16"/>
        <v>-596390.95890410955</v>
      </c>
      <c r="H217" s="29">
        <f>SUM($B$8:B217)</f>
        <v>1140</v>
      </c>
      <c r="I217" s="30">
        <f>_xlfn.IFNA(VLOOKUP(A217, Купоны[[#All],[Купоны дата]:[Купоны % от Номинала]],3,0),0)*$B$4/100*H217</f>
        <v>0</v>
      </c>
      <c r="J217" s="29" t="str">
        <f t="shared" si="18"/>
        <v>Нет</v>
      </c>
      <c r="K217" s="30">
        <f t="shared" si="19"/>
        <v>-596390.95890410955</v>
      </c>
      <c r="L217" s="29">
        <f t="shared" si="17"/>
        <v>-547271.77823343175</v>
      </c>
    </row>
    <row r="218" spans="1:12" x14ac:dyDescent="0.2">
      <c r="A218" s="27">
        <v>43665</v>
      </c>
      <c r="B218" s="28">
        <v>10</v>
      </c>
      <c r="C218" s="29">
        <f>VLOOKUP(A218,Таблица2[[&lt;DATE&gt;]:[&lt;VOL&gt;]],5)</f>
        <v>100.7</v>
      </c>
      <c r="D218" s="29">
        <f>MATCH(A218,Купоны[[#All],[Купоны дата]],1)</f>
        <v>5</v>
      </c>
      <c r="E218" s="33">
        <f>INDEX(Купоны[[#All],[Купоны дата]],D218,1)</f>
        <v>43567</v>
      </c>
      <c r="F218" s="30">
        <f t="shared" si="15"/>
        <v>2.1479452054794521</v>
      </c>
      <c r="G218" s="28">
        <f t="shared" si="16"/>
        <v>-10284.794520547945</v>
      </c>
      <c r="H218" s="29">
        <f>SUM($B$8:B218)</f>
        <v>1150</v>
      </c>
      <c r="I218" s="30">
        <f>_xlfn.IFNA(VLOOKUP(A218, Купоны[[#All],[Купоны дата]:[Купоны % от Номинала]],3,0),0)*$B$4/100*H218</f>
        <v>0</v>
      </c>
      <c r="J218" s="29" t="str">
        <f t="shared" si="18"/>
        <v>Нет</v>
      </c>
      <c r="K218" s="30">
        <f t="shared" si="19"/>
        <v>-10284.794520547945</v>
      </c>
      <c r="L218" s="29">
        <f t="shared" si="17"/>
        <v>-9436.4701054275793</v>
      </c>
    </row>
    <row r="219" spans="1:12" x14ac:dyDescent="0.2">
      <c r="A219" s="27">
        <v>43669</v>
      </c>
      <c r="B219" s="28">
        <v>480</v>
      </c>
      <c r="C219" s="29">
        <f>VLOOKUP(A219,Таблица2[[&lt;DATE&gt;]:[&lt;VOL&gt;]],5)</f>
        <v>100.79</v>
      </c>
      <c r="D219" s="29">
        <f>MATCH(A219,Купоны[[#All],[Купоны дата]],1)</f>
        <v>5</v>
      </c>
      <c r="E219" s="33">
        <f>INDEX(Купоны[[#All],[Купоны дата]],D219,1)</f>
        <v>43567</v>
      </c>
      <c r="F219" s="30">
        <f t="shared" si="15"/>
        <v>2.2356164383561645</v>
      </c>
      <c r="G219" s="28">
        <f t="shared" si="16"/>
        <v>-494522.9589041096</v>
      </c>
      <c r="H219" s="29">
        <f>SUM($B$8:B219)</f>
        <v>1630</v>
      </c>
      <c r="I219" s="30">
        <f>_xlfn.IFNA(VLOOKUP(A219, Купоны[[#All],[Купоны дата]:[Купоны % от Номинала]],3,0),0)*$B$4/100*H219</f>
        <v>0</v>
      </c>
      <c r="J219" s="29" t="str">
        <f t="shared" si="18"/>
        <v>Нет</v>
      </c>
      <c r="K219" s="30">
        <f t="shared" si="19"/>
        <v>-494522.9589041096</v>
      </c>
      <c r="L219" s="29">
        <f t="shared" si="17"/>
        <v>-453490.50317031768</v>
      </c>
    </row>
    <row r="220" spans="1:12" x14ac:dyDescent="0.2">
      <c r="A220" s="27">
        <v>43676</v>
      </c>
      <c r="B220" s="28">
        <v>-1330</v>
      </c>
      <c r="C220" s="29">
        <f>VLOOKUP(A220,Таблица2[[&lt;DATE&gt;]:[&lt;VOL&gt;]],5)</f>
        <v>100.65</v>
      </c>
      <c r="D220" s="29">
        <f>MATCH(A220,Купоны[[#All],[Купоны дата]],1)</f>
        <v>5</v>
      </c>
      <c r="E220" s="33">
        <f>INDEX(Купоны[[#All],[Купоны дата]],D220,1)</f>
        <v>43567</v>
      </c>
      <c r="F220" s="30">
        <f t="shared" si="15"/>
        <v>2.3890410958904109</v>
      </c>
      <c r="G220" s="28">
        <f t="shared" si="16"/>
        <v>1370419.2465753425</v>
      </c>
      <c r="H220" s="29">
        <f>SUM($B$8:B220)</f>
        <v>300</v>
      </c>
      <c r="I220" s="30">
        <f>_xlfn.IFNA(VLOOKUP(A220, Купоны[[#All],[Купоны дата]:[Купоны % от Номинала]],3,0),0)*$B$4/100*H220</f>
        <v>0</v>
      </c>
      <c r="J220" s="29" t="str">
        <f t="shared" si="18"/>
        <v>Нет</v>
      </c>
      <c r="K220" s="30">
        <f t="shared" si="19"/>
        <v>1370419.2465753425</v>
      </c>
      <c r="L220" s="29">
        <f t="shared" si="17"/>
        <v>1255534.9795566264</v>
      </c>
    </row>
    <row r="221" spans="1:12" x14ac:dyDescent="0.2">
      <c r="A221" s="27">
        <v>43685</v>
      </c>
      <c r="B221" s="28">
        <v>650</v>
      </c>
      <c r="C221" s="29">
        <f>VLOOKUP(A221,Таблица2[[&lt;DATE&gt;]:[&lt;VOL&gt;]],5)</f>
        <v>101.01</v>
      </c>
      <c r="D221" s="29">
        <f>MATCH(A221,Купоны[[#All],[Купоны дата]],1)</f>
        <v>5</v>
      </c>
      <c r="E221" s="33">
        <f>INDEX(Купоны[[#All],[Купоны дата]],D221,1)</f>
        <v>43567</v>
      </c>
      <c r="F221" s="30">
        <f t="shared" si="15"/>
        <v>2.5863013698630137</v>
      </c>
      <c r="G221" s="28">
        <f t="shared" si="16"/>
        <v>-673375.95890410955</v>
      </c>
      <c r="H221" s="29">
        <f>SUM($B$8:B221)</f>
        <v>950</v>
      </c>
      <c r="I221" s="30">
        <f>_xlfn.IFNA(VLOOKUP(A221, Купоны[[#All],[Купоны дата]:[Купоны % от Номинала]],3,0),0)*$B$4/100*H221</f>
        <v>0</v>
      </c>
      <c r="J221" s="29" t="str">
        <f t="shared" si="18"/>
        <v>Нет</v>
      </c>
      <c r="K221" s="30">
        <f t="shared" si="19"/>
        <v>-673375.95890410955</v>
      </c>
      <c r="L221" s="29">
        <f t="shared" si="17"/>
        <v>-616184.11554260645</v>
      </c>
    </row>
    <row r="222" spans="1:12" x14ac:dyDescent="0.2">
      <c r="A222" s="27">
        <v>43686</v>
      </c>
      <c r="B222" s="28">
        <v>40</v>
      </c>
      <c r="C222" s="29">
        <f>VLOOKUP(A222,Таблица2[[&lt;DATE&gt;]:[&lt;VOL&gt;]],5)</f>
        <v>101.2</v>
      </c>
      <c r="D222" s="29">
        <f>MATCH(A222,Купоны[[#All],[Купоны дата]],1)</f>
        <v>5</v>
      </c>
      <c r="E222" s="33">
        <f>INDEX(Купоны[[#All],[Купоны дата]],D222,1)</f>
        <v>43567</v>
      </c>
      <c r="F222" s="30">
        <f t="shared" si="15"/>
        <v>2.6082191780821917</v>
      </c>
      <c r="G222" s="28">
        <f t="shared" si="16"/>
        <v>-41523.287671232887</v>
      </c>
      <c r="H222" s="29">
        <f>SUM($B$8:B222)</f>
        <v>990</v>
      </c>
      <c r="I222" s="30">
        <f>_xlfn.IFNA(VLOOKUP(A222, Купоны[[#All],[Купоны дата]:[Купоны % от Номинала]],3,0),0)*$B$4/100*H222</f>
        <v>0</v>
      </c>
      <c r="J222" s="29" t="str">
        <f t="shared" si="18"/>
        <v>Нет</v>
      </c>
      <c r="K222" s="30">
        <f t="shared" si="19"/>
        <v>-41523.287671232887</v>
      </c>
      <c r="L222" s="29">
        <f t="shared" si="17"/>
        <v>-37991.511363067853</v>
      </c>
    </row>
    <row r="223" spans="1:12" x14ac:dyDescent="0.2">
      <c r="A223" s="27">
        <v>43696</v>
      </c>
      <c r="B223" s="28">
        <v>580</v>
      </c>
      <c r="C223" s="29">
        <f>VLOOKUP(A223,Таблица2[[&lt;DATE&gt;]:[&lt;VOL&gt;]],5)</f>
        <v>101.11</v>
      </c>
      <c r="D223" s="29">
        <f>MATCH(A223,Купоны[[#All],[Купоны дата]],1)</f>
        <v>5</v>
      </c>
      <c r="E223" s="33">
        <f>INDEX(Купоны[[#All],[Купоны дата]],D223,1)</f>
        <v>43567</v>
      </c>
      <c r="F223" s="30">
        <f t="shared" si="15"/>
        <v>2.8273972602739725</v>
      </c>
      <c r="G223" s="28">
        <f t="shared" si="16"/>
        <v>-602836.90410958906</v>
      </c>
      <c r="H223" s="29">
        <f>SUM($B$8:B223)</f>
        <v>1570</v>
      </c>
      <c r="I223" s="30">
        <f>_xlfn.IFNA(VLOOKUP(A223, Купоны[[#All],[Купоны дата]:[Купоны % от Номинала]],3,0),0)*$B$4/100*H223</f>
        <v>0</v>
      </c>
      <c r="J223" s="29" t="str">
        <f t="shared" si="18"/>
        <v>Нет</v>
      </c>
      <c r="K223" s="30">
        <f t="shared" si="19"/>
        <v>-602836.90410958906</v>
      </c>
      <c r="L223" s="29">
        <f t="shared" si="17"/>
        <v>-550825.63118300471</v>
      </c>
    </row>
    <row r="224" spans="1:12" x14ac:dyDescent="0.2">
      <c r="A224" s="27">
        <v>43705</v>
      </c>
      <c r="B224" s="28">
        <v>-460</v>
      </c>
      <c r="C224" s="29">
        <f>VLOOKUP(A224,Таблица2[[&lt;DATE&gt;]:[&lt;VOL&gt;]],5)</f>
        <v>101.23</v>
      </c>
      <c r="D224" s="29">
        <f>MATCH(A224,Купоны[[#All],[Купоны дата]],1)</f>
        <v>5</v>
      </c>
      <c r="E224" s="33">
        <f>INDEX(Купоны[[#All],[Купоны дата]],D224,1)</f>
        <v>43567</v>
      </c>
      <c r="F224" s="30">
        <f t="shared" si="15"/>
        <v>3.0246575342465754</v>
      </c>
      <c r="G224" s="28">
        <f t="shared" si="16"/>
        <v>479571.42465753423</v>
      </c>
      <c r="H224" s="29">
        <f>SUM($B$8:B224)</f>
        <v>1110</v>
      </c>
      <c r="I224" s="30">
        <f>_xlfn.IFNA(VLOOKUP(A224, Купоны[[#All],[Купоны дата]:[Купоны % от Номинала]],3,0),0)*$B$4/100*H224</f>
        <v>0</v>
      </c>
      <c r="J224" s="29" t="str">
        <f t="shared" si="18"/>
        <v>Нет</v>
      </c>
      <c r="K224" s="30">
        <f t="shared" si="19"/>
        <v>479571.42465753423</v>
      </c>
      <c r="L224" s="29">
        <f t="shared" si="17"/>
        <v>437668.33995361323</v>
      </c>
    </row>
    <row r="225" spans="1:12" x14ac:dyDescent="0.2">
      <c r="A225" s="27">
        <v>43706</v>
      </c>
      <c r="B225" s="28">
        <v>-140</v>
      </c>
      <c r="C225" s="29">
        <f>VLOOKUP(A225,Таблица2[[&lt;DATE&gt;]:[&lt;VOL&gt;]],5)</f>
        <v>101.2</v>
      </c>
      <c r="D225" s="29">
        <f>MATCH(A225,Купоны[[#All],[Купоны дата]],1)</f>
        <v>5</v>
      </c>
      <c r="E225" s="33">
        <f>INDEX(Купоны[[#All],[Купоны дата]],D225,1)</f>
        <v>43567</v>
      </c>
      <c r="F225" s="30">
        <f t="shared" si="15"/>
        <v>3.0465753424657538</v>
      </c>
      <c r="G225" s="28">
        <f t="shared" si="16"/>
        <v>145945.20547945207</v>
      </c>
      <c r="H225" s="29">
        <f>SUM($B$8:B225)</f>
        <v>970</v>
      </c>
      <c r="I225" s="30">
        <f>_xlfn.IFNA(VLOOKUP(A225, Купоны[[#All],[Купоны дата]:[Купоны % от Номинала]],3,0),0)*$B$4/100*H225</f>
        <v>0</v>
      </c>
      <c r="J225" s="29" t="str">
        <f t="shared" si="18"/>
        <v>Нет</v>
      </c>
      <c r="K225" s="30">
        <f t="shared" si="19"/>
        <v>145945.20547945207</v>
      </c>
      <c r="L225" s="29">
        <f t="shared" si="17"/>
        <v>133175.27845671703</v>
      </c>
    </row>
    <row r="226" spans="1:12" x14ac:dyDescent="0.2">
      <c r="A226" s="27">
        <v>43707</v>
      </c>
      <c r="B226" s="28">
        <v>-40</v>
      </c>
      <c r="C226" s="29">
        <f>VLOOKUP(A226,Таблица2[[&lt;DATE&gt;]:[&lt;VOL&gt;]],5)</f>
        <v>101.2</v>
      </c>
      <c r="D226" s="29">
        <f>MATCH(A226,Купоны[[#All],[Купоны дата]],1)</f>
        <v>5</v>
      </c>
      <c r="E226" s="33">
        <f>INDEX(Купоны[[#All],[Купоны дата]],D226,1)</f>
        <v>43567</v>
      </c>
      <c r="F226" s="30">
        <f t="shared" si="15"/>
        <v>3.0684931506849318</v>
      </c>
      <c r="G226" s="28">
        <f t="shared" si="16"/>
        <v>41707.397260273974</v>
      </c>
      <c r="H226" s="29">
        <f>SUM($B$8:B226)</f>
        <v>930</v>
      </c>
      <c r="I226" s="30">
        <f>_xlfn.IFNA(VLOOKUP(A226, Купоны[[#All],[Купоны дата]:[Купоны % от Номинала]],3,0),0)*$B$4/100*H226</f>
        <v>0</v>
      </c>
      <c r="J226" s="29" t="str">
        <f t="shared" si="18"/>
        <v>Нет</v>
      </c>
      <c r="K226" s="30">
        <f t="shared" si="19"/>
        <v>41707.397260273974</v>
      </c>
      <c r="L226" s="29">
        <f t="shared" si="17"/>
        <v>38052.992628251719</v>
      </c>
    </row>
    <row r="227" spans="1:12" x14ac:dyDescent="0.2">
      <c r="A227" s="27">
        <v>43710</v>
      </c>
      <c r="B227" s="28">
        <v>-680</v>
      </c>
      <c r="C227" s="29">
        <f>VLOOKUP(A227,Таблица2[[&lt;DATE&gt;]:[&lt;VOL&gt;]],5)</f>
        <v>101.23</v>
      </c>
      <c r="D227" s="29">
        <f>MATCH(A227,Купоны[[#All],[Купоны дата]],1)</f>
        <v>5</v>
      </c>
      <c r="E227" s="33">
        <f>INDEX(Купоны[[#All],[Купоны дата]],D227,1)</f>
        <v>43567</v>
      </c>
      <c r="F227" s="30">
        <f t="shared" si="15"/>
        <v>3.1342465753424658</v>
      </c>
      <c r="G227" s="28">
        <f t="shared" si="16"/>
        <v>709676.87671232875</v>
      </c>
      <c r="H227" s="29">
        <f>SUM($B$8:B227)</f>
        <v>250</v>
      </c>
      <c r="I227" s="30">
        <f>_xlfn.IFNA(VLOOKUP(A227, Купоны[[#All],[Купоны дата]:[Купоны % от Номинала]],3,0),0)*$B$4/100*H227</f>
        <v>0</v>
      </c>
      <c r="J227" s="29" t="str">
        <f t="shared" si="18"/>
        <v>Нет</v>
      </c>
      <c r="K227" s="30">
        <f t="shared" si="19"/>
        <v>709676.87671232875</v>
      </c>
      <c r="L227" s="29">
        <f t="shared" si="17"/>
        <v>647235.34334553755</v>
      </c>
    </row>
    <row r="228" spans="1:12" x14ac:dyDescent="0.2">
      <c r="A228" s="27">
        <v>43714</v>
      </c>
      <c r="B228" s="28">
        <v>570</v>
      </c>
      <c r="C228" s="29">
        <f>VLOOKUP(A228,Таблица2[[&lt;DATE&gt;]:[&lt;VOL&gt;]],5)</f>
        <v>101.41</v>
      </c>
      <c r="D228" s="29">
        <f>MATCH(A228,Купоны[[#All],[Купоны дата]],1)</f>
        <v>5</v>
      </c>
      <c r="E228" s="33">
        <f>INDEX(Купоны[[#All],[Купоны дата]],D228,1)</f>
        <v>43567</v>
      </c>
      <c r="F228" s="30">
        <f t="shared" si="15"/>
        <v>3.2219178082191782</v>
      </c>
      <c r="G228" s="28">
        <f t="shared" si="16"/>
        <v>-596401.93150684936</v>
      </c>
      <c r="H228" s="29">
        <f>SUM($B$8:B228)</f>
        <v>820</v>
      </c>
      <c r="I228" s="30">
        <f>_xlfn.IFNA(VLOOKUP(A228, Купоны[[#All],[Купоны дата]:[Купоны % от Номинала]],3,0),0)*$B$4/100*H228</f>
        <v>0</v>
      </c>
      <c r="J228" s="29" t="str">
        <f t="shared" si="18"/>
        <v>Нет</v>
      </c>
      <c r="K228" s="30">
        <f t="shared" si="19"/>
        <v>-596401.93150684936</v>
      </c>
      <c r="L228" s="29">
        <f t="shared" si="17"/>
        <v>-543636.23928944301</v>
      </c>
    </row>
    <row r="229" spans="1:12" x14ac:dyDescent="0.2">
      <c r="A229" s="27">
        <v>43721</v>
      </c>
      <c r="B229" s="28">
        <v>-130</v>
      </c>
      <c r="C229" s="29">
        <f>VLOOKUP(A229,Таблица2[[&lt;DATE&gt;]:[&lt;VOL&gt;]],5)</f>
        <v>101.31</v>
      </c>
      <c r="D229" s="29">
        <f>MATCH(A229,Купоны[[#All],[Купоны дата]],1)</f>
        <v>5</v>
      </c>
      <c r="E229" s="33">
        <f>INDEX(Купоны[[#All],[Купоны дата]],D229,1)</f>
        <v>43567</v>
      </c>
      <c r="F229" s="30">
        <f t="shared" si="15"/>
        <v>3.3753424657534246</v>
      </c>
      <c r="G229" s="28">
        <f t="shared" si="16"/>
        <v>136090.94520547945</v>
      </c>
      <c r="H229" s="29">
        <f>SUM($B$8:B229)</f>
        <v>690</v>
      </c>
      <c r="I229" s="30">
        <f>_xlfn.IFNA(VLOOKUP(A229, Купоны[[#All],[Купоны дата]:[Купоны % от Номинала]],3,0),0)*$B$4/100*H229</f>
        <v>0</v>
      </c>
      <c r="J229" s="29" t="str">
        <f t="shared" si="18"/>
        <v>Нет</v>
      </c>
      <c r="K229" s="30">
        <f t="shared" si="19"/>
        <v>136090.94520547945</v>
      </c>
      <c r="L229" s="29">
        <f t="shared" si="17"/>
        <v>123934.49986302471</v>
      </c>
    </row>
    <row r="230" spans="1:12" x14ac:dyDescent="0.2">
      <c r="A230" s="27">
        <v>43724</v>
      </c>
      <c r="B230" s="28">
        <v>1480</v>
      </c>
      <c r="C230" s="29">
        <f>VLOOKUP(A230,Таблица2[[&lt;DATE&gt;]:[&lt;VOL&gt;]],5)</f>
        <v>101.21</v>
      </c>
      <c r="D230" s="29">
        <f>MATCH(A230,Купоны[[#All],[Купоны дата]],1)</f>
        <v>5</v>
      </c>
      <c r="E230" s="33">
        <f>INDEX(Купоны[[#All],[Купоны дата]],D230,1)</f>
        <v>43567</v>
      </c>
      <c r="F230" s="30">
        <f t="shared" si="15"/>
        <v>3.441095890410959</v>
      </c>
      <c r="G230" s="28">
        <f t="shared" si="16"/>
        <v>-1548836.2191780824</v>
      </c>
      <c r="H230" s="29">
        <f>SUM($B$8:B230)</f>
        <v>2170</v>
      </c>
      <c r="I230" s="30">
        <f>_xlfn.IFNA(VLOOKUP(A230, Купоны[[#All],[Купоны дата]:[Купоны % от Номинала]],3,0),0)*$B$4/100*H230</f>
        <v>0</v>
      </c>
      <c r="J230" s="29" t="str">
        <f t="shared" si="18"/>
        <v>Нет</v>
      </c>
      <c r="K230" s="30">
        <f t="shared" si="19"/>
        <v>-1548836.2191780824</v>
      </c>
      <c r="L230" s="29">
        <f t="shared" si="17"/>
        <v>-1409919.5269496867</v>
      </c>
    </row>
    <row r="231" spans="1:12" x14ac:dyDescent="0.2">
      <c r="A231" s="27">
        <v>43725</v>
      </c>
      <c r="B231" s="28">
        <v>-790</v>
      </c>
      <c r="C231" s="29">
        <f>VLOOKUP(A231,Таблица2[[&lt;DATE&gt;]:[&lt;VOL&gt;]],5)</f>
        <v>101.2</v>
      </c>
      <c r="D231" s="29">
        <f>MATCH(A231,Купоны[[#All],[Купоны дата]],1)</f>
        <v>5</v>
      </c>
      <c r="E231" s="33">
        <f>INDEX(Купоны[[#All],[Купоны дата]],D231,1)</f>
        <v>43567</v>
      </c>
      <c r="F231" s="30">
        <f t="shared" si="15"/>
        <v>3.4630136986301374</v>
      </c>
      <c r="G231" s="28">
        <f t="shared" si="16"/>
        <v>826837.80821917811</v>
      </c>
      <c r="H231" s="29">
        <f>SUM($B$8:B231)</f>
        <v>1380</v>
      </c>
      <c r="I231" s="30">
        <f>_xlfn.IFNA(VLOOKUP(A231, Купоны[[#All],[Купоны дата]:[Купоны % от Номинала]],3,0),0)*$B$4/100*H231</f>
        <v>0</v>
      </c>
      <c r="J231" s="29" t="str">
        <f t="shared" si="18"/>
        <v>Нет</v>
      </c>
      <c r="K231" s="30">
        <f t="shared" si="19"/>
        <v>826837.80821917811</v>
      </c>
      <c r="L231" s="29">
        <f t="shared" si="17"/>
        <v>752577.28114493471</v>
      </c>
    </row>
    <row r="232" spans="1:12" x14ac:dyDescent="0.2">
      <c r="A232" s="27">
        <v>43733</v>
      </c>
      <c r="B232" s="28">
        <v>-1280</v>
      </c>
      <c r="C232" s="29">
        <f>VLOOKUP(A232,Таблица2[[&lt;DATE&gt;]:[&lt;VOL&gt;]],5)</f>
        <v>101.31</v>
      </c>
      <c r="D232" s="29">
        <f>MATCH(A232,Купоны[[#All],[Купоны дата]],1)</f>
        <v>5</v>
      </c>
      <c r="E232" s="33">
        <f>INDEX(Купоны[[#All],[Купоны дата]],D232,1)</f>
        <v>43567</v>
      </c>
      <c r="F232" s="30">
        <f t="shared" si="15"/>
        <v>3.6383561643835618</v>
      </c>
      <c r="G232" s="28">
        <f t="shared" si="16"/>
        <v>1343338.9589041097</v>
      </c>
      <c r="H232" s="29">
        <f>SUM($B$8:B232)</f>
        <v>100</v>
      </c>
      <c r="I232" s="30">
        <f>_xlfn.IFNA(VLOOKUP(A232, Купоны[[#All],[Купоны дата]:[Купоны % от Номинала]],3,0),0)*$B$4/100*H232</f>
        <v>0</v>
      </c>
      <c r="J232" s="29" t="str">
        <f t="shared" si="18"/>
        <v>Нет</v>
      </c>
      <c r="K232" s="30">
        <f t="shared" si="19"/>
        <v>1343338.9589041097</v>
      </c>
      <c r="L232" s="29">
        <f t="shared" si="17"/>
        <v>1221383.2610641264</v>
      </c>
    </row>
    <row r="233" spans="1:12" x14ac:dyDescent="0.2">
      <c r="A233" s="27">
        <v>43734</v>
      </c>
      <c r="B233" s="28">
        <v>580</v>
      </c>
      <c r="C233" s="29">
        <f>VLOOKUP(A233,Таблица2[[&lt;DATE&gt;]:[&lt;VOL&gt;]],5)</f>
        <v>101.38</v>
      </c>
      <c r="D233" s="29">
        <f>MATCH(A233,Купоны[[#All],[Купоны дата]],1)</f>
        <v>5</v>
      </c>
      <c r="E233" s="33">
        <f>INDEX(Купоны[[#All],[Купоны дата]],D233,1)</f>
        <v>43567</v>
      </c>
      <c r="F233" s="30">
        <f t="shared" si="15"/>
        <v>3.6602739726027393</v>
      </c>
      <c r="G233" s="28">
        <f t="shared" si="16"/>
        <v>-609233.58904109581</v>
      </c>
      <c r="H233" s="29">
        <f>SUM($B$8:B233)</f>
        <v>680</v>
      </c>
      <c r="I233" s="30">
        <f>_xlfn.IFNA(VLOOKUP(A233, Купоны[[#All],[Купоны дата]:[Купоны % от Номинала]],3,0),0)*$B$4/100*H233</f>
        <v>0</v>
      </c>
      <c r="J233" s="29" t="str">
        <f t="shared" si="18"/>
        <v>Нет</v>
      </c>
      <c r="K233" s="30">
        <f t="shared" si="19"/>
        <v>-609233.58904109581</v>
      </c>
      <c r="L233" s="29">
        <f t="shared" si="17"/>
        <v>-553849.97458721092</v>
      </c>
    </row>
    <row r="234" spans="1:12" x14ac:dyDescent="0.2">
      <c r="A234" s="27">
        <v>43746</v>
      </c>
      <c r="B234" s="28">
        <v>-610</v>
      </c>
      <c r="C234" s="29">
        <f>VLOOKUP(A234,Таблица2[[&lt;DATE&gt;]:[&lt;VOL&gt;]],5)</f>
        <v>101.48</v>
      </c>
      <c r="D234" s="29">
        <f>MATCH(A234,Купоны[[#All],[Купоны дата]],1)</f>
        <v>5</v>
      </c>
      <c r="E234" s="33">
        <f>INDEX(Купоны[[#All],[Купоны дата]],D234,1)</f>
        <v>43567</v>
      </c>
      <c r="F234" s="30">
        <f t="shared" si="15"/>
        <v>3.9232876712328766</v>
      </c>
      <c r="G234" s="28">
        <f t="shared" si="16"/>
        <v>642960.05479452049</v>
      </c>
      <c r="H234" s="29">
        <f>SUM($B$8:B234)</f>
        <v>70</v>
      </c>
      <c r="I234" s="30">
        <f>_xlfn.IFNA(VLOOKUP(A234, Купоны[[#All],[Купоны дата]:[Купоны % от Номинала]],3,0),0)*$B$4/100*H234</f>
        <v>0</v>
      </c>
      <c r="J234" s="29" t="str">
        <f t="shared" si="18"/>
        <v>Нет</v>
      </c>
      <c r="K234" s="30">
        <f t="shared" si="19"/>
        <v>642960.05479452049</v>
      </c>
      <c r="L234" s="29">
        <f t="shared" si="17"/>
        <v>583573.6292014753</v>
      </c>
    </row>
    <row r="235" spans="1:12" x14ac:dyDescent="0.2">
      <c r="A235" s="27">
        <v>43748</v>
      </c>
      <c r="B235" s="28">
        <v>420</v>
      </c>
      <c r="C235" s="29">
        <f>VLOOKUP(A235,Таблица2[[&lt;DATE&gt;]:[&lt;VOL&gt;]],5)</f>
        <v>101.76</v>
      </c>
      <c r="D235" s="29">
        <f>MATCH(A235,Купоны[[#All],[Купоны дата]],1)</f>
        <v>5</v>
      </c>
      <c r="E235" s="33">
        <f>INDEX(Купоны[[#All],[Купоны дата]],D235,1)</f>
        <v>43567</v>
      </c>
      <c r="F235" s="30">
        <f t="shared" si="15"/>
        <v>3.967123287671233</v>
      </c>
      <c r="G235" s="28">
        <f t="shared" si="16"/>
        <v>-444053.91780821921</v>
      </c>
      <c r="H235" s="29">
        <f>SUM($B$8:B235)</f>
        <v>490</v>
      </c>
      <c r="I235" s="30">
        <f>_xlfn.IFNA(VLOOKUP(A235, Купоны[[#All],[Купоны дата]:[Купоны % от Номинала]],3,0),0)*$B$4/100*H235</f>
        <v>0</v>
      </c>
      <c r="J235" s="29" t="str">
        <f t="shared" si="18"/>
        <v>Нет</v>
      </c>
      <c r="K235" s="30">
        <f t="shared" si="19"/>
        <v>-444053.91780821921</v>
      </c>
      <c r="L235" s="29">
        <f t="shared" si="17"/>
        <v>-402931.54269476573</v>
      </c>
    </row>
    <row r="236" spans="1:12" x14ac:dyDescent="0.2">
      <c r="A236" s="27">
        <v>43749</v>
      </c>
      <c r="B236" s="28">
        <v>170</v>
      </c>
      <c r="C236" s="29">
        <f>VLOOKUP(A236,Таблица2[[&lt;DATE&gt;]:[&lt;VOL&gt;]],5)</f>
        <v>101.28</v>
      </c>
      <c r="D236" s="29">
        <f>MATCH(A236,Купоны[[#All],[Купоны дата]],1)</f>
        <v>6</v>
      </c>
      <c r="E236" s="33">
        <f>INDEX(Купоны[[#All],[Купоны дата]],D236,1)</f>
        <v>43749</v>
      </c>
      <c r="F236" s="30">
        <f t="shared" si="15"/>
        <v>0</v>
      </c>
      <c r="G236" s="28">
        <f t="shared" si="16"/>
        <v>-172176</v>
      </c>
      <c r="H236" s="29">
        <f>SUM($B$8:B236)</f>
        <v>660</v>
      </c>
      <c r="I236" s="30">
        <f>_xlfn.IFNA(VLOOKUP(A236, Купоны[[#All],[Купоны дата]:[Купоны % от Номинала]],3,0),0)*$B$4/100*H236</f>
        <v>26327.4</v>
      </c>
      <c r="J236" s="29" t="str">
        <f t="shared" si="18"/>
        <v>Да</v>
      </c>
      <c r="K236" s="30">
        <f t="shared" si="19"/>
        <v>-145848.6</v>
      </c>
      <c r="L236" s="29">
        <f t="shared" si="17"/>
        <v>-132324.35090076621</v>
      </c>
    </row>
    <row r="237" spans="1:12" x14ac:dyDescent="0.2">
      <c r="A237" s="27">
        <v>43752</v>
      </c>
      <c r="B237" s="28">
        <v>630</v>
      </c>
      <c r="C237" s="29">
        <f>VLOOKUP(A237,Таблица2[[&lt;DATE&gt;]:[&lt;VOL&gt;]],5)</f>
        <v>101.36</v>
      </c>
      <c r="D237" s="29">
        <f>MATCH(A237,Купоны[[#All],[Купоны дата]],1)</f>
        <v>6</v>
      </c>
      <c r="E237" s="33">
        <f>INDEX(Купоны[[#All],[Купоны дата]],D237,1)</f>
        <v>43749</v>
      </c>
      <c r="F237" s="30">
        <f t="shared" si="15"/>
        <v>6.5753424657534254E-2</v>
      </c>
      <c r="G237" s="28">
        <f t="shared" si="16"/>
        <v>-638982.24657534237</v>
      </c>
      <c r="H237" s="29">
        <f>SUM($B$8:B237)</f>
        <v>1290</v>
      </c>
      <c r="I237" s="30">
        <f>_xlfn.IFNA(VLOOKUP(A237, Купоны[[#All],[Купоны дата]:[Купоны % от Номинала]],3,0),0)*$B$4/100*H237</f>
        <v>0</v>
      </c>
      <c r="J237" s="29" t="str">
        <f t="shared" si="18"/>
        <v>Нет</v>
      </c>
      <c r="K237" s="30">
        <f t="shared" si="19"/>
        <v>-638982.24657534237</v>
      </c>
      <c r="L237" s="29">
        <f t="shared" si="17"/>
        <v>-579498.26616934803</v>
      </c>
    </row>
    <row r="238" spans="1:12" x14ac:dyDescent="0.2">
      <c r="A238" s="27">
        <v>43753</v>
      </c>
      <c r="B238" s="28">
        <v>110</v>
      </c>
      <c r="C238" s="29">
        <f>VLOOKUP(A238,Таблица2[[&lt;DATE&gt;]:[&lt;VOL&gt;]],5)</f>
        <v>101.5</v>
      </c>
      <c r="D238" s="29">
        <f>MATCH(A238,Купоны[[#All],[Купоны дата]],1)</f>
        <v>6</v>
      </c>
      <c r="E238" s="33">
        <f>INDEX(Купоны[[#All],[Купоны дата]],D238,1)</f>
        <v>43749</v>
      </c>
      <c r="F238" s="30">
        <f t="shared" si="15"/>
        <v>8.7671232876712329E-2</v>
      </c>
      <c r="G238" s="28">
        <f t="shared" si="16"/>
        <v>-111746.43835616438</v>
      </c>
      <c r="H238" s="29">
        <f>SUM($B$8:B238)</f>
        <v>1400</v>
      </c>
      <c r="I238" s="30">
        <f>_xlfn.IFNA(VLOOKUP(A238, Купоны[[#All],[Купоны дата]:[Купоны % от Номинала]],3,0),0)*$B$4/100*H238</f>
        <v>0</v>
      </c>
      <c r="J238" s="29" t="str">
        <f t="shared" si="18"/>
        <v>Нет</v>
      </c>
      <c r="K238" s="30">
        <f t="shared" si="19"/>
        <v>-111746.43835616438</v>
      </c>
      <c r="L238" s="29">
        <f t="shared" si="17"/>
        <v>-101330.22011819866</v>
      </c>
    </row>
    <row r="239" spans="1:12" x14ac:dyDescent="0.2">
      <c r="A239" s="27">
        <v>43754</v>
      </c>
      <c r="B239" s="28">
        <v>310</v>
      </c>
      <c r="C239" s="29">
        <f>VLOOKUP(A239,Таблица2[[&lt;DATE&gt;]:[&lt;VOL&gt;]],5)</f>
        <v>101.59</v>
      </c>
      <c r="D239" s="29">
        <f>MATCH(A239,Купоны[[#All],[Купоны дата]],1)</f>
        <v>6</v>
      </c>
      <c r="E239" s="33">
        <f>INDEX(Купоны[[#All],[Купоны дата]],D239,1)</f>
        <v>43749</v>
      </c>
      <c r="F239" s="30">
        <f t="shared" si="15"/>
        <v>0.10958904109589042</v>
      </c>
      <c r="G239" s="28">
        <f t="shared" si="16"/>
        <v>-315268.72602739726</v>
      </c>
      <c r="H239" s="29">
        <f>SUM($B$8:B239)</f>
        <v>1710</v>
      </c>
      <c r="I239" s="30">
        <f>_xlfn.IFNA(VLOOKUP(A239, Купоны[[#All],[Купоны дата]:[Купоны % от Номинала]],3,0),0)*$B$4/100*H239</f>
        <v>0</v>
      </c>
      <c r="J239" s="29" t="str">
        <f t="shared" si="18"/>
        <v>Нет</v>
      </c>
      <c r="K239" s="30">
        <f t="shared" si="19"/>
        <v>-315268.72602739726</v>
      </c>
      <c r="L239" s="29">
        <f t="shared" si="17"/>
        <v>-285843.37766021228</v>
      </c>
    </row>
    <row r="240" spans="1:12" x14ac:dyDescent="0.2">
      <c r="A240" s="27">
        <v>43756</v>
      </c>
      <c r="B240" s="28">
        <v>60</v>
      </c>
      <c r="C240" s="29">
        <f>VLOOKUP(A240,Таблица2[[&lt;DATE&gt;]:[&lt;VOL&gt;]],5)</f>
        <v>101.74</v>
      </c>
      <c r="D240" s="29">
        <f>MATCH(A240,Купоны[[#All],[Купоны дата]],1)</f>
        <v>6</v>
      </c>
      <c r="E240" s="33">
        <f>INDEX(Купоны[[#All],[Купоны дата]],D240,1)</f>
        <v>43749</v>
      </c>
      <c r="F240" s="30">
        <f t="shared" si="15"/>
        <v>0.15342465753424658</v>
      </c>
      <c r="G240" s="28">
        <f t="shared" si="16"/>
        <v>-61136.05479452054</v>
      </c>
      <c r="H240" s="29">
        <f>SUM($B$8:B240)</f>
        <v>1770</v>
      </c>
      <c r="I240" s="30">
        <f>_xlfn.IFNA(VLOOKUP(A240, Купоны[[#All],[Купоны дата]:[Купоны % от Номинала]],3,0),0)*$B$4/100*H240</f>
        <v>0</v>
      </c>
      <c r="J240" s="29" t="str">
        <f t="shared" si="18"/>
        <v>Нет</v>
      </c>
      <c r="K240" s="30">
        <f t="shared" si="19"/>
        <v>-61136.05479452054</v>
      </c>
      <c r="L240" s="29">
        <f t="shared" si="17"/>
        <v>-55415.154330821642</v>
      </c>
    </row>
    <row r="241" spans="1:12" x14ac:dyDescent="0.2">
      <c r="A241" s="27">
        <v>43762</v>
      </c>
      <c r="B241" s="28">
        <v>-1520</v>
      </c>
      <c r="C241" s="29">
        <f>VLOOKUP(A241,Таблица2[[&lt;DATE&gt;]:[&lt;VOL&gt;]],5)</f>
        <v>101.69</v>
      </c>
      <c r="D241" s="29">
        <f>MATCH(A241,Купоны[[#All],[Купоны дата]],1)</f>
        <v>6</v>
      </c>
      <c r="E241" s="33">
        <f>INDEX(Купоны[[#All],[Купоны дата]],D241,1)</f>
        <v>43749</v>
      </c>
      <c r="F241" s="30">
        <f t="shared" si="15"/>
        <v>0.28493150684931506</v>
      </c>
      <c r="G241" s="28">
        <f t="shared" si="16"/>
        <v>1550018.9589041097</v>
      </c>
      <c r="H241" s="29">
        <f>SUM($B$8:B241)</f>
        <v>250</v>
      </c>
      <c r="I241" s="30">
        <f>_xlfn.IFNA(VLOOKUP(A241, Купоны[[#All],[Купоны дата]:[Купоны % от Номинала]],3,0),0)*$B$4/100*H241</f>
        <v>0</v>
      </c>
      <c r="J241" s="29" t="str">
        <f t="shared" si="18"/>
        <v>Нет</v>
      </c>
      <c r="K241" s="30">
        <f t="shared" si="19"/>
        <v>1550018.9589041097</v>
      </c>
      <c r="L241" s="29">
        <f t="shared" si="17"/>
        <v>1403847.1688165439</v>
      </c>
    </row>
    <row r="242" spans="1:12" x14ac:dyDescent="0.2">
      <c r="A242" s="27">
        <v>43770</v>
      </c>
      <c r="B242" s="28">
        <v>50</v>
      </c>
      <c r="C242" s="29">
        <f>VLOOKUP(A242,Таблица2[[&lt;DATE&gt;]:[&lt;VOL&gt;]],5)</f>
        <v>101.76</v>
      </c>
      <c r="D242" s="29">
        <f>MATCH(A242,Купоны[[#All],[Купоны дата]],1)</f>
        <v>6</v>
      </c>
      <c r="E242" s="33">
        <f>INDEX(Купоны[[#All],[Купоны дата]],D242,1)</f>
        <v>43749</v>
      </c>
      <c r="F242" s="30">
        <f t="shared" si="15"/>
        <v>0.46027397260273967</v>
      </c>
      <c r="G242" s="28">
        <f t="shared" si="16"/>
        <v>-51110.136986301368</v>
      </c>
      <c r="H242" s="29">
        <f>SUM($B$8:B242)</f>
        <v>300</v>
      </c>
      <c r="I242" s="30">
        <f>_xlfn.IFNA(VLOOKUP(A242, Купоны[[#All],[Купоны дата]:[Купоны % от Номинала]],3,0),0)*$B$4/100*H242</f>
        <v>0</v>
      </c>
      <c r="J242" s="29" t="str">
        <f t="shared" si="18"/>
        <v>Нет</v>
      </c>
      <c r="K242" s="30">
        <f t="shared" si="19"/>
        <v>-51110.136986301368</v>
      </c>
      <c r="L242" s="29">
        <f t="shared" si="17"/>
        <v>-46240.81097940656</v>
      </c>
    </row>
    <row r="243" spans="1:12" x14ac:dyDescent="0.2">
      <c r="A243" s="27">
        <v>43775</v>
      </c>
      <c r="B243" s="28">
        <v>-130</v>
      </c>
      <c r="C243" s="29">
        <f>VLOOKUP(A243,Таблица2[[&lt;DATE&gt;]:[&lt;VOL&gt;]],5)</f>
        <v>101.68</v>
      </c>
      <c r="D243" s="29">
        <f>MATCH(A243,Купоны[[#All],[Купоны дата]],1)</f>
        <v>6</v>
      </c>
      <c r="E243" s="33">
        <f>INDEX(Купоны[[#All],[Купоны дата]],D243,1)</f>
        <v>43749</v>
      </c>
      <c r="F243" s="30">
        <f t="shared" si="15"/>
        <v>0.56986301369863013</v>
      </c>
      <c r="G243" s="28">
        <f t="shared" si="16"/>
        <v>132924.82191780824</v>
      </c>
      <c r="H243" s="29">
        <f>SUM($B$8:B243)</f>
        <v>170</v>
      </c>
      <c r="I243" s="30">
        <f>_xlfn.IFNA(VLOOKUP(A243, Купоны[[#All],[Купоны дата]:[Купоны % от Номинала]],3,0),0)*$B$4/100*H243</f>
        <v>0</v>
      </c>
      <c r="J243" s="29" t="str">
        <f t="shared" si="18"/>
        <v>Нет</v>
      </c>
      <c r="K243" s="30">
        <f t="shared" si="19"/>
        <v>132924.82191780824</v>
      </c>
      <c r="L243" s="29">
        <f t="shared" si="17"/>
        <v>120180.55908368234</v>
      </c>
    </row>
    <row r="244" spans="1:12" x14ac:dyDescent="0.2">
      <c r="A244" s="27">
        <v>43776</v>
      </c>
      <c r="B244" s="28">
        <v>690</v>
      </c>
      <c r="C244" s="29">
        <f>VLOOKUP(A244,Таблица2[[&lt;DATE&gt;]:[&lt;VOL&gt;]],5)</f>
        <v>101.65</v>
      </c>
      <c r="D244" s="29">
        <f>MATCH(A244,Купоны[[#All],[Купоны дата]],1)</f>
        <v>6</v>
      </c>
      <c r="E244" s="33">
        <f>INDEX(Купоны[[#All],[Купоны дата]],D244,1)</f>
        <v>43749</v>
      </c>
      <c r="F244" s="30">
        <f t="shared" si="15"/>
        <v>0.59178082191780834</v>
      </c>
      <c r="G244" s="28">
        <f t="shared" si="16"/>
        <v>-705468.28767123295</v>
      </c>
      <c r="H244" s="29">
        <f>SUM($B$8:B244)</f>
        <v>860</v>
      </c>
      <c r="I244" s="30">
        <f>_xlfn.IFNA(VLOOKUP(A244, Купоны[[#All],[Купоны дата]:[Купоны % от Номинала]],3,0),0)*$B$4/100*H244</f>
        <v>0</v>
      </c>
      <c r="J244" s="29" t="str">
        <f t="shared" si="18"/>
        <v>Нет</v>
      </c>
      <c r="K244" s="30">
        <f t="shared" si="19"/>
        <v>-705468.28767123295</v>
      </c>
      <c r="L244" s="29">
        <f t="shared" si="17"/>
        <v>-637745.75432635914</v>
      </c>
    </row>
    <row r="245" spans="1:12" x14ac:dyDescent="0.2">
      <c r="A245" s="27">
        <v>43777</v>
      </c>
      <c r="B245" s="28">
        <v>920</v>
      </c>
      <c r="C245" s="29">
        <f>VLOOKUP(A245,Таблица2[[&lt;DATE&gt;]:[&lt;VOL&gt;]],5)</f>
        <v>101.76</v>
      </c>
      <c r="D245" s="29">
        <f>MATCH(A245,Купоны[[#All],[Купоны дата]],1)</f>
        <v>6</v>
      </c>
      <c r="E245" s="33">
        <f>INDEX(Купоны[[#All],[Купоны дата]],D245,1)</f>
        <v>43749</v>
      </c>
      <c r="F245" s="30">
        <f t="shared" si="15"/>
        <v>0.61369863013698633</v>
      </c>
      <c r="G245" s="28">
        <f t="shared" si="16"/>
        <v>-941838.02739726042</v>
      </c>
      <c r="H245" s="29">
        <f>SUM($B$8:B245)</f>
        <v>1780</v>
      </c>
      <c r="I245" s="30">
        <f>_xlfn.IFNA(VLOOKUP(A245, Купоны[[#All],[Купоны дата]:[Купоны % от Номинала]],3,0),0)*$B$4/100*H245</f>
        <v>0</v>
      </c>
      <c r="J245" s="29" t="str">
        <f t="shared" si="18"/>
        <v>Нет</v>
      </c>
      <c r="K245" s="30">
        <f t="shared" si="19"/>
        <v>-941838.02739726042</v>
      </c>
      <c r="L245" s="29">
        <f t="shared" si="17"/>
        <v>-851311.00684891734</v>
      </c>
    </row>
    <row r="246" spans="1:12" x14ac:dyDescent="0.2">
      <c r="A246" s="27">
        <v>43784</v>
      </c>
      <c r="B246" s="28">
        <v>-1550</v>
      </c>
      <c r="C246" s="29">
        <f>VLOOKUP(A246,Таблица2[[&lt;DATE&gt;]:[&lt;VOL&gt;]],5)</f>
        <v>101.75</v>
      </c>
      <c r="D246" s="29">
        <f>MATCH(A246,Купоны[[#All],[Купоны дата]],1)</f>
        <v>6</v>
      </c>
      <c r="E246" s="33">
        <f>INDEX(Купоны[[#All],[Купоны дата]],D246,1)</f>
        <v>43749</v>
      </c>
      <c r="F246" s="30">
        <f t="shared" si="15"/>
        <v>0.76712328767123295</v>
      </c>
      <c r="G246" s="28">
        <f t="shared" si="16"/>
        <v>1589015.4109589043</v>
      </c>
      <c r="H246" s="29">
        <f>SUM($B$8:B246)</f>
        <v>230</v>
      </c>
      <c r="I246" s="30">
        <f>_xlfn.IFNA(VLOOKUP(A246, Купоны[[#All],[Купоны дата]:[Купоны % от Номинала]],3,0),0)*$B$4/100*H246</f>
        <v>0</v>
      </c>
      <c r="J246" s="29" t="str">
        <f t="shared" si="18"/>
        <v>Нет</v>
      </c>
      <c r="K246" s="30">
        <f t="shared" si="19"/>
        <v>1589015.4109589043</v>
      </c>
      <c r="L246" s="29">
        <f t="shared" si="17"/>
        <v>1434940.0798931115</v>
      </c>
    </row>
    <row r="247" spans="1:12" x14ac:dyDescent="0.2">
      <c r="A247" s="27">
        <v>43791</v>
      </c>
      <c r="B247" s="28">
        <v>610</v>
      </c>
      <c r="C247" s="29">
        <f>VLOOKUP(A247,Таблица2[[&lt;DATE&gt;]:[&lt;VOL&gt;]],5)</f>
        <v>101.61</v>
      </c>
      <c r="D247" s="29">
        <f>MATCH(A247,Купоны[[#All],[Купоны дата]],1)</f>
        <v>6</v>
      </c>
      <c r="E247" s="33">
        <f>INDEX(Купоны[[#All],[Купоны дата]],D247,1)</f>
        <v>43749</v>
      </c>
      <c r="F247" s="30">
        <f t="shared" si="15"/>
        <v>0.92054794520547933</v>
      </c>
      <c r="G247" s="28">
        <f t="shared" si="16"/>
        <v>-625436.34246575343</v>
      </c>
      <c r="H247" s="29">
        <f>SUM($B$8:B247)</f>
        <v>840</v>
      </c>
      <c r="I247" s="30">
        <f>_xlfn.IFNA(VLOOKUP(A247, Купоны[[#All],[Купоны дата]:[Купоны % от Номинала]],3,0),0)*$B$4/100*H247</f>
        <v>0</v>
      </c>
      <c r="J247" s="29" t="str">
        <f t="shared" si="18"/>
        <v>Нет</v>
      </c>
      <c r="K247" s="30">
        <f t="shared" si="19"/>
        <v>-625436.34246575343</v>
      </c>
      <c r="L247" s="29">
        <f t="shared" si="17"/>
        <v>-564264.07412048988</v>
      </c>
    </row>
    <row r="248" spans="1:12" x14ac:dyDescent="0.2">
      <c r="A248" s="27">
        <v>43796</v>
      </c>
      <c r="B248" s="28">
        <v>370</v>
      </c>
      <c r="C248" s="29">
        <f>VLOOKUP(A248,Таблица2[[&lt;DATE&gt;]:[&lt;VOL&gt;]],5)</f>
        <v>101.76</v>
      </c>
      <c r="D248" s="29">
        <f>MATCH(A248,Купоны[[#All],[Купоны дата]],1)</f>
        <v>6</v>
      </c>
      <c r="E248" s="33">
        <f>INDEX(Купоны[[#All],[Купоны дата]],D248,1)</f>
        <v>43749</v>
      </c>
      <c r="F248" s="30">
        <f t="shared" si="15"/>
        <v>1.0301369863013701</v>
      </c>
      <c r="G248" s="28">
        <f t="shared" si="16"/>
        <v>-380323.50684931508</v>
      </c>
      <c r="H248" s="29">
        <f>SUM($B$8:B248)</f>
        <v>1210</v>
      </c>
      <c r="I248" s="30">
        <f>_xlfn.IFNA(VLOOKUP(A248, Купоны[[#All],[Купоны дата]:[Купоны % от Номинала]],3,0),0)*$B$4/100*H248</f>
        <v>0</v>
      </c>
      <c r="J248" s="29" t="str">
        <f t="shared" si="18"/>
        <v>Нет</v>
      </c>
      <c r="K248" s="30">
        <f t="shared" si="19"/>
        <v>-380323.50684931508</v>
      </c>
      <c r="L248" s="29">
        <f t="shared" si="17"/>
        <v>-342895.82035841898</v>
      </c>
    </row>
    <row r="249" spans="1:12" x14ac:dyDescent="0.2">
      <c r="A249" s="27">
        <v>43803</v>
      </c>
      <c r="B249" s="28">
        <v>-160</v>
      </c>
      <c r="C249" s="29">
        <f>VLOOKUP(A249,Таблица2[[&lt;DATE&gt;]:[&lt;VOL&gt;]],5)</f>
        <v>101.63</v>
      </c>
      <c r="D249" s="29">
        <f>MATCH(A249,Купоны[[#All],[Купоны дата]],1)</f>
        <v>6</v>
      </c>
      <c r="E249" s="33">
        <f>INDEX(Купоны[[#All],[Купоны дата]],D249,1)</f>
        <v>43749</v>
      </c>
      <c r="F249" s="30">
        <f t="shared" si="15"/>
        <v>1.1835616438356167</v>
      </c>
      <c r="G249" s="28">
        <f t="shared" si="16"/>
        <v>164501.69863013696</v>
      </c>
      <c r="H249" s="29">
        <f>SUM($B$8:B249)</f>
        <v>1050</v>
      </c>
      <c r="I249" s="30">
        <f>_xlfn.IFNA(VLOOKUP(A249, Купоны[[#All],[Купоны дата]:[Купоны % от Номинала]],3,0),0)*$B$4/100*H249</f>
        <v>0</v>
      </c>
      <c r="J249" s="29" t="str">
        <f t="shared" si="18"/>
        <v>Нет</v>
      </c>
      <c r="K249" s="30">
        <f t="shared" si="19"/>
        <v>164501.69863013696</v>
      </c>
      <c r="L249" s="29">
        <f t="shared" si="17"/>
        <v>148174.35287085403</v>
      </c>
    </row>
    <row r="250" spans="1:12" x14ac:dyDescent="0.2">
      <c r="A250" s="27">
        <v>43805</v>
      </c>
      <c r="B250" s="28">
        <v>-110</v>
      </c>
      <c r="C250" s="29">
        <f>VLOOKUP(A250,Таблица2[[&lt;DATE&gt;]:[&lt;VOL&gt;]],5)</f>
        <v>101.83</v>
      </c>
      <c r="D250" s="29">
        <f>MATCH(A250,Купоны[[#All],[Купоны дата]],1)</f>
        <v>6</v>
      </c>
      <c r="E250" s="33">
        <f>INDEX(Купоны[[#All],[Купоны дата]],D250,1)</f>
        <v>43749</v>
      </c>
      <c r="F250" s="30">
        <f t="shared" si="15"/>
        <v>1.2273972602739727</v>
      </c>
      <c r="G250" s="28">
        <f t="shared" si="16"/>
        <v>113363.13698630137</v>
      </c>
      <c r="H250" s="29">
        <f>SUM($B$8:B250)</f>
        <v>940</v>
      </c>
      <c r="I250" s="30">
        <f>_xlfn.IFNA(VLOOKUP(A250, Купоны[[#All],[Купоны дата]:[Купоны % от Номинала]],3,0),0)*$B$4/100*H250</f>
        <v>0</v>
      </c>
      <c r="J250" s="29" t="str">
        <f t="shared" si="18"/>
        <v>Нет</v>
      </c>
      <c r="K250" s="30">
        <f t="shared" si="19"/>
        <v>113363.13698630137</v>
      </c>
      <c r="L250" s="29">
        <f t="shared" si="17"/>
        <v>102084.16994909041</v>
      </c>
    </row>
    <row r="251" spans="1:12" x14ac:dyDescent="0.2">
      <c r="A251" s="27">
        <v>43808</v>
      </c>
      <c r="B251" s="28">
        <v>-450</v>
      </c>
      <c r="C251" s="29">
        <f>VLOOKUP(A251,Таблица2[[&lt;DATE&gt;]:[&lt;VOL&gt;]],5)</f>
        <v>101.65</v>
      </c>
      <c r="D251" s="29">
        <f>MATCH(A251,Купоны[[#All],[Купоны дата]],1)</f>
        <v>6</v>
      </c>
      <c r="E251" s="33">
        <f>INDEX(Купоны[[#All],[Купоны дата]],D251,1)</f>
        <v>43749</v>
      </c>
      <c r="F251" s="30">
        <f t="shared" si="15"/>
        <v>1.2931506849315069</v>
      </c>
      <c r="G251" s="28">
        <f t="shared" si="16"/>
        <v>463244.17808219179</v>
      </c>
      <c r="H251" s="29">
        <f>SUM($B$8:B251)</f>
        <v>490</v>
      </c>
      <c r="I251" s="30">
        <f>_xlfn.IFNA(VLOOKUP(A251, Купоны[[#All],[Купоны дата]:[Купоны % от Номинала]],3,0),0)*$B$4/100*H251</f>
        <v>0</v>
      </c>
      <c r="J251" s="29" t="str">
        <f t="shared" si="18"/>
        <v>Нет</v>
      </c>
      <c r="K251" s="30">
        <f t="shared" si="19"/>
        <v>463244.17808219179</v>
      </c>
      <c r="L251" s="29">
        <f t="shared" si="17"/>
        <v>416986.8486474072</v>
      </c>
    </row>
    <row r="252" spans="1:12" x14ac:dyDescent="0.2">
      <c r="A252" s="27">
        <v>43811</v>
      </c>
      <c r="B252" s="28">
        <v>510</v>
      </c>
      <c r="C252" s="29">
        <f>VLOOKUP(A252,Таблица2[[&lt;DATE&gt;]:[&lt;VOL&gt;]],5)</f>
        <v>102.07</v>
      </c>
      <c r="D252" s="29">
        <f>MATCH(A252,Купоны[[#All],[Купоны дата]],1)</f>
        <v>6</v>
      </c>
      <c r="E252" s="33">
        <f>INDEX(Купоны[[#All],[Купоны дата]],D252,1)</f>
        <v>43749</v>
      </c>
      <c r="F252" s="30">
        <f t="shared" si="15"/>
        <v>1.3589041095890411</v>
      </c>
      <c r="G252" s="28">
        <f t="shared" si="16"/>
        <v>-527487.41095890407</v>
      </c>
      <c r="H252" s="29">
        <f>SUM($B$8:B252)</f>
        <v>1000</v>
      </c>
      <c r="I252" s="30">
        <f>_xlfn.IFNA(VLOOKUP(A252, Купоны[[#All],[Купоны дата]:[Купоны % от Номинала]],3,0),0)*$B$4/100*H252</f>
        <v>0</v>
      </c>
      <c r="J252" s="29" t="str">
        <f t="shared" si="18"/>
        <v>Нет</v>
      </c>
      <c r="K252" s="30">
        <f t="shared" si="19"/>
        <v>-527487.41095890407</v>
      </c>
      <c r="L252" s="29">
        <f t="shared" si="17"/>
        <v>-474624.69231708522</v>
      </c>
    </row>
    <row r="253" spans="1:12" x14ac:dyDescent="0.2">
      <c r="A253" s="27">
        <v>43816</v>
      </c>
      <c r="B253" s="28">
        <v>-70</v>
      </c>
      <c r="C253" s="29">
        <f>VLOOKUP(A253,Таблица2[[&lt;DATE&gt;]:[&lt;VOL&gt;]],5)</f>
        <v>101.88</v>
      </c>
      <c r="D253" s="29">
        <f>MATCH(A253,Купоны[[#All],[Купоны дата]],1)</f>
        <v>6</v>
      </c>
      <c r="E253" s="33">
        <f>INDEX(Купоны[[#All],[Купоны дата]],D253,1)</f>
        <v>43749</v>
      </c>
      <c r="F253" s="30">
        <f t="shared" si="15"/>
        <v>1.4684931506849317</v>
      </c>
      <c r="G253" s="28">
        <f t="shared" si="16"/>
        <v>72343.945205479453</v>
      </c>
      <c r="H253" s="29">
        <f>SUM($B$8:B253)</f>
        <v>930</v>
      </c>
      <c r="I253" s="30">
        <f>_xlfn.IFNA(VLOOKUP(A253, Купоны[[#All],[Купоны дата]:[Купоны % от Номинала]],3,0),0)*$B$4/100*H253</f>
        <v>0</v>
      </c>
      <c r="J253" s="29" t="str">
        <f t="shared" si="18"/>
        <v>Нет</v>
      </c>
      <c r="K253" s="30">
        <f t="shared" si="19"/>
        <v>72343.945205479453</v>
      </c>
      <c r="L253" s="29">
        <f t="shared" si="17"/>
        <v>65050.427337727459</v>
      </c>
    </row>
    <row r="254" spans="1:12" x14ac:dyDescent="0.2">
      <c r="A254" s="27">
        <v>43817</v>
      </c>
      <c r="B254" s="28">
        <v>-760</v>
      </c>
      <c r="C254" s="29">
        <f>VLOOKUP(A254,Таблица2[[&lt;DATE&gt;]:[&lt;VOL&gt;]],5)</f>
        <v>102.01</v>
      </c>
      <c r="D254" s="29">
        <f>MATCH(A254,Купоны[[#All],[Купоны дата]],1)</f>
        <v>6</v>
      </c>
      <c r="E254" s="33">
        <f>INDEX(Купоны[[#All],[Купоны дата]],D254,1)</f>
        <v>43749</v>
      </c>
      <c r="F254" s="30">
        <f t="shared" si="15"/>
        <v>1.4904109589041097</v>
      </c>
      <c r="G254" s="28">
        <f t="shared" si="16"/>
        <v>786603.12328767125</v>
      </c>
      <c r="H254" s="29">
        <f>SUM($B$8:B254)</f>
        <v>170</v>
      </c>
      <c r="I254" s="30">
        <f>_xlfn.IFNA(VLOOKUP(A254, Купоны[[#All],[Купоны дата]:[Купоны % от Номинала]],3,0),0)*$B$4/100*H254</f>
        <v>0</v>
      </c>
      <c r="J254" s="29" t="str">
        <f t="shared" si="18"/>
        <v>Нет</v>
      </c>
      <c r="K254" s="30">
        <f t="shared" si="19"/>
        <v>786603.12328767125</v>
      </c>
      <c r="L254" s="29">
        <f t="shared" si="17"/>
        <v>707205.4170947182</v>
      </c>
    </row>
    <row r="255" spans="1:12" x14ac:dyDescent="0.2">
      <c r="A255" s="27">
        <v>43818</v>
      </c>
      <c r="B255" s="28">
        <v>330</v>
      </c>
      <c r="C255" s="29">
        <f>VLOOKUP(A255,Таблица2[[&lt;DATE&gt;]:[&lt;VOL&gt;]],5)</f>
        <v>102.03</v>
      </c>
      <c r="D255" s="29">
        <f>MATCH(A255,Купоны[[#All],[Купоны дата]],1)</f>
        <v>6</v>
      </c>
      <c r="E255" s="33">
        <f>INDEX(Купоны[[#All],[Купоны дата]],D255,1)</f>
        <v>43749</v>
      </c>
      <c r="F255" s="30">
        <f t="shared" si="15"/>
        <v>1.5123287671232877</v>
      </c>
      <c r="G255" s="28">
        <f t="shared" si="16"/>
        <v>-341689.68493150687</v>
      </c>
      <c r="H255" s="29">
        <f>SUM($B$8:B255)</f>
        <v>500</v>
      </c>
      <c r="I255" s="30">
        <f>_xlfn.IFNA(VLOOKUP(A255, Купоны[[#All],[Купоны дата]:[Купоны % от Номинала]],3,0),0)*$B$4/100*H255</f>
        <v>0</v>
      </c>
      <c r="J255" s="29" t="str">
        <f t="shared" si="18"/>
        <v>Нет</v>
      </c>
      <c r="K255" s="30">
        <f t="shared" si="19"/>
        <v>-341689.68493150687</v>
      </c>
      <c r="L255" s="29">
        <f t="shared" si="17"/>
        <v>-307159.3413351535</v>
      </c>
    </row>
    <row r="256" spans="1:12" x14ac:dyDescent="0.2">
      <c r="A256" s="27">
        <v>43819</v>
      </c>
      <c r="B256" s="28">
        <v>540</v>
      </c>
      <c r="C256" s="29">
        <f>VLOOKUP(A256,Таблица2[[&lt;DATE&gt;]:[&lt;VOL&gt;]],5)</f>
        <v>102</v>
      </c>
      <c r="D256" s="29">
        <f>MATCH(A256,Купоны[[#All],[Купоны дата]],1)</f>
        <v>6</v>
      </c>
      <c r="E256" s="33">
        <f>INDEX(Купоны[[#All],[Купоны дата]],D256,1)</f>
        <v>43749</v>
      </c>
      <c r="F256" s="30">
        <f t="shared" si="15"/>
        <v>1.5342465753424659</v>
      </c>
      <c r="G256" s="28">
        <f t="shared" si="16"/>
        <v>-559084.93150684936</v>
      </c>
      <c r="H256" s="29">
        <f>SUM($B$8:B256)</f>
        <v>1040</v>
      </c>
      <c r="I256" s="30">
        <f>_xlfn.IFNA(VLOOKUP(A256, Купоны[[#All],[Купоны дата]:[Купоны % от Номинала]],3,0),0)*$B$4/100*H256</f>
        <v>0</v>
      </c>
      <c r="J256" s="29" t="str">
        <f t="shared" si="18"/>
        <v>Нет</v>
      </c>
      <c r="K256" s="30">
        <f t="shared" si="19"/>
        <v>-559084.93150684936</v>
      </c>
      <c r="L256" s="29">
        <f t="shared" si="17"/>
        <v>-502517.96652456408</v>
      </c>
    </row>
    <row r="257" spans="1:12" x14ac:dyDescent="0.2">
      <c r="A257" s="27">
        <v>43823</v>
      </c>
      <c r="B257" s="28">
        <v>-80</v>
      </c>
      <c r="C257" s="29">
        <f>VLOOKUP(A257,Таблица2[[&lt;DATE&gt;]:[&lt;VOL&gt;]],5)</f>
        <v>101.9</v>
      </c>
      <c r="D257" s="29">
        <f>MATCH(A257,Купоны[[#All],[Купоны дата]],1)</f>
        <v>6</v>
      </c>
      <c r="E257" s="33">
        <f>INDEX(Купоны[[#All],[Купоны дата]],D257,1)</f>
        <v>43749</v>
      </c>
      <c r="F257" s="30">
        <f t="shared" si="15"/>
        <v>1.6219178082191781</v>
      </c>
      <c r="G257" s="28">
        <f t="shared" si="16"/>
        <v>82817.534246575335</v>
      </c>
      <c r="H257" s="29">
        <f>SUM($B$8:B257)</f>
        <v>960</v>
      </c>
      <c r="I257" s="30">
        <f>_xlfn.IFNA(VLOOKUP(A257, Купоны[[#All],[Купоны дата]:[Купоны % от Номинала]],3,0),0)*$B$4/100*H257</f>
        <v>0</v>
      </c>
      <c r="J257" s="29" t="str">
        <f t="shared" si="18"/>
        <v>Нет</v>
      </c>
      <c r="K257" s="30">
        <f t="shared" si="19"/>
        <v>82817.534246575335</v>
      </c>
      <c r="L257" s="29">
        <f t="shared" si="17"/>
        <v>74398.450554722338</v>
      </c>
    </row>
    <row r="258" spans="1:12" x14ac:dyDescent="0.2">
      <c r="A258" s="27">
        <v>43829</v>
      </c>
      <c r="B258" s="28">
        <v>-540</v>
      </c>
      <c r="C258" s="29">
        <f>VLOOKUP(A258,Таблица2[[&lt;DATE&gt;]:[&lt;VOL&gt;]],5)</f>
        <v>102.1</v>
      </c>
      <c r="D258" s="29">
        <f>MATCH(A258,Купоны[[#All],[Купоны дата]],1)</f>
        <v>6</v>
      </c>
      <c r="E258" s="33">
        <f>INDEX(Купоны[[#All],[Купоны дата]],D258,1)</f>
        <v>43749</v>
      </c>
      <c r="F258" s="30">
        <f t="shared" si="15"/>
        <v>1.7534246575342467</v>
      </c>
      <c r="G258" s="28">
        <f t="shared" si="16"/>
        <v>560808.49315068498</v>
      </c>
      <c r="H258" s="29">
        <f>SUM($B$8:B258)</f>
        <v>420</v>
      </c>
      <c r="I258" s="30">
        <f>_xlfn.IFNA(VLOOKUP(A258, Купоны[[#All],[Купоны дата]:[Купоны % от Номинала]],3,0),0)*$B$4/100*H258</f>
        <v>0</v>
      </c>
      <c r="J258" s="29" t="str">
        <f t="shared" si="18"/>
        <v>Нет</v>
      </c>
      <c r="K258" s="30">
        <f t="shared" si="19"/>
        <v>560808.49315068498</v>
      </c>
      <c r="L258" s="29">
        <f t="shared" si="17"/>
        <v>503393.79715533135</v>
      </c>
    </row>
    <row r="259" spans="1:12" x14ac:dyDescent="0.2">
      <c r="A259" s="27">
        <v>43833</v>
      </c>
      <c r="B259" s="28">
        <v>130</v>
      </c>
      <c r="C259" s="29">
        <f>VLOOKUP(A259,Таблица2[[&lt;DATE&gt;]:[&lt;VOL&gt;]],5)</f>
        <v>102.09</v>
      </c>
      <c r="D259" s="29">
        <f>MATCH(A259,Купоны[[#All],[Купоны дата]],1)</f>
        <v>6</v>
      </c>
      <c r="E259" s="33">
        <f>INDEX(Купоны[[#All],[Купоны дата]],D259,1)</f>
        <v>43749</v>
      </c>
      <c r="F259" s="30">
        <f t="shared" si="15"/>
        <v>1.8410958904109587</v>
      </c>
      <c r="G259" s="28">
        <f t="shared" si="16"/>
        <v>-135110.42465753425</v>
      </c>
      <c r="H259" s="29">
        <f>SUM($B$8:B259)</f>
        <v>550</v>
      </c>
      <c r="I259" s="30">
        <f>_xlfn.IFNA(VLOOKUP(A259, Купоны[[#All],[Купоны дата]:[Купоны % от Номинала]],3,0),0)*$B$4/100*H259</f>
        <v>0</v>
      </c>
      <c r="J259" s="29" t="str">
        <f t="shared" si="18"/>
        <v>Нет</v>
      </c>
      <c r="K259" s="30">
        <f t="shared" si="19"/>
        <v>-135110.42465753425</v>
      </c>
      <c r="L259" s="29">
        <f t="shared" si="17"/>
        <v>-121213.2023763475</v>
      </c>
    </row>
    <row r="260" spans="1:12" x14ac:dyDescent="0.2">
      <c r="A260" s="27">
        <v>43836</v>
      </c>
      <c r="B260" s="28">
        <v>120</v>
      </c>
      <c r="C260" s="29">
        <f>VLOOKUP(A260,Таблица2[[&lt;DATE&gt;]:[&lt;VOL&gt;]],5)</f>
        <v>102.22</v>
      </c>
      <c r="D260" s="29">
        <f>MATCH(A260,Купоны[[#All],[Купоны дата]],1)</f>
        <v>6</v>
      </c>
      <c r="E260" s="33">
        <f>INDEX(Купоны[[#All],[Купоны дата]],D260,1)</f>
        <v>43749</v>
      </c>
      <c r="F260" s="30">
        <f t="shared" si="15"/>
        <v>1.9068493150684933</v>
      </c>
      <c r="G260" s="28">
        <f t="shared" si="16"/>
        <v>-124952.2191780822</v>
      </c>
      <c r="H260" s="29">
        <f>SUM($B$8:B260)</f>
        <v>670</v>
      </c>
      <c r="I260" s="30">
        <f>_xlfn.IFNA(VLOOKUP(A260, Купоны[[#All],[Купоны дата]:[Купоны % от Номинала]],3,0),0)*$B$4/100*H260</f>
        <v>0</v>
      </c>
      <c r="J260" s="29" t="str">
        <f t="shared" si="18"/>
        <v>Нет</v>
      </c>
      <c r="K260" s="30">
        <f t="shared" si="19"/>
        <v>-124952.2191780822</v>
      </c>
      <c r="L260" s="29">
        <f t="shared" si="17"/>
        <v>-112054.90745380703</v>
      </c>
    </row>
    <row r="261" spans="1:12" x14ac:dyDescent="0.2">
      <c r="A261" s="27">
        <v>43840</v>
      </c>
      <c r="B261" s="28">
        <v>-130</v>
      </c>
      <c r="C261" s="29">
        <f>VLOOKUP(A261,Таблица2[[&lt;DATE&gt;]:[&lt;VOL&gt;]],5)</f>
        <v>101.93</v>
      </c>
      <c r="D261" s="29">
        <f>MATCH(A261,Купоны[[#All],[Купоны дата]],1)</f>
        <v>6</v>
      </c>
      <c r="E261" s="33">
        <f>INDEX(Купоны[[#All],[Купоны дата]],D261,1)</f>
        <v>43749</v>
      </c>
      <c r="F261" s="30">
        <f t="shared" si="15"/>
        <v>1.9945205479452055</v>
      </c>
      <c r="G261" s="28">
        <f t="shared" si="16"/>
        <v>135101.87671232878</v>
      </c>
      <c r="H261" s="29">
        <f>SUM($B$8:B261)</f>
        <v>540</v>
      </c>
      <c r="I261" s="30">
        <f>_xlfn.IFNA(VLOOKUP(A261, Купоны[[#All],[Купоны дата]:[Купоны % от Номинала]],3,0),0)*$B$4/100*H261</f>
        <v>0</v>
      </c>
      <c r="J261" s="29" t="str">
        <f t="shared" si="18"/>
        <v>Нет</v>
      </c>
      <c r="K261" s="30">
        <f t="shared" si="19"/>
        <v>135101.87671232878</v>
      </c>
      <c r="L261" s="29">
        <f t="shared" si="17"/>
        <v>121092.17446790492</v>
      </c>
    </row>
    <row r="262" spans="1:12" x14ac:dyDescent="0.2">
      <c r="A262" s="27">
        <v>43846</v>
      </c>
      <c r="B262" s="28">
        <v>160</v>
      </c>
      <c r="C262" s="29">
        <f>VLOOKUP(A262,Таблица2[[&lt;DATE&gt;]:[&lt;VOL&gt;]],5)</f>
        <v>101.72</v>
      </c>
      <c r="D262" s="29">
        <f>MATCH(A262,Купоны[[#All],[Купоны дата]],1)</f>
        <v>6</v>
      </c>
      <c r="E262" s="33">
        <f>INDEX(Купоны[[#All],[Купоны дата]],D262,1)</f>
        <v>43749</v>
      </c>
      <c r="F262" s="30">
        <f t="shared" si="15"/>
        <v>2.1260273972602737</v>
      </c>
      <c r="G262" s="28">
        <f t="shared" si="16"/>
        <v>-166153.64383561641</v>
      </c>
      <c r="H262" s="29">
        <f>SUM($B$8:B262)</f>
        <v>700</v>
      </c>
      <c r="I262" s="30">
        <f>_xlfn.IFNA(VLOOKUP(A262, Купоны[[#All],[Купоны дата]:[Купоны % от Номинала]],3,0),0)*$B$4/100*H262</f>
        <v>0</v>
      </c>
      <c r="J262" s="29" t="str">
        <f t="shared" si="18"/>
        <v>Нет</v>
      </c>
      <c r="K262" s="30">
        <f t="shared" si="19"/>
        <v>-166153.64383561641</v>
      </c>
      <c r="L262" s="29">
        <f t="shared" si="17"/>
        <v>-148804.56301746034</v>
      </c>
    </row>
    <row r="263" spans="1:12" x14ac:dyDescent="0.2">
      <c r="A263" s="27">
        <v>43852</v>
      </c>
      <c r="B263" s="28">
        <v>-150</v>
      </c>
      <c r="C263" s="29">
        <f>VLOOKUP(A263,Таблица2[[&lt;DATE&gt;]:[&lt;VOL&gt;]],5)</f>
        <v>101.75</v>
      </c>
      <c r="D263" s="29">
        <f>MATCH(A263,Купоны[[#All],[Купоны дата]],1)</f>
        <v>6</v>
      </c>
      <c r="E263" s="33">
        <f>INDEX(Купоны[[#All],[Купоны дата]],D263,1)</f>
        <v>43749</v>
      </c>
      <c r="F263" s="30">
        <f t="shared" si="15"/>
        <v>2.2575342465753425</v>
      </c>
      <c r="G263" s="28">
        <f t="shared" si="16"/>
        <v>156011.30136986301</v>
      </c>
      <c r="H263" s="29">
        <f>SUM($B$8:B263)</f>
        <v>550</v>
      </c>
      <c r="I263" s="30">
        <f>_xlfn.IFNA(VLOOKUP(A263, Купоны[[#All],[Купоны дата]:[Купоны % от Номинала]],3,0),0)*$B$4/100*H263</f>
        <v>0</v>
      </c>
      <c r="J263" s="29" t="str">
        <f t="shared" si="18"/>
        <v>Нет</v>
      </c>
      <c r="K263" s="30">
        <f t="shared" si="19"/>
        <v>156011.30136986301</v>
      </c>
      <c r="L263" s="29">
        <f t="shared" si="17"/>
        <v>139609.22656504353</v>
      </c>
    </row>
    <row r="264" spans="1:12" x14ac:dyDescent="0.2">
      <c r="A264" s="27">
        <v>43853</v>
      </c>
      <c r="B264" s="28">
        <v>290</v>
      </c>
      <c r="C264" s="29">
        <f>VLOOKUP(A264,Таблица2[[&lt;DATE&gt;]:[&lt;VOL&gt;]],5)</f>
        <v>101.78</v>
      </c>
      <c r="D264" s="29">
        <f>MATCH(A264,Купоны[[#All],[Купоны дата]],1)</f>
        <v>6</v>
      </c>
      <c r="E264" s="33">
        <f>INDEX(Купоны[[#All],[Купоны дата]],D264,1)</f>
        <v>43749</v>
      </c>
      <c r="F264" s="30">
        <f t="shared" ref="F264:F327" si="20">$B$3*(A264-E264)/365*100</f>
        <v>2.2794520547945205</v>
      </c>
      <c r="G264" s="28">
        <f t="shared" ref="G264:G327" si="21">-B264*(C264+F264)*$B$4/100</f>
        <v>-301772.41095890407</v>
      </c>
      <c r="H264" s="29">
        <f>SUM($B$8:B264)</f>
        <v>840</v>
      </c>
      <c r="I264" s="30">
        <f>_xlfn.IFNA(VLOOKUP(A264, Купоны[[#All],[Купоны дата]:[Купоны % от Номинала]],3,0),0)*$B$4/100*H264</f>
        <v>0</v>
      </c>
      <c r="J264" s="29" t="str">
        <f t="shared" si="18"/>
        <v>Нет</v>
      </c>
      <c r="K264" s="30">
        <f t="shared" si="19"/>
        <v>-301772.41095890407</v>
      </c>
      <c r="L264" s="29">
        <f t="shared" ref="L264:L327" si="22">K264/((1+$B$5)^((A264-$A$8)/365))</f>
        <v>-270009.80879393773</v>
      </c>
    </row>
    <row r="265" spans="1:12" x14ac:dyDescent="0.2">
      <c r="A265" s="27">
        <v>43854</v>
      </c>
      <c r="B265" s="28">
        <v>220</v>
      </c>
      <c r="C265" s="29">
        <f>VLOOKUP(A265,Таблица2[[&lt;DATE&gt;]:[&lt;VOL&gt;]],5)</f>
        <v>101.8</v>
      </c>
      <c r="D265" s="29">
        <f>MATCH(A265,Купоны[[#All],[Купоны дата]],1)</f>
        <v>6</v>
      </c>
      <c r="E265" s="33">
        <f>INDEX(Купоны[[#All],[Купоны дата]],D265,1)</f>
        <v>43749</v>
      </c>
      <c r="F265" s="30">
        <f t="shared" si="20"/>
        <v>2.3013698630136985</v>
      </c>
      <c r="G265" s="28">
        <f t="shared" si="21"/>
        <v>-229023.01369863015</v>
      </c>
      <c r="H265" s="29">
        <f>SUM($B$8:B265)</f>
        <v>1060</v>
      </c>
      <c r="I265" s="30">
        <f>_xlfn.IFNA(VLOOKUP(A265, Купоны[[#All],[Купоны дата]:[Купоны % от Номинала]],3,0),0)*$B$4/100*H265</f>
        <v>0</v>
      </c>
      <c r="J265" s="29" t="str">
        <f t="shared" ref="J265:J328" si="23">IF(I265=0,"Нет","Да")</f>
        <v>Нет</v>
      </c>
      <c r="K265" s="30">
        <f t="shared" ref="K265:K328" si="24">I265+G265</f>
        <v>-229023.01369863015</v>
      </c>
      <c r="L265" s="29">
        <f t="shared" si="22"/>
        <v>-204890.15030609604</v>
      </c>
    </row>
    <row r="266" spans="1:12" x14ac:dyDescent="0.2">
      <c r="A266" s="27">
        <v>43858</v>
      </c>
      <c r="B266" s="28">
        <v>-560</v>
      </c>
      <c r="C266" s="29">
        <f>VLOOKUP(A266,Таблица2[[&lt;DATE&gt;]:[&lt;VOL&gt;]],5)</f>
        <v>101.69</v>
      </c>
      <c r="D266" s="29">
        <f>MATCH(A266,Купоны[[#All],[Купоны дата]],1)</f>
        <v>6</v>
      </c>
      <c r="E266" s="33">
        <f>INDEX(Купоны[[#All],[Купоны дата]],D266,1)</f>
        <v>43749</v>
      </c>
      <c r="F266" s="30">
        <f t="shared" si="20"/>
        <v>2.3890410958904109</v>
      </c>
      <c r="G266" s="28">
        <f t="shared" si="21"/>
        <v>582842.63013698626</v>
      </c>
      <c r="H266" s="29">
        <f>SUM($B$8:B266)</f>
        <v>500</v>
      </c>
      <c r="I266" s="30">
        <f>_xlfn.IFNA(VLOOKUP(A266, Купоны[[#All],[Купоны дата]:[Купоны % от Номинала]],3,0),0)*$B$4/100*H266</f>
        <v>0</v>
      </c>
      <c r="J266" s="29" t="str">
        <f t="shared" si="23"/>
        <v>Нет</v>
      </c>
      <c r="K266" s="30">
        <f t="shared" si="24"/>
        <v>582842.63013698626</v>
      </c>
      <c r="L266" s="29">
        <f t="shared" si="22"/>
        <v>521147.97387162084</v>
      </c>
    </row>
    <row r="267" spans="1:12" x14ac:dyDescent="0.2">
      <c r="A267" s="27">
        <v>43860</v>
      </c>
      <c r="B267" s="28">
        <v>-200</v>
      </c>
      <c r="C267" s="29">
        <f>VLOOKUP(A267,Таблица2[[&lt;DATE&gt;]:[&lt;VOL&gt;]],5)</f>
        <v>102.01</v>
      </c>
      <c r="D267" s="29">
        <f>MATCH(A267,Купоны[[#All],[Купоны дата]],1)</f>
        <v>6</v>
      </c>
      <c r="E267" s="33">
        <f>INDEX(Купоны[[#All],[Купоны дата]],D267,1)</f>
        <v>43749</v>
      </c>
      <c r="F267" s="30">
        <f t="shared" si="20"/>
        <v>2.4328767123287673</v>
      </c>
      <c r="G267" s="28">
        <f t="shared" si="21"/>
        <v>208885.75342465751</v>
      </c>
      <c r="H267" s="29">
        <f>SUM($B$8:B267)</f>
        <v>300</v>
      </c>
      <c r="I267" s="30">
        <f>_xlfn.IFNA(VLOOKUP(A267, Купоны[[#All],[Купоны дата]:[Купоны % от Номинала]],3,0),0)*$B$4/100*H267</f>
        <v>0</v>
      </c>
      <c r="J267" s="29" t="str">
        <f t="shared" si="23"/>
        <v>Нет</v>
      </c>
      <c r="K267" s="30">
        <f t="shared" si="24"/>
        <v>208885.75342465751</v>
      </c>
      <c r="L267" s="29">
        <f t="shared" si="22"/>
        <v>186724.99629958061</v>
      </c>
    </row>
    <row r="268" spans="1:12" x14ac:dyDescent="0.2">
      <c r="A268" s="27">
        <v>43861</v>
      </c>
      <c r="B268" s="28">
        <v>160</v>
      </c>
      <c r="C268" s="29">
        <f>VLOOKUP(A268,Таблица2[[&lt;DATE&gt;]:[&lt;VOL&gt;]],5)</f>
        <v>101.85</v>
      </c>
      <c r="D268" s="29">
        <f>MATCH(A268,Купоны[[#All],[Купоны дата]],1)</f>
        <v>6</v>
      </c>
      <c r="E268" s="33">
        <f>INDEX(Купоны[[#All],[Купоны дата]],D268,1)</f>
        <v>43749</v>
      </c>
      <c r="F268" s="30">
        <f t="shared" si="20"/>
        <v>2.4547945205479453</v>
      </c>
      <c r="G268" s="28">
        <f t="shared" si="21"/>
        <v>-166887.67123287672</v>
      </c>
      <c r="H268" s="29">
        <f>SUM($B$8:B268)</f>
        <v>460</v>
      </c>
      <c r="I268" s="30">
        <f>_xlfn.IFNA(VLOOKUP(A268, Купоны[[#All],[Купоны дата]:[Купоны % от Номинала]],3,0),0)*$B$4/100*H268</f>
        <v>0</v>
      </c>
      <c r="J268" s="29" t="str">
        <f t="shared" si="23"/>
        <v>Нет</v>
      </c>
      <c r="K268" s="30">
        <f t="shared" si="24"/>
        <v>-166887.67123287672</v>
      </c>
      <c r="L268" s="29">
        <f t="shared" si="22"/>
        <v>-149162.56408419917</v>
      </c>
    </row>
    <row r="269" spans="1:12" x14ac:dyDescent="0.2">
      <c r="A269" s="27">
        <v>43864</v>
      </c>
      <c r="B269" s="28">
        <v>720</v>
      </c>
      <c r="C269" s="29">
        <f>VLOOKUP(A269,Таблица2[[&lt;DATE&gt;]:[&lt;VOL&gt;]],5)</f>
        <v>101.92</v>
      </c>
      <c r="D269" s="29">
        <f>MATCH(A269,Купоны[[#All],[Купоны дата]],1)</f>
        <v>6</v>
      </c>
      <c r="E269" s="33">
        <f>INDEX(Купоны[[#All],[Купоны дата]],D269,1)</f>
        <v>43749</v>
      </c>
      <c r="F269" s="30">
        <f t="shared" si="20"/>
        <v>2.5205479452054798</v>
      </c>
      <c r="G269" s="28">
        <f t="shared" si="21"/>
        <v>-751971.94520547939</v>
      </c>
      <c r="H269" s="29">
        <f>SUM($B$8:B269)</f>
        <v>1180</v>
      </c>
      <c r="I269" s="30">
        <f>_xlfn.IFNA(VLOOKUP(A269, Купоны[[#All],[Купоны дата]:[Купоны % от Номинала]],3,0),0)*$B$4/100*H269</f>
        <v>0</v>
      </c>
      <c r="J269" s="29" t="str">
        <f t="shared" si="23"/>
        <v>Нет</v>
      </c>
      <c r="K269" s="30">
        <f t="shared" si="24"/>
        <v>-751971.94520547939</v>
      </c>
      <c r="L269" s="29">
        <f t="shared" si="22"/>
        <v>-671835.68070846307</v>
      </c>
    </row>
    <row r="270" spans="1:12" x14ac:dyDescent="0.2">
      <c r="A270" s="27">
        <v>43865</v>
      </c>
      <c r="B270" s="28">
        <v>-610</v>
      </c>
      <c r="C270" s="29">
        <f>VLOOKUP(A270,Таблица2[[&lt;DATE&gt;]:[&lt;VOL&gt;]],5)</f>
        <v>101.84</v>
      </c>
      <c r="D270" s="29">
        <f>MATCH(A270,Купоны[[#All],[Купоны дата]],1)</f>
        <v>6</v>
      </c>
      <c r="E270" s="33">
        <f>INDEX(Купоны[[#All],[Купоны дата]],D270,1)</f>
        <v>43749</v>
      </c>
      <c r="F270" s="30">
        <f t="shared" si="20"/>
        <v>2.5424657534246573</v>
      </c>
      <c r="G270" s="28">
        <f t="shared" si="21"/>
        <v>636733.04109589045</v>
      </c>
      <c r="H270" s="29">
        <f>SUM($B$8:B270)</f>
        <v>570</v>
      </c>
      <c r="I270" s="30">
        <f>_xlfn.IFNA(VLOOKUP(A270, Купоны[[#All],[Купоны дата]:[Купоны % от Номинала]],3,0),0)*$B$4/100*H270</f>
        <v>0</v>
      </c>
      <c r="J270" s="29" t="str">
        <f t="shared" si="23"/>
        <v>Нет</v>
      </c>
      <c r="K270" s="30">
        <f t="shared" si="24"/>
        <v>636733.04109589045</v>
      </c>
      <c r="L270" s="29">
        <f t="shared" si="22"/>
        <v>568801.53651181865</v>
      </c>
    </row>
    <row r="271" spans="1:12" x14ac:dyDescent="0.2">
      <c r="A271" s="27">
        <v>43866</v>
      </c>
      <c r="B271" s="28">
        <v>320</v>
      </c>
      <c r="C271" s="29">
        <f>VLOOKUP(A271,Таблица2[[&lt;DATE&gt;]:[&lt;VOL&gt;]],5)</f>
        <v>101.79</v>
      </c>
      <c r="D271" s="29">
        <f>MATCH(A271,Купоны[[#All],[Купоны дата]],1)</f>
        <v>6</v>
      </c>
      <c r="E271" s="33">
        <f>INDEX(Купоны[[#All],[Купоны дата]],D271,1)</f>
        <v>43749</v>
      </c>
      <c r="F271" s="30">
        <f t="shared" si="20"/>
        <v>2.5643835616438357</v>
      </c>
      <c r="G271" s="28">
        <f t="shared" si="21"/>
        <v>-333934.0273972603</v>
      </c>
      <c r="H271" s="29">
        <f>SUM($B$8:B271)</f>
        <v>890</v>
      </c>
      <c r="I271" s="30">
        <f>_xlfn.IFNA(VLOOKUP(A271, Купоны[[#All],[Купоны дата]:[Купоны % от Номинала]],3,0),0)*$B$4/100*H271</f>
        <v>0</v>
      </c>
      <c r="J271" s="29" t="str">
        <f t="shared" si="23"/>
        <v>Нет</v>
      </c>
      <c r="K271" s="30">
        <f t="shared" si="24"/>
        <v>-333934.0273972603</v>
      </c>
      <c r="L271" s="29">
        <f t="shared" si="22"/>
        <v>-298267.54294906877</v>
      </c>
    </row>
    <row r="272" spans="1:12" x14ac:dyDescent="0.2">
      <c r="A272" s="27">
        <v>43868</v>
      </c>
      <c r="B272" s="28">
        <v>-520</v>
      </c>
      <c r="C272" s="29">
        <f>VLOOKUP(A272,Таблица2[[&lt;DATE&gt;]:[&lt;VOL&gt;]],5)</f>
        <v>101.78</v>
      </c>
      <c r="D272" s="29">
        <f>MATCH(A272,Купоны[[#All],[Купоны дата]],1)</f>
        <v>6</v>
      </c>
      <c r="E272" s="33">
        <f>INDEX(Купоны[[#All],[Купоны дата]],D272,1)</f>
        <v>43749</v>
      </c>
      <c r="F272" s="30">
        <f t="shared" si="20"/>
        <v>2.6082191780821917</v>
      </c>
      <c r="G272" s="28">
        <f t="shared" si="21"/>
        <v>542818.73972602736</v>
      </c>
      <c r="H272" s="29">
        <f>SUM($B$8:B272)</f>
        <v>370</v>
      </c>
      <c r="I272" s="30">
        <f>_xlfn.IFNA(VLOOKUP(A272, Купоны[[#All],[Купоны дата]:[Купоны % от Номинала]],3,0),0)*$B$4/100*H272</f>
        <v>0</v>
      </c>
      <c r="J272" s="29" t="str">
        <f t="shared" si="23"/>
        <v>Нет</v>
      </c>
      <c r="K272" s="30">
        <f t="shared" si="24"/>
        <v>542818.73972602736</v>
      </c>
      <c r="L272" s="29">
        <f t="shared" si="22"/>
        <v>484712.30837888841</v>
      </c>
    </row>
    <row r="273" spans="1:12" x14ac:dyDescent="0.2">
      <c r="A273" s="27">
        <v>43871</v>
      </c>
      <c r="B273" s="28">
        <v>-290</v>
      </c>
      <c r="C273" s="29">
        <f>VLOOKUP(A273,Таблица2[[&lt;DATE&gt;]:[&lt;VOL&gt;]],5)</f>
        <v>101.93</v>
      </c>
      <c r="D273" s="29">
        <f>MATCH(A273,Купоны[[#All],[Купоны дата]],1)</f>
        <v>6</v>
      </c>
      <c r="E273" s="33">
        <f>INDEX(Купоны[[#All],[Купоны дата]],D273,1)</f>
        <v>43749</v>
      </c>
      <c r="F273" s="30">
        <f t="shared" si="20"/>
        <v>2.6739726027397261</v>
      </c>
      <c r="G273" s="28">
        <f t="shared" si="21"/>
        <v>303351.52054794523</v>
      </c>
      <c r="H273" s="29">
        <f>SUM($B$8:B273)</f>
        <v>80</v>
      </c>
      <c r="I273" s="30">
        <f>_xlfn.IFNA(VLOOKUP(A273, Купоны[[#All],[Купоны дата]:[Купоны % от Номинала]],3,0),0)*$B$4/100*H273</f>
        <v>0</v>
      </c>
      <c r="J273" s="29" t="str">
        <f t="shared" si="23"/>
        <v>Нет</v>
      </c>
      <c r="K273" s="30">
        <f t="shared" si="24"/>
        <v>303351.52054794523</v>
      </c>
      <c r="L273" s="29">
        <f t="shared" si="22"/>
        <v>270770.42906316207</v>
      </c>
    </row>
    <row r="274" spans="1:12" x14ac:dyDescent="0.2">
      <c r="A274" s="27">
        <v>43874</v>
      </c>
      <c r="B274" s="28">
        <v>400</v>
      </c>
      <c r="C274" s="29">
        <f>VLOOKUP(A274,Таблица2[[&lt;DATE&gt;]:[&lt;VOL&gt;]],5)</f>
        <v>101.83</v>
      </c>
      <c r="D274" s="29">
        <f>MATCH(A274,Купоны[[#All],[Купоны дата]],1)</f>
        <v>6</v>
      </c>
      <c r="E274" s="33">
        <f>INDEX(Купоны[[#All],[Купоны дата]],D274,1)</f>
        <v>43749</v>
      </c>
      <c r="F274" s="30">
        <f t="shared" si="20"/>
        <v>2.7397260273972601</v>
      </c>
      <c r="G274" s="28">
        <f t="shared" si="21"/>
        <v>-418278.904109589</v>
      </c>
      <c r="H274" s="29">
        <f>SUM($B$8:B274)</f>
        <v>480</v>
      </c>
      <c r="I274" s="30">
        <f>_xlfn.IFNA(VLOOKUP(A274, Купоны[[#All],[Купоны дата]:[Купоны % от Номинала]],3,0),0)*$B$4/100*H274</f>
        <v>0</v>
      </c>
      <c r="J274" s="29" t="str">
        <f t="shared" si="23"/>
        <v>Нет</v>
      </c>
      <c r="K274" s="30">
        <f t="shared" si="24"/>
        <v>-418278.904109589</v>
      </c>
      <c r="L274" s="29">
        <f t="shared" si="22"/>
        <v>-373204.48979312717</v>
      </c>
    </row>
    <row r="275" spans="1:12" x14ac:dyDescent="0.2">
      <c r="A275" s="27">
        <v>43875</v>
      </c>
      <c r="B275" s="28">
        <v>650</v>
      </c>
      <c r="C275" s="29">
        <f>VLOOKUP(A275,Таблица2[[&lt;DATE&gt;]:[&lt;VOL&gt;]],5)</f>
        <v>101.9</v>
      </c>
      <c r="D275" s="29">
        <f>MATCH(A275,Купоны[[#All],[Купоны дата]],1)</f>
        <v>6</v>
      </c>
      <c r="E275" s="33">
        <f>INDEX(Купоны[[#All],[Купоны дата]],D275,1)</f>
        <v>43749</v>
      </c>
      <c r="F275" s="30">
        <f t="shared" si="20"/>
        <v>2.7616438356164381</v>
      </c>
      <c r="G275" s="28">
        <f t="shared" si="21"/>
        <v>-680300.68493150687</v>
      </c>
      <c r="H275" s="29">
        <f>SUM($B$8:B275)</f>
        <v>1130</v>
      </c>
      <c r="I275" s="30">
        <f>_xlfn.IFNA(VLOOKUP(A275, Купоны[[#All],[Купоны дата]:[Купоны % от Номинала]],3,0),0)*$B$4/100*H275</f>
        <v>0</v>
      </c>
      <c r="J275" s="29" t="str">
        <f t="shared" si="23"/>
        <v>Нет</v>
      </c>
      <c r="K275" s="30">
        <f t="shared" si="24"/>
        <v>-680300.68493150687</v>
      </c>
      <c r="L275" s="29">
        <f t="shared" si="22"/>
        <v>-606909.24578441086</v>
      </c>
    </row>
    <row r="276" spans="1:12" x14ac:dyDescent="0.2">
      <c r="A276" s="27">
        <v>43878</v>
      </c>
      <c r="B276" s="28">
        <v>750</v>
      </c>
      <c r="C276" s="29">
        <f>VLOOKUP(A276,Таблица2[[&lt;DATE&gt;]:[&lt;VOL&gt;]],5)</f>
        <v>101.87</v>
      </c>
      <c r="D276" s="29">
        <f>MATCH(A276,Купоны[[#All],[Купоны дата]],1)</f>
        <v>6</v>
      </c>
      <c r="E276" s="33">
        <f>INDEX(Купоны[[#All],[Купоны дата]],D276,1)</f>
        <v>43749</v>
      </c>
      <c r="F276" s="30">
        <f t="shared" si="20"/>
        <v>2.8273972602739725</v>
      </c>
      <c r="G276" s="28">
        <f t="shared" si="21"/>
        <v>-785230.47945205483</v>
      </c>
      <c r="H276" s="29">
        <f>SUM($B$8:B276)</f>
        <v>1880</v>
      </c>
      <c r="I276" s="30">
        <f>_xlfn.IFNA(VLOOKUP(A276, Купоны[[#All],[Купоны дата]:[Купоны % от Номинала]],3,0),0)*$B$4/100*H276</f>
        <v>0</v>
      </c>
      <c r="J276" s="29" t="str">
        <f t="shared" si="23"/>
        <v>Нет</v>
      </c>
      <c r="K276" s="30">
        <f t="shared" si="24"/>
        <v>-785230.47945205483</v>
      </c>
      <c r="L276" s="29">
        <f t="shared" si="22"/>
        <v>-700238.25894380151</v>
      </c>
    </row>
    <row r="277" spans="1:12" x14ac:dyDescent="0.2">
      <c r="A277" s="27">
        <v>43879</v>
      </c>
      <c r="B277" s="28">
        <v>380</v>
      </c>
      <c r="C277" s="29">
        <f>VLOOKUP(A277,Таблица2[[&lt;DATE&gt;]:[&lt;VOL&gt;]],5)</f>
        <v>101.95</v>
      </c>
      <c r="D277" s="29">
        <f>MATCH(A277,Купоны[[#All],[Купоны дата]],1)</f>
        <v>6</v>
      </c>
      <c r="E277" s="33">
        <f>INDEX(Купоны[[#All],[Купоны дата]],D277,1)</f>
        <v>43749</v>
      </c>
      <c r="F277" s="30">
        <f t="shared" si="20"/>
        <v>2.849315068493151</v>
      </c>
      <c r="G277" s="28">
        <f t="shared" si="21"/>
        <v>-398237.39726027398</v>
      </c>
      <c r="H277" s="29">
        <f>SUM($B$8:B277)</f>
        <v>2260</v>
      </c>
      <c r="I277" s="30">
        <f>_xlfn.IFNA(VLOOKUP(A277, Купоны[[#All],[Купоны дата]:[Купоны % от Номинала]],3,0),0)*$B$4/100*H277</f>
        <v>0</v>
      </c>
      <c r="J277" s="29" t="str">
        <f t="shared" si="23"/>
        <v>Нет</v>
      </c>
      <c r="K277" s="30">
        <f t="shared" si="24"/>
        <v>-398237.39726027398</v>
      </c>
      <c r="L277" s="29">
        <f t="shared" si="22"/>
        <v>-355085.28472088563</v>
      </c>
    </row>
    <row r="278" spans="1:12" x14ac:dyDescent="0.2">
      <c r="A278" s="27">
        <v>43881</v>
      </c>
      <c r="B278" s="28">
        <v>-2250</v>
      </c>
      <c r="C278" s="29">
        <f>VLOOKUP(A278,Таблица2[[&lt;DATE&gt;]:[&lt;VOL&gt;]],5)</f>
        <v>101.94</v>
      </c>
      <c r="D278" s="29">
        <f>MATCH(A278,Купоны[[#All],[Купоны дата]],1)</f>
        <v>6</v>
      </c>
      <c r="E278" s="33">
        <f>INDEX(Купоны[[#All],[Купоны дата]],D278,1)</f>
        <v>43749</v>
      </c>
      <c r="F278" s="30">
        <f t="shared" si="20"/>
        <v>2.893150684931507</v>
      </c>
      <c r="G278" s="28">
        <f t="shared" si="21"/>
        <v>2358745.8904109588</v>
      </c>
      <c r="H278" s="29">
        <f>SUM($B$8:B278)</f>
        <v>10</v>
      </c>
      <c r="I278" s="30">
        <f>_xlfn.IFNA(VLOOKUP(A278, Купоны[[#All],[Купоны дата]:[Купоны % от Номинала]],3,0),0)*$B$4/100*H278</f>
        <v>0</v>
      </c>
      <c r="J278" s="29" t="str">
        <f t="shared" si="23"/>
        <v>Нет</v>
      </c>
      <c r="K278" s="30">
        <f t="shared" si="24"/>
        <v>2358745.8904109588</v>
      </c>
      <c r="L278" s="29">
        <f t="shared" si="22"/>
        <v>2102595.2779468345</v>
      </c>
    </row>
    <row r="279" spans="1:12" x14ac:dyDescent="0.2">
      <c r="A279" s="27">
        <v>43882</v>
      </c>
      <c r="B279" s="28">
        <v>140</v>
      </c>
      <c r="C279" s="29">
        <f>VLOOKUP(A279,Таблица2[[&lt;DATE&gt;]:[&lt;VOL&gt;]],5)</f>
        <v>101.96</v>
      </c>
      <c r="D279" s="29">
        <f>MATCH(A279,Купоны[[#All],[Купоны дата]],1)</f>
        <v>6</v>
      </c>
      <c r="E279" s="33">
        <f>INDEX(Купоны[[#All],[Купоны дата]],D279,1)</f>
        <v>43749</v>
      </c>
      <c r="F279" s="30">
        <f t="shared" si="20"/>
        <v>2.9150684931506849</v>
      </c>
      <c r="G279" s="28">
        <f t="shared" si="21"/>
        <v>-146825.09589041094</v>
      </c>
      <c r="H279" s="29">
        <f>SUM($B$8:B279)</f>
        <v>150</v>
      </c>
      <c r="I279" s="30">
        <f>_xlfn.IFNA(VLOOKUP(A279, Купоны[[#All],[Купоны дата]:[Купоны % от Номинала]],3,0),0)*$B$4/100*H279</f>
        <v>0</v>
      </c>
      <c r="J279" s="29" t="str">
        <f t="shared" si="23"/>
        <v>Нет</v>
      </c>
      <c r="K279" s="30">
        <f t="shared" si="24"/>
        <v>-146825.09589041094</v>
      </c>
      <c r="L279" s="29">
        <f t="shared" si="22"/>
        <v>-130862.96876200216</v>
      </c>
    </row>
    <row r="280" spans="1:12" x14ac:dyDescent="0.2">
      <c r="A280" s="27">
        <v>43886</v>
      </c>
      <c r="B280" s="28">
        <v>-10</v>
      </c>
      <c r="C280" s="29">
        <f>VLOOKUP(A280,Таблица2[[&lt;DATE&gt;]:[&lt;VOL&gt;]],5)</f>
        <v>101.62</v>
      </c>
      <c r="D280" s="29">
        <f>MATCH(A280,Купоны[[#All],[Купоны дата]],1)</f>
        <v>6</v>
      </c>
      <c r="E280" s="33">
        <f>INDEX(Купоны[[#All],[Купоны дата]],D280,1)</f>
        <v>43749</v>
      </c>
      <c r="F280" s="30">
        <f t="shared" si="20"/>
        <v>3.0027397260273974</v>
      </c>
      <c r="G280" s="28">
        <f t="shared" si="21"/>
        <v>10462.273972602741</v>
      </c>
      <c r="H280" s="29">
        <f>SUM($B$8:B280)</f>
        <v>140</v>
      </c>
      <c r="I280" s="30">
        <f>_xlfn.IFNA(VLOOKUP(A280, Купоны[[#All],[Купоны дата]:[Купоны % от Номинала]],3,0),0)*$B$4/100*H280</f>
        <v>0</v>
      </c>
      <c r="J280" s="29" t="str">
        <f t="shared" si="23"/>
        <v>Нет</v>
      </c>
      <c r="K280" s="30">
        <f t="shared" si="24"/>
        <v>10462.273972602741</v>
      </c>
      <c r="L280" s="29">
        <f t="shared" si="22"/>
        <v>9319.8806843800048</v>
      </c>
    </row>
    <row r="281" spans="1:12" x14ac:dyDescent="0.2">
      <c r="A281" s="27">
        <v>43887</v>
      </c>
      <c r="B281" s="28">
        <v>690</v>
      </c>
      <c r="C281" s="29">
        <f>VLOOKUP(A281,Таблица2[[&lt;DATE&gt;]:[&lt;VOL&gt;]],5)</f>
        <v>101.58</v>
      </c>
      <c r="D281" s="29">
        <f>MATCH(A281,Купоны[[#All],[Купоны дата]],1)</f>
        <v>6</v>
      </c>
      <c r="E281" s="33">
        <f>INDEX(Купоны[[#All],[Купоны дата]],D281,1)</f>
        <v>43749</v>
      </c>
      <c r="F281" s="30">
        <f t="shared" si="20"/>
        <v>3.0246575342465754</v>
      </c>
      <c r="G281" s="28">
        <f t="shared" si="21"/>
        <v>-721772.1369863014</v>
      </c>
      <c r="H281" s="29">
        <f>SUM($B$8:B281)</f>
        <v>830</v>
      </c>
      <c r="I281" s="30">
        <f>_xlfn.IFNA(VLOOKUP(A281, Купоны[[#All],[Купоны дата]:[Купоны % от Номинала]],3,0),0)*$B$4/100*H281</f>
        <v>0</v>
      </c>
      <c r="J281" s="29" t="str">
        <f t="shared" si="23"/>
        <v>Нет</v>
      </c>
      <c r="K281" s="30">
        <f t="shared" si="24"/>
        <v>-721772.1369863014</v>
      </c>
      <c r="L281" s="29">
        <f t="shared" si="22"/>
        <v>-642874.6837464805</v>
      </c>
    </row>
    <row r="282" spans="1:12" x14ac:dyDescent="0.2">
      <c r="A282" s="27">
        <v>43889</v>
      </c>
      <c r="B282" s="28">
        <v>-560</v>
      </c>
      <c r="C282" s="29">
        <f>VLOOKUP(A282,Таблица2[[&lt;DATE&gt;]:[&lt;VOL&gt;]],5)</f>
        <v>101.1</v>
      </c>
      <c r="D282" s="29">
        <f>MATCH(A282,Купоны[[#All],[Купоны дата]],1)</f>
        <v>6</v>
      </c>
      <c r="E282" s="33">
        <f>INDEX(Купоны[[#All],[Купоны дата]],D282,1)</f>
        <v>43749</v>
      </c>
      <c r="F282" s="30">
        <f t="shared" si="20"/>
        <v>3.0684931506849318</v>
      </c>
      <c r="G282" s="28">
        <f t="shared" si="21"/>
        <v>583343.56164383551</v>
      </c>
      <c r="H282" s="29">
        <f>SUM($B$8:B282)</f>
        <v>270</v>
      </c>
      <c r="I282" s="30">
        <f>_xlfn.IFNA(VLOOKUP(A282, Купоны[[#All],[Купоны дата]:[Купоны % от Номинала]],3,0),0)*$B$4/100*H282</f>
        <v>0</v>
      </c>
      <c r="J282" s="29" t="str">
        <f t="shared" si="23"/>
        <v>Нет</v>
      </c>
      <c r="K282" s="30">
        <f t="shared" si="24"/>
        <v>583343.56164383551</v>
      </c>
      <c r="L282" s="29">
        <f t="shared" si="22"/>
        <v>519438.95260051638</v>
      </c>
    </row>
    <row r="283" spans="1:12" x14ac:dyDescent="0.2">
      <c r="A283" s="27">
        <v>43896</v>
      </c>
      <c r="B283" s="28">
        <v>710</v>
      </c>
      <c r="C283" s="29">
        <f>VLOOKUP(A283,Таблица2[[&lt;DATE&gt;]:[&lt;VOL&gt;]],5)</f>
        <v>101.5</v>
      </c>
      <c r="D283" s="29">
        <f>MATCH(A283,Купоны[[#All],[Купоны дата]],1)</f>
        <v>6</v>
      </c>
      <c r="E283" s="33">
        <f>INDEX(Купоны[[#All],[Купоны дата]],D283,1)</f>
        <v>43749</v>
      </c>
      <c r="F283" s="30">
        <f t="shared" si="20"/>
        <v>3.2219178082191782</v>
      </c>
      <c r="G283" s="28">
        <f t="shared" si="21"/>
        <v>-743525.616438356</v>
      </c>
      <c r="H283" s="29">
        <f>SUM($B$8:B283)</f>
        <v>980</v>
      </c>
      <c r="I283" s="30">
        <f>_xlfn.IFNA(VLOOKUP(A283, Купоны[[#All],[Купоны дата]:[Купоны % от Номинала]],3,0),0)*$B$4/100*H283</f>
        <v>0</v>
      </c>
      <c r="J283" s="29" t="str">
        <f t="shared" si="23"/>
        <v>Нет</v>
      </c>
      <c r="K283" s="30">
        <f t="shared" si="24"/>
        <v>-743525.616438356</v>
      </c>
      <c r="L283" s="29">
        <f t="shared" si="22"/>
        <v>-661454.03613093891</v>
      </c>
    </row>
    <row r="284" spans="1:12" x14ac:dyDescent="0.2">
      <c r="A284" s="27">
        <v>43901</v>
      </c>
      <c r="B284" s="28">
        <v>500</v>
      </c>
      <c r="C284" s="29">
        <f>VLOOKUP(A284,Таблица2[[&lt;DATE&gt;]:[&lt;VOL&gt;]],5)</f>
        <v>100.8</v>
      </c>
      <c r="D284" s="29">
        <f>MATCH(A284,Купоны[[#All],[Купоны дата]],1)</f>
        <v>6</v>
      </c>
      <c r="E284" s="33">
        <f>INDEX(Купоны[[#All],[Купоны дата]],D284,1)</f>
        <v>43749</v>
      </c>
      <c r="F284" s="30">
        <f t="shared" si="20"/>
        <v>3.3315068493150681</v>
      </c>
      <c r="G284" s="28">
        <f t="shared" si="21"/>
        <v>-520657.53424657532</v>
      </c>
      <c r="H284" s="29">
        <f>SUM($B$8:B284)</f>
        <v>1480</v>
      </c>
      <c r="I284" s="30">
        <f>_xlfn.IFNA(VLOOKUP(A284, Купоны[[#All],[Купоны дата]:[Купоны % от Номинала]],3,0),0)*$B$4/100*H284</f>
        <v>0</v>
      </c>
      <c r="J284" s="29" t="str">
        <f t="shared" si="23"/>
        <v>Нет</v>
      </c>
      <c r="K284" s="30">
        <f t="shared" si="24"/>
        <v>-520657.53424657532</v>
      </c>
      <c r="L284" s="29">
        <f t="shared" si="22"/>
        <v>-462877.02820573817</v>
      </c>
    </row>
    <row r="285" spans="1:12" x14ac:dyDescent="0.2">
      <c r="A285" s="27">
        <v>43903</v>
      </c>
      <c r="B285" s="28">
        <v>-1140</v>
      </c>
      <c r="C285" s="29">
        <f>VLOOKUP(A285,Таблица2[[&lt;DATE&gt;]:[&lt;VOL&gt;]],5)</f>
        <v>100.71</v>
      </c>
      <c r="D285" s="29">
        <f>MATCH(A285,Купоны[[#All],[Купоны дата]],1)</f>
        <v>6</v>
      </c>
      <c r="E285" s="33">
        <f>INDEX(Купоны[[#All],[Купоны дата]],D285,1)</f>
        <v>43749</v>
      </c>
      <c r="F285" s="30">
        <f t="shared" si="20"/>
        <v>3.3753424657534246</v>
      </c>
      <c r="G285" s="28">
        <f t="shared" si="21"/>
        <v>1186572.9041095888</v>
      </c>
      <c r="H285" s="29">
        <f>SUM($B$8:B285)</f>
        <v>340</v>
      </c>
      <c r="I285" s="30">
        <f>_xlfn.IFNA(VLOOKUP(A285, Купоны[[#All],[Купоны дата]:[Купоны % от Номинала]],3,0),0)*$B$4/100*H285</f>
        <v>0</v>
      </c>
      <c r="J285" s="29" t="str">
        <f t="shared" si="23"/>
        <v>Нет</v>
      </c>
      <c r="K285" s="30">
        <f t="shared" si="24"/>
        <v>1186572.9041095888</v>
      </c>
      <c r="L285" s="29">
        <f t="shared" si="22"/>
        <v>1054609.773515465</v>
      </c>
    </row>
    <row r="286" spans="1:12" x14ac:dyDescent="0.2">
      <c r="A286" s="27">
        <v>43908</v>
      </c>
      <c r="B286" s="28">
        <v>120</v>
      </c>
      <c r="C286" s="29">
        <f>VLOOKUP(A286,Таблица2[[&lt;DATE&gt;]:[&lt;VOL&gt;]],5)</f>
        <v>100.72</v>
      </c>
      <c r="D286" s="29">
        <f>MATCH(A286,Купоны[[#All],[Купоны дата]],1)</f>
        <v>6</v>
      </c>
      <c r="E286" s="33">
        <f>INDEX(Купоны[[#All],[Купоны дата]],D286,1)</f>
        <v>43749</v>
      </c>
      <c r="F286" s="30">
        <f t="shared" si="20"/>
        <v>3.4849315068493154</v>
      </c>
      <c r="G286" s="28">
        <f t="shared" si="21"/>
        <v>-125045.91780821918</v>
      </c>
      <c r="H286" s="29">
        <f>SUM($B$8:B286)</f>
        <v>460</v>
      </c>
      <c r="I286" s="30">
        <f>_xlfn.IFNA(VLOOKUP(A286, Купоны[[#All],[Купоны дата]:[Купоны % от Номинала]],3,0),0)*$B$4/100*H286</f>
        <v>0</v>
      </c>
      <c r="J286" s="29" t="str">
        <f t="shared" si="23"/>
        <v>Нет</v>
      </c>
      <c r="K286" s="30">
        <f t="shared" si="24"/>
        <v>-125045.91780821918</v>
      </c>
      <c r="L286" s="29">
        <f t="shared" si="22"/>
        <v>-111064.84609610232</v>
      </c>
    </row>
    <row r="287" spans="1:12" x14ac:dyDescent="0.2">
      <c r="A287" s="27">
        <v>43910</v>
      </c>
      <c r="B287" s="28">
        <v>-360</v>
      </c>
      <c r="C287" s="29">
        <f>VLOOKUP(A287,Таблица2[[&lt;DATE&gt;]:[&lt;VOL&gt;]],5)</f>
        <v>100.77</v>
      </c>
      <c r="D287" s="29">
        <f>MATCH(A287,Купоны[[#All],[Купоны дата]],1)</f>
        <v>6</v>
      </c>
      <c r="E287" s="33">
        <f>INDEX(Купоны[[#All],[Купоны дата]],D287,1)</f>
        <v>43749</v>
      </c>
      <c r="F287" s="30">
        <f t="shared" si="20"/>
        <v>3.5287671232876718</v>
      </c>
      <c r="G287" s="28">
        <f t="shared" si="21"/>
        <v>375475.56164383562</v>
      </c>
      <c r="H287" s="29">
        <f>SUM($B$8:B287)</f>
        <v>100</v>
      </c>
      <c r="I287" s="30">
        <f>_xlfn.IFNA(VLOOKUP(A287, Купоны[[#All],[Купоны дата]:[Купоны % от Номинала]],3,0),0)*$B$4/100*H287</f>
        <v>0</v>
      </c>
      <c r="J287" s="29" t="str">
        <f t="shared" si="23"/>
        <v>Нет</v>
      </c>
      <c r="K287" s="30">
        <f t="shared" si="24"/>
        <v>375475.56164383562</v>
      </c>
      <c r="L287" s="29">
        <f t="shared" si="22"/>
        <v>333405.43136857275</v>
      </c>
    </row>
    <row r="288" spans="1:12" x14ac:dyDescent="0.2">
      <c r="A288" s="27">
        <v>43914</v>
      </c>
      <c r="B288" s="28">
        <v>280</v>
      </c>
      <c r="C288" s="29">
        <f>VLOOKUP(A288,Таблица2[[&lt;DATE&gt;]:[&lt;VOL&gt;]],5)</f>
        <v>100.76</v>
      </c>
      <c r="D288" s="29">
        <f>MATCH(A288,Купоны[[#All],[Купоны дата]],1)</f>
        <v>6</v>
      </c>
      <c r="E288" s="33">
        <f>INDEX(Купоны[[#All],[Купоны дата]],D288,1)</f>
        <v>43749</v>
      </c>
      <c r="F288" s="30">
        <f t="shared" si="20"/>
        <v>3.6164383561643838</v>
      </c>
      <c r="G288" s="28">
        <f t="shared" si="21"/>
        <v>-292254.0273972603</v>
      </c>
      <c r="H288" s="29">
        <f>SUM($B$8:B288)</f>
        <v>380</v>
      </c>
      <c r="I288" s="30">
        <f>_xlfn.IFNA(VLOOKUP(A288, Купоны[[#All],[Купоны дата]:[Купоны % от Номинала]],3,0),0)*$B$4/100*H288</f>
        <v>0</v>
      </c>
      <c r="J288" s="29" t="str">
        <f t="shared" si="23"/>
        <v>Нет</v>
      </c>
      <c r="K288" s="30">
        <f t="shared" si="24"/>
        <v>-292254.0273972603</v>
      </c>
      <c r="L288" s="29">
        <f t="shared" si="22"/>
        <v>-259369.72885800558</v>
      </c>
    </row>
    <row r="289" spans="1:12" x14ac:dyDescent="0.2">
      <c r="A289" s="27">
        <v>43915</v>
      </c>
      <c r="B289" s="28">
        <v>690</v>
      </c>
      <c r="C289" s="29">
        <f>VLOOKUP(A289,Таблица2[[&lt;DATE&gt;]:[&lt;VOL&gt;]],5)</f>
        <v>101.01</v>
      </c>
      <c r="D289" s="29">
        <f>MATCH(A289,Купоны[[#All],[Купоны дата]],1)</f>
        <v>6</v>
      </c>
      <c r="E289" s="33">
        <f>INDEX(Купоны[[#All],[Купоны дата]],D289,1)</f>
        <v>43749</v>
      </c>
      <c r="F289" s="30">
        <f t="shared" si="20"/>
        <v>3.6383561643835618</v>
      </c>
      <c r="G289" s="28">
        <f t="shared" si="21"/>
        <v>-722073.65753424657</v>
      </c>
      <c r="H289" s="29">
        <f>SUM($B$8:B289)</f>
        <v>1070</v>
      </c>
      <c r="I289" s="30">
        <f>_xlfn.IFNA(VLOOKUP(A289, Купоны[[#All],[Купоны дата]:[Купоны % от Номинала]],3,0),0)*$B$4/100*H289</f>
        <v>0</v>
      </c>
      <c r="J289" s="29" t="str">
        <f t="shared" si="23"/>
        <v>Нет</v>
      </c>
      <c r="K289" s="30">
        <f t="shared" si="24"/>
        <v>-722073.65753424657</v>
      </c>
      <c r="L289" s="29">
        <f t="shared" si="22"/>
        <v>-640740.5828999019</v>
      </c>
    </row>
    <row r="290" spans="1:12" x14ac:dyDescent="0.2">
      <c r="A290" s="27">
        <v>43916</v>
      </c>
      <c r="B290" s="28">
        <v>-220</v>
      </c>
      <c r="C290" s="29">
        <f>VLOOKUP(A290,Таблица2[[&lt;DATE&gt;]:[&lt;VOL&gt;]],5)</f>
        <v>101</v>
      </c>
      <c r="D290" s="29">
        <f>MATCH(A290,Купоны[[#All],[Купоны дата]],1)</f>
        <v>6</v>
      </c>
      <c r="E290" s="33">
        <f>INDEX(Купоны[[#All],[Купоны дата]],D290,1)</f>
        <v>43749</v>
      </c>
      <c r="F290" s="30">
        <f t="shared" si="20"/>
        <v>3.6602739726027393</v>
      </c>
      <c r="G290" s="28">
        <f t="shared" si="21"/>
        <v>230252.60273972605</v>
      </c>
      <c r="H290" s="29">
        <f>SUM($B$8:B290)</f>
        <v>850</v>
      </c>
      <c r="I290" s="30">
        <f>_xlfn.IFNA(VLOOKUP(A290, Купоны[[#All],[Купоны дата]:[Купоны % от Номинала]],3,0),0)*$B$4/100*H290</f>
        <v>0</v>
      </c>
      <c r="J290" s="29" t="str">
        <f t="shared" si="23"/>
        <v>Нет</v>
      </c>
      <c r="K290" s="30">
        <f t="shared" si="24"/>
        <v>230252.60273972605</v>
      </c>
      <c r="L290" s="29">
        <f t="shared" si="22"/>
        <v>204290.05517212066</v>
      </c>
    </row>
    <row r="291" spans="1:12" x14ac:dyDescent="0.2">
      <c r="A291" s="27">
        <v>43924</v>
      </c>
      <c r="B291" s="28">
        <v>-640</v>
      </c>
      <c r="C291" s="29">
        <f>VLOOKUP(A291,Таблица2[[&lt;DATE&gt;]:[&lt;VOL&gt;]],5)</f>
        <v>101.45</v>
      </c>
      <c r="D291" s="29">
        <f>MATCH(A291,Купоны[[#All],[Купоны дата]],1)</f>
        <v>6</v>
      </c>
      <c r="E291" s="33">
        <f>INDEX(Купоны[[#All],[Купоны дата]],D291,1)</f>
        <v>43749</v>
      </c>
      <c r="F291" s="30">
        <f t="shared" si="20"/>
        <v>3.8356164383561646</v>
      </c>
      <c r="G291" s="28">
        <f t="shared" si="21"/>
        <v>673827.94520547939</v>
      </c>
      <c r="H291" s="29">
        <f>SUM($B$8:B291)</f>
        <v>210</v>
      </c>
      <c r="I291" s="30">
        <f>_xlfn.IFNA(VLOOKUP(A291, Купоны[[#All],[Купоны дата]:[Купоны % от Номинала]],3,0),0)*$B$4/100*H291</f>
        <v>0</v>
      </c>
      <c r="J291" s="29" t="str">
        <f t="shared" si="23"/>
        <v>Нет</v>
      </c>
      <c r="K291" s="30">
        <f t="shared" si="24"/>
        <v>673827.94520547939</v>
      </c>
      <c r="L291" s="29">
        <f t="shared" si="22"/>
        <v>597210.27733015199</v>
      </c>
    </row>
    <row r="292" spans="1:12" x14ac:dyDescent="0.2">
      <c r="A292" s="27">
        <v>43927</v>
      </c>
      <c r="B292" s="28">
        <v>520</v>
      </c>
      <c r="C292" s="29">
        <f>VLOOKUP(A292,Таблица2[[&lt;DATE&gt;]:[&lt;VOL&gt;]],5)</f>
        <v>101.35</v>
      </c>
      <c r="D292" s="29">
        <f>MATCH(A292,Купоны[[#All],[Купоны дата]],1)</f>
        <v>6</v>
      </c>
      <c r="E292" s="33">
        <f>INDEX(Купоны[[#All],[Купоны дата]],D292,1)</f>
        <v>43749</v>
      </c>
      <c r="F292" s="30">
        <f t="shared" si="20"/>
        <v>3.9013698630136986</v>
      </c>
      <c r="G292" s="28">
        <f t="shared" si="21"/>
        <v>-547307.12328767125</v>
      </c>
      <c r="H292" s="29">
        <f>SUM($B$8:B292)</f>
        <v>730</v>
      </c>
      <c r="I292" s="30">
        <f>_xlfn.IFNA(VLOOKUP(A292, Купоны[[#All],[Купоны дата]:[Купоны % от Номинала]],3,0),0)*$B$4/100*H292</f>
        <v>0</v>
      </c>
      <c r="J292" s="29" t="str">
        <f t="shared" si="23"/>
        <v>Нет</v>
      </c>
      <c r="K292" s="30">
        <f t="shared" si="24"/>
        <v>-547307.12328767125</v>
      </c>
      <c r="L292" s="29">
        <f t="shared" si="22"/>
        <v>-484881.03340711619</v>
      </c>
    </row>
    <row r="293" spans="1:12" x14ac:dyDescent="0.2">
      <c r="A293" s="27">
        <v>43928</v>
      </c>
      <c r="B293" s="28">
        <v>300</v>
      </c>
      <c r="C293" s="29">
        <f>VLOOKUP(A293,Таблица2[[&lt;DATE&gt;]:[&lt;VOL&gt;]],5)</f>
        <v>101.29</v>
      </c>
      <c r="D293" s="29">
        <f>MATCH(A293,Купоны[[#All],[Купоны дата]],1)</f>
        <v>6</v>
      </c>
      <c r="E293" s="33">
        <f>INDEX(Купоны[[#All],[Купоны дата]],D293,1)</f>
        <v>43749</v>
      </c>
      <c r="F293" s="30">
        <f t="shared" si="20"/>
        <v>3.9232876712328766</v>
      </c>
      <c r="G293" s="28">
        <f t="shared" si="21"/>
        <v>-315639.86301369866</v>
      </c>
      <c r="H293" s="29">
        <f>SUM($B$8:B293)</f>
        <v>1030</v>
      </c>
      <c r="I293" s="30">
        <f>_xlfn.IFNA(VLOOKUP(A293, Купоны[[#All],[Купоны дата]:[Купоны % от Номинала]],3,0),0)*$B$4/100*H293</f>
        <v>0</v>
      </c>
      <c r="J293" s="29" t="str">
        <f t="shared" si="23"/>
        <v>Нет</v>
      </c>
      <c r="K293" s="30">
        <f t="shared" si="24"/>
        <v>-315639.86301369866</v>
      </c>
      <c r="L293" s="29">
        <f t="shared" si="22"/>
        <v>-279600.46501118067</v>
      </c>
    </row>
    <row r="294" spans="1:12" x14ac:dyDescent="0.2">
      <c r="A294" s="27">
        <v>43929</v>
      </c>
      <c r="B294" s="28">
        <v>170</v>
      </c>
      <c r="C294" s="29">
        <f>VLOOKUP(A294,Таблица2[[&lt;DATE&gt;]:[&lt;VOL&gt;]],5)</f>
        <v>101.25</v>
      </c>
      <c r="D294" s="29">
        <f>MATCH(A294,Купоны[[#All],[Купоны дата]],1)</f>
        <v>6</v>
      </c>
      <c r="E294" s="33">
        <f>INDEX(Купоны[[#All],[Купоны дата]],D294,1)</f>
        <v>43749</v>
      </c>
      <c r="F294" s="30">
        <f t="shared" si="20"/>
        <v>3.9452054794520546</v>
      </c>
      <c r="G294" s="28">
        <f t="shared" si="21"/>
        <v>-178831.84931506851</v>
      </c>
      <c r="H294" s="29">
        <f>SUM($B$8:B294)</f>
        <v>1200</v>
      </c>
      <c r="I294" s="30">
        <f>_xlfn.IFNA(VLOOKUP(A294, Купоны[[#All],[Купоны дата]:[Купоны % от Номинала]],3,0),0)*$B$4/100*H294</f>
        <v>0</v>
      </c>
      <c r="J294" s="29" t="str">
        <f t="shared" si="23"/>
        <v>Нет</v>
      </c>
      <c r="K294" s="30">
        <f t="shared" si="24"/>
        <v>-178831.84931506851</v>
      </c>
      <c r="L294" s="29">
        <f t="shared" si="22"/>
        <v>-158391.85968546616</v>
      </c>
    </row>
    <row r="295" spans="1:12" x14ac:dyDescent="0.2">
      <c r="A295" s="27">
        <v>43931</v>
      </c>
      <c r="B295" s="28">
        <v>0</v>
      </c>
      <c r="C295" s="29">
        <f>VLOOKUP(A295,Таблица2[[&lt;DATE&gt;]:[&lt;VOL&gt;]],5)</f>
        <v>101.23</v>
      </c>
      <c r="D295" s="29">
        <f>MATCH(A295,Купоны[[#All],[Купоны дата]],1)</f>
        <v>7</v>
      </c>
      <c r="E295" s="33">
        <f>INDEX(Купоны[[#All],[Купоны дата]],D295,1)</f>
        <v>43931</v>
      </c>
      <c r="F295" s="30">
        <f t="shared" si="20"/>
        <v>0</v>
      </c>
      <c r="G295" s="28">
        <f t="shared" si="21"/>
        <v>0</v>
      </c>
      <c r="H295" s="29">
        <f>SUM($B$8:B295)</f>
        <v>1200</v>
      </c>
      <c r="I295" s="30">
        <f>_xlfn.IFNA(VLOOKUP(A295, Купоны[[#All],[Купоны дата]:[Купоны % от Номинала]],3,0),0)*$B$4/100*H295</f>
        <v>47868</v>
      </c>
      <c r="J295" s="29" t="str">
        <f t="shared" si="23"/>
        <v>Да</v>
      </c>
      <c r="K295" s="30">
        <f t="shared" si="24"/>
        <v>47868</v>
      </c>
      <c r="L295" s="29">
        <f t="shared" si="22"/>
        <v>42385.485965204323</v>
      </c>
    </row>
    <row r="296" spans="1:12" x14ac:dyDescent="0.2">
      <c r="A296" s="27">
        <v>43934</v>
      </c>
      <c r="B296" s="28">
        <v>150</v>
      </c>
      <c r="C296" s="29">
        <f>VLOOKUP(A296,Таблица2[[&lt;DATE&gt;]:[&lt;VOL&gt;]],5)</f>
        <v>101.18</v>
      </c>
      <c r="D296" s="29">
        <f>MATCH(A296,Купоны[[#All],[Купоны дата]],1)</f>
        <v>7</v>
      </c>
      <c r="E296" s="33">
        <f>INDEX(Купоны[[#All],[Купоны дата]],D296,1)</f>
        <v>43931</v>
      </c>
      <c r="F296" s="30">
        <f t="shared" si="20"/>
        <v>6.5753424657534254E-2</v>
      </c>
      <c r="G296" s="28">
        <f t="shared" si="21"/>
        <v>-151868.63013698629</v>
      </c>
      <c r="H296" s="29">
        <f>SUM($B$8:B296)</f>
        <v>1350</v>
      </c>
      <c r="I296" s="30">
        <f>_xlfn.IFNA(VLOOKUP(A296, Купоны[[#All],[Купоны дата]:[Купоны % от Номинала]],3,0),0)*$B$4/100*H296</f>
        <v>0</v>
      </c>
      <c r="J296" s="29" t="str">
        <f t="shared" si="23"/>
        <v>Нет</v>
      </c>
      <c r="K296" s="30">
        <f t="shared" si="24"/>
        <v>-151868.63013698629</v>
      </c>
      <c r="L296" s="29">
        <f t="shared" si="22"/>
        <v>-134420.5913046179</v>
      </c>
    </row>
    <row r="297" spans="1:12" x14ac:dyDescent="0.2">
      <c r="A297" s="27">
        <v>43936</v>
      </c>
      <c r="B297" s="28">
        <v>-970</v>
      </c>
      <c r="C297" s="29">
        <f>VLOOKUP(A297,Таблица2[[&lt;DATE&gt;]:[&lt;VOL&gt;]],5)</f>
        <v>101.1</v>
      </c>
      <c r="D297" s="29">
        <f>MATCH(A297,Купоны[[#All],[Купоны дата]],1)</f>
        <v>7</v>
      </c>
      <c r="E297" s="33">
        <f>INDEX(Купоны[[#All],[Купоны дата]],D297,1)</f>
        <v>43931</v>
      </c>
      <c r="F297" s="30">
        <f t="shared" si="20"/>
        <v>0.10958904109589042</v>
      </c>
      <c r="G297" s="28">
        <f t="shared" si="21"/>
        <v>981733.01369863003</v>
      </c>
      <c r="H297" s="29">
        <f>SUM($B$8:B297)</f>
        <v>380</v>
      </c>
      <c r="I297" s="30">
        <f>_xlfn.IFNA(VLOOKUP(A297, Купоны[[#All],[Купоны дата]:[Купоны % от Номинала]],3,0),0)*$B$4/100*H297</f>
        <v>0</v>
      </c>
      <c r="J297" s="29" t="str">
        <f t="shared" si="23"/>
        <v>Нет</v>
      </c>
      <c r="K297" s="30">
        <f t="shared" si="24"/>
        <v>981733.01369863003</v>
      </c>
      <c r="L297" s="29">
        <f t="shared" si="22"/>
        <v>868710.3900167048</v>
      </c>
    </row>
    <row r="298" spans="1:12" x14ac:dyDescent="0.2">
      <c r="A298" s="27">
        <v>43938</v>
      </c>
      <c r="B298" s="28">
        <v>-130</v>
      </c>
      <c r="C298" s="29">
        <f>VLOOKUP(A298,Таблица2[[&lt;DATE&gt;]:[&lt;VOL&gt;]],5)</f>
        <v>101.38</v>
      </c>
      <c r="D298" s="29">
        <f>MATCH(A298,Купоны[[#All],[Купоны дата]],1)</f>
        <v>7</v>
      </c>
      <c r="E298" s="33">
        <f>INDEX(Купоны[[#All],[Купоны дата]],D298,1)</f>
        <v>43931</v>
      </c>
      <c r="F298" s="30">
        <f t="shared" si="20"/>
        <v>0.15342465753424658</v>
      </c>
      <c r="G298" s="28">
        <f t="shared" si="21"/>
        <v>131993.4520547945</v>
      </c>
      <c r="H298" s="29">
        <f>SUM($B$8:B298)</f>
        <v>250</v>
      </c>
      <c r="I298" s="30">
        <f>_xlfn.IFNA(VLOOKUP(A298, Купоны[[#All],[Купоны дата]:[Купоны % от Номинала]],3,0),0)*$B$4/100*H298</f>
        <v>0</v>
      </c>
      <c r="J298" s="29" t="str">
        <f t="shared" si="23"/>
        <v>Нет</v>
      </c>
      <c r="K298" s="30">
        <f t="shared" si="24"/>
        <v>131993.4520547945</v>
      </c>
      <c r="L298" s="29">
        <f t="shared" si="22"/>
        <v>116766.40291203707</v>
      </c>
    </row>
    <row r="299" spans="1:12" x14ac:dyDescent="0.2">
      <c r="A299" s="27">
        <v>43942</v>
      </c>
      <c r="B299" s="28">
        <v>390</v>
      </c>
      <c r="C299" s="29">
        <f>VLOOKUP(A299,Таблица2[[&lt;DATE&gt;]:[&lt;VOL&gt;]],5)</f>
        <v>101.18</v>
      </c>
      <c r="D299" s="29">
        <f>MATCH(A299,Купоны[[#All],[Купоны дата]],1)</f>
        <v>7</v>
      </c>
      <c r="E299" s="33">
        <f>INDEX(Купоны[[#All],[Купоны дата]],D299,1)</f>
        <v>43931</v>
      </c>
      <c r="F299" s="30">
        <f t="shared" si="20"/>
        <v>0.24109589041095891</v>
      </c>
      <c r="G299" s="28">
        <f t="shared" si="21"/>
        <v>-395542.27397260279</v>
      </c>
      <c r="H299" s="29">
        <f>SUM($B$8:B299)</f>
        <v>640</v>
      </c>
      <c r="I299" s="30">
        <f>_xlfn.IFNA(VLOOKUP(A299, Купоны[[#All],[Купоны дата]:[Купоны % от Номинала]],3,0),0)*$B$4/100*H299</f>
        <v>0</v>
      </c>
      <c r="J299" s="29" t="str">
        <f t="shared" si="23"/>
        <v>Нет</v>
      </c>
      <c r="K299" s="30">
        <f t="shared" si="24"/>
        <v>-395542.27397260279</v>
      </c>
      <c r="L299" s="29">
        <f t="shared" si="22"/>
        <v>-349724.62153547944</v>
      </c>
    </row>
    <row r="300" spans="1:12" x14ac:dyDescent="0.2">
      <c r="A300" s="27">
        <v>43943</v>
      </c>
      <c r="B300" s="28">
        <v>40</v>
      </c>
      <c r="C300" s="29">
        <f>VLOOKUP(A300,Таблица2[[&lt;DATE&gt;]:[&lt;VOL&gt;]],5)</f>
        <v>101.43</v>
      </c>
      <c r="D300" s="29">
        <f>MATCH(A300,Купоны[[#All],[Купоны дата]],1)</f>
        <v>7</v>
      </c>
      <c r="E300" s="33">
        <f>INDEX(Купоны[[#All],[Купоны дата]],D300,1)</f>
        <v>43931</v>
      </c>
      <c r="F300" s="30">
        <f t="shared" si="20"/>
        <v>0.26301369863013702</v>
      </c>
      <c r="G300" s="28">
        <f t="shared" si="21"/>
        <v>-40677.205479452059</v>
      </c>
      <c r="H300" s="29">
        <f>SUM($B$8:B300)</f>
        <v>680</v>
      </c>
      <c r="I300" s="30">
        <f>_xlfn.IFNA(VLOOKUP(A300, Купоны[[#All],[Купоны дата]:[Купоны % от Номинала]],3,0),0)*$B$4/100*H300</f>
        <v>0</v>
      </c>
      <c r="J300" s="29" t="str">
        <f t="shared" si="23"/>
        <v>Нет</v>
      </c>
      <c r="K300" s="30">
        <f t="shared" si="24"/>
        <v>-40677.205479452059</v>
      </c>
      <c r="L300" s="29">
        <f t="shared" si="22"/>
        <v>-35960.552803417078</v>
      </c>
    </row>
    <row r="301" spans="1:12" x14ac:dyDescent="0.2">
      <c r="A301" s="27">
        <v>43944</v>
      </c>
      <c r="B301" s="28">
        <v>390</v>
      </c>
      <c r="C301" s="29">
        <f>VLOOKUP(A301,Таблица2[[&lt;DATE&gt;]:[&lt;VOL&gt;]],5)</f>
        <v>101.43</v>
      </c>
      <c r="D301" s="29">
        <f>MATCH(A301,Купоны[[#All],[Купоны дата]],1)</f>
        <v>7</v>
      </c>
      <c r="E301" s="33">
        <f>INDEX(Купоны[[#All],[Купоны дата]],D301,1)</f>
        <v>43931</v>
      </c>
      <c r="F301" s="30">
        <f t="shared" si="20"/>
        <v>0.28493150684931506</v>
      </c>
      <c r="G301" s="28">
        <f t="shared" si="21"/>
        <v>-396688.2328767124</v>
      </c>
      <c r="H301" s="29">
        <f>SUM($B$8:B301)</f>
        <v>1070</v>
      </c>
      <c r="I301" s="30">
        <f>_xlfn.IFNA(VLOOKUP(A301, Купоны[[#All],[Купоны дата]:[Купоны % от Номинала]],3,0),0)*$B$4/100*H301</f>
        <v>0</v>
      </c>
      <c r="J301" s="29" t="str">
        <f t="shared" si="23"/>
        <v>Нет</v>
      </c>
      <c r="K301" s="30">
        <f t="shared" si="24"/>
        <v>-396688.2328767124</v>
      </c>
      <c r="L301" s="29">
        <f t="shared" si="22"/>
        <v>-350644.08335080039</v>
      </c>
    </row>
    <row r="302" spans="1:12" x14ac:dyDescent="0.2">
      <c r="A302" s="27">
        <v>43945</v>
      </c>
      <c r="B302" s="28">
        <v>110</v>
      </c>
      <c r="C302" s="29">
        <f>VLOOKUP(A302,Таблица2[[&lt;DATE&gt;]:[&lt;VOL&gt;]],5)</f>
        <v>101.55</v>
      </c>
      <c r="D302" s="29">
        <f>MATCH(A302,Купоны[[#All],[Купоны дата]],1)</f>
        <v>7</v>
      </c>
      <c r="E302" s="33">
        <f>INDEX(Купоны[[#All],[Купоны дата]],D302,1)</f>
        <v>43931</v>
      </c>
      <c r="F302" s="30">
        <f t="shared" si="20"/>
        <v>0.30684931506849317</v>
      </c>
      <c r="G302" s="28">
        <f t="shared" si="21"/>
        <v>-112042.53424657535</v>
      </c>
      <c r="H302" s="29">
        <f>SUM($B$8:B302)</f>
        <v>1180</v>
      </c>
      <c r="I302" s="30">
        <f>_xlfn.IFNA(VLOOKUP(A302, Купоны[[#All],[Купоны дата]:[Купоны % от Номинала]],3,0),0)*$B$4/100*H302</f>
        <v>0</v>
      </c>
      <c r="J302" s="29" t="str">
        <f t="shared" si="23"/>
        <v>Нет</v>
      </c>
      <c r="K302" s="30">
        <f t="shared" si="24"/>
        <v>-112042.53424657535</v>
      </c>
      <c r="L302" s="29">
        <f t="shared" si="22"/>
        <v>-99024.365348561114</v>
      </c>
    </row>
    <row r="303" spans="1:12" x14ac:dyDescent="0.2">
      <c r="A303" s="27">
        <v>43948</v>
      </c>
      <c r="B303" s="28">
        <v>-220</v>
      </c>
      <c r="C303" s="29">
        <f>VLOOKUP(A303,Таблица2[[&lt;DATE&gt;]:[&lt;VOL&gt;]],5)</f>
        <v>101.5</v>
      </c>
      <c r="D303" s="29">
        <f>MATCH(A303,Купоны[[#All],[Купоны дата]],1)</f>
        <v>7</v>
      </c>
      <c r="E303" s="33">
        <f>INDEX(Купоны[[#All],[Купоны дата]],D303,1)</f>
        <v>43931</v>
      </c>
      <c r="F303" s="30">
        <f t="shared" si="20"/>
        <v>0.37260273972602742</v>
      </c>
      <c r="G303" s="28">
        <f t="shared" si="21"/>
        <v>224119.72602739726</v>
      </c>
      <c r="H303" s="29">
        <f>SUM($B$8:B303)</f>
        <v>960</v>
      </c>
      <c r="I303" s="30">
        <f>_xlfn.IFNA(VLOOKUP(A303, Купоны[[#All],[Купоны дата]:[Купоны % от Номинала]],3,0),0)*$B$4/100*H303</f>
        <v>0</v>
      </c>
      <c r="J303" s="29" t="str">
        <f t="shared" si="23"/>
        <v>Нет</v>
      </c>
      <c r="K303" s="30">
        <f t="shared" si="24"/>
        <v>224119.72602739726</v>
      </c>
      <c r="L303" s="29">
        <f t="shared" si="22"/>
        <v>197999.94450904455</v>
      </c>
    </row>
    <row r="304" spans="1:12" x14ac:dyDescent="0.2">
      <c r="A304" s="27">
        <v>43949</v>
      </c>
      <c r="B304" s="28">
        <v>-400</v>
      </c>
      <c r="C304" s="29">
        <f>VLOOKUP(A304,Таблица2[[&lt;DATE&gt;]:[&lt;VOL&gt;]],5)</f>
        <v>101.5</v>
      </c>
      <c r="D304" s="29">
        <f>MATCH(A304,Купоны[[#All],[Купоны дата]],1)</f>
        <v>7</v>
      </c>
      <c r="E304" s="33">
        <f>INDEX(Купоны[[#All],[Купоны дата]],D304,1)</f>
        <v>43931</v>
      </c>
      <c r="F304" s="30">
        <f t="shared" si="20"/>
        <v>0.39452054794520547</v>
      </c>
      <c r="G304" s="28">
        <f t="shared" si="21"/>
        <v>407578.08219178091</v>
      </c>
      <c r="H304" s="29">
        <f>SUM($B$8:B304)</f>
        <v>560</v>
      </c>
      <c r="I304" s="30">
        <f>_xlfn.IFNA(VLOOKUP(A304, Купоны[[#All],[Купоны дата]:[Купоны % от Номинала]],3,0),0)*$B$4/100*H304</f>
        <v>0</v>
      </c>
      <c r="J304" s="29" t="str">
        <f t="shared" si="23"/>
        <v>Нет</v>
      </c>
      <c r="K304" s="30">
        <f t="shared" si="24"/>
        <v>407578.08219178091</v>
      </c>
      <c r="L304" s="29">
        <f t="shared" si="22"/>
        <v>360029.22386612813</v>
      </c>
    </row>
    <row r="305" spans="1:12" x14ac:dyDescent="0.2">
      <c r="A305" s="27">
        <v>43950</v>
      </c>
      <c r="B305" s="28">
        <v>300</v>
      </c>
      <c r="C305" s="29">
        <f>VLOOKUP(A305,Таблица2[[&lt;DATE&gt;]:[&lt;VOL&gt;]],5)</f>
        <v>101.6</v>
      </c>
      <c r="D305" s="29">
        <f>MATCH(A305,Купоны[[#All],[Купоны дата]],1)</f>
        <v>7</v>
      </c>
      <c r="E305" s="33">
        <f>INDEX(Купоны[[#All],[Купоны дата]],D305,1)</f>
        <v>43931</v>
      </c>
      <c r="F305" s="30">
        <f t="shared" si="20"/>
        <v>0.41643835616438352</v>
      </c>
      <c r="G305" s="28">
        <f t="shared" si="21"/>
        <v>-306049.31506849313</v>
      </c>
      <c r="H305" s="29">
        <f>SUM($B$8:B305)</f>
        <v>860</v>
      </c>
      <c r="I305" s="30">
        <f>_xlfn.IFNA(VLOOKUP(A305, Купоны[[#All],[Купоны дата]:[Купоны % от Номинала]],3,0),0)*$B$4/100*H305</f>
        <v>0</v>
      </c>
      <c r="J305" s="29" t="str">
        <f t="shared" si="23"/>
        <v>Нет</v>
      </c>
      <c r="K305" s="30">
        <f t="shared" si="24"/>
        <v>-306049.31506849313</v>
      </c>
      <c r="L305" s="29">
        <f t="shared" si="22"/>
        <v>-270308.86675637437</v>
      </c>
    </row>
    <row r="306" spans="1:12" x14ac:dyDescent="0.2">
      <c r="A306" s="27">
        <v>43951</v>
      </c>
      <c r="B306" s="28">
        <v>-650</v>
      </c>
      <c r="C306" s="29">
        <f>VLOOKUP(A306,Таблица2[[&lt;DATE&gt;]:[&lt;VOL&gt;]],5)</f>
        <v>101.61</v>
      </c>
      <c r="D306" s="29">
        <f>MATCH(A306,Купоны[[#All],[Купоны дата]],1)</f>
        <v>7</v>
      </c>
      <c r="E306" s="33">
        <f>INDEX(Купоны[[#All],[Купоны дата]],D306,1)</f>
        <v>43931</v>
      </c>
      <c r="F306" s="30">
        <f t="shared" si="20"/>
        <v>0.43835616438356168</v>
      </c>
      <c r="G306" s="28">
        <f t="shared" si="21"/>
        <v>663314.31506849313</v>
      </c>
      <c r="H306" s="29">
        <f>SUM($B$8:B306)</f>
        <v>210</v>
      </c>
      <c r="I306" s="30">
        <f>_xlfn.IFNA(VLOOKUP(A306, Купоны[[#All],[Купоны дата]:[Купоны % от Номинала]],3,0),0)*$B$4/100*H306</f>
        <v>0</v>
      </c>
      <c r="J306" s="29" t="str">
        <f t="shared" si="23"/>
        <v>Нет</v>
      </c>
      <c r="K306" s="30">
        <f t="shared" si="24"/>
        <v>663314.31506849313</v>
      </c>
      <c r="L306" s="29">
        <f t="shared" si="22"/>
        <v>585774.14255304879</v>
      </c>
    </row>
    <row r="307" spans="1:12" x14ac:dyDescent="0.2">
      <c r="A307" s="27">
        <v>43955</v>
      </c>
      <c r="B307" s="28">
        <v>510</v>
      </c>
      <c r="C307" s="29">
        <f>VLOOKUP(A307,Таблица2[[&lt;DATE&gt;]:[&lt;VOL&gt;]],5)</f>
        <v>101.5</v>
      </c>
      <c r="D307" s="29">
        <f>MATCH(A307,Купоны[[#All],[Купоны дата]],1)</f>
        <v>7</v>
      </c>
      <c r="E307" s="33">
        <f>INDEX(Купоны[[#All],[Купоны дата]],D307,1)</f>
        <v>43931</v>
      </c>
      <c r="F307" s="30">
        <f t="shared" si="20"/>
        <v>0.52602739726027403</v>
      </c>
      <c r="G307" s="28">
        <f t="shared" si="21"/>
        <v>-520332.73972602742</v>
      </c>
      <c r="H307" s="29">
        <f>SUM($B$8:B307)</f>
        <v>720</v>
      </c>
      <c r="I307" s="30">
        <f>_xlfn.IFNA(VLOOKUP(A307, Купоны[[#All],[Купоны дата]:[Купоны % от Номинала]],3,0),0)*$B$4/100*H307</f>
        <v>0</v>
      </c>
      <c r="J307" s="29" t="str">
        <f t="shared" si="23"/>
        <v>Нет</v>
      </c>
      <c r="K307" s="30">
        <f t="shared" si="24"/>
        <v>-520332.73972602742</v>
      </c>
      <c r="L307" s="29">
        <f t="shared" si="22"/>
        <v>-459261.21287697245</v>
      </c>
    </row>
    <row r="308" spans="1:12" x14ac:dyDescent="0.2">
      <c r="A308" s="27">
        <v>43959</v>
      </c>
      <c r="B308" s="28">
        <v>-660</v>
      </c>
      <c r="C308" s="29">
        <f>VLOOKUP(A308,Таблица2[[&lt;DATE&gt;]:[&lt;VOL&gt;]],5)</f>
        <v>101.63</v>
      </c>
      <c r="D308" s="29">
        <f>MATCH(A308,Купоны[[#All],[Купоны дата]],1)</f>
        <v>7</v>
      </c>
      <c r="E308" s="33">
        <f>INDEX(Купоны[[#All],[Купоны дата]],D308,1)</f>
        <v>43931</v>
      </c>
      <c r="F308" s="30">
        <f t="shared" si="20"/>
        <v>0.61369863013698633</v>
      </c>
      <c r="G308" s="28">
        <f t="shared" si="21"/>
        <v>674808.41095890407</v>
      </c>
      <c r="H308" s="29">
        <f>SUM($B$8:B308)</f>
        <v>60</v>
      </c>
      <c r="I308" s="30">
        <f>_xlfn.IFNA(VLOOKUP(A308, Купоны[[#All],[Купоны дата]:[Купоны % от Номинала]],3,0),0)*$B$4/100*H308</f>
        <v>0</v>
      </c>
      <c r="J308" s="29" t="str">
        <f t="shared" si="23"/>
        <v>Нет</v>
      </c>
      <c r="K308" s="30">
        <f t="shared" si="24"/>
        <v>674808.41095890407</v>
      </c>
      <c r="L308" s="29">
        <f t="shared" si="22"/>
        <v>595287.67532003531</v>
      </c>
    </row>
    <row r="309" spans="1:12" x14ac:dyDescent="0.2">
      <c r="A309" s="27">
        <v>43966</v>
      </c>
      <c r="B309" s="28">
        <v>510</v>
      </c>
      <c r="C309" s="29">
        <f>VLOOKUP(A309,Таблица2[[&lt;DATE&gt;]:[&lt;VOL&gt;]],5)</f>
        <v>101.5</v>
      </c>
      <c r="D309" s="29">
        <f>MATCH(A309,Купоны[[#All],[Купоны дата]],1)</f>
        <v>7</v>
      </c>
      <c r="E309" s="33">
        <f>INDEX(Купоны[[#All],[Купоны дата]],D309,1)</f>
        <v>43931</v>
      </c>
      <c r="F309" s="30">
        <f t="shared" si="20"/>
        <v>0.76712328767123295</v>
      </c>
      <c r="G309" s="28">
        <f t="shared" si="21"/>
        <v>-521562.32876712328</v>
      </c>
      <c r="H309" s="29">
        <f>SUM($B$8:B309)</f>
        <v>570</v>
      </c>
      <c r="I309" s="30">
        <f>_xlfn.IFNA(VLOOKUP(A309, Купоны[[#All],[Купоны дата]:[Купоны % от Номинала]],3,0),0)*$B$4/100*H309</f>
        <v>0</v>
      </c>
      <c r="J309" s="29" t="str">
        <f t="shared" si="23"/>
        <v>Нет</v>
      </c>
      <c r="K309" s="30">
        <f t="shared" si="24"/>
        <v>-521562.32876712328</v>
      </c>
      <c r="L309" s="29">
        <f t="shared" si="22"/>
        <v>-459670.09409822419</v>
      </c>
    </row>
    <row r="310" spans="1:12" x14ac:dyDescent="0.2">
      <c r="A310" s="27">
        <v>43969</v>
      </c>
      <c r="B310" s="28">
        <v>-390</v>
      </c>
      <c r="C310" s="29">
        <f>VLOOKUP(A310,Таблица2[[&lt;DATE&gt;]:[&lt;VOL&gt;]],5)</f>
        <v>101.4</v>
      </c>
      <c r="D310" s="29">
        <f>MATCH(A310,Купоны[[#All],[Купоны дата]],1)</f>
        <v>7</v>
      </c>
      <c r="E310" s="33">
        <f>INDEX(Купоны[[#All],[Купоны дата]],D310,1)</f>
        <v>43931</v>
      </c>
      <c r="F310" s="30">
        <f t="shared" si="20"/>
        <v>0.83287671232876703</v>
      </c>
      <c r="G310" s="28">
        <f t="shared" si="21"/>
        <v>398708.21917808219</v>
      </c>
      <c r="H310" s="29">
        <f>SUM($B$8:B310)</f>
        <v>180</v>
      </c>
      <c r="I310" s="30">
        <f>_xlfn.IFNA(VLOOKUP(A310, Купоны[[#All],[Купоны дата]:[Купоны % от Номинала]],3,0),0)*$B$4/100*H310</f>
        <v>0</v>
      </c>
      <c r="J310" s="29" t="str">
        <f t="shared" si="23"/>
        <v>Нет</v>
      </c>
      <c r="K310" s="30">
        <f t="shared" si="24"/>
        <v>398708.21917808219</v>
      </c>
      <c r="L310" s="29">
        <f t="shared" si="22"/>
        <v>351253.82629695238</v>
      </c>
    </row>
    <row r="311" spans="1:12" x14ac:dyDescent="0.2">
      <c r="A311" s="27">
        <v>43972</v>
      </c>
      <c r="B311" s="28">
        <v>1120</v>
      </c>
      <c r="C311" s="29">
        <f>VLOOKUP(A311,Таблица2[[&lt;DATE&gt;]:[&lt;VOL&gt;]],5)</f>
        <v>101.46</v>
      </c>
      <c r="D311" s="29">
        <f>MATCH(A311,Купоны[[#All],[Купоны дата]],1)</f>
        <v>7</v>
      </c>
      <c r="E311" s="33">
        <f>INDEX(Купоны[[#All],[Купоны дата]],D311,1)</f>
        <v>43931</v>
      </c>
      <c r="F311" s="30">
        <f t="shared" si="20"/>
        <v>0.89863013698630134</v>
      </c>
      <c r="G311" s="28">
        <f t="shared" si="21"/>
        <v>-1146416.6575342463</v>
      </c>
      <c r="H311" s="29">
        <f>SUM($B$8:B311)</f>
        <v>1300</v>
      </c>
      <c r="I311" s="30">
        <f>_xlfn.IFNA(VLOOKUP(A311, Купоны[[#All],[Купоны дата]:[Купоны % от Номинала]],3,0),0)*$B$4/100*H311</f>
        <v>0</v>
      </c>
      <c r="J311" s="29" t="str">
        <f t="shared" si="23"/>
        <v>Нет</v>
      </c>
      <c r="K311" s="30">
        <f t="shared" si="24"/>
        <v>-1146416.6575342463</v>
      </c>
      <c r="L311" s="29">
        <f t="shared" si="22"/>
        <v>-1009564.8107166801</v>
      </c>
    </row>
    <row r="312" spans="1:12" x14ac:dyDescent="0.2">
      <c r="A312" s="27">
        <v>43973</v>
      </c>
      <c r="B312" s="28">
        <v>-790</v>
      </c>
      <c r="C312" s="29">
        <f>VLOOKUP(A312,Таблица2[[&lt;DATE&gt;]:[&lt;VOL&gt;]],5)</f>
        <v>101.42</v>
      </c>
      <c r="D312" s="29">
        <f>MATCH(A312,Купоны[[#All],[Купоны дата]],1)</f>
        <v>7</v>
      </c>
      <c r="E312" s="33">
        <f>INDEX(Купоны[[#All],[Купоны дата]],D312,1)</f>
        <v>43931</v>
      </c>
      <c r="F312" s="30">
        <f t="shared" si="20"/>
        <v>0.92054794520547933</v>
      </c>
      <c r="G312" s="28">
        <f t="shared" si="21"/>
        <v>808490.32876712317</v>
      </c>
      <c r="H312" s="29">
        <f>SUM($B$8:B312)</f>
        <v>510</v>
      </c>
      <c r="I312" s="30">
        <f>_xlfn.IFNA(VLOOKUP(A312, Купоны[[#All],[Купоны дата]:[Купоны % от Номинала]],3,0),0)*$B$4/100*H312</f>
        <v>0</v>
      </c>
      <c r="J312" s="29" t="str">
        <f t="shared" si="23"/>
        <v>Нет</v>
      </c>
      <c r="K312" s="30">
        <f t="shared" si="24"/>
        <v>808490.32876712317</v>
      </c>
      <c r="L312" s="29">
        <f t="shared" si="22"/>
        <v>711882.78860309359</v>
      </c>
    </row>
    <row r="313" spans="1:12" x14ac:dyDescent="0.2">
      <c r="A313" s="27">
        <v>43977</v>
      </c>
      <c r="B313" s="28">
        <v>110</v>
      </c>
      <c r="C313" s="29">
        <f>VLOOKUP(A313,Таблица2[[&lt;DATE&gt;]:[&lt;VOL&gt;]],5)</f>
        <v>101.45</v>
      </c>
      <c r="D313" s="29">
        <f>MATCH(A313,Купоны[[#All],[Купоны дата]],1)</f>
        <v>7</v>
      </c>
      <c r="E313" s="33">
        <f>INDEX(Купоны[[#All],[Купоны дата]],D313,1)</f>
        <v>43931</v>
      </c>
      <c r="F313" s="30">
        <f t="shared" si="20"/>
        <v>1.0082191780821919</v>
      </c>
      <c r="G313" s="28">
        <f t="shared" si="21"/>
        <v>-112704.0410958904</v>
      </c>
      <c r="H313" s="29">
        <f>SUM($B$8:B313)</f>
        <v>620</v>
      </c>
      <c r="I313" s="30">
        <f>_xlfn.IFNA(VLOOKUP(A313, Купоны[[#All],[Купоны дата]:[Купоны % от Номинала]],3,0),0)*$B$4/100*H313</f>
        <v>0</v>
      </c>
      <c r="J313" s="29" t="str">
        <f t="shared" si="23"/>
        <v>Нет</v>
      </c>
      <c r="K313" s="30">
        <f t="shared" si="24"/>
        <v>-112704.0410958904</v>
      </c>
      <c r="L313" s="29">
        <f t="shared" si="22"/>
        <v>-99183.845067828981</v>
      </c>
    </row>
    <row r="314" spans="1:12" x14ac:dyDescent="0.2">
      <c r="A314" s="27">
        <v>43983</v>
      </c>
      <c r="B314" s="28">
        <v>-280</v>
      </c>
      <c r="C314" s="29">
        <f>VLOOKUP(A314,Таблица2[[&lt;DATE&gt;]:[&lt;VOL&gt;]],5)</f>
        <v>101.5</v>
      </c>
      <c r="D314" s="29">
        <f>MATCH(A314,Купоны[[#All],[Купоны дата]],1)</f>
        <v>7</v>
      </c>
      <c r="E314" s="33">
        <f>INDEX(Купоны[[#All],[Купоны дата]],D314,1)</f>
        <v>43931</v>
      </c>
      <c r="F314" s="30">
        <f t="shared" si="20"/>
        <v>1.1397260273972603</v>
      </c>
      <c r="G314" s="28">
        <f t="shared" si="21"/>
        <v>287391.23287671228</v>
      </c>
      <c r="H314" s="29">
        <f>SUM($B$8:B314)</f>
        <v>340</v>
      </c>
      <c r="I314" s="30">
        <f>_xlfn.IFNA(VLOOKUP(A314, Купоны[[#All],[Купоны дата]:[Купоны % от Номинала]],3,0),0)*$B$4/100*H314</f>
        <v>0</v>
      </c>
      <c r="J314" s="29" t="str">
        <f t="shared" si="23"/>
        <v>Нет</v>
      </c>
      <c r="K314" s="30">
        <f t="shared" si="24"/>
        <v>287391.23287671228</v>
      </c>
      <c r="L314" s="29">
        <f t="shared" si="22"/>
        <v>252712.45718339339</v>
      </c>
    </row>
    <row r="315" spans="1:12" x14ac:dyDescent="0.2">
      <c r="A315" s="27">
        <v>43985</v>
      </c>
      <c r="B315" s="28">
        <v>-70</v>
      </c>
      <c r="C315" s="29">
        <f>VLOOKUP(A315,Таблица2[[&lt;DATE&gt;]:[&lt;VOL&gt;]],5)</f>
        <v>101.5</v>
      </c>
      <c r="D315" s="29">
        <f>MATCH(A315,Купоны[[#All],[Купоны дата]],1)</f>
        <v>7</v>
      </c>
      <c r="E315" s="33">
        <f>INDEX(Купоны[[#All],[Купоны дата]],D315,1)</f>
        <v>43931</v>
      </c>
      <c r="F315" s="30">
        <f t="shared" si="20"/>
        <v>1.1835616438356167</v>
      </c>
      <c r="G315" s="28">
        <f t="shared" si="21"/>
        <v>71878.493150684939</v>
      </c>
      <c r="H315" s="29">
        <f>SUM($B$8:B315)</f>
        <v>270</v>
      </c>
      <c r="I315" s="30">
        <f>_xlfn.IFNA(VLOOKUP(A315, Купоны[[#All],[Купоны дата]:[Купоны % от Номинала]],3,0),0)*$B$4/100*H315</f>
        <v>0</v>
      </c>
      <c r="J315" s="29" t="str">
        <f t="shared" si="23"/>
        <v>Нет</v>
      </c>
      <c r="K315" s="30">
        <f t="shared" si="24"/>
        <v>71878.493150684939</v>
      </c>
      <c r="L315" s="29">
        <f t="shared" si="22"/>
        <v>63188.201349305993</v>
      </c>
    </row>
    <row r="316" spans="1:12" x14ac:dyDescent="0.2">
      <c r="A316" s="27">
        <v>43987</v>
      </c>
      <c r="B316" s="28">
        <v>-170</v>
      </c>
      <c r="C316" s="29">
        <f>VLOOKUP(A316,Таблица2[[&lt;DATE&gt;]:[&lt;VOL&gt;]],5)</f>
        <v>101.46</v>
      </c>
      <c r="D316" s="29">
        <f>MATCH(A316,Купоны[[#All],[Купоны дата]],1)</f>
        <v>7</v>
      </c>
      <c r="E316" s="33">
        <f>INDEX(Купоны[[#All],[Купоны дата]],D316,1)</f>
        <v>43931</v>
      </c>
      <c r="F316" s="30">
        <f t="shared" si="20"/>
        <v>1.2273972602739727</v>
      </c>
      <c r="G316" s="28">
        <f t="shared" si="21"/>
        <v>174568.57534246575</v>
      </c>
      <c r="H316" s="29">
        <f>SUM($B$8:B316)</f>
        <v>100</v>
      </c>
      <c r="I316" s="30">
        <f>_xlfn.IFNA(VLOOKUP(A316, Купоны[[#All],[Купоны дата]:[Купоны % от Номинала]],3,0),0)*$B$4/100*H316</f>
        <v>0</v>
      </c>
      <c r="J316" s="29" t="str">
        <f t="shared" si="23"/>
        <v>Нет</v>
      </c>
      <c r="K316" s="30">
        <f t="shared" si="24"/>
        <v>174568.57534246575</v>
      </c>
      <c r="L316" s="29">
        <f t="shared" si="22"/>
        <v>153421.77084119897</v>
      </c>
    </row>
    <row r="317" spans="1:12" x14ac:dyDescent="0.2">
      <c r="A317" s="27">
        <v>43993</v>
      </c>
      <c r="B317" s="28">
        <v>190</v>
      </c>
      <c r="C317" s="29">
        <f>VLOOKUP(A317,Таблица2[[&lt;DATE&gt;]:[&lt;VOL&gt;]],5)</f>
        <v>101.42</v>
      </c>
      <c r="D317" s="29">
        <f>MATCH(A317,Купоны[[#All],[Купоны дата]],1)</f>
        <v>7</v>
      </c>
      <c r="E317" s="33">
        <f>INDEX(Купоны[[#All],[Купоны дата]],D317,1)</f>
        <v>43931</v>
      </c>
      <c r="F317" s="30">
        <f t="shared" si="20"/>
        <v>1.3589041095890411</v>
      </c>
      <c r="G317" s="28">
        <f t="shared" si="21"/>
        <v>-195279.91780821921</v>
      </c>
      <c r="H317" s="29">
        <f>SUM($B$8:B317)</f>
        <v>290</v>
      </c>
      <c r="I317" s="30">
        <f>_xlfn.IFNA(VLOOKUP(A317, Купоны[[#All],[Купоны дата]:[Купоны % от Номинала]],3,0),0)*$B$4/100*H317</f>
        <v>0</v>
      </c>
      <c r="J317" s="29" t="str">
        <f t="shared" si="23"/>
        <v>Нет</v>
      </c>
      <c r="K317" s="30">
        <f t="shared" si="24"/>
        <v>-195279.91780821921</v>
      </c>
      <c r="L317" s="29">
        <f t="shared" si="22"/>
        <v>-171486.60003575022</v>
      </c>
    </row>
    <row r="318" spans="1:12" x14ac:dyDescent="0.2">
      <c r="A318" s="27">
        <v>43997</v>
      </c>
      <c r="B318" s="28">
        <v>-240</v>
      </c>
      <c r="C318" s="29">
        <f>VLOOKUP(A318,Таблица2[[&lt;DATE&gt;]:[&lt;VOL&gt;]],5)</f>
        <v>101.4</v>
      </c>
      <c r="D318" s="29">
        <f>MATCH(A318,Купоны[[#All],[Купоны дата]],1)</f>
        <v>7</v>
      </c>
      <c r="E318" s="33">
        <f>INDEX(Купоны[[#All],[Купоны дата]],D318,1)</f>
        <v>43931</v>
      </c>
      <c r="F318" s="30">
        <f t="shared" si="20"/>
        <v>1.4465753424657535</v>
      </c>
      <c r="G318" s="28">
        <f t="shared" si="21"/>
        <v>246831.78082191781</v>
      </c>
      <c r="H318" s="29">
        <f>SUM($B$8:B318)</f>
        <v>50</v>
      </c>
      <c r="I318" s="30">
        <f>_xlfn.IFNA(VLOOKUP(A318, Купоны[[#All],[Купоны дата]:[Купоны % от Номинала]],3,0),0)*$B$4/100*H318</f>
        <v>0</v>
      </c>
      <c r="J318" s="29" t="str">
        <f t="shared" si="23"/>
        <v>Нет</v>
      </c>
      <c r="K318" s="30">
        <f t="shared" si="24"/>
        <v>246831.78082191781</v>
      </c>
      <c r="L318" s="29">
        <f t="shared" si="22"/>
        <v>216641.40888131908</v>
      </c>
    </row>
    <row r="319" spans="1:12" x14ac:dyDescent="0.2">
      <c r="A319" s="27">
        <v>44000</v>
      </c>
      <c r="B319" s="28">
        <v>410</v>
      </c>
      <c r="C319" s="29">
        <f>VLOOKUP(A319,Таблица2[[&lt;DATE&gt;]:[&lt;VOL&gt;]],5)</f>
        <v>101.46</v>
      </c>
      <c r="D319" s="29">
        <f>MATCH(A319,Купоны[[#All],[Купоны дата]],1)</f>
        <v>7</v>
      </c>
      <c r="E319" s="33">
        <f>INDEX(Купоны[[#All],[Купоны дата]],D319,1)</f>
        <v>43931</v>
      </c>
      <c r="F319" s="30">
        <f t="shared" si="20"/>
        <v>1.5123287671232877</v>
      </c>
      <c r="G319" s="28">
        <f t="shared" si="21"/>
        <v>-422186.54794520541</v>
      </c>
      <c r="H319" s="29">
        <f>SUM($B$8:B319)</f>
        <v>460</v>
      </c>
      <c r="I319" s="30">
        <f>_xlfn.IFNA(VLOOKUP(A319, Купоны[[#All],[Купоны дата]:[Купоны % от Номинала]],3,0),0)*$B$4/100*H319</f>
        <v>0</v>
      </c>
      <c r="J319" s="29" t="str">
        <f t="shared" si="23"/>
        <v>Нет</v>
      </c>
      <c r="K319" s="30">
        <f t="shared" si="24"/>
        <v>-422186.54794520541</v>
      </c>
      <c r="L319" s="29">
        <f t="shared" si="22"/>
        <v>-370399.70109016576</v>
      </c>
    </row>
    <row r="320" spans="1:12" x14ac:dyDescent="0.2">
      <c r="A320" s="27">
        <v>44001</v>
      </c>
      <c r="B320" s="28">
        <v>630</v>
      </c>
      <c r="C320" s="29">
        <f>VLOOKUP(A320,Таблица2[[&lt;DATE&gt;]:[&lt;VOL&gt;]],5)</f>
        <v>101.52</v>
      </c>
      <c r="D320" s="29">
        <f>MATCH(A320,Купоны[[#All],[Купоны дата]],1)</f>
        <v>7</v>
      </c>
      <c r="E320" s="33">
        <f>INDEX(Купоны[[#All],[Купоны дата]],D320,1)</f>
        <v>43931</v>
      </c>
      <c r="F320" s="30">
        <f t="shared" si="20"/>
        <v>1.5342465753424659</v>
      </c>
      <c r="G320" s="28">
        <f t="shared" si="21"/>
        <v>-649241.75342465751</v>
      </c>
      <c r="H320" s="29">
        <f>SUM($B$8:B320)</f>
        <v>1090</v>
      </c>
      <c r="I320" s="30">
        <f>_xlfn.IFNA(VLOOKUP(A320, Купоны[[#All],[Купоны дата]:[Купоны % от Номинала]],3,0),0)*$B$4/100*H320</f>
        <v>0</v>
      </c>
      <c r="J320" s="29" t="str">
        <f t="shared" si="23"/>
        <v>Нет</v>
      </c>
      <c r="K320" s="30">
        <f t="shared" si="24"/>
        <v>-649241.75342465751</v>
      </c>
      <c r="L320" s="29">
        <f t="shared" si="22"/>
        <v>-569527.40322089859</v>
      </c>
    </row>
    <row r="321" spans="1:12" x14ac:dyDescent="0.2">
      <c r="A321" s="27">
        <v>44004</v>
      </c>
      <c r="B321" s="28">
        <v>-550</v>
      </c>
      <c r="C321" s="29">
        <f>VLOOKUP(A321,Таблица2[[&lt;DATE&gt;]:[&lt;VOL&gt;]],5)</f>
        <v>101.58</v>
      </c>
      <c r="D321" s="29">
        <f>MATCH(A321,Купоны[[#All],[Купоны дата]],1)</f>
        <v>7</v>
      </c>
      <c r="E321" s="33">
        <f>INDEX(Купоны[[#All],[Купоны дата]],D321,1)</f>
        <v>43931</v>
      </c>
      <c r="F321" s="30">
        <f t="shared" si="20"/>
        <v>1.6</v>
      </c>
      <c r="G321" s="28">
        <f t="shared" si="21"/>
        <v>567489.99999999988</v>
      </c>
      <c r="H321" s="29">
        <f>SUM($B$8:B321)</f>
        <v>540</v>
      </c>
      <c r="I321" s="30">
        <f>_xlfn.IFNA(VLOOKUP(A321, Купоны[[#All],[Купоны дата]:[Купоны % от Номинала]],3,0),0)*$B$4/100*H321</f>
        <v>0</v>
      </c>
      <c r="J321" s="29" t="str">
        <f t="shared" si="23"/>
        <v>Нет</v>
      </c>
      <c r="K321" s="30">
        <f t="shared" si="24"/>
        <v>567489.99999999988</v>
      </c>
      <c r="L321" s="29">
        <f t="shared" si="22"/>
        <v>497613.59590111312</v>
      </c>
    </row>
    <row r="322" spans="1:12" x14ac:dyDescent="0.2">
      <c r="A322" s="27">
        <v>44005</v>
      </c>
      <c r="B322" s="28">
        <v>-300</v>
      </c>
      <c r="C322" s="29">
        <f>VLOOKUP(A322,Таблица2[[&lt;DATE&gt;]:[&lt;VOL&gt;]],5)</f>
        <v>101.5</v>
      </c>
      <c r="D322" s="29">
        <f>MATCH(A322,Купоны[[#All],[Купоны дата]],1)</f>
        <v>7</v>
      </c>
      <c r="E322" s="33">
        <f>INDEX(Купоны[[#All],[Купоны дата]],D322,1)</f>
        <v>43931</v>
      </c>
      <c r="F322" s="30">
        <f t="shared" si="20"/>
        <v>1.6219178082191781</v>
      </c>
      <c r="G322" s="28">
        <f t="shared" si="21"/>
        <v>309365.75342465751</v>
      </c>
      <c r="H322" s="29">
        <f>SUM($B$8:B322)</f>
        <v>240</v>
      </c>
      <c r="I322" s="30">
        <f>_xlfn.IFNA(VLOOKUP(A322, Купоны[[#All],[Купоны дата]:[Купоны % от Номинала]],3,0),0)*$B$4/100*H322</f>
        <v>0</v>
      </c>
      <c r="J322" s="29" t="str">
        <f t="shared" si="23"/>
        <v>Нет</v>
      </c>
      <c r="K322" s="30">
        <f t="shared" si="24"/>
        <v>309365.75342465751</v>
      </c>
      <c r="L322" s="29">
        <f t="shared" si="22"/>
        <v>271236.54751837451</v>
      </c>
    </row>
    <row r="323" spans="1:12" x14ac:dyDescent="0.2">
      <c r="A323" s="27">
        <v>44007</v>
      </c>
      <c r="B323" s="28">
        <v>290</v>
      </c>
      <c r="C323" s="29">
        <f>VLOOKUP(A323,Таблица2[[&lt;DATE&gt;]:[&lt;VOL&gt;]],5)</f>
        <v>101.53</v>
      </c>
      <c r="D323" s="29">
        <f>MATCH(A323,Купоны[[#All],[Купоны дата]],1)</f>
        <v>7</v>
      </c>
      <c r="E323" s="33">
        <f>INDEX(Купоны[[#All],[Купоны дата]],D323,1)</f>
        <v>43931</v>
      </c>
      <c r="F323" s="30">
        <f t="shared" si="20"/>
        <v>1.6657534246575341</v>
      </c>
      <c r="G323" s="28">
        <f t="shared" si="21"/>
        <v>-299267.68493150687</v>
      </c>
      <c r="H323" s="29">
        <f>SUM($B$8:B323)</f>
        <v>530</v>
      </c>
      <c r="I323" s="30">
        <f>_xlfn.IFNA(VLOOKUP(A323, Купоны[[#All],[Купоны дата]:[Купоны % от Номинала]],3,0),0)*$B$4/100*H323</f>
        <v>0</v>
      </c>
      <c r="J323" s="29" t="str">
        <f t="shared" si="23"/>
        <v>Нет</v>
      </c>
      <c r="K323" s="30">
        <f t="shared" si="24"/>
        <v>-299267.68493150687</v>
      </c>
      <c r="L323" s="29">
        <f t="shared" si="22"/>
        <v>-262312.92495046783</v>
      </c>
    </row>
    <row r="324" spans="1:12" x14ac:dyDescent="0.2">
      <c r="A324" s="27">
        <v>44008</v>
      </c>
      <c r="B324" s="28">
        <v>450</v>
      </c>
      <c r="C324" s="29">
        <f>VLOOKUP(A324,Таблица2[[&lt;DATE&gt;]:[&lt;VOL&gt;]],5)</f>
        <v>101.53</v>
      </c>
      <c r="D324" s="29">
        <f>MATCH(A324,Купоны[[#All],[Купоны дата]],1)</f>
        <v>7</v>
      </c>
      <c r="E324" s="33">
        <f>INDEX(Купоны[[#All],[Купоны дата]],D324,1)</f>
        <v>43931</v>
      </c>
      <c r="F324" s="30">
        <f t="shared" si="20"/>
        <v>1.6876712328767123</v>
      </c>
      <c r="G324" s="28">
        <f t="shared" si="21"/>
        <v>-464479.52054794523</v>
      </c>
      <c r="H324" s="29">
        <f>SUM($B$8:B324)</f>
        <v>980</v>
      </c>
      <c r="I324" s="30">
        <f>_xlfn.IFNA(VLOOKUP(A324, Купоны[[#All],[Купоны дата]:[Купоны % от Номинала]],3,0),0)*$B$4/100*H324</f>
        <v>0</v>
      </c>
      <c r="J324" s="29" t="str">
        <f t="shared" si="23"/>
        <v>Нет</v>
      </c>
      <c r="K324" s="30">
        <f t="shared" si="24"/>
        <v>-464479.52054794523</v>
      </c>
      <c r="L324" s="29">
        <f t="shared" si="22"/>
        <v>-407069.33095428126</v>
      </c>
    </row>
    <row r="325" spans="1:12" x14ac:dyDescent="0.2">
      <c r="A325" s="27">
        <v>44011</v>
      </c>
      <c r="B325" s="28">
        <v>-410</v>
      </c>
      <c r="C325" s="29">
        <f>VLOOKUP(A325,Таблица2[[&lt;DATE&gt;]:[&lt;VOL&gt;]],5)</f>
        <v>101.47</v>
      </c>
      <c r="D325" s="29">
        <f>MATCH(A325,Купоны[[#All],[Купоны дата]],1)</f>
        <v>7</v>
      </c>
      <c r="E325" s="33">
        <f>INDEX(Купоны[[#All],[Купоны дата]],D325,1)</f>
        <v>43931</v>
      </c>
      <c r="F325" s="30">
        <f t="shared" si="20"/>
        <v>1.7534246575342467</v>
      </c>
      <c r="G325" s="28">
        <f t="shared" si="21"/>
        <v>423216.04109589045</v>
      </c>
      <c r="H325" s="29">
        <f>SUM($B$8:B325)</f>
        <v>570</v>
      </c>
      <c r="I325" s="30">
        <f>_xlfn.IFNA(VLOOKUP(A325, Купоны[[#All],[Купоны дата]:[Купоны % от Номинала]],3,0),0)*$B$4/100*H325</f>
        <v>0</v>
      </c>
      <c r="J325" s="29" t="str">
        <f t="shared" si="23"/>
        <v>Нет</v>
      </c>
      <c r="K325" s="30">
        <f t="shared" si="24"/>
        <v>423216.04109589045</v>
      </c>
      <c r="L325" s="29">
        <f t="shared" si="22"/>
        <v>370757.35474048118</v>
      </c>
    </row>
    <row r="326" spans="1:12" x14ac:dyDescent="0.2">
      <c r="A326" s="27">
        <v>44012</v>
      </c>
      <c r="B326" s="28">
        <v>350</v>
      </c>
      <c r="C326" s="29">
        <f>VLOOKUP(A326,Таблица2[[&lt;DATE&gt;]:[&lt;VOL&gt;]],5)</f>
        <v>101.43</v>
      </c>
      <c r="D326" s="29">
        <f>MATCH(A326,Купоны[[#All],[Купоны дата]],1)</f>
        <v>7</v>
      </c>
      <c r="E326" s="33">
        <f>INDEX(Купоны[[#All],[Купоны дата]],D326,1)</f>
        <v>43931</v>
      </c>
      <c r="F326" s="30">
        <f t="shared" si="20"/>
        <v>1.7753424657534247</v>
      </c>
      <c r="G326" s="28">
        <f t="shared" si="21"/>
        <v>-361218.69863013702</v>
      </c>
      <c r="H326" s="29">
        <f>SUM($B$8:B326)</f>
        <v>920</v>
      </c>
      <c r="I326" s="30">
        <f>_xlfn.IFNA(VLOOKUP(A326, Купоны[[#All],[Купоны дата]:[Купоны % от Номинала]],3,0),0)*$B$4/100*H326</f>
        <v>0</v>
      </c>
      <c r="J326" s="29" t="str">
        <f t="shared" si="23"/>
        <v>Нет</v>
      </c>
      <c r="K326" s="30">
        <f t="shared" si="24"/>
        <v>-361218.69863013702</v>
      </c>
      <c r="L326" s="29">
        <f t="shared" si="22"/>
        <v>-316402.44099629077</v>
      </c>
    </row>
    <row r="327" spans="1:12" x14ac:dyDescent="0.2">
      <c r="A327" s="27">
        <v>44015</v>
      </c>
      <c r="B327" s="28">
        <v>570</v>
      </c>
      <c r="C327" s="29">
        <f>VLOOKUP(A327,Таблица2[[&lt;DATE&gt;]:[&lt;VOL&gt;]],5)</f>
        <v>101.38</v>
      </c>
      <c r="D327" s="29">
        <f>MATCH(A327,Купоны[[#All],[Купоны дата]],1)</f>
        <v>7</v>
      </c>
      <c r="E327" s="33">
        <f>INDEX(Купоны[[#All],[Купоны дата]],D327,1)</f>
        <v>43931</v>
      </c>
      <c r="F327" s="30">
        <f t="shared" si="20"/>
        <v>1.8410958904109587</v>
      </c>
      <c r="G327" s="28">
        <f t="shared" si="21"/>
        <v>-588360.24657534237</v>
      </c>
      <c r="H327" s="29">
        <f>SUM($B$8:B327)</f>
        <v>1490</v>
      </c>
      <c r="I327" s="30">
        <f>_xlfn.IFNA(VLOOKUP(A327, Купоны[[#All],[Купоны дата]:[Купоны % от Номинала]],3,0),0)*$B$4/100*H327</f>
        <v>0</v>
      </c>
      <c r="J327" s="29" t="str">
        <f t="shared" si="23"/>
        <v>Нет</v>
      </c>
      <c r="K327" s="30">
        <f t="shared" si="24"/>
        <v>-588360.24657534237</v>
      </c>
      <c r="L327" s="29">
        <f t="shared" si="22"/>
        <v>-515156.00235112931</v>
      </c>
    </row>
    <row r="328" spans="1:12" x14ac:dyDescent="0.2">
      <c r="A328" s="27">
        <v>44018</v>
      </c>
      <c r="B328" s="28">
        <v>340</v>
      </c>
      <c r="C328" s="29">
        <f>VLOOKUP(A328,Таблица2[[&lt;DATE&gt;]:[&lt;VOL&gt;]],5)</f>
        <v>101.37</v>
      </c>
      <c r="D328" s="29">
        <f>MATCH(A328,Купоны[[#All],[Купоны дата]],1)</f>
        <v>7</v>
      </c>
      <c r="E328" s="33">
        <f>INDEX(Купоны[[#All],[Купоны дата]],D328,1)</f>
        <v>43931</v>
      </c>
      <c r="F328" s="30">
        <f t="shared" ref="F328:F391" si="25">$B$3*(A328-E328)/365*100</f>
        <v>1.9068493150684933</v>
      </c>
      <c r="G328" s="28">
        <f t="shared" ref="G328:G391" si="26">-B328*(C328+F328)*$B$4/100</f>
        <v>-351141.28767123289</v>
      </c>
      <c r="H328" s="29">
        <f>SUM($B$8:B328)</f>
        <v>1830</v>
      </c>
      <c r="I328" s="30">
        <f>_xlfn.IFNA(VLOOKUP(A328, Купоны[[#All],[Купоны дата]:[Купоны % от Номинала]],3,0),0)*$B$4/100*H328</f>
        <v>0</v>
      </c>
      <c r="J328" s="29" t="str">
        <f t="shared" si="23"/>
        <v>Нет</v>
      </c>
      <c r="K328" s="30">
        <f t="shared" si="24"/>
        <v>-351141.28767123289</v>
      </c>
      <c r="L328" s="29">
        <f t="shared" ref="L328:L391" si="27">K328/((1+$B$5)^((A328-$A$8)/365))</f>
        <v>-307328.74455951137</v>
      </c>
    </row>
    <row r="329" spans="1:12" x14ac:dyDescent="0.2">
      <c r="A329" s="27">
        <v>44019</v>
      </c>
      <c r="B329" s="28">
        <v>-570</v>
      </c>
      <c r="C329" s="29">
        <f>VLOOKUP(A329,Таблица2[[&lt;DATE&gt;]:[&lt;VOL&gt;]],5)</f>
        <v>101.38</v>
      </c>
      <c r="D329" s="29">
        <f>MATCH(A329,Купоны[[#All],[Купоны дата]],1)</f>
        <v>7</v>
      </c>
      <c r="E329" s="33">
        <f>INDEX(Купоны[[#All],[Купоны дата]],D329,1)</f>
        <v>43931</v>
      </c>
      <c r="F329" s="30">
        <f t="shared" si="25"/>
        <v>1.9287671232876713</v>
      </c>
      <c r="G329" s="28">
        <f t="shared" si="26"/>
        <v>588859.9726027397</v>
      </c>
      <c r="H329" s="29">
        <f>SUM($B$8:B329)</f>
        <v>1260</v>
      </c>
      <c r="I329" s="30">
        <f>_xlfn.IFNA(VLOOKUP(A329, Купоны[[#All],[Купоны дата]:[Купоны % от Номинала]],3,0),0)*$B$4/100*H329</f>
        <v>0</v>
      </c>
      <c r="J329" s="29" t="str">
        <f t="shared" ref="J329:J357" si="28">IF(I329=0,"Нет","Да")</f>
        <v>Нет</v>
      </c>
      <c r="K329" s="30">
        <f t="shared" ref="K329:K357" si="29">I329+G329</f>
        <v>588859.9726027397</v>
      </c>
      <c r="L329" s="29">
        <f t="shared" si="27"/>
        <v>515317.94473117474</v>
      </c>
    </row>
    <row r="330" spans="1:12" x14ac:dyDescent="0.2">
      <c r="A330" s="27">
        <v>44022</v>
      </c>
      <c r="B330" s="28">
        <v>-500</v>
      </c>
      <c r="C330" s="29">
        <f>VLOOKUP(A330,Таблица2[[&lt;DATE&gt;]:[&lt;VOL&gt;]],5)</f>
        <v>101.35</v>
      </c>
      <c r="D330" s="29">
        <f>MATCH(A330,Купоны[[#All],[Купоны дата]],1)</f>
        <v>7</v>
      </c>
      <c r="E330" s="33">
        <f>INDEX(Купоны[[#All],[Купоны дата]],D330,1)</f>
        <v>43931</v>
      </c>
      <c r="F330" s="30">
        <f t="shared" si="25"/>
        <v>1.9945205479452055</v>
      </c>
      <c r="G330" s="28">
        <f t="shared" si="26"/>
        <v>516722.60273972602</v>
      </c>
      <c r="H330" s="29">
        <f>SUM($B$8:B330)</f>
        <v>760</v>
      </c>
      <c r="I330" s="30">
        <f>_xlfn.IFNA(VLOOKUP(A330, Купоны[[#All],[Купоны дата]:[Купоны % от Номинала]],3,0),0)*$B$4/100*H330</f>
        <v>0</v>
      </c>
      <c r="J330" s="29" t="str">
        <f t="shared" si="28"/>
        <v>Нет</v>
      </c>
      <c r="K330" s="30">
        <f t="shared" si="29"/>
        <v>516722.60273972602</v>
      </c>
      <c r="L330" s="29">
        <f t="shared" si="27"/>
        <v>452008.42742938868</v>
      </c>
    </row>
    <row r="331" spans="1:12" x14ac:dyDescent="0.2">
      <c r="A331" s="27">
        <v>44025</v>
      </c>
      <c r="B331" s="28">
        <v>-540</v>
      </c>
      <c r="C331" s="29">
        <f>VLOOKUP(A331,Таблица2[[&lt;DATE&gt;]:[&lt;VOL&gt;]],5)</f>
        <v>101.24</v>
      </c>
      <c r="D331" s="29">
        <f>MATCH(A331,Купоны[[#All],[Купоны дата]],1)</f>
        <v>7</v>
      </c>
      <c r="E331" s="33">
        <f>INDEX(Купоны[[#All],[Купоны дата]],D331,1)</f>
        <v>43931</v>
      </c>
      <c r="F331" s="30">
        <f t="shared" si="25"/>
        <v>2.0602739726027401</v>
      </c>
      <c r="G331" s="28">
        <f t="shared" si="26"/>
        <v>557821.47945205483</v>
      </c>
      <c r="H331" s="29">
        <f>SUM($B$8:B331)</f>
        <v>220</v>
      </c>
      <c r="I331" s="30">
        <f>_xlfn.IFNA(VLOOKUP(A331, Купоны[[#All],[Купоны дата]:[Купоны % от Номинала]],3,0),0)*$B$4/100*H331</f>
        <v>0</v>
      </c>
      <c r="J331" s="29" t="str">
        <f t="shared" si="28"/>
        <v>Нет</v>
      </c>
      <c r="K331" s="30">
        <f t="shared" si="29"/>
        <v>557821.47945205483</v>
      </c>
      <c r="L331" s="29">
        <f t="shared" si="27"/>
        <v>487764.45371273125</v>
      </c>
    </row>
    <row r="332" spans="1:12" x14ac:dyDescent="0.2">
      <c r="A332" s="27">
        <v>44027</v>
      </c>
      <c r="B332" s="28">
        <v>410</v>
      </c>
      <c r="C332" s="29">
        <f>VLOOKUP(A332,Таблица2[[&lt;DATE&gt;]:[&lt;VOL&gt;]],5)</f>
        <v>101.25</v>
      </c>
      <c r="D332" s="29">
        <f>MATCH(A332,Купоны[[#All],[Купоны дата]],1)</f>
        <v>7</v>
      </c>
      <c r="E332" s="33">
        <f>INDEX(Купоны[[#All],[Купоны дата]],D332,1)</f>
        <v>43931</v>
      </c>
      <c r="F332" s="30">
        <f t="shared" si="25"/>
        <v>2.1041095890410961</v>
      </c>
      <c r="G332" s="28">
        <f t="shared" si="26"/>
        <v>-423751.84931506857</v>
      </c>
      <c r="H332" s="29">
        <f>SUM($B$8:B332)</f>
        <v>630</v>
      </c>
      <c r="I332" s="30">
        <f>_xlfn.IFNA(VLOOKUP(A332, Купоны[[#All],[Купоны дата]:[Купоны % от Номинала]],3,0),0)*$B$4/100*H332</f>
        <v>0</v>
      </c>
      <c r="J332" s="29" t="str">
        <f t="shared" si="28"/>
        <v>Нет</v>
      </c>
      <c r="K332" s="30">
        <f t="shared" si="29"/>
        <v>-423751.84931506857</v>
      </c>
      <c r="L332" s="29">
        <f t="shared" si="27"/>
        <v>-370433.63656095491</v>
      </c>
    </row>
    <row r="333" spans="1:12" x14ac:dyDescent="0.2">
      <c r="A333" s="27">
        <v>44032</v>
      </c>
      <c r="B333" s="28">
        <v>200</v>
      </c>
      <c r="C333" s="29">
        <f>VLOOKUP(A333,Таблица2[[&lt;DATE&gt;]:[&lt;VOL&gt;]],5)</f>
        <v>101.3</v>
      </c>
      <c r="D333" s="29">
        <f>MATCH(A333,Купоны[[#All],[Купоны дата]],1)</f>
        <v>7</v>
      </c>
      <c r="E333" s="33">
        <f>INDEX(Купоны[[#All],[Купоны дата]],D333,1)</f>
        <v>43931</v>
      </c>
      <c r="F333" s="30">
        <f t="shared" si="25"/>
        <v>2.2136986301369865</v>
      </c>
      <c r="G333" s="28">
        <f t="shared" si="26"/>
        <v>-207027.39726027395</v>
      </c>
      <c r="H333" s="29">
        <f>SUM($B$8:B333)</f>
        <v>830</v>
      </c>
      <c r="I333" s="30">
        <f>_xlfn.IFNA(VLOOKUP(A333, Купоны[[#All],[Купоны дата]:[Купоны % от Номинала]],3,0),0)*$B$4/100*H333</f>
        <v>0</v>
      </c>
      <c r="J333" s="29" t="str">
        <f t="shared" si="28"/>
        <v>Нет</v>
      </c>
      <c r="K333" s="30">
        <f t="shared" si="29"/>
        <v>-207027.39726027395</v>
      </c>
      <c r="L333" s="29">
        <f t="shared" si="27"/>
        <v>-180857.43468986155</v>
      </c>
    </row>
    <row r="334" spans="1:12" x14ac:dyDescent="0.2">
      <c r="A334" s="27">
        <v>44043</v>
      </c>
      <c r="B334" s="28">
        <v>-180</v>
      </c>
      <c r="C334" s="29">
        <f>VLOOKUP(A334,Таблица2[[&lt;DATE&gt;]:[&lt;VOL&gt;]],5)</f>
        <v>101.15</v>
      </c>
      <c r="D334" s="29">
        <f>MATCH(A334,Купоны[[#All],[Купоны дата]],1)</f>
        <v>7</v>
      </c>
      <c r="E334" s="33">
        <f>INDEX(Купоны[[#All],[Купоны дата]],D334,1)</f>
        <v>43931</v>
      </c>
      <c r="F334" s="30">
        <f t="shared" si="25"/>
        <v>2.4547945205479453</v>
      </c>
      <c r="G334" s="28">
        <f t="shared" si="26"/>
        <v>186488.63013698635</v>
      </c>
      <c r="H334" s="29">
        <f>SUM($B$8:B334)</f>
        <v>650</v>
      </c>
      <c r="I334" s="30">
        <f>_xlfn.IFNA(VLOOKUP(A334, Купоны[[#All],[Купоны дата]:[Купоны % от Номинала]],3,0),0)*$B$4/100*H334</f>
        <v>0</v>
      </c>
      <c r="J334" s="29" t="str">
        <f t="shared" si="28"/>
        <v>Нет</v>
      </c>
      <c r="K334" s="30">
        <f t="shared" si="29"/>
        <v>186488.63013698635</v>
      </c>
      <c r="L334" s="29">
        <f t="shared" si="27"/>
        <v>162675.56411835874</v>
      </c>
    </row>
    <row r="335" spans="1:12" x14ac:dyDescent="0.2">
      <c r="A335" s="27">
        <v>44053</v>
      </c>
      <c r="B335" s="28">
        <v>100</v>
      </c>
      <c r="C335" s="29">
        <f>VLOOKUP(A335,Таблица2[[&lt;DATE&gt;]:[&lt;VOL&gt;]],5)</f>
        <v>101.13</v>
      </c>
      <c r="D335" s="29">
        <f>MATCH(A335,Купоны[[#All],[Купоны дата]],1)</f>
        <v>7</v>
      </c>
      <c r="E335" s="33">
        <f>INDEX(Купоны[[#All],[Купоны дата]],D335,1)</f>
        <v>43931</v>
      </c>
      <c r="F335" s="30">
        <f t="shared" si="25"/>
        <v>2.6739726027397261</v>
      </c>
      <c r="G335" s="28">
        <f t="shared" si="26"/>
        <v>-103803.97260273973</v>
      </c>
      <c r="H335" s="29">
        <f>SUM($B$8:B335)</f>
        <v>750</v>
      </c>
      <c r="I335" s="30">
        <f>_xlfn.IFNA(VLOOKUP(A335, Купоны[[#All],[Купоны дата]:[Купоны % от Номинала]],3,0),0)*$B$4/100*H335</f>
        <v>0</v>
      </c>
      <c r="J335" s="29" t="str">
        <f t="shared" si="28"/>
        <v>Нет</v>
      </c>
      <c r="K335" s="30">
        <f t="shared" si="29"/>
        <v>-103803.97260273973</v>
      </c>
      <c r="L335" s="29">
        <f t="shared" si="27"/>
        <v>-90428.100487953561</v>
      </c>
    </row>
    <row r="336" spans="1:12" x14ac:dyDescent="0.2">
      <c r="A336" s="27">
        <v>44054</v>
      </c>
      <c r="B336" s="28">
        <v>-390</v>
      </c>
      <c r="C336" s="29">
        <f>VLOOKUP(A336,Таблица2[[&lt;DATE&gt;]:[&lt;VOL&gt;]],5)</f>
        <v>101.12</v>
      </c>
      <c r="D336" s="29">
        <f>MATCH(A336,Купоны[[#All],[Купоны дата]],1)</f>
        <v>7</v>
      </c>
      <c r="E336" s="33">
        <f>INDEX(Купоны[[#All],[Купоны дата]],D336,1)</f>
        <v>43931</v>
      </c>
      <c r="F336" s="30">
        <f t="shared" si="25"/>
        <v>2.6958904109589041</v>
      </c>
      <c r="G336" s="28">
        <f t="shared" si="26"/>
        <v>404881.97260273976</v>
      </c>
      <c r="H336" s="29">
        <f>SUM($B$8:B336)</f>
        <v>360</v>
      </c>
      <c r="I336" s="30">
        <f>_xlfn.IFNA(VLOOKUP(A336, Купоны[[#All],[Купоны дата]:[Купоны % от Номинала]],3,0),0)*$B$4/100*H336</f>
        <v>0</v>
      </c>
      <c r="J336" s="29" t="str">
        <f t="shared" si="28"/>
        <v>Нет</v>
      </c>
      <c r="K336" s="30">
        <f t="shared" si="29"/>
        <v>404881.97260273976</v>
      </c>
      <c r="L336" s="29">
        <f t="shared" si="27"/>
        <v>352662.93795152224</v>
      </c>
    </row>
    <row r="337" spans="1:12" x14ac:dyDescent="0.2">
      <c r="A337" s="27">
        <v>44056</v>
      </c>
      <c r="B337" s="28">
        <v>-350</v>
      </c>
      <c r="C337" s="29">
        <f>VLOOKUP(A337,Таблица2[[&lt;DATE&gt;]:[&lt;VOL&gt;]],5)</f>
        <v>101.13</v>
      </c>
      <c r="D337" s="29">
        <f>MATCH(A337,Купоны[[#All],[Купоны дата]],1)</f>
        <v>7</v>
      </c>
      <c r="E337" s="33">
        <f>INDEX(Купоны[[#All],[Купоны дата]],D337,1)</f>
        <v>43931</v>
      </c>
      <c r="F337" s="30">
        <f t="shared" si="25"/>
        <v>2.7397260273972601</v>
      </c>
      <c r="G337" s="28">
        <f t="shared" si="26"/>
        <v>363544.04109589034</v>
      </c>
      <c r="H337" s="29">
        <f>SUM($B$8:B337)</f>
        <v>10</v>
      </c>
      <c r="I337" s="30">
        <f>_xlfn.IFNA(VLOOKUP(A337, Купоны[[#All],[Купоны дата]:[Купоны % от Номинала]],3,0),0)*$B$4/100*H337</f>
        <v>0</v>
      </c>
      <c r="J337" s="29" t="str">
        <f t="shared" si="28"/>
        <v>Нет</v>
      </c>
      <c r="K337" s="30">
        <f t="shared" si="29"/>
        <v>363544.04109589034</v>
      </c>
      <c r="L337" s="29">
        <f t="shared" si="27"/>
        <v>316571.85838765017</v>
      </c>
    </row>
    <row r="338" spans="1:12" x14ac:dyDescent="0.2">
      <c r="A338" s="27">
        <v>44057</v>
      </c>
      <c r="B338" s="28">
        <v>170</v>
      </c>
      <c r="C338" s="29">
        <f>VLOOKUP(A338,Таблица2[[&lt;DATE&gt;]:[&lt;VOL&gt;]],5)</f>
        <v>101.12</v>
      </c>
      <c r="D338" s="29">
        <f>MATCH(A338,Купоны[[#All],[Купоны дата]],1)</f>
        <v>7</v>
      </c>
      <c r="E338" s="33">
        <f>INDEX(Купоны[[#All],[Купоны дата]],D338,1)</f>
        <v>43931</v>
      </c>
      <c r="F338" s="30">
        <f t="shared" si="25"/>
        <v>2.7616438356164381</v>
      </c>
      <c r="G338" s="28">
        <f t="shared" si="26"/>
        <v>-176598.79452054796</v>
      </c>
      <c r="H338" s="29">
        <f>SUM($B$8:B338)</f>
        <v>180</v>
      </c>
      <c r="I338" s="30">
        <f>_xlfn.IFNA(VLOOKUP(A338, Купоны[[#All],[Купоны дата]:[Купоны % от Номинала]],3,0),0)*$B$4/100*H338</f>
        <v>0</v>
      </c>
      <c r="J338" s="29" t="str">
        <f t="shared" si="28"/>
        <v>Нет</v>
      </c>
      <c r="K338" s="30">
        <f t="shared" si="29"/>
        <v>-176598.79452054796</v>
      </c>
      <c r="L338" s="29">
        <f t="shared" si="27"/>
        <v>-153760.56178602332</v>
      </c>
    </row>
    <row r="339" spans="1:12" x14ac:dyDescent="0.2">
      <c r="A339" s="27">
        <v>44060</v>
      </c>
      <c r="B339" s="28">
        <v>260</v>
      </c>
      <c r="C339" s="29">
        <f>VLOOKUP(A339,Таблица2[[&lt;DATE&gt;]:[&lt;VOL&gt;]],5)</f>
        <v>101.01</v>
      </c>
      <c r="D339" s="29">
        <f>MATCH(A339,Купоны[[#All],[Купоны дата]],1)</f>
        <v>7</v>
      </c>
      <c r="E339" s="33">
        <f>INDEX(Купоны[[#All],[Купоны дата]],D339,1)</f>
        <v>43931</v>
      </c>
      <c r="F339" s="30">
        <f t="shared" si="25"/>
        <v>2.8273972602739725</v>
      </c>
      <c r="G339" s="28">
        <f t="shared" si="26"/>
        <v>-269977.23287671234</v>
      </c>
      <c r="H339" s="29">
        <f>SUM($B$8:B339)</f>
        <v>440</v>
      </c>
      <c r="I339" s="30">
        <f>_xlfn.IFNA(VLOOKUP(A339, Купоны[[#All],[Купоны дата]:[Купоны % от Номинала]],3,0),0)*$B$4/100*H339</f>
        <v>0</v>
      </c>
      <c r="J339" s="29" t="str">
        <f t="shared" si="28"/>
        <v>Нет</v>
      </c>
      <c r="K339" s="30">
        <f t="shared" si="29"/>
        <v>-269977.23287671234</v>
      </c>
      <c r="L339" s="29">
        <f t="shared" si="27"/>
        <v>-234968.80355086754</v>
      </c>
    </row>
    <row r="340" spans="1:12" x14ac:dyDescent="0.2">
      <c r="A340" s="27">
        <v>44064</v>
      </c>
      <c r="B340" s="28">
        <v>170</v>
      </c>
      <c r="C340" s="29">
        <f>VLOOKUP(A340,Таблица2[[&lt;DATE&gt;]:[&lt;VOL&gt;]],5)</f>
        <v>101.03</v>
      </c>
      <c r="D340" s="29">
        <f>MATCH(A340,Купоны[[#All],[Купоны дата]],1)</f>
        <v>7</v>
      </c>
      <c r="E340" s="33">
        <f>INDEX(Купоны[[#All],[Купоны дата]],D340,1)</f>
        <v>43931</v>
      </c>
      <c r="F340" s="30">
        <f t="shared" si="25"/>
        <v>2.9150684931506849</v>
      </c>
      <c r="G340" s="28">
        <f t="shared" si="26"/>
        <v>-176706.6164383562</v>
      </c>
      <c r="H340" s="29">
        <f>SUM($B$8:B340)</f>
        <v>610</v>
      </c>
      <c r="I340" s="30">
        <f>_xlfn.IFNA(VLOOKUP(A340, Купоны[[#All],[Купоны дата]:[Купоны % от Номинала]],3,0),0)*$B$4/100*H340</f>
        <v>0</v>
      </c>
      <c r="J340" s="29" t="str">
        <f t="shared" si="28"/>
        <v>Нет</v>
      </c>
      <c r="K340" s="30">
        <f t="shared" si="29"/>
        <v>-176706.6164383562</v>
      </c>
      <c r="L340" s="29">
        <f t="shared" si="27"/>
        <v>-153710.54534106288</v>
      </c>
    </row>
    <row r="341" spans="1:12" x14ac:dyDescent="0.2">
      <c r="A341" s="27">
        <v>44069</v>
      </c>
      <c r="B341" s="28">
        <v>-500</v>
      </c>
      <c r="C341" s="29">
        <f>VLOOKUP(A341,Таблица2[[&lt;DATE&gt;]:[&lt;VOL&gt;]],5)</f>
        <v>100.91</v>
      </c>
      <c r="D341" s="29">
        <f>MATCH(A341,Купоны[[#All],[Купоны дата]],1)</f>
        <v>7</v>
      </c>
      <c r="E341" s="33">
        <f>INDEX(Купоны[[#All],[Купоны дата]],D341,1)</f>
        <v>43931</v>
      </c>
      <c r="F341" s="30">
        <f t="shared" si="25"/>
        <v>3.0246575342465754</v>
      </c>
      <c r="G341" s="28">
        <f t="shared" si="26"/>
        <v>519673.28767123283</v>
      </c>
      <c r="H341" s="29">
        <f>SUM($B$8:B341)</f>
        <v>110</v>
      </c>
      <c r="I341" s="30">
        <f>_xlfn.IFNA(VLOOKUP(A341, Купоны[[#All],[Купоны дата]:[Купоны % от Номинала]],3,0),0)*$B$4/100*H341</f>
        <v>0</v>
      </c>
      <c r="J341" s="29" t="str">
        <f t="shared" si="28"/>
        <v>Нет</v>
      </c>
      <c r="K341" s="30">
        <f t="shared" si="29"/>
        <v>519673.28767123283</v>
      </c>
      <c r="L341" s="29">
        <f t="shared" si="27"/>
        <v>451742.53185767785</v>
      </c>
    </row>
    <row r="342" spans="1:12" x14ac:dyDescent="0.2">
      <c r="A342" s="27">
        <v>44071</v>
      </c>
      <c r="B342" s="28">
        <v>230</v>
      </c>
      <c r="C342" s="29">
        <f>VLOOKUP(A342,Таблица2[[&lt;DATE&gt;]:[&lt;VOL&gt;]],5)</f>
        <v>100.98</v>
      </c>
      <c r="D342" s="29">
        <f>MATCH(A342,Купоны[[#All],[Купоны дата]],1)</f>
        <v>7</v>
      </c>
      <c r="E342" s="33">
        <f>INDEX(Купоны[[#All],[Купоны дата]],D342,1)</f>
        <v>43931</v>
      </c>
      <c r="F342" s="30">
        <f t="shared" si="25"/>
        <v>3.0684931506849318</v>
      </c>
      <c r="G342" s="28">
        <f t="shared" si="26"/>
        <v>-239311.53424657535</v>
      </c>
      <c r="H342" s="29">
        <f>SUM($B$8:B342)</f>
        <v>340</v>
      </c>
      <c r="I342" s="30">
        <f>_xlfn.IFNA(VLOOKUP(A342, Купоны[[#All],[Купоны дата]:[Купоны % от Номинала]],3,0),0)*$B$4/100*H342</f>
        <v>0</v>
      </c>
      <c r="J342" s="29" t="str">
        <f t="shared" si="28"/>
        <v>Нет</v>
      </c>
      <c r="K342" s="30">
        <f t="shared" si="29"/>
        <v>-239311.53424657535</v>
      </c>
      <c r="L342" s="29">
        <f t="shared" si="27"/>
        <v>-207973.55390034636</v>
      </c>
    </row>
    <row r="343" spans="1:12" x14ac:dyDescent="0.2">
      <c r="A343" s="27">
        <v>44074</v>
      </c>
      <c r="B343" s="28">
        <v>380</v>
      </c>
      <c r="C343" s="29">
        <f>VLOOKUP(A343,Таблица2[[&lt;DATE&gt;]:[&lt;VOL&gt;]],5)</f>
        <v>100.81</v>
      </c>
      <c r="D343" s="29">
        <f>MATCH(A343,Купоны[[#All],[Купоны дата]],1)</f>
        <v>7</v>
      </c>
      <c r="E343" s="33">
        <f>INDEX(Купоны[[#All],[Купоны дата]],D343,1)</f>
        <v>43931</v>
      </c>
      <c r="F343" s="30">
        <f t="shared" si="25"/>
        <v>3.1342465753424658</v>
      </c>
      <c r="G343" s="28">
        <f t="shared" si="26"/>
        <v>-394988.13698630134</v>
      </c>
      <c r="H343" s="29">
        <f>SUM($B$8:B343)</f>
        <v>720</v>
      </c>
      <c r="I343" s="30">
        <f>_xlfn.IFNA(VLOOKUP(A343, Купоны[[#All],[Купоны дата]:[Купоны % от Номинала]],3,0),0)*$B$4/100*H343</f>
        <v>0</v>
      </c>
      <c r="J343" s="29" t="str">
        <f t="shared" si="28"/>
        <v>Нет</v>
      </c>
      <c r="K343" s="30">
        <f t="shared" si="29"/>
        <v>-394988.13698630134</v>
      </c>
      <c r="L343" s="29">
        <f t="shared" si="27"/>
        <v>-343126.59121276933</v>
      </c>
    </row>
    <row r="344" spans="1:12" x14ac:dyDescent="0.2">
      <c r="A344" s="27">
        <v>44075</v>
      </c>
      <c r="B344" s="28">
        <v>-60</v>
      </c>
      <c r="C344" s="29">
        <f>VLOOKUP(A344,Таблица2[[&lt;DATE&gt;]:[&lt;VOL&gt;]],5)</f>
        <v>100.9</v>
      </c>
      <c r="D344" s="29">
        <f>MATCH(A344,Купоны[[#All],[Купоны дата]],1)</f>
        <v>7</v>
      </c>
      <c r="E344" s="33">
        <f>INDEX(Купоны[[#All],[Купоны дата]],D344,1)</f>
        <v>43931</v>
      </c>
      <c r="F344" s="30">
        <f t="shared" si="25"/>
        <v>3.1561643835616437</v>
      </c>
      <c r="G344" s="28">
        <f t="shared" si="26"/>
        <v>62433.698630136991</v>
      </c>
      <c r="H344" s="29">
        <f>SUM($B$8:B344)</f>
        <v>660</v>
      </c>
      <c r="I344" s="30">
        <f>_xlfn.IFNA(VLOOKUP(A344, Купоны[[#All],[Купоны дата]:[Купоны % от Номинала]],3,0),0)*$B$4/100*H344</f>
        <v>0</v>
      </c>
      <c r="J344" s="29" t="str">
        <f t="shared" si="28"/>
        <v>Нет</v>
      </c>
      <c r="K344" s="30">
        <f t="shared" si="29"/>
        <v>62433.698630136991</v>
      </c>
      <c r="L344" s="29">
        <f t="shared" si="27"/>
        <v>54228.967328677805</v>
      </c>
    </row>
    <row r="345" spans="1:12" x14ac:dyDescent="0.2">
      <c r="A345" s="27">
        <v>44076</v>
      </c>
      <c r="B345" s="28">
        <v>850</v>
      </c>
      <c r="C345" s="29">
        <f>VLOOKUP(A345,Таблица2[[&lt;DATE&gt;]:[&lt;VOL&gt;]],5)</f>
        <v>100.84</v>
      </c>
      <c r="D345" s="29">
        <f>MATCH(A345,Купоны[[#All],[Купоны дата]],1)</f>
        <v>7</v>
      </c>
      <c r="E345" s="33">
        <f>INDEX(Купоны[[#All],[Купоны дата]],D345,1)</f>
        <v>43931</v>
      </c>
      <c r="F345" s="30">
        <f t="shared" si="25"/>
        <v>3.1780821917808217</v>
      </c>
      <c r="G345" s="28">
        <f t="shared" si="26"/>
        <v>-884153.69863013702</v>
      </c>
      <c r="H345" s="29">
        <f>SUM($B$8:B345)</f>
        <v>1510</v>
      </c>
      <c r="I345" s="30">
        <f>_xlfn.IFNA(VLOOKUP(A345, Купоны[[#All],[Купоны дата]:[Купоны % от Номинала]],3,0),0)*$B$4/100*H345</f>
        <v>0</v>
      </c>
      <c r="J345" s="29" t="str">
        <f t="shared" si="28"/>
        <v>Нет</v>
      </c>
      <c r="K345" s="30">
        <f t="shared" si="29"/>
        <v>-884153.69863013702</v>
      </c>
      <c r="L345" s="29">
        <f t="shared" si="27"/>
        <v>-767859.89609874587</v>
      </c>
    </row>
    <row r="346" spans="1:12" x14ac:dyDescent="0.2">
      <c r="A346" s="27">
        <v>44077</v>
      </c>
      <c r="B346" s="28">
        <v>-1400</v>
      </c>
      <c r="C346" s="29">
        <f>VLOOKUP(A346,Таблица2[[&lt;DATE&gt;]:[&lt;VOL&gt;]],5)</f>
        <v>100.88</v>
      </c>
      <c r="D346" s="29">
        <f>MATCH(A346,Купоны[[#All],[Купоны дата]],1)</f>
        <v>7</v>
      </c>
      <c r="E346" s="33">
        <f>INDEX(Купоны[[#All],[Купоны дата]],D346,1)</f>
        <v>43931</v>
      </c>
      <c r="F346" s="30">
        <f t="shared" si="25"/>
        <v>3.2</v>
      </c>
      <c r="G346" s="28">
        <f t="shared" si="26"/>
        <v>1457120</v>
      </c>
      <c r="H346" s="29">
        <f>SUM($B$8:B346)</f>
        <v>110</v>
      </c>
      <c r="I346" s="30">
        <f>_xlfn.IFNA(VLOOKUP(A346, Купоны[[#All],[Купоны дата]:[Купоны % от Номинала]],3,0),0)*$B$4/100*H346</f>
        <v>0</v>
      </c>
      <c r="J346" s="29" t="str">
        <f t="shared" si="28"/>
        <v>Нет</v>
      </c>
      <c r="K346" s="30">
        <f t="shared" si="29"/>
        <v>1457120</v>
      </c>
      <c r="L346" s="29">
        <f t="shared" si="27"/>
        <v>1265294.103386227</v>
      </c>
    </row>
    <row r="347" spans="1:12" x14ac:dyDescent="0.2">
      <c r="A347" s="27">
        <v>44078</v>
      </c>
      <c r="B347" s="28">
        <v>640</v>
      </c>
      <c r="C347" s="29">
        <f>VLOOKUP(A347,Таблица2[[&lt;DATE&gt;]:[&lt;VOL&gt;]],5)</f>
        <v>100.93</v>
      </c>
      <c r="D347" s="29">
        <f>MATCH(A347,Купоны[[#All],[Купоны дата]],1)</f>
        <v>7</v>
      </c>
      <c r="E347" s="33">
        <f>INDEX(Купоны[[#All],[Купоны дата]],D347,1)</f>
        <v>43931</v>
      </c>
      <c r="F347" s="30">
        <f t="shared" si="25"/>
        <v>3.2219178082191782</v>
      </c>
      <c r="G347" s="28">
        <f t="shared" si="26"/>
        <v>-666572.27397260268</v>
      </c>
      <c r="H347" s="29">
        <f>SUM($B$8:B347)</f>
        <v>750</v>
      </c>
      <c r="I347" s="30">
        <f>_xlfn.IFNA(VLOOKUP(A347, Купоны[[#All],[Купоны дата]:[Купоны % от Номинала]],3,0),0)*$B$4/100*H347</f>
        <v>0</v>
      </c>
      <c r="J347" s="29" t="str">
        <f t="shared" si="28"/>
        <v>Нет</v>
      </c>
      <c r="K347" s="30">
        <f t="shared" si="29"/>
        <v>-666572.27397260268</v>
      </c>
      <c r="L347" s="29">
        <f t="shared" si="27"/>
        <v>-578742.47504904564</v>
      </c>
    </row>
    <row r="348" spans="1:12" x14ac:dyDescent="0.2">
      <c r="A348" s="27">
        <v>44088</v>
      </c>
      <c r="B348" s="28">
        <v>380</v>
      </c>
      <c r="C348" s="29">
        <f>VLOOKUP(A348,Таблица2[[&lt;DATE&gt;]:[&lt;VOL&gt;]],5)</f>
        <v>100.79</v>
      </c>
      <c r="D348" s="29">
        <f>MATCH(A348,Купоны[[#All],[Купоны дата]],1)</f>
        <v>7</v>
      </c>
      <c r="E348" s="33">
        <f>INDEX(Купоны[[#All],[Купоны дата]],D348,1)</f>
        <v>43931</v>
      </c>
      <c r="F348" s="30">
        <f t="shared" si="25"/>
        <v>3.441095890410959</v>
      </c>
      <c r="G348" s="28">
        <f t="shared" si="26"/>
        <v>-396078.1643835617</v>
      </c>
      <c r="H348" s="29">
        <f>SUM($B$8:B348)</f>
        <v>1130</v>
      </c>
      <c r="I348" s="30">
        <f>_xlfn.IFNA(VLOOKUP(A348, Купоны[[#All],[Купоны дата]:[Купоны % от Номинала]],3,0),0)*$B$4/100*H348</f>
        <v>0</v>
      </c>
      <c r="J348" s="29" t="str">
        <f t="shared" si="28"/>
        <v>Нет</v>
      </c>
      <c r="K348" s="30">
        <f t="shared" si="29"/>
        <v>-396078.1643835617</v>
      </c>
      <c r="L348" s="29">
        <f t="shared" si="27"/>
        <v>-343430.20086017618</v>
      </c>
    </row>
    <row r="349" spans="1:12" x14ac:dyDescent="0.2">
      <c r="A349" s="27">
        <v>44092</v>
      </c>
      <c r="B349" s="28">
        <v>-290</v>
      </c>
      <c r="C349" s="29">
        <f>VLOOKUP(A349,Таблица2[[&lt;DATE&gt;]:[&lt;VOL&gt;]],5)</f>
        <v>100.74</v>
      </c>
      <c r="D349" s="29">
        <f>MATCH(A349,Купоны[[#All],[Купоны дата]],1)</f>
        <v>7</v>
      </c>
      <c r="E349" s="33">
        <f>INDEX(Купоны[[#All],[Купоны дата]],D349,1)</f>
        <v>43931</v>
      </c>
      <c r="F349" s="30">
        <f t="shared" si="25"/>
        <v>3.5287671232876718</v>
      </c>
      <c r="G349" s="28">
        <f t="shared" si="26"/>
        <v>302379.42465753423</v>
      </c>
      <c r="H349" s="29">
        <f>SUM($B$8:B349)</f>
        <v>840</v>
      </c>
      <c r="I349" s="30">
        <f>_xlfn.IFNA(VLOOKUP(A349, Купоны[[#All],[Купоны дата]:[Купоны % от Номинала]],3,0),0)*$B$4/100*H349</f>
        <v>0</v>
      </c>
      <c r="J349" s="29" t="str">
        <f t="shared" si="28"/>
        <v>Нет</v>
      </c>
      <c r="K349" s="30">
        <f t="shared" si="29"/>
        <v>302379.42465753423</v>
      </c>
      <c r="L349" s="29">
        <f t="shared" si="27"/>
        <v>262046.04424468958</v>
      </c>
    </row>
    <row r="350" spans="1:12" x14ac:dyDescent="0.2">
      <c r="A350" s="27">
        <v>44097</v>
      </c>
      <c r="B350" s="28">
        <v>440</v>
      </c>
      <c r="C350" s="29">
        <f>VLOOKUP(A350,Таблица2[[&lt;DATE&gt;]:[&lt;VOL&gt;]],5)</f>
        <v>100.82</v>
      </c>
      <c r="D350" s="29">
        <f>MATCH(A350,Купоны[[#All],[Купоны дата]],1)</f>
        <v>7</v>
      </c>
      <c r="E350" s="33">
        <f>INDEX(Купоны[[#All],[Купоны дата]],D350,1)</f>
        <v>43931</v>
      </c>
      <c r="F350" s="30">
        <f t="shared" si="25"/>
        <v>3.6383561643835618</v>
      </c>
      <c r="G350" s="28">
        <f t="shared" si="26"/>
        <v>-459616.7671232876</v>
      </c>
      <c r="H350" s="29">
        <f>SUM($B$8:B350)</f>
        <v>1280</v>
      </c>
      <c r="I350" s="30">
        <f>_xlfn.IFNA(VLOOKUP(A350, Купоны[[#All],[Купоны дата]:[Купоны % от Номинала]],3,0),0)*$B$4/100*H350</f>
        <v>0</v>
      </c>
      <c r="J350" s="29" t="str">
        <f t="shared" si="28"/>
        <v>Нет</v>
      </c>
      <c r="K350" s="30">
        <f t="shared" si="29"/>
        <v>-459616.7671232876</v>
      </c>
      <c r="L350" s="29">
        <f t="shared" si="27"/>
        <v>-398043.89842915651</v>
      </c>
    </row>
    <row r="351" spans="1:12" x14ac:dyDescent="0.2">
      <c r="A351" s="27">
        <v>44099</v>
      </c>
      <c r="B351" s="28">
        <v>-1100</v>
      </c>
      <c r="C351" s="29">
        <f>VLOOKUP(A351,Таблица2[[&lt;DATE&gt;]:[&lt;VOL&gt;]],5)</f>
        <v>100.75</v>
      </c>
      <c r="D351" s="29">
        <f>MATCH(A351,Купоны[[#All],[Купоны дата]],1)</f>
        <v>7</v>
      </c>
      <c r="E351" s="33">
        <f>INDEX(Купоны[[#All],[Купоны дата]],D351,1)</f>
        <v>43931</v>
      </c>
      <c r="F351" s="30">
        <f t="shared" si="25"/>
        <v>3.6821917808219173</v>
      </c>
      <c r="G351" s="28">
        <f t="shared" si="26"/>
        <v>1148754.1095890412</v>
      </c>
      <c r="H351" s="29">
        <f>SUM($B$8:B351)</f>
        <v>180</v>
      </c>
      <c r="I351" s="30">
        <f>_xlfn.IFNA(VLOOKUP(A351, Купоны[[#All],[Купоны дата]:[Купоны % от Номинала]],3,0),0)*$B$4/100*H351</f>
        <v>0</v>
      </c>
      <c r="J351" s="29" t="str">
        <f t="shared" si="28"/>
        <v>Нет</v>
      </c>
      <c r="K351" s="30">
        <f t="shared" si="29"/>
        <v>1148754.1095890412</v>
      </c>
      <c r="L351" s="29">
        <f t="shared" si="27"/>
        <v>994594.56047181482</v>
      </c>
    </row>
    <row r="352" spans="1:12" x14ac:dyDescent="0.2">
      <c r="A352" s="27">
        <v>44106</v>
      </c>
      <c r="B352" s="28">
        <v>-30</v>
      </c>
      <c r="C352" s="29">
        <f>VLOOKUP(A352,Таблица2[[&lt;DATE&gt;]:[&lt;VOL&gt;]],5)</f>
        <v>100.7</v>
      </c>
      <c r="D352" s="29">
        <f>MATCH(A352,Купоны[[#All],[Купоны дата]],1)</f>
        <v>7</v>
      </c>
      <c r="E352" s="33">
        <f>INDEX(Купоны[[#All],[Купоны дата]],D352,1)</f>
        <v>43931</v>
      </c>
      <c r="F352" s="30">
        <f t="shared" si="25"/>
        <v>3.8356164383561646</v>
      </c>
      <c r="G352" s="28">
        <f t="shared" si="26"/>
        <v>31360.684931506854</v>
      </c>
      <c r="H352" s="29">
        <f>SUM($B$8:B352)</f>
        <v>150</v>
      </c>
      <c r="I352" s="30">
        <f>_xlfn.IFNA(VLOOKUP(A352, Купоны[[#All],[Купоны дата]:[Купоны % от Номинала]],3,0),0)*$B$4/100*H352</f>
        <v>0</v>
      </c>
      <c r="J352" s="29" t="str">
        <f t="shared" si="28"/>
        <v>Нет</v>
      </c>
      <c r="K352" s="30">
        <f t="shared" si="29"/>
        <v>31360.684931506854</v>
      </c>
      <c r="L352" s="29">
        <f t="shared" si="27"/>
        <v>27126.775352171459</v>
      </c>
    </row>
    <row r="353" spans="1:12" x14ac:dyDescent="0.2">
      <c r="A353" s="27">
        <v>44113</v>
      </c>
      <c r="B353" s="28">
        <v>0</v>
      </c>
      <c r="C353" s="29">
        <f>VLOOKUP(A353,Таблица2[[&lt;DATE&gt;]:[&lt;VOL&gt;]],5)</f>
        <v>100.6</v>
      </c>
      <c r="D353" s="29">
        <f>MATCH(A353,Купоны[[#All],[Купоны дата]],1)</f>
        <v>8</v>
      </c>
      <c r="E353" s="33">
        <f>INDEX(Купоны[[#All],[Купоны дата]],D353,1)</f>
        <v>44113</v>
      </c>
      <c r="F353" s="30">
        <f t="shared" si="25"/>
        <v>0</v>
      </c>
      <c r="G353" s="28">
        <f t="shared" si="26"/>
        <v>0</v>
      </c>
      <c r="H353" s="29">
        <f>SUM($B$8:B353)</f>
        <v>150</v>
      </c>
      <c r="I353" s="30">
        <f>_xlfn.IFNA(VLOOKUP(A353, Купоны[[#All],[Купоны дата]:[Купоны % от Номинала]],3,0),0)*$B$4/100*H353</f>
        <v>5983.5</v>
      </c>
      <c r="J353" s="29" t="str">
        <f t="shared" si="28"/>
        <v>Да</v>
      </c>
      <c r="K353" s="30">
        <f t="shared" si="29"/>
        <v>5983.5</v>
      </c>
      <c r="L353" s="29">
        <f t="shared" si="27"/>
        <v>5170.8454419318268</v>
      </c>
    </row>
    <row r="354" spans="1:12" x14ac:dyDescent="0.2">
      <c r="A354" s="27">
        <v>44118</v>
      </c>
      <c r="B354" s="28">
        <v>340</v>
      </c>
      <c r="C354" s="29">
        <f>VLOOKUP(A354,Таблица2[[&lt;DATE&gt;]:[&lt;VOL&gt;]],5)</f>
        <v>100.5</v>
      </c>
      <c r="D354" s="29">
        <f>MATCH(A354,Купоны[[#All],[Купоны дата]],1)</f>
        <v>8</v>
      </c>
      <c r="E354" s="33">
        <f>INDEX(Купоны[[#All],[Купоны дата]],D354,1)</f>
        <v>44113</v>
      </c>
      <c r="F354" s="30">
        <f t="shared" si="25"/>
        <v>0.10958904109589042</v>
      </c>
      <c r="G354" s="28">
        <f t="shared" si="26"/>
        <v>-342072.60273972602</v>
      </c>
      <c r="H354" s="29">
        <f>SUM($B$8:B354)</f>
        <v>490</v>
      </c>
      <c r="I354" s="30">
        <f>_xlfn.IFNA(VLOOKUP(A354, Купоны[[#All],[Купоны дата]:[Купоны % от Номинала]],3,0),0)*$B$4/100*H354</f>
        <v>0</v>
      </c>
      <c r="J354" s="29" t="str">
        <f t="shared" si="28"/>
        <v>Нет</v>
      </c>
      <c r="K354" s="30">
        <f t="shared" si="29"/>
        <v>-342072.60273972602</v>
      </c>
      <c r="L354" s="29">
        <f t="shared" si="27"/>
        <v>-295416.18755834317</v>
      </c>
    </row>
    <row r="355" spans="1:12" x14ac:dyDescent="0.2">
      <c r="A355" s="27">
        <v>44120</v>
      </c>
      <c r="B355" s="28">
        <v>-370</v>
      </c>
      <c r="C355" s="29">
        <f>VLOOKUP(A355,Таблица2[[&lt;DATE&gt;]:[&lt;VOL&gt;]],5)</f>
        <v>100.48</v>
      </c>
      <c r="D355" s="29">
        <f>MATCH(A355,Купоны[[#All],[Купоны дата]],1)</f>
        <v>8</v>
      </c>
      <c r="E355" s="33">
        <f>INDEX(Купоны[[#All],[Купоны дата]],D355,1)</f>
        <v>44113</v>
      </c>
      <c r="F355" s="30">
        <f t="shared" si="25"/>
        <v>0.15342465753424658</v>
      </c>
      <c r="G355" s="28">
        <f t="shared" si="26"/>
        <v>372343.67123287672</v>
      </c>
      <c r="H355" s="29">
        <f>SUM($B$8:B355)</f>
        <v>120</v>
      </c>
      <c r="I355" s="30">
        <f>_xlfn.IFNA(VLOOKUP(A355, Купоны[[#All],[Купоны дата]:[Купоны % от Номинала]],3,0),0)*$B$4/100*H355</f>
        <v>0</v>
      </c>
      <c r="J355" s="29" t="str">
        <f t="shared" si="28"/>
        <v>Нет</v>
      </c>
      <c r="K355" s="30">
        <f t="shared" si="29"/>
        <v>372343.67123287672</v>
      </c>
      <c r="L355" s="29">
        <f t="shared" si="27"/>
        <v>321472.5297292294</v>
      </c>
    </row>
    <row r="356" spans="1:12" x14ac:dyDescent="0.2">
      <c r="A356" s="27">
        <v>44124</v>
      </c>
      <c r="B356" s="28">
        <v>-120</v>
      </c>
      <c r="C356" s="29">
        <f>VLOOKUP(A356,Таблица2[[&lt;DATE&gt;]:[&lt;VOL&gt;]],5)</f>
        <v>100.43</v>
      </c>
      <c r="D356" s="29">
        <f>MATCH(A356,Купоны[[#All],[Купоны дата]],1)</f>
        <v>8</v>
      </c>
      <c r="E356" s="33">
        <f>INDEX(Купоны[[#All],[Купоны дата]],D356,1)</f>
        <v>44113</v>
      </c>
      <c r="F356" s="30">
        <f t="shared" si="25"/>
        <v>0.24109589041095891</v>
      </c>
      <c r="G356" s="28">
        <f t="shared" si="26"/>
        <v>120805.31506849318</v>
      </c>
      <c r="H356" s="29">
        <f>SUM($B$8:B356)</f>
        <v>0</v>
      </c>
      <c r="I356" s="30">
        <f>_xlfn.IFNA(VLOOKUP(A356, Купоны[[#All],[Купоны дата]:[Купоны % от Номинала]],3,0),0)*$B$4/100*H356</f>
        <v>0</v>
      </c>
      <c r="J356" s="29" t="str">
        <f t="shared" si="28"/>
        <v>Нет</v>
      </c>
      <c r="K356" s="30">
        <f t="shared" si="29"/>
        <v>120805.31506849318</v>
      </c>
      <c r="L356" s="29">
        <f t="shared" si="27"/>
        <v>104244.63718389349</v>
      </c>
    </row>
    <row r="357" spans="1:12" x14ac:dyDescent="0.2">
      <c r="A357" s="27">
        <v>44173</v>
      </c>
      <c r="B357" s="28">
        <v>0</v>
      </c>
      <c r="C357" s="29">
        <f>VLOOKUP(A357,Таблица2[[&lt;DATE&gt;]:[&lt;VOL&gt;]],5)</f>
        <v>100.01</v>
      </c>
      <c r="D357" s="29">
        <f>MATCH(A357,Купоны[[#All],[Купоны дата]],1)</f>
        <v>9</v>
      </c>
      <c r="E357" s="33">
        <f>INDEX(Купоны[[#All],[Купоны дата]],D357,1)</f>
        <v>44173</v>
      </c>
      <c r="F357" s="30">
        <f t="shared" si="25"/>
        <v>0</v>
      </c>
      <c r="G357" s="28">
        <f t="shared" si="26"/>
        <v>0</v>
      </c>
      <c r="H357" s="29">
        <f>SUM($B$8:B357)</f>
        <v>0</v>
      </c>
      <c r="I357" s="30">
        <f>_xlfn.IFNA(VLOOKUP(A357, Купоны[[#All],[Купоны дата]:[Купоны % от Номинала]],3,0),0)*$B$4/100*H357</f>
        <v>0</v>
      </c>
      <c r="J357" s="29" t="str">
        <f t="shared" si="28"/>
        <v>Нет</v>
      </c>
      <c r="K357" s="30">
        <f t="shared" si="29"/>
        <v>0</v>
      </c>
      <c r="L357" s="29">
        <f t="shared" si="27"/>
        <v>0</v>
      </c>
    </row>
    <row r="358" spans="1:12" x14ac:dyDescent="0.2">
      <c r="A358" s="26" t="s">
        <v>40</v>
      </c>
      <c r="B358" s="26">
        <f t="shared" ref="B358:I358" si="30">SUM(B8:B357)</f>
        <v>0</v>
      </c>
      <c r="C358" s="26">
        <f t="shared" si="30"/>
        <v>35411.320000000007</v>
      </c>
      <c r="D358" s="26">
        <f t="shared" si="30"/>
        <v>1590</v>
      </c>
      <c r="E358" s="26"/>
      <c r="F358" s="26">
        <f t="shared" si="30"/>
        <v>685.17260273972579</v>
      </c>
      <c r="G358" s="26">
        <f t="shared" si="30"/>
        <v>35065.273972602663</v>
      </c>
      <c r="H358" s="26">
        <f t="shared" si="30"/>
        <v>243700</v>
      </c>
      <c r="I358" s="26">
        <f t="shared" si="30"/>
        <v>171527</v>
      </c>
      <c r="J358" s="26"/>
      <c r="K358" s="26">
        <f>SUM(K8:K357)</f>
        <v>206592.27397260361</v>
      </c>
      <c r="L358" s="31">
        <f>SUM(L8:L357)</f>
        <v>95428.313664410103</v>
      </c>
    </row>
  </sheetData>
  <mergeCells count="1">
    <mergeCell ref="A1:B1"/>
  </mergeCells>
  <conditionalFormatting sqref="I8:I357">
    <cfRule type="cellIs" dxfId="21" priority="3" operator="notEqual">
      <formula>0</formula>
    </cfRule>
  </conditionalFormatting>
  <conditionalFormatting sqref="J8:J357">
    <cfRule type="cellIs" dxfId="20" priority="2" operator="equal">
      <formula>"Да"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4E1-B63E-F54A-B712-10EEACCF296A}">
  <dimension ref="A1:L358"/>
  <sheetViews>
    <sheetView tabSelected="1" zoomScale="75" workbookViewId="0">
      <selection activeCell="C5" sqref="C5"/>
    </sheetView>
  </sheetViews>
  <sheetFormatPr baseColWidth="10" defaultRowHeight="16" x14ac:dyDescent="0.2"/>
  <cols>
    <col min="1" max="1" width="17.1640625" bestFit="1" customWidth="1"/>
    <col min="2" max="2" width="30.33203125" customWidth="1"/>
    <col min="3" max="3" width="30" customWidth="1"/>
    <col min="4" max="4" width="7.1640625" customWidth="1"/>
    <col min="5" max="5" width="11.1640625" customWidth="1"/>
    <col min="6" max="6" width="16.6640625" customWidth="1"/>
    <col min="7" max="7" width="17.33203125" customWidth="1"/>
    <col min="8" max="8" width="11.83203125" customWidth="1"/>
    <col min="9" max="9" width="10.6640625" customWidth="1"/>
    <col min="10" max="10" width="10.1640625" customWidth="1"/>
    <col min="11" max="11" width="20.5" customWidth="1"/>
    <col min="12" max="12" width="28.33203125" bestFit="1" customWidth="1"/>
  </cols>
  <sheetData>
    <row r="1" spans="1:12" x14ac:dyDescent="0.2">
      <c r="A1" s="32" t="s">
        <v>30</v>
      </c>
      <c r="B1" s="32"/>
    </row>
    <row r="2" spans="1:12" x14ac:dyDescent="0.2">
      <c r="A2" s="9" t="s">
        <v>41</v>
      </c>
      <c r="B2" s="10">
        <v>43021</v>
      </c>
      <c r="C2" s="8"/>
    </row>
    <row r="3" spans="1:12" x14ac:dyDescent="0.2">
      <c r="A3" s="9" t="s">
        <v>34</v>
      </c>
      <c r="B3" s="9">
        <v>0.08</v>
      </c>
      <c r="C3" s="8"/>
    </row>
    <row r="4" spans="1:12" x14ac:dyDescent="0.2">
      <c r="A4" s="9" t="s">
        <v>32</v>
      </c>
      <c r="B4" s="9">
        <v>1000</v>
      </c>
    </row>
    <row r="5" spans="1:12" x14ac:dyDescent="0.2">
      <c r="A5" s="9" t="s">
        <v>33</v>
      </c>
      <c r="B5" s="11">
        <v>0.10174632888811758</v>
      </c>
    </row>
    <row r="7" spans="1:12" x14ac:dyDescent="0.2">
      <c r="A7" s="25" t="s">
        <v>22</v>
      </c>
      <c r="B7" s="25" t="s">
        <v>24</v>
      </c>
      <c r="C7" s="26" t="s">
        <v>25</v>
      </c>
      <c r="D7" s="26" t="s">
        <v>27</v>
      </c>
      <c r="E7" s="26" t="s">
        <v>26</v>
      </c>
      <c r="F7" s="26" t="s">
        <v>28</v>
      </c>
      <c r="G7" s="26" t="s">
        <v>29</v>
      </c>
      <c r="H7" s="26" t="s">
        <v>35</v>
      </c>
      <c r="I7" s="26" t="s">
        <v>37</v>
      </c>
      <c r="J7" s="26" t="s">
        <v>36</v>
      </c>
      <c r="K7" s="26" t="s">
        <v>38</v>
      </c>
      <c r="L7" s="26" t="s">
        <v>39</v>
      </c>
    </row>
    <row r="8" spans="1:12" x14ac:dyDescent="0.2">
      <c r="A8" s="27">
        <v>43021</v>
      </c>
      <c r="B8" s="28">
        <v>380</v>
      </c>
      <c r="C8" s="29">
        <f>VLOOKUP(A8,Таблица2[[&lt;DATE&gt;]:[&lt;VOL&gt;]],5)</f>
        <v>100.45</v>
      </c>
      <c r="D8" s="29">
        <f>MATCH(A8,Купоны[[#All],[Купоны дата]],1)</f>
        <v>2</v>
      </c>
      <c r="E8" s="33">
        <f>INDEX(Купоны[[#All],[Купоны дата]],D8,1)</f>
        <v>43021</v>
      </c>
      <c r="F8" s="30">
        <f t="shared" ref="F8:F71" si="0">$B$3*(A8-E8)/365*100</f>
        <v>0</v>
      </c>
      <c r="G8" s="28">
        <f t="shared" ref="G8:G71" si="1">-B8*(C8+F8)*$B$4/100</f>
        <v>-381710</v>
      </c>
      <c r="H8" s="29">
        <f>SUM($B$8:B8)</f>
        <v>380</v>
      </c>
      <c r="I8" s="30">
        <f>_xlfn.IFNA(VLOOKUP(A8, Купоны[[#All],[Купоны дата]:[Купоны % от Номинала]],3,0),0)*$B$4/100*H8</f>
        <v>0</v>
      </c>
      <c r="J8" s="29" t="str">
        <f>IF(I8=0,"Нет","Да")</f>
        <v>Нет</v>
      </c>
      <c r="K8" s="30">
        <f>I8+G8</f>
        <v>-381710</v>
      </c>
      <c r="L8" s="29">
        <f t="shared" ref="L8:L71" si="2">K8/((1+$B$5)^((A8-$A$8)/365))</f>
        <v>-381710</v>
      </c>
    </row>
    <row r="9" spans="1:12" x14ac:dyDescent="0.2">
      <c r="A9" s="27">
        <v>43026</v>
      </c>
      <c r="B9" s="28">
        <v>380</v>
      </c>
      <c r="C9" s="29">
        <f>VLOOKUP(A9,Таблица2[[&lt;DATE&gt;]:[&lt;VOL&gt;]],5)</f>
        <v>100.85</v>
      </c>
      <c r="D9" s="29">
        <f>MATCH(A9,Купоны[[#All],[Купоны дата]],1)</f>
        <v>2</v>
      </c>
      <c r="E9" s="33">
        <f>INDEX(Купоны[[#All],[Купоны дата]],D9,1)</f>
        <v>43021</v>
      </c>
      <c r="F9" s="30">
        <f t="shared" si="0"/>
        <v>0.10958904109589042</v>
      </c>
      <c r="G9" s="28">
        <f t="shared" si="1"/>
        <v>-383646.43835616438</v>
      </c>
      <c r="H9" s="29">
        <f>SUM($B$8:B9)</f>
        <v>760</v>
      </c>
      <c r="I9" s="30">
        <f>_xlfn.IFNA(VLOOKUP(A9, Купоны[[#All],[Купоны дата]:[Купоны % от Номинала]],3,0),0)*$B$4/100*H9</f>
        <v>0</v>
      </c>
      <c r="J9" s="29" t="str">
        <f t="shared" ref="J9:J72" si="3">IF(I9=0,"Нет","Да")</f>
        <v>Нет</v>
      </c>
      <c r="K9" s="30">
        <f t="shared" ref="K9:K72" si="4">I9+G9</f>
        <v>-383646.43835616438</v>
      </c>
      <c r="L9" s="29">
        <f t="shared" si="2"/>
        <v>-383137.54337294825</v>
      </c>
    </row>
    <row r="10" spans="1:12" x14ac:dyDescent="0.2">
      <c r="A10" s="27">
        <v>43027</v>
      </c>
      <c r="B10" s="28">
        <v>570</v>
      </c>
      <c r="C10" s="29">
        <f>VLOOKUP(A10,Таблица2[[&lt;DATE&gt;]:[&lt;VOL&gt;]],5)</f>
        <v>101.05</v>
      </c>
      <c r="D10" s="29">
        <f>MATCH(A10,Купоны[[#All],[Купоны дата]],1)</f>
        <v>2</v>
      </c>
      <c r="E10" s="33">
        <f>INDEX(Купоны[[#All],[Купоны дата]],D10,1)</f>
        <v>43021</v>
      </c>
      <c r="F10" s="30">
        <f t="shared" si="0"/>
        <v>0.13150684931506851</v>
      </c>
      <c r="G10" s="28">
        <f t="shared" si="1"/>
        <v>-576734.58904109593</v>
      </c>
      <c r="H10" s="29">
        <f>SUM($B$8:B10)</f>
        <v>1330</v>
      </c>
      <c r="I10" s="30">
        <f>_xlfn.IFNA(VLOOKUP(A10, Купоны[[#All],[Купоны дата]:[Купоны % от Номинала]],3,0),0)*$B$4/100*H10</f>
        <v>0</v>
      </c>
      <c r="J10" s="29" t="str">
        <f t="shared" si="3"/>
        <v>Нет</v>
      </c>
      <c r="K10" s="30">
        <f t="shared" si="4"/>
        <v>-576734.58904109593</v>
      </c>
      <c r="L10" s="29">
        <f t="shared" si="2"/>
        <v>-575816.68641704752</v>
      </c>
    </row>
    <row r="11" spans="1:12" x14ac:dyDescent="0.2">
      <c r="A11" s="27">
        <v>43028</v>
      </c>
      <c r="B11" s="28">
        <v>-1030</v>
      </c>
      <c r="C11" s="29">
        <f>VLOOKUP(A11,Таблица2[[&lt;DATE&gt;]:[&lt;VOL&gt;]],5)</f>
        <v>101.15</v>
      </c>
      <c r="D11" s="29">
        <f>MATCH(A11,Купоны[[#All],[Купоны дата]],1)</f>
        <v>2</v>
      </c>
      <c r="E11" s="33">
        <f>INDEX(Купоны[[#All],[Купоны дата]],D11,1)</f>
        <v>43021</v>
      </c>
      <c r="F11" s="30">
        <f t="shared" si="0"/>
        <v>0.15342465753424658</v>
      </c>
      <c r="G11" s="28">
        <f t="shared" si="1"/>
        <v>1043425.2739726028</v>
      </c>
      <c r="H11" s="29">
        <f>SUM($B$8:B11)</f>
        <v>300</v>
      </c>
      <c r="I11" s="30">
        <f>_xlfn.IFNA(VLOOKUP(A11, Купоны[[#All],[Купоны дата]:[Купоны % от Номинала]],3,0),0)*$B$4/100*H11</f>
        <v>0</v>
      </c>
      <c r="J11" s="29" t="str">
        <f t="shared" si="3"/>
        <v>Нет</v>
      </c>
      <c r="K11" s="30">
        <f t="shared" si="4"/>
        <v>1043425.2739726028</v>
      </c>
      <c r="L11" s="29">
        <f t="shared" si="2"/>
        <v>1041488.088849906</v>
      </c>
    </row>
    <row r="12" spans="1:12" x14ac:dyDescent="0.2">
      <c r="A12" s="27">
        <v>43031</v>
      </c>
      <c r="B12" s="28">
        <v>230</v>
      </c>
      <c r="C12" s="29">
        <f>VLOOKUP(A12,Таблица2[[&lt;DATE&gt;]:[&lt;VOL&gt;]],5)</f>
        <v>101.03</v>
      </c>
      <c r="D12" s="29">
        <f>MATCH(A12,Купоны[[#All],[Купоны дата]],1)</f>
        <v>2</v>
      </c>
      <c r="E12" s="33">
        <f>INDEX(Купоны[[#All],[Купоны дата]],D12,1)</f>
        <v>43021</v>
      </c>
      <c r="F12" s="30">
        <f t="shared" si="0"/>
        <v>0.21917808219178084</v>
      </c>
      <c r="G12" s="28">
        <f t="shared" si="1"/>
        <v>-232873.10958904109</v>
      </c>
      <c r="H12" s="29">
        <f>SUM($B$8:B12)</f>
        <v>530</v>
      </c>
      <c r="I12" s="30">
        <f>_xlfn.IFNA(VLOOKUP(A12, Купоны[[#All],[Купоны дата]:[Купоны % от Номинала]],3,0),0)*$B$4/100*H12</f>
        <v>0</v>
      </c>
      <c r="J12" s="29" t="str">
        <f t="shared" si="3"/>
        <v>Нет</v>
      </c>
      <c r="K12" s="30">
        <f t="shared" si="4"/>
        <v>-232873.10958904109</v>
      </c>
      <c r="L12" s="29">
        <f t="shared" si="2"/>
        <v>-232255.72156293722</v>
      </c>
    </row>
    <row r="13" spans="1:12" x14ac:dyDescent="0.2">
      <c r="A13" s="27">
        <v>43032</v>
      </c>
      <c r="B13" s="28">
        <v>20</v>
      </c>
      <c r="C13" s="29">
        <f>VLOOKUP(A13,Таблица2[[&lt;DATE&gt;]:[&lt;VOL&gt;]],5)</f>
        <v>101.09</v>
      </c>
      <c r="D13" s="29">
        <f>MATCH(A13,Купоны[[#All],[Купоны дата]],1)</f>
        <v>2</v>
      </c>
      <c r="E13" s="33">
        <f>INDEX(Купоны[[#All],[Купоны дата]],D13,1)</f>
        <v>43021</v>
      </c>
      <c r="F13" s="30">
        <f t="shared" si="0"/>
        <v>0.24109589041095891</v>
      </c>
      <c r="G13" s="28">
        <f t="shared" si="1"/>
        <v>-20266.219178082192</v>
      </c>
      <c r="H13" s="29">
        <f>SUM($B$8:B13)</f>
        <v>550</v>
      </c>
      <c r="I13" s="30">
        <f>_xlfn.IFNA(VLOOKUP(A13, Купоны[[#All],[Купоны дата]:[Купоны % от Номинала]],3,0),0)*$B$4/100*H13</f>
        <v>0</v>
      </c>
      <c r="J13" s="29" t="str">
        <f t="shared" si="3"/>
        <v>Нет</v>
      </c>
      <c r="K13" s="30">
        <f t="shared" si="4"/>
        <v>-20266.219178082192</v>
      </c>
      <c r="L13" s="29">
        <f t="shared" si="2"/>
        <v>-20207.124732701093</v>
      </c>
    </row>
    <row r="14" spans="1:12" x14ac:dyDescent="0.2">
      <c r="A14" s="27">
        <v>43035</v>
      </c>
      <c r="B14" s="28">
        <v>-10</v>
      </c>
      <c r="C14" s="29">
        <f>VLOOKUP(A14,Таблица2[[&lt;DATE&gt;]:[&lt;VOL&gt;]],5)</f>
        <v>101.08</v>
      </c>
      <c r="D14" s="29">
        <f>MATCH(A14,Купоны[[#All],[Купоны дата]],1)</f>
        <v>2</v>
      </c>
      <c r="E14" s="33">
        <f>INDEX(Купоны[[#All],[Купоны дата]],D14,1)</f>
        <v>43021</v>
      </c>
      <c r="F14" s="30">
        <f t="shared" si="0"/>
        <v>0.30684931506849317</v>
      </c>
      <c r="G14" s="28">
        <f t="shared" si="1"/>
        <v>10138.684931506848</v>
      </c>
      <c r="H14" s="29">
        <f>SUM($B$8:B14)</f>
        <v>540</v>
      </c>
      <c r="I14" s="30">
        <f>_xlfn.IFNA(VLOOKUP(A14, Купоны[[#All],[Купоны дата]:[Купоны % от Номинала]],3,0),0)*$B$4/100*H14</f>
        <v>0</v>
      </c>
      <c r="J14" s="29" t="str">
        <f t="shared" si="3"/>
        <v>Нет</v>
      </c>
      <c r="K14" s="30">
        <f t="shared" si="4"/>
        <v>10138.684931506848</v>
      </c>
      <c r="L14" s="29">
        <f t="shared" si="2"/>
        <v>10101.073656071379</v>
      </c>
    </row>
    <row r="15" spans="1:12" x14ac:dyDescent="0.2">
      <c r="A15" s="27">
        <v>43041</v>
      </c>
      <c r="B15" s="28">
        <v>700</v>
      </c>
      <c r="C15" s="29">
        <f>VLOOKUP(A15,Таблица2[[&lt;DATE&gt;]:[&lt;VOL&gt;]],5)</f>
        <v>101.1</v>
      </c>
      <c r="D15" s="29">
        <f>MATCH(A15,Купоны[[#All],[Купоны дата]],1)</f>
        <v>2</v>
      </c>
      <c r="E15" s="33">
        <f>INDEX(Купоны[[#All],[Купоны дата]],D15,1)</f>
        <v>43021</v>
      </c>
      <c r="F15" s="30">
        <f t="shared" si="0"/>
        <v>0.43835616438356168</v>
      </c>
      <c r="G15" s="28">
        <f t="shared" si="1"/>
        <v>-710768.49315068498</v>
      </c>
      <c r="H15" s="29">
        <f>SUM($B$8:B15)</f>
        <v>1240</v>
      </c>
      <c r="I15" s="30">
        <f>_xlfn.IFNA(VLOOKUP(A15, Купоны[[#All],[Купоны дата]:[Купоны % от Номинала]],3,0),0)*$B$4/100*H15</f>
        <v>0</v>
      </c>
      <c r="J15" s="29" t="str">
        <f t="shared" si="3"/>
        <v>Нет</v>
      </c>
      <c r="K15" s="30">
        <f t="shared" si="4"/>
        <v>-710768.49315068498</v>
      </c>
      <c r="L15" s="29">
        <f t="shared" si="2"/>
        <v>-707004.74161316198</v>
      </c>
    </row>
    <row r="16" spans="1:12" x14ac:dyDescent="0.2">
      <c r="A16" s="27">
        <v>43042</v>
      </c>
      <c r="B16" s="28">
        <v>-800</v>
      </c>
      <c r="C16" s="29">
        <f>VLOOKUP(A16,Таблица2[[&lt;DATE&gt;]:[&lt;VOL&gt;]],5)</f>
        <v>101.24</v>
      </c>
      <c r="D16" s="29">
        <f>MATCH(A16,Купоны[[#All],[Купоны дата]],1)</f>
        <v>2</v>
      </c>
      <c r="E16" s="33">
        <f>INDEX(Купоны[[#All],[Купоны дата]],D16,1)</f>
        <v>43021</v>
      </c>
      <c r="F16" s="30">
        <f t="shared" si="0"/>
        <v>0.46027397260273967</v>
      </c>
      <c r="G16" s="28">
        <f t="shared" si="1"/>
        <v>813602.19178082189</v>
      </c>
      <c r="H16" s="29">
        <f>SUM($B$8:B16)</f>
        <v>440</v>
      </c>
      <c r="I16" s="30">
        <f>_xlfn.IFNA(VLOOKUP(A16, Купоны[[#All],[Купоны дата]:[Купоны % от Номинала]],3,0),0)*$B$4/100*H16</f>
        <v>0</v>
      </c>
      <c r="J16" s="29" t="str">
        <f t="shared" si="3"/>
        <v>Нет</v>
      </c>
      <c r="K16" s="30">
        <f t="shared" si="4"/>
        <v>813602.19178082189</v>
      </c>
      <c r="L16" s="29">
        <f t="shared" si="2"/>
        <v>809079.08757997339</v>
      </c>
    </row>
    <row r="17" spans="1:12" x14ac:dyDescent="0.2">
      <c r="A17" s="27">
        <v>43046</v>
      </c>
      <c r="B17" s="28">
        <v>240</v>
      </c>
      <c r="C17" s="29">
        <f>VLOOKUP(A17,Таблица2[[&lt;DATE&gt;]:[&lt;VOL&gt;]],5)</f>
        <v>101.15</v>
      </c>
      <c r="D17" s="29">
        <f>MATCH(A17,Купоны[[#All],[Купоны дата]],1)</f>
        <v>2</v>
      </c>
      <c r="E17" s="33">
        <f>INDEX(Купоны[[#All],[Купоны дата]],D17,1)</f>
        <v>43021</v>
      </c>
      <c r="F17" s="30">
        <f t="shared" si="0"/>
        <v>0.54794520547945202</v>
      </c>
      <c r="G17" s="28">
        <f t="shared" si="1"/>
        <v>-244075.0684931507</v>
      </c>
      <c r="H17" s="29">
        <f>SUM($B$8:B17)</f>
        <v>680</v>
      </c>
      <c r="I17" s="30">
        <f>_xlfn.IFNA(VLOOKUP(A17, Купоны[[#All],[Купоны дата]:[Купоны % от Номинала]],3,0),0)*$B$4/100*H17</f>
        <v>0</v>
      </c>
      <c r="J17" s="29" t="str">
        <f t="shared" si="3"/>
        <v>Нет</v>
      </c>
      <c r="K17" s="30">
        <f t="shared" si="4"/>
        <v>-244075.0684931507</v>
      </c>
      <c r="L17" s="29">
        <f t="shared" si="2"/>
        <v>-242460.56768292221</v>
      </c>
    </row>
    <row r="18" spans="1:12" x14ac:dyDescent="0.2">
      <c r="A18" s="27">
        <v>43049</v>
      </c>
      <c r="B18" s="28">
        <v>980</v>
      </c>
      <c r="C18" s="29">
        <f>VLOOKUP(A18,Таблица2[[&lt;DATE&gt;]:[&lt;VOL&gt;]],5)</f>
        <v>101.16</v>
      </c>
      <c r="D18" s="29">
        <f>MATCH(A18,Купоны[[#All],[Купоны дата]],1)</f>
        <v>2</v>
      </c>
      <c r="E18" s="33">
        <f>INDEX(Купоны[[#All],[Купоны дата]],D18,1)</f>
        <v>43021</v>
      </c>
      <c r="F18" s="30">
        <f t="shared" si="0"/>
        <v>0.61369863013698633</v>
      </c>
      <c r="G18" s="28">
        <f t="shared" si="1"/>
        <v>-997382.24657534237</v>
      </c>
      <c r="H18" s="29">
        <f>SUM($B$8:B18)</f>
        <v>1660</v>
      </c>
      <c r="I18" s="30">
        <f>_xlfn.IFNA(VLOOKUP(A18, Купоны[[#All],[Купоны дата]:[Купоны % от Номинала]],3,0),0)*$B$4/100*H18</f>
        <v>0</v>
      </c>
      <c r="J18" s="29" t="str">
        <f t="shared" si="3"/>
        <v>Нет</v>
      </c>
      <c r="K18" s="30">
        <f t="shared" si="4"/>
        <v>-997382.24657534237</v>
      </c>
      <c r="L18" s="29">
        <f t="shared" si="2"/>
        <v>-989996.03458243562</v>
      </c>
    </row>
    <row r="19" spans="1:12" x14ac:dyDescent="0.2">
      <c r="A19" s="27">
        <v>43053</v>
      </c>
      <c r="B19" s="28">
        <v>-620</v>
      </c>
      <c r="C19" s="29">
        <f>VLOOKUP(A19,Таблица2[[&lt;DATE&gt;]:[&lt;VOL&gt;]],5)</f>
        <v>101.09</v>
      </c>
      <c r="D19" s="29">
        <f>MATCH(A19,Купоны[[#All],[Купоны дата]],1)</f>
        <v>2</v>
      </c>
      <c r="E19" s="33">
        <f>INDEX(Купоны[[#All],[Купоны дата]],D19,1)</f>
        <v>43021</v>
      </c>
      <c r="F19" s="30">
        <f t="shared" si="0"/>
        <v>0.70136986301369864</v>
      </c>
      <c r="G19" s="28">
        <f t="shared" si="1"/>
        <v>631106.49315068487</v>
      </c>
      <c r="H19" s="29">
        <f>SUM($B$8:B19)</f>
        <v>1040</v>
      </c>
      <c r="I19" s="30">
        <f>_xlfn.IFNA(VLOOKUP(A19, Купоны[[#All],[Купоны дата]:[Купоны % от Номинала]],3,0),0)*$B$4/100*H19</f>
        <v>0</v>
      </c>
      <c r="J19" s="29" t="str">
        <f t="shared" si="3"/>
        <v>Нет</v>
      </c>
      <c r="K19" s="30">
        <f t="shared" si="4"/>
        <v>631106.49315068487</v>
      </c>
      <c r="L19" s="29">
        <f t="shared" si="2"/>
        <v>625767.92916856345</v>
      </c>
    </row>
    <row r="20" spans="1:12" x14ac:dyDescent="0.2">
      <c r="A20" s="27">
        <v>43055</v>
      </c>
      <c r="B20" s="28">
        <v>-920</v>
      </c>
      <c r="C20" s="29">
        <f>VLOOKUP(A20,Таблица2[[&lt;DATE&gt;]:[&lt;VOL&gt;]],5)</f>
        <v>101.09</v>
      </c>
      <c r="D20" s="29">
        <f>MATCH(A20,Купоны[[#All],[Купоны дата]],1)</f>
        <v>2</v>
      </c>
      <c r="E20" s="33">
        <f>INDEX(Купоны[[#All],[Купоны дата]],D20,1)</f>
        <v>43021</v>
      </c>
      <c r="F20" s="30">
        <f t="shared" si="0"/>
        <v>0.74520547945205484</v>
      </c>
      <c r="G20" s="28">
        <f t="shared" si="1"/>
        <v>936883.89041095902</v>
      </c>
      <c r="H20" s="29">
        <f>SUM($B$8:B20)</f>
        <v>120</v>
      </c>
      <c r="I20" s="30">
        <f>_xlfn.IFNA(VLOOKUP(A20, Купоны[[#All],[Купоны дата]:[Купоны % от Номинала]],3,0),0)*$B$4/100*H20</f>
        <v>0</v>
      </c>
      <c r="J20" s="29" t="str">
        <f t="shared" si="3"/>
        <v>Нет</v>
      </c>
      <c r="K20" s="30">
        <f t="shared" si="4"/>
        <v>936883.89041095902</v>
      </c>
      <c r="L20" s="29">
        <f t="shared" si="2"/>
        <v>928465.64872741373</v>
      </c>
    </row>
    <row r="21" spans="1:12" x14ac:dyDescent="0.2">
      <c r="A21" s="27">
        <v>43056</v>
      </c>
      <c r="B21" s="28">
        <v>250</v>
      </c>
      <c r="C21" s="29">
        <f>VLOOKUP(A21,Таблица2[[&lt;DATE&gt;]:[&lt;VOL&gt;]],5)</f>
        <v>101.07</v>
      </c>
      <c r="D21" s="29">
        <f>MATCH(A21,Купоны[[#All],[Купоны дата]],1)</f>
        <v>2</v>
      </c>
      <c r="E21" s="33">
        <f>INDEX(Купоны[[#All],[Купоны дата]],D21,1)</f>
        <v>43021</v>
      </c>
      <c r="F21" s="30">
        <f t="shared" si="0"/>
        <v>0.76712328767123295</v>
      </c>
      <c r="G21" s="28">
        <f t="shared" si="1"/>
        <v>-254592.80821917808</v>
      </c>
      <c r="H21" s="29">
        <f>SUM($B$8:B21)</f>
        <v>370</v>
      </c>
      <c r="I21" s="30">
        <f>_xlfn.IFNA(VLOOKUP(A21, Купоны[[#All],[Купоны дата]:[Купоны % от Номинала]],3,0),0)*$B$4/100*H21</f>
        <v>0</v>
      </c>
      <c r="J21" s="29" t="str">
        <f t="shared" si="3"/>
        <v>Нет</v>
      </c>
      <c r="K21" s="30">
        <f t="shared" si="4"/>
        <v>-254592.80821917808</v>
      </c>
      <c r="L21" s="29">
        <f t="shared" si="2"/>
        <v>-252238.22893185032</v>
      </c>
    </row>
    <row r="22" spans="1:12" x14ac:dyDescent="0.2">
      <c r="A22" s="27">
        <v>43061</v>
      </c>
      <c r="B22" s="28">
        <v>550</v>
      </c>
      <c r="C22" s="29">
        <f>VLOOKUP(A22,Таблица2[[&lt;DATE&gt;]:[&lt;VOL&gt;]],5)</f>
        <v>101.04</v>
      </c>
      <c r="D22" s="29">
        <f>MATCH(A22,Купоны[[#All],[Купоны дата]],1)</f>
        <v>2</v>
      </c>
      <c r="E22" s="33">
        <f>INDEX(Купоны[[#All],[Купоны дата]],D22,1)</f>
        <v>43021</v>
      </c>
      <c r="F22" s="30">
        <f t="shared" si="0"/>
        <v>0.87671232876712335</v>
      </c>
      <c r="G22" s="28">
        <f t="shared" si="1"/>
        <v>-560541.91780821921</v>
      </c>
      <c r="H22" s="29">
        <f>SUM($B$8:B22)</f>
        <v>920</v>
      </c>
      <c r="I22" s="30">
        <f>_xlfn.IFNA(VLOOKUP(A22, Купоны[[#All],[Купоны дата]:[Купоны % от Номинала]],3,0),0)*$B$4/100*H22</f>
        <v>0</v>
      </c>
      <c r="J22" s="29" t="str">
        <f t="shared" si="3"/>
        <v>Нет</v>
      </c>
      <c r="K22" s="30">
        <f t="shared" si="4"/>
        <v>-560541.91780821921</v>
      </c>
      <c r="L22" s="29">
        <f t="shared" si="2"/>
        <v>-554621.13025945902</v>
      </c>
    </row>
    <row r="23" spans="1:12" x14ac:dyDescent="0.2">
      <c r="A23" s="27">
        <v>43069</v>
      </c>
      <c r="B23" s="28">
        <v>740</v>
      </c>
      <c r="C23" s="29">
        <f>VLOOKUP(A23,Таблица2[[&lt;DATE&gt;]:[&lt;VOL&gt;]],5)</f>
        <v>100.99</v>
      </c>
      <c r="D23" s="29">
        <f>MATCH(A23,Купоны[[#All],[Купоны дата]],1)</f>
        <v>2</v>
      </c>
      <c r="E23" s="33">
        <f>INDEX(Купоны[[#All],[Купоны дата]],D23,1)</f>
        <v>43021</v>
      </c>
      <c r="F23" s="30">
        <f t="shared" si="0"/>
        <v>1.0520547945205481</v>
      </c>
      <c r="G23" s="28">
        <f t="shared" si="1"/>
        <v>-755111.20547945204</v>
      </c>
      <c r="H23" s="29">
        <f>SUM($B$8:B23)</f>
        <v>1660</v>
      </c>
      <c r="I23" s="30">
        <f>_xlfn.IFNA(VLOOKUP(A23, Купоны[[#All],[Купоны дата]:[Купоны % от Номинала]],3,0),0)*$B$4/100*H23</f>
        <v>0</v>
      </c>
      <c r="J23" s="29" t="str">
        <f t="shared" si="3"/>
        <v>Нет</v>
      </c>
      <c r="K23" s="30">
        <f t="shared" si="4"/>
        <v>-755111.20547945204</v>
      </c>
      <c r="L23" s="29">
        <f t="shared" si="2"/>
        <v>-745550.20646663569</v>
      </c>
    </row>
    <row r="24" spans="1:12" x14ac:dyDescent="0.2">
      <c r="A24" s="27">
        <v>43070</v>
      </c>
      <c r="B24" s="28">
        <v>-1110</v>
      </c>
      <c r="C24" s="29">
        <f>VLOOKUP(A24,Таблица2[[&lt;DATE&gt;]:[&lt;VOL&gt;]],5)</f>
        <v>101</v>
      </c>
      <c r="D24" s="29">
        <f>MATCH(A24,Купоны[[#All],[Купоны дата]],1)</f>
        <v>2</v>
      </c>
      <c r="E24" s="33">
        <f>INDEX(Купоны[[#All],[Купоны дата]],D24,1)</f>
        <v>43021</v>
      </c>
      <c r="F24" s="30">
        <f t="shared" si="0"/>
        <v>1.0739726027397261</v>
      </c>
      <c r="G24" s="28">
        <f t="shared" si="1"/>
        <v>1133021.0958904109</v>
      </c>
      <c r="H24" s="29">
        <f>SUM($B$8:B24)</f>
        <v>550</v>
      </c>
      <c r="I24" s="30">
        <f>_xlfn.IFNA(VLOOKUP(A24, Купоны[[#All],[Купоны дата]:[Купоны % от Номинала]],3,0),0)*$B$4/100*H24</f>
        <v>0</v>
      </c>
      <c r="J24" s="29" t="str">
        <f t="shared" si="3"/>
        <v>Нет</v>
      </c>
      <c r="K24" s="30">
        <f t="shared" si="4"/>
        <v>1133021.0958904109</v>
      </c>
      <c r="L24" s="29">
        <f t="shared" si="2"/>
        <v>1118378.1763927687</v>
      </c>
    </row>
    <row r="25" spans="1:12" x14ac:dyDescent="0.2">
      <c r="A25" s="27">
        <v>43073</v>
      </c>
      <c r="B25" s="28">
        <v>-520</v>
      </c>
      <c r="C25" s="29">
        <f>VLOOKUP(A25,Таблица2[[&lt;DATE&gt;]:[&lt;VOL&gt;]],5)</f>
        <v>101.02</v>
      </c>
      <c r="D25" s="29">
        <f>MATCH(A25,Купоны[[#All],[Купоны дата]],1)</f>
        <v>2</v>
      </c>
      <c r="E25" s="33">
        <f>INDEX(Купоны[[#All],[Купоны дата]],D25,1)</f>
        <v>43021</v>
      </c>
      <c r="F25" s="30">
        <f t="shared" si="0"/>
        <v>1.1397260273972603</v>
      </c>
      <c r="G25" s="28">
        <f t="shared" si="1"/>
        <v>531230.57534246566</v>
      </c>
      <c r="H25" s="29">
        <f>SUM($B$8:B25)</f>
        <v>30</v>
      </c>
      <c r="I25" s="30">
        <f>_xlfn.IFNA(VLOOKUP(A25, Купоны[[#All],[Купоны дата]:[Купоны % от Номинала]],3,0),0)*$B$4/100*H25</f>
        <v>0</v>
      </c>
      <c r="J25" s="29" t="str">
        <f t="shared" si="3"/>
        <v>Нет</v>
      </c>
      <c r="K25" s="30">
        <f t="shared" si="4"/>
        <v>531230.57534246566</v>
      </c>
      <c r="L25" s="29">
        <f t="shared" si="2"/>
        <v>523947.62324076495</v>
      </c>
    </row>
    <row r="26" spans="1:12" x14ac:dyDescent="0.2">
      <c r="A26" s="27">
        <v>43077</v>
      </c>
      <c r="B26" s="28">
        <v>690</v>
      </c>
      <c r="C26" s="29">
        <f>VLOOKUP(A26,Таблица2[[&lt;DATE&gt;]:[&lt;VOL&gt;]],5)</f>
        <v>101.3</v>
      </c>
      <c r="D26" s="29">
        <f>MATCH(A26,Купоны[[#All],[Купоны дата]],1)</f>
        <v>2</v>
      </c>
      <c r="E26" s="33">
        <f>INDEX(Купоны[[#All],[Купоны дата]],D26,1)</f>
        <v>43021</v>
      </c>
      <c r="F26" s="30">
        <f t="shared" si="0"/>
        <v>1.2273972602739727</v>
      </c>
      <c r="G26" s="28">
        <f t="shared" si="1"/>
        <v>-707439.04109589045</v>
      </c>
      <c r="H26" s="29">
        <f>SUM($B$8:B26)</f>
        <v>720</v>
      </c>
      <c r="I26" s="30">
        <f>_xlfn.IFNA(VLOOKUP(A26, Купоны[[#All],[Купоны дата]:[Купоны % от Номинала]],3,0),0)*$B$4/100*H26</f>
        <v>0</v>
      </c>
      <c r="J26" s="29" t="str">
        <f t="shared" si="3"/>
        <v>Нет</v>
      </c>
      <c r="K26" s="30">
        <f t="shared" si="4"/>
        <v>-707439.04109589045</v>
      </c>
      <c r="L26" s="29">
        <f t="shared" si="2"/>
        <v>-696999.8207642471</v>
      </c>
    </row>
    <row r="27" spans="1:12" x14ac:dyDescent="0.2">
      <c r="A27" s="27">
        <v>43080</v>
      </c>
      <c r="B27" s="28">
        <v>60</v>
      </c>
      <c r="C27" s="29">
        <f>VLOOKUP(A27,Таблица2[[&lt;DATE&gt;]:[&lt;VOL&gt;]],5)</f>
        <v>101.2</v>
      </c>
      <c r="D27" s="29">
        <f>MATCH(A27,Купоны[[#All],[Купоны дата]],1)</f>
        <v>2</v>
      </c>
      <c r="E27" s="33">
        <f>INDEX(Купоны[[#All],[Купоны дата]],D27,1)</f>
        <v>43021</v>
      </c>
      <c r="F27" s="30">
        <f t="shared" si="0"/>
        <v>1.2931506849315069</v>
      </c>
      <c r="G27" s="28">
        <f t="shared" si="1"/>
        <v>-61495.890410958898</v>
      </c>
      <c r="H27" s="29">
        <f>SUM($B$8:B27)</f>
        <v>780</v>
      </c>
      <c r="I27" s="30">
        <f>_xlfn.IFNA(VLOOKUP(A27, Купоны[[#All],[Купоны дата]:[Купоны % от Номинала]],3,0),0)*$B$4/100*H27</f>
        <v>0</v>
      </c>
      <c r="J27" s="29" t="str">
        <f t="shared" si="3"/>
        <v>Нет</v>
      </c>
      <c r="K27" s="30">
        <f t="shared" si="4"/>
        <v>-61495.890410958898</v>
      </c>
      <c r="L27" s="29">
        <f t="shared" si="2"/>
        <v>-60540.201336313861</v>
      </c>
    </row>
    <row r="28" spans="1:12" x14ac:dyDescent="0.2">
      <c r="A28" s="27">
        <v>43081</v>
      </c>
      <c r="B28" s="28">
        <v>-320</v>
      </c>
      <c r="C28" s="29">
        <f>VLOOKUP(A28,Таблица2[[&lt;DATE&gt;]:[&lt;VOL&gt;]],5)</f>
        <v>101.2</v>
      </c>
      <c r="D28" s="29">
        <f>MATCH(A28,Купоны[[#All],[Купоны дата]],1)</f>
        <v>2</v>
      </c>
      <c r="E28" s="33">
        <f>INDEX(Купоны[[#All],[Купоны дата]],D28,1)</f>
        <v>43021</v>
      </c>
      <c r="F28" s="30">
        <f t="shared" si="0"/>
        <v>1.3150684931506849</v>
      </c>
      <c r="G28" s="28">
        <f t="shared" si="1"/>
        <v>328048.21917808225</v>
      </c>
      <c r="H28" s="29">
        <f>SUM($B$8:B28)</f>
        <v>460</v>
      </c>
      <c r="I28" s="30">
        <f>_xlfn.IFNA(VLOOKUP(A28, Купоны[[#All],[Купоны дата]:[Купоны % от Номинала]],3,0),0)*$B$4/100*H28</f>
        <v>0</v>
      </c>
      <c r="J28" s="29" t="str">
        <f t="shared" si="3"/>
        <v>Нет</v>
      </c>
      <c r="K28" s="30">
        <f t="shared" si="4"/>
        <v>328048.21917808225</v>
      </c>
      <c r="L28" s="29">
        <f t="shared" si="2"/>
        <v>322864.39866322599</v>
      </c>
    </row>
    <row r="29" spans="1:12" x14ac:dyDescent="0.2">
      <c r="A29" s="27">
        <v>43083</v>
      </c>
      <c r="B29" s="28">
        <v>410</v>
      </c>
      <c r="C29" s="29">
        <f>VLOOKUP(A29,Таблица2[[&lt;DATE&gt;]:[&lt;VOL&gt;]],5)</f>
        <v>101.35</v>
      </c>
      <c r="D29" s="29">
        <f>MATCH(A29,Купоны[[#All],[Купоны дата]],1)</f>
        <v>2</v>
      </c>
      <c r="E29" s="33">
        <f>INDEX(Купоны[[#All],[Купоны дата]],D29,1)</f>
        <v>43021</v>
      </c>
      <c r="F29" s="30">
        <f t="shared" si="0"/>
        <v>1.3589041095890411</v>
      </c>
      <c r="G29" s="28">
        <f t="shared" si="1"/>
        <v>-421106.50684931502</v>
      </c>
      <c r="H29" s="29">
        <f>SUM($B$8:B29)</f>
        <v>870</v>
      </c>
      <c r="I29" s="30">
        <f>_xlfn.IFNA(VLOOKUP(A29, Купоны[[#All],[Купоны дата]:[Купоны % от Номинала]],3,0),0)*$B$4/100*H29</f>
        <v>0</v>
      </c>
      <c r="J29" s="29" t="str">
        <f t="shared" si="3"/>
        <v>Нет</v>
      </c>
      <c r="K29" s="30">
        <f t="shared" si="4"/>
        <v>-421106.50684931502</v>
      </c>
      <c r="L29" s="29">
        <f t="shared" si="2"/>
        <v>-414232.18784438219</v>
      </c>
    </row>
    <row r="30" spans="1:12" x14ac:dyDescent="0.2">
      <c r="A30" s="27">
        <v>43084</v>
      </c>
      <c r="B30" s="28">
        <v>-640</v>
      </c>
      <c r="C30" s="29">
        <f>VLOOKUP(A30,Таблица2[[&lt;DATE&gt;]:[&lt;VOL&gt;]],5)</f>
        <v>101.4</v>
      </c>
      <c r="D30" s="29">
        <f>MATCH(A30,Купоны[[#All],[Купоны дата]],1)</f>
        <v>2</v>
      </c>
      <c r="E30" s="33">
        <f>INDEX(Купоны[[#All],[Купоны дата]],D30,1)</f>
        <v>43021</v>
      </c>
      <c r="F30" s="30">
        <f t="shared" si="0"/>
        <v>1.3808219178082191</v>
      </c>
      <c r="G30" s="28">
        <f t="shared" si="1"/>
        <v>657797.26027397264</v>
      </c>
      <c r="H30" s="29">
        <f>SUM($B$8:B30)</f>
        <v>230</v>
      </c>
      <c r="I30" s="30">
        <f>_xlfn.IFNA(VLOOKUP(A30, Купоны[[#All],[Купоны дата]:[Купоны % от Номинала]],3,0),0)*$B$4/100*H30</f>
        <v>0</v>
      </c>
      <c r="J30" s="29" t="str">
        <f t="shared" si="3"/>
        <v>Нет</v>
      </c>
      <c r="K30" s="30">
        <f t="shared" si="4"/>
        <v>657797.26027397264</v>
      </c>
      <c r="L30" s="29">
        <f t="shared" si="2"/>
        <v>646887.35038871819</v>
      </c>
    </row>
    <row r="31" spans="1:12" x14ac:dyDescent="0.2">
      <c r="A31" s="27">
        <v>43091</v>
      </c>
      <c r="B31" s="28">
        <v>510</v>
      </c>
      <c r="C31" s="29">
        <f>VLOOKUP(A31,Таблица2[[&lt;DATE&gt;]:[&lt;VOL&gt;]],5)</f>
        <v>101.85</v>
      </c>
      <c r="D31" s="29">
        <f>MATCH(A31,Купоны[[#All],[Купоны дата]],1)</f>
        <v>2</v>
      </c>
      <c r="E31" s="33">
        <f>INDEX(Купоны[[#All],[Купоны дата]],D31,1)</f>
        <v>43021</v>
      </c>
      <c r="F31" s="30">
        <f t="shared" si="0"/>
        <v>1.5342465753424659</v>
      </c>
      <c r="G31" s="28">
        <f t="shared" si="1"/>
        <v>-527259.65753424657</v>
      </c>
      <c r="H31" s="29">
        <f>SUM($B$8:B31)</f>
        <v>740</v>
      </c>
      <c r="I31" s="30">
        <f>_xlfn.IFNA(VLOOKUP(A31, Купоны[[#All],[Купоны дата]:[Купоны % от Номинала]],3,0),0)*$B$4/100*H31</f>
        <v>0</v>
      </c>
      <c r="J31" s="29" t="str">
        <f t="shared" si="3"/>
        <v>Нет</v>
      </c>
      <c r="K31" s="30">
        <f t="shared" si="4"/>
        <v>-527259.65753424657</v>
      </c>
      <c r="L31" s="29">
        <f t="shared" si="2"/>
        <v>-517552.12618290616</v>
      </c>
    </row>
    <row r="32" spans="1:12" x14ac:dyDescent="0.2">
      <c r="A32" s="27">
        <v>43095</v>
      </c>
      <c r="B32" s="28">
        <v>40</v>
      </c>
      <c r="C32" s="29">
        <f>VLOOKUP(A32,Таблица2[[&lt;DATE&gt;]:[&lt;VOL&gt;]],5)</f>
        <v>101.87</v>
      </c>
      <c r="D32" s="29">
        <f>MATCH(A32,Купоны[[#All],[Купоны дата]],1)</f>
        <v>2</v>
      </c>
      <c r="E32" s="33">
        <f>INDEX(Купоны[[#All],[Купоны дата]],D32,1)</f>
        <v>43021</v>
      </c>
      <c r="F32" s="30">
        <f t="shared" si="0"/>
        <v>1.6219178082191781</v>
      </c>
      <c r="G32" s="28">
        <f t="shared" si="1"/>
        <v>-41396.767123287675</v>
      </c>
      <c r="H32" s="29">
        <f>SUM($B$8:B32)</f>
        <v>780</v>
      </c>
      <c r="I32" s="30">
        <f>_xlfn.IFNA(VLOOKUP(A32, Купоны[[#All],[Купоны дата]:[Купоны % от Номинала]],3,0),0)*$B$4/100*H32</f>
        <v>0</v>
      </c>
      <c r="J32" s="29" t="str">
        <f t="shared" si="3"/>
        <v>Нет</v>
      </c>
      <c r="K32" s="30">
        <f t="shared" si="4"/>
        <v>-41396.767123287675</v>
      </c>
      <c r="L32" s="29">
        <f t="shared" si="2"/>
        <v>-40591.473027549953</v>
      </c>
    </row>
    <row r="33" spans="1:12" x14ac:dyDescent="0.2">
      <c r="A33" s="27">
        <v>43098</v>
      </c>
      <c r="B33" s="28">
        <v>-700</v>
      </c>
      <c r="C33" s="29">
        <f>VLOOKUP(A33,Таблица2[[&lt;DATE&gt;]:[&lt;VOL&gt;]],5)</f>
        <v>101.99</v>
      </c>
      <c r="D33" s="29">
        <f>MATCH(A33,Купоны[[#All],[Купоны дата]],1)</f>
        <v>2</v>
      </c>
      <c r="E33" s="33">
        <f>INDEX(Купоны[[#All],[Купоны дата]],D33,1)</f>
        <v>43021</v>
      </c>
      <c r="F33" s="30">
        <f t="shared" si="0"/>
        <v>1.6876712328767123</v>
      </c>
      <c r="G33" s="28">
        <f t="shared" si="1"/>
        <v>725743.69863013702</v>
      </c>
      <c r="H33" s="29">
        <f>SUM($B$8:B33)</f>
        <v>80</v>
      </c>
      <c r="I33" s="30">
        <f>_xlfn.IFNA(VLOOKUP(A33, Купоны[[#All],[Купоны дата]:[Купоны % от Номинала]],3,0),0)*$B$4/100*H33</f>
        <v>0</v>
      </c>
      <c r="J33" s="29" t="str">
        <f t="shared" si="3"/>
        <v>Нет</v>
      </c>
      <c r="K33" s="30">
        <f t="shared" si="4"/>
        <v>725743.69863013702</v>
      </c>
      <c r="L33" s="29">
        <f t="shared" si="2"/>
        <v>711059.23772427114</v>
      </c>
    </row>
    <row r="34" spans="1:12" x14ac:dyDescent="0.2">
      <c r="A34" s="27">
        <v>43103</v>
      </c>
      <c r="B34" s="28">
        <v>540</v>
      </c>
      <c r="C34" s="29">
        <f>VLOOKUP(A34,Таблица2[[&lt;DATE&gt;]:[&lt;VOL&gt;]],5)</f>
        <v>101.93</v>
      </c>
      <c r="D34" s="29">
        <f>MATCH(A34,Купоны[[#All],[Купоны дата]],1)</f>
        <v>2</v>
      </c>
      <c r="E34" s="33">
        <f>INDEX(Купоны[[#All],[Купоны дата]],D34,1)</f>
        <v>43021</v>
      </c>
      <c r="F34" s="30">
        <f t="shared" si="0"/>
        <v>1.7972602739726027</v>
      </c>
      <c r="G34" s="28">
        <f t="shared" si="1"/>
        <v>-560127.20547945204</v>
      </c>
      <c r="H34" s="29">
        <f>SUM($B$8:B34)</f>
        <v>620</v>
      </c>
      <c r="I34" s="30">
        <f>_xlfn.IFNA(VLOOKUP(A34, Купоны[[#All],[Купоны дата]:[Купоны % от Номинала]],3,0),0)*$B$4/100*H34</f>
        <v>0</v>
      </c>
      <c r="J34" s="29" t="str">
        <f t="shared" si="3"/>
        <v>Нет</v>
      </c>
      <c r="K34" s="30">
        <f t="shared" si="4"/>
        <v>-560127.20547945204</v>
      </c>
      <c r="L34" s="29">
        <f t="shared" si="2"/>
        <v>-548065.81683928159</v>
      </c>
    </row>
    <row r="35" spans="1:12" x14ac:dyDescent="0.2">
      <c r="A35" s="27">
        <v>43105</v>
      </c>
      <c r="B35" s="28">
        <v>-620</v>
      </c>
      <c r="C35" s="29">
        <f>VLOOKUP(A35,Таблица2[[&lt;DATE&gt;]:[&lt;VOL&gt;]],5)</f>
        <v>102.18</v>
      </c>
      <c r="D35" s="29">
        <f>MATCH(A35,Купоны[[#All],[Купоны дата]],1)</f>
        <v>2</v>
      </c>
      <c r="E35" s="33">
        <f>INDEX(Купоны[[#All],[Купоны дата]],D35,1)</f>
        <v>43021</v>
      </c>
      <c r="F35" s="30">
        <f t="shared" si="0"/>
        <v>1.8410958904109587</v>
      </c>
      <c r="G35" s="28">
        <f t="shared" si="1"/>
        <v>644930.79452054796</v>
      </c>
      <c r="H35" s="29">
        <f>SUM($B$8:B35)</f>
        <v>0</v>
      </c>
      <c r="I35" s="30">
        <f>_xlfn.IFNA(VLOOKUP(A35, Купоны[[#All],[Купоны дата]:[Купоны % от Номинала]],3,0),0)*$B$4/100*H35</f>
        <v>0</v>
      </c>
      <c r="J35" s="29" t="str">
        <f t="shared" si="3"/>
        <v>Нет</v>
      </c>
      <c r="K35" s="30">
        <f t="shared" si="4"/>
        <v>644930.79452054796</v>
      </c>
      <c r="L35" s="29">
        <f t="shared" si="2"/>
        <v>630708.34752644342</v>
      </c>
    </row>
    <row r="36" spans="1:12" x14ac:dyDescent="0.2">
      <c r="A36" s="27">
        <v>43112</v>
      </c>
      <c r="B36" s="28">
        <v>460</v>
      </c>
      <c r="C36" s="29">
        <f>VLOOKUP(A36,Таблица2[[&lt;DATE&gt;]:[&lt;VOL&gt;]],5)</f>
        <v>101.99</v>
      </c>
      <c r="D36" s="29">
        <f>MATCH(A36,Купоны[[#All],[Купоны дата]],1)</f>
        <v>2</v>
      </c>
      <c r="E36" s="33">
        <f>INDEX(Купоны[[#All],[Купоны дата]],D36,1)</f>
        <v>43021</v>
      </c>
      <c r="F36" s="30">
        <f t="shared" si="0"/>
        <v>1.9945205479452055</v>
      </c>
      <c r="G36" s="28">
        <f t="shared" si="1"/>
        <v>-478328.7945205479</v>
      </c>
      <c r="H36" s="29">
        <f>SUM($B$8:B36)</f>
        <v>460</v>
      </c>
      <c r="I36" s="30">
        <f>_xlfn.IFNA(VLOOKUP(A36, Купоны[[#All],[Купоны дата]:[Купоны % от Номинала]],3,0),0)*$B$4/100*H36</f>
        <v>0</v>
      </c>
      <c r="J36" s="29" t="str">
        <f t="shared" si="3"/>
        <v>Нет</v>
      </c>
      <c r="K36" s="30">
        <f t="shared" si="4"/>
        <v>-478328.7945205479</v>
      </c>
      <c r="L36" s="29">
        <f t="shared" si="2"/>
        <v>-466911.90282966598</v>
      </c>
    </row>
    <row r="37" spans="1:12" x14ac:dyDescent="0.2">
      <c r="A37" s="27">
        <v>43123</v>
      </c>
      <c r="B37" s="28">
        <v>-290</v>
      </c>
      <c r="C37" s="29">
        <f>VLOOKUP(A37,Таблица2[[&lt;DATE&gt;]:[&lt;VOL&gt;]],5)</f>
        <v>101.97</v>
      </c>
      <c r="D37" s="29">
        <f>MATCH(A37,Купоны[[#All],[Купоны дата]],1)</f>
        <v>2</v>
      </c>
      <c r="E37" s="33">
        <f>INDEX(Купоны[[#All],[Купоны дата]],D37,1)</f>
        <v>43021</v>
      </c>
      <c r="F37" s="30">
        <f t="shared" si="0"/>
        <v>2.2356164383561645</v>
      </c>
      <c r="G37" s="28">
        <f t="shared" si="1"/>
        <v>302196.28767123283</v>
      </c>
      <c r="H37" s="29">
        <f>SUM($B$8:B37)</f>
        <v>170</v>
      </c>
      <c r="I37" s="30">
        <f>_xlfn.IFNA(VLOOKUP(A37, Купоны[[#All],[Купоны дата]:[Купоны % от Номинала]],3,0),0)*$B$4/100*H37</f>
        <v>0</v>
      </c>
      <c r="J37" s="29" t="str">
        <f t="shared" si="3"/>
        <v>Нет</v>
      </c>
      <c r="K37" s="30">
        <f t="shared" si="4"/>
        <v>302196.28767123283</v>
      </c>
      <c r="L37" s="29">
        <f t="shared" si="2"/>
        <v>294123.2336067711</v>
      </c>
    </row>
    <row r="38" spans="1:12" x14ac:dyDescent="0.2">
      <c r="A38" s="27">
        <v>43124</v>
      </c>
      <c r="B38" s="28">
        <v>390</v>
      </c>
      <c r="C38" s="29">
        <f>VLOOKUP(A38,Таблица2[[&lt;DATE&gt;]:[&lt;VOL&gt;]],5)</f>
        <v>102</v>
      </c>
      <c r="D38" s="29">
        <f>MATCH(A38,Купоны[[#All],[Купоны дата]],1)</f>
        <v>2</v>
      </c>
      <c r="E38" s="33">
        <f>INDEX(Купоны[[#All],[Купоны дата]],D38,1)</f>
        <v>43021</v>
      </c>
      <c r="F38" s="30">
        <f t="shared" si="0"/>
        <v>2.2575342465753425</v>
      </c>
      <c r="G38" s="28">
        <f t="shared" si="1"/>
        <v>-406604.38356164383</v>
      </c>
      <c r="H38" s="29">
        <f>SUM($B$8:B38)</f>
        <v>560</v>
      </c>
      <c r="I38" s="30">
        <f>_xlfn.IFNA(VLOOKUP(A38, Купоны[[#All],[Купоны дата]:[Купоны % от Номинала]],3,0),0)*$B$4/100*H38</f>
        <v>0</v>
      </c>
      <c r="J38" s="29" t="str">
        <f t="shared" si="3"/>
        <v>Нет</v>
      </c>
      <c r="K38" s="30">
        <f t="shared" si="4"/>
        <v>-406604.38356164383</v>
      </c>
      <c r="L38" s="29">
        <f t="shared" si="2"/>
        <v>-395637.06494067528</v>
      </c>
    </row>
    <row r="39" spans="1:12" x14ac:dyDescent="0.2">
      <c r="A39" s="27">
        <v>43125</v>
      </c>
      <c r="B39" s="28">
        <v>200</v>
      </c>
      <c r="C39" s="29">
        <f>VLOOKUP(A39,Таблица2[[&lt;DATE&gt;]:[&lt;VOL&gt;]],5)</f>
        <v>102</v>
      </c>
      <c r="D39" s="29">
        <f>MATCH(A39,Купоны[[#All],[Купоны дата]],1)</f>
        <v>2</v>
      </c>
      <c r="E39" s="33">
        <f>INDEX(Купоны[[#All],[Купоны дата]],D39,1)</f>
        <v>43021</v>
      </c>
      <c r="F39" s="30">
        <f t="shared" si="0"/>
        <v>2.2794520547945205</v>
      </c>
      <c r="G39" s="28">
        <f t="shared" si="1"/>
        <v>-208558.904109589</v>
      </c>
      <c r="H39" s="29">
        <f>SUM($B$8:B39)</f>
        <v>760</v>
      </c>
      <c r="I39" s="30">
        <f>_xlfn.IFNA(VLOOKUP(A39, Купоны[[#All],[Купоны дата]:[Купоны % от Номинала]],3,0),0)*$B$4/100*H39</f>
        <v>0</v>
      </c>
      <c r="J39" s="29" t="str">
        <f t="shared" si="3"/>
        <v>Нет</v>
      </c>
      <c r="K39" s="30">
        <f t="shared" si="4"/>
        <v>-208558.904109589</v>
      </c>
      <c r="L39" s="29">
        <f t="shared" si="2"/>
        <v>-202879.59021187725</v>
      </c>
    </row>
    <row r="40" spans="1:12" x14ac:dyDescent="0.2">
      <c r="A40" s="27">
        <v>43126</v>
      </c>
      <c r="B40" s="28">
        <v>-750</v>
      </c>
      <c r="C40" s="29">
        <f>VLOOKUP(A40,Таблица2[[&lt;DATE&gt;]:[&lt;VOL&gt;]],5)</f>
        <v>101.99</v>
      </c>
      <c r="D40" s="29">
        <f>MATCH(A40,Купоны[[#All],[Купоны дата]],1)</f>
        <v>2</v>
      </c>
      <c r="E40" s="33">
        <f>INDEX(Купоны[[#All],[Купоны дата]],D40,1)</f>
        <v>43021</v>
      </c>
      <c r="F40" s="30">
        <f t="shared" si="0"/>
        <v>2.3013698630136985</v>
      </c>
      <c r="G40" s="28">
        <f t="shared" si="1"/>
        <v>782185.27397260279</v>
      </c>
      <c r="H40" s="29">
        <f>SUM($B$8:B40)</f>
        <v>10</v>
      </c>
      <c r="I40" s="30">
        <f>_xlfn.IFNA(VLOOKUP(A40, Купоны[[#All],[Купоны дата]:[Купоны % от Номинала]],3,0),0)*$B$4/100*H40</f>
        <v>0</v>
      </c>
      <c r="J40" s="29" t="str">
        <f t="shared" si="3"/>
        <v>Нет</v>
      </c>
      <c r="K40" s="30">
        <f t="shared" si="4"/>
        <v>782185.27397260279</v>
      </c>
      <c r="L40" s="29">
        <f t="shared" si="2"/>
        <v>760683.44751056191</v>
      </c>
    </row>
    <row r="41" spans="1:12" x14ac:dyDescent="0.2">
      <c r="A41" s="27">
        <v>43132</v>
      </c>
      <c r="B41" s="28">
        <v>450</v>
      </c>
      <c r="C41" s="29">
        <f>VLOOKUP(A41,Таблица2[[&lt;DATE&gt;]:[&lt;VOL&gt;]],5)</f>
        <v>102.5</v>
      </c>
      <c r="D41" s="29">
        <f>MATCH(A41,Купоны[[#All],[Купоны дата]],1)</f>
        <v>2</v>
      </c>
      <c r="E41" s="33">
        <f>INDEX(Купоны[[#All],[Купоны дата]],D41,1)</f>
        <v>43021</v>
      </c>
      <c r="F41" s="30">
        <f t="shared" si="0"/>
        <v>2.4328767123287673</v>
      </c>
      <c r="G41" s="28">
        <f t="shared" si="1"/>
        <v>-472197.94520547939</v>
      </c>
      <c r="H41" s="29">
        <f>SUM($B$8:B41)</f>
        <v>460</v>
      </c>
      <c r="I41" s="30">
        <f>_xlfn.IFNA(VLOOKUP(A41, Купоны[[#All],[Купоны дата]:[Купоны % от Номинала]],3,0),0)*$B$4/100*H41</f>
        <v>0</v>
      </c>
      <c r="J41" s="29" t="str">
        <f t="shared" si="3"/>
        <v>Нет</v>
      </c>
      <c r="K41" s="30">
        <f t="shared" si="4"/>
        <v>-472197.94520547939</v>
      </c>
      <c r="L41" s="29">
        <f t="shared" si="2"/>
        <v>-458486.62522207806</v>
      </c>
    </row>
    <row r="42" spans="1:12" x14ac:dyDescent="0.2">
      <c r="A42" s="27">
        <v>43140</v>
      </c>
      <c r="B42" s="28">
        <v>-40</v>
      </c>
      <c r="C42" s="29">
        <f>VLOOKUP(A42,Таблица2[[&lt;DATE&gt;]:[&lt;VOL&gt;]],5)</f>
        <v>102.7</v>
      </c>
      <c r="D42" s="29">
        <f>MATCH(A42,Купоны[[#All],[Купоны дата]],1)</f>
        <v>2</v>
      </c>
      <c r="E42" s="33">
        <f>INDEX(Купоны[[#All],[Купоны дата]],D42,1)</f>
        <v>43021</v>
      </c>
      <c r="F42" s="30">
        <f t="shared" si="0"/>
        <v>2.6082191780821917</v>
      </c>
      <c r="G42" s="28">
        <f t="shared" si="1"/>
        <v>42123.287671232887</v>
      </c>
      <c r="H42" s="29">
        <f>SUM($B$8:B42)</f>
        <v>420</v>
      </c>
      <c r="I42" s="30">
        <f>_xlfn.IFNA(VLOOKUP(A42, Купоны[[#All],[Купоны дата]:[Купоны % от Номинала]],3,0),0)*$B$4/100*H42</f>
        <v>0</v>
      </c>
      <c r="J42" s="29" t="str">
        <f t="shared" si="3"/>
        <v>Нет</v>
      </c>
      <c r="K42" s="30">
        <f t="shared" si="4"/>
        <v>42123.287671232887</v>
      </c>
      <c r="L42" s="29">
        <f t="shared" si="2"/>
        <v>40813.374243709113</v>
      </c>
    </row>
    <row r="43" spans="1:12" x14ac:dyDescent="0.2">
      <c r="A43" s="27">
        <v>43146</v>
      </c>
      <c r="B43" s="28">
        <v>-220</v>
      </c>
      <c r="C43" s="29">
        <f>VLOOKUP(A43,Таблица2[[&lt;DATE&gt;]:[&lt;VOL&gt;]],5)</f>
        <v>102.78</v>
      </c>
      <c r="D43" s="29">
        <f>MATCH(A43,Купоны[[#All],[Купоны дата]],1)</f>
        <v>2</v>
      </c>
      <c r="E43" s="33">
        <f>INDEX(Купоны[[#All],[Купоны дата]],D43,1)</f>
        <v>43021</v>
      </c>
      <c r="F43" s="30">
        <f t="shared" si="0"/>
        <v>2.7397260273972601</v>
      </c>
      <c r="G43" s="28">
        <f t="shared" si="1"/>
        <v>232143.39726027395</v>
      </c>
      <c r="H43" s="29">
        <f>SUM($B$8:B43)</f>
        <v>200</v>
      </c>
      <c r="I43" s="30">
        <f>_xlfn.IFNA(VLOOKUP(A43, Купоны[[#All],[Купоны дата]:[Купоны % от Номинала]],3,0),0)*$B$4/100*H43</f>
        <v>0</v>
      </c>
      <c r="J43" s="29" t="str">
        <f t="shared" si="3"/>
        <v>Нет</v>
      </c>
      <c r="K43" s="30">
        <f t="shared" si="4"/>
        <v>232143.39726027395</v>
      </c>
      <c r="L43" s="29">
        <f t="shared" si="2"/>
        <v>224566.42474193554</v>
      </c>
    </row>
    <row r="44" spans="1:12" x14ac:dyDescent="0.2">
      <c r="A44" s="27">
        <v>43147</v>
      </c>
      <c r="B44" s="28">
        <v>30</v>
      </c>
      <c r="C44" s="29">
        <f>VLOOKUP(A44,Таблица2[[&lt;DATE&gt;]:[&lt;VOL&gt;]],5)</f>
        <v>103</v>
      </c>
      <c r="D44" s="29">
        <f>MATCH(A44,Купоны[[#All],[Купоны дата]],1)</f>
        <v>2</v>
      </c>
      <c r="E44" s="33">
        <f>INDEX(Купоны[[#All],[Купоны дата]],D44,1)</f>
        <v>43021</v>
      </c>
      <c r="F44" s="30">
        <f t="shared" si="0"/>
        <v>2.7616438356164381</v>
      </c>
      <c r="G44" s="28">
        <f t="shared" si="1"/>
        <v>-31728.493150684932</v>
      </c>
      <c r="H44" s="29">
        <f>SUM($B$8:B44)</f>
        <v>230</v>
      </c>
      <c r="I44" s="30">
        <f>_xlfn.IFNA(VLOOKUP(A44, Купоны[[#All],[Купоны дата]:[Купоны % от Номинала]],3,0),0)*$B$4/100*H44</f>
        <v>0</v>
      </c>
      <c r="J44" s="29" t="str">
        <f t="shared" si="3"/>
        <v>Нет</v>
      </c>
      <c r="K44" s="30">
        <f t="shared" si="4"/>
        <v>-31728.493150684932</v>
      </c>
      <c r="L44" s="29">
        <f t="shared" si="2"/>
        <v>-30684.753866916995</v>
      </c>
    </row>
    <row r="45" spans="1:12" x14ac:dyDescent="0.2">
      <c r="A45" s="27">
        <v>43152</v>
      </c>
      <c r="B45" s="28">
        <v>80</v>
      </c>
      <c r="C45" s="29">
        <f>VLOOKUP(A45,Таблица2[[&lt;DATE&gt;]:[&lt;VOL&gt;]],5)</f>
        <v>102.85</v>
      </c>
      <c r="D45" s="29">
        <f>MATCH(A45,Купоны[[#All],[Купоны дата]],1)</f>
        <v>2</v>
      </c>
      <c r="E45" s="33">
        <f>INDEX(Купоны[[#All],[Купоны дата]],D45,1)</f>
        <v>43021</v>
      </c>
      <c r="F45" s="30">
        <f t="shared" si="0"/>
        <v>2.8712328767123285</v>
      </c>
      <c r="G45" s="28">
        <f t="shared" si="1"/>
        <v>-84576.986301369849</v>
      </c>
      <c r="H45" s="29">
        <f>SUM($B$8:B45)</f>
        <v>310</v>
      </c>
      <c r="I45" s="30">
        <f>_xlfn.IFNA(VLOOKUP(A45, Купоны[[#All],[Купоны дата]:[Купоны % от Номинала]],3,0),0)*$B$4/100*H45</f>
        <v>0</v>
      </c>
      <c r="J45" s="29" t="str">
        <f t="shared" si="3"/>
        <v>Нет</v>
      </c>
      <c r="K45" s="30">
        <f t="shared" si="4"/>
        <v>-84576.986301369849</v>
      </c>
      <c r="L45" s="29">
        <f t="shared" si="2"/>
        <v>-81686.246863367531</v>
      </c>
    </row>
    <row r="46" spans="1:12" x14ac:dyDescent="0.2">
      <c r="A46" s="27">
        <v>43153</v>
      </c>
      <c r="B46" s="28">
        <v>-90</v>
      </c>
      <c r="C46" s="29">
        <f>VLOOKUP(A46,Таблица2[[&lt;DATE&gt;]:[&lt;VOL&gt;]],5)</f>
        <v>102.89</v>
      </c>
      <c r="D46" s="29">
        <f>MATCH(A46,Купоны[[#All],[Купоны дата]],1)</f>
        <v>2</v>
      </c>
      <c r="E46" s="33">
        <f>INDEX(Купоны[[#All],[Купоны дата]],D46,1)</f>
        <v>43021</v>
      </c>
      <c r="F46" s="30">
        <f t="shared" si="0"/>
        <v>2.893150684931507</v>
      </c>
      <c r="G46" s="28">
        <f t="shared" si="1"/>
        <v>95204.835616438359</v>
      </c>
      <c r="H46" s="29">
        <f>SUM($B$8:B46)</f>
        <v>220</v>
      </c>
      <c r="I46" s="30">
        <f>_xlfn.IFNA(VLOOKUP(A46, Купоны[[#All],[Купоны дата]:[Купоны % от Номинала]],3,0),0)*$B$4/100*H46</f>
        <v>0</v>
      </c>
      <c r="J46" s="29" t="str">
        <f t="shared" si="3"/>
        <v>Нет</v>
      </c>
      <c r="K46" s="30">
        <f t="shared" si="4"/>
        <v>95204.835616438359</v>
      </c>
      <c r="L46" s="29">
        <f t="shared" si="2"/>
        <v>91926.442162575055</v>
      </c>
    </row>
    <row r="47" spans="1:12" x14ac:dyDescent="0.2">
      <c r="A47" s="27">
        <v>43161</v>
      </c>
      <c r="B47" s="28">
        <v>960</v>
      </c>
      <c r="C47" s="29">
        <f>VLOOKUP(A47,Таблица2[[&lt;DATE&gt;]:[&lt;VOL&gt;]],5)</f>
        <v>103</v>
      </c>
      <c r="D47" s="29">
        <f>MATCH(A47,Купоны[[#All],[Купоны дата]],1)</f>
        <v>2</v>
      </c>
      <c r="E47" s="33">
        <f>INDEX(Купоны[[#All],[Купоны дата]],D47,1)</f>
        <v>43021</v>
      </c>
      <c r="F47" s="30">
        <f t="shared" si="0"/>
        <v>3.0684931506849318</v>
      </c>
      <c r="G47" s="28">
        <f t="shared" si="1"/>
        <v>-1018257.5342465754</v>
      </c>
      <c r="H47" s="29">
        <f>SUM($B$8:B47)</f>
        <v>1180</v>
      </c>
      <c r="I47" s="30">
        <f>_xlfn.IFNA(VLOOKUP(A47, Купоны[[#All],[Купоны дата]:[Купоны % от Номинала]],3,0),0)*$B$4/100*H47</f>
        <v>0</v>
      </c>
      <c r="J47" s="29" t="str">
        <f t="shared" si="3"/>
        <v>Нет</v>
      </c>
      <c r="K47" s="30">
        <f t="shared" si="4"/>
        <v>-1018257.5342465754</v>
      </c>
      <c r="L47" s="29">
        <f t="shared" si="2"/>
        <v>-981107.82581050531</v>
      </c>
    </row>
    <row r="48" spans="1:12" x14ac:dyDescent="0.2">
      <c r="A48" s="27">
        <v>43164</v>
      </c>
      <c r="B48" s="28">
        <v>-430</v>
      </c>
      <c r="C48" s="29">
        <f>VLOOKUP(A48,Таблица2[[&lt;DATE&gt;]:[&lt;VOL&gt;]],5)</f>
        <v>102.75</v>
      </c>
      <c r="D48" s="29">
        <f>MATCH(A48,Купоны[[#All],[Купоны дата]],1)</f>
        <v>2</v>
      </c>
      <c r="E48" s="33">
        <f>INDEX(Купоны[[#All],[Купоны дата]],D48,1)</f>
        <v>43021</v>
      </c>
      <c r="F48" s="30">
        <f t="shared" si="0"/>
        <v>3.1342465753424658</v>
      </c>
      <c r="G48" s="28">
        <f t="shared" si="1"/>
        <v>455302.26027397258</v>
      </c>
      <c r="H48" s="29">
        <f>SUM($B$8:B48)</f>
        <v>750</v>
      </c>
      <c r="I48" s="30">
        <f>_xlfn.IFNA(VLOOKUP(A48, Купоны[[#All],[Купоны дата]:[Купоны % от Номинала]],3,0),0)*$B$4/100*H48</f>
        <v>0</v>
      </c>
      <c r="J48" s="29" t="str">
        <f t="shared" si="3"/>
        <v>Нет</v>
      </c>
      <c r="K48" s="30">
        <f t="shared" si="4"/>
        <v>455302.26027397258</v>
      </c>
      <c r="L48" s="29">
        <f t="shared" si="2"/>
        <v>438341.95245884208</v>
      </c>
    </row>
    <row r="49" spans="1:12" x14ac:dyDescent="0.2">
      <c r="A49" s="27">
        <v>43166</v>
      </c>
      <c r="B49" s="28">
        <v>-230</v>
      </c>
      <c r="C49" s="29">
        <f>VLOOKUP(A49,Таблица2[[&lt;DATE&gt;]:[&lt;VOL&gt;]],5)</f>
        <v>102.8</v>
      </c>
      <c r="D49" s="29">
        <f>MATCH(A49,Купоны[[#All],[Купоны дата]],1)</f>
        <v>2</v>
      </c>
      <c r="E49" s="33">
        <f>INDEX(Купоны[[#All],[Купоны дата]],D49,1)</f>
        <v>43021</v>
      </c>
      <c r="F49" s="30">
        <f t="shared" si="0"/>
        <v>3.1780821917808217</v>
      </c>
      <c r="G49" s="28">
        <f t="shared" si="1"/>
        <v>243749.58904109587</v>
      </c>
      <c r="H49" s="29">
        <f>SUM($B$8:B49)</f>
        <v>520</v>
      </c>
      <c r="I49" s="30">
        <f>_xlfn.IFNA(VLOOKUP(A49, Купоны[[#All],[Купоны дата]:[Купоны % от Номинала]],3,0),0)*$B$4/100*H49</f>
        <v>0</v>
      </c>
      <c r="J49" s="29" t="str">
        <f t="shared" si="3"/>
        <v>Нет</v>
      </c>
      <c r="K49" s="30">
        <f t="shared" si="4"/>
        <v>243749.58904109587</v>
      </c>
      <c r="L49" s="29">
        <f t="shared" si="2"/>
        <v>234545.19456427681</v>
      </c>
    </row>
    <row r="50" spans="1:12" x14ac:dyDescent="0.2">
      <c r="A50" s="27">
        <v>43168</v>
      </c>
      <c r="B50" s="28">
        <v>200</v>
      </c>
      <c r="C50" s="29">
        <f>VLOOKUP(A50,Таблица2[[&lt;DATE&gt;]:[&lt;VOL&gt;]],5)</f>
        <v>102.99</v>
      </c>
      <c r="D50" s="29">
        <f>MATCH(A50,Купоны[[#All],[Купоны дата]],1)</f>
        <v>2</v>
      </c>
      <c r="E50" s="33">
        <f>INDEX(Купоны[[#All],[Купоны дата]],D50,1)</f>
        <v>43021</v>
      </c>
      <c r="F50" s="30">
        <f t="shared" si="0"/>
        <v>3.2219178082191782</v>
      </c>
      <c r="G50" s="28">
        <f t="shared" si="1"/>
        <v>-212423.83561643836</v>
      </c>
      <c r="H50" s="29">
        <f>SUM($B$8:B50)</f>
        <v>720</v>
      </c>
      <c r="I50" s="30">
        <f>_xlfn.IFNA(VLOOKUP(A50, Купоны[[#All],[Купоны дата]:[Купоны % от Номинала]],3,0),0)*$B$4/100*H50</f>
        <v>0</v>
      </c>
      <c r="J50" s="29" t="str">
        <f t="shared" si="3"/>
        <v>Нет</v>
      </c>
      <c r="K50" s="30">
        <f t="shared" si="4"/>
        <v>-212423.83561643836</v>
      </c>
      <c r="L50" s="29">
        <f t="shared" si="2"/>
        <v>-204293.85776319745</v>
      </c>
    </row>
    <row r="51" spans="1:12" x14ac:dyDescent="0.2">
      <c r="A51" s="27">
        <v>43172</v>
      </c>
      <c r="B51" s="28">
        <v>-500</v>
      </c>
      <c r="C51" s="29">
        <f>VLOOKUP(A51,Таблица2[[&lt;DATE&gt;]:[&lt;VOL&gt;]],5)</f>
        <v>102.75</v>
      </c>
      <c r="D51" s="29">
        <f>MATCH(A51,Купоны[[#All],[Купоны дата]],1)</f>
        <v>2</v>
      </c>
      <c r="E51" s="33">
        <f>INDEX(Купоны[[#All],[Купоны дата]],D51,1)</f>
        <v>43021</v>
      </c>
      <c r="F51" s="30">
        <f t="shared" si="0"/>
        <v>3.3095890410958901</v>
      </c>
      <c r="G51" s="28">
        <f t="shared" si="1"/>
        <v>530297.94520547951</v>
      </c>
      <c r="H51" s="29">
        <f>SUM($B$8:B51)</f>
        <v>220</v>
      </c>
      <c r="I51" s="30">
        <f>_xlfn.IFNA(VLOOKUP(A51, Купоны[[#All],[Купоны дата]:[Купоны % от Номинала]],3,0),0)*$B$4/100*H51</f>
        <v>0</v>
      </c>
      <c r="J51" s="29" t="str">
        <f t="shared" si="3"/>
        <v>Нет</v>
      </c>
      <c r="K51" s="30">
        <f t="shared" si="4"/>
        <v>530297.94520547951</v>
      </c>
      <c r="L51" s="29">
        <f t="shared" si="2"/>
        <v>509460.8772092571</v>
      </c>
    </row>
    <row r="52" spans="1:12" x14ac:dyDescent="0.2">
      <c r="A52" s="27">
        <v>43173</v>
      </c>
      <c r="B52" s="28">
        <v>500</v>
      </c>
      <c r="C52" s="29">
        <f>VLOOKUP(A52,Таблица2[[&lt;DATE&gt;]:[&lt;VOL&gt;]],5)</f>
        <v>102.75</v>
      </c>
      <c r="D52" s="29">
        <f>MATCH(A52,Купоны[[#All],[Купоны дата]],1)</f>
        <v>2</v>
      </c>
      <c r="E52" s="33">
        <f>INDEX(Купоны[[#All],[Купоны дата]],D52,1)</f>
        <v>43021</v>
      </c>
      <c r="F52" s="30">
        <f t="shared" si="0"/>
        <v>3.3315068493150681</v>
      </c>
      <c r="G52" s="28">
        <f t="shared" si="1"/>
        <v>-530407.53424657532</v>
      </c>
      <c r="H52" s="29">
        <f>SUM($B$8:B52)</f>
        <v>720</v>
      </c>
      <c r="I52" s="30">
        <f>_xlfn.IFNA(VLOOKUP(A52, Купоны[[#All],[Купоны дата]:[Купоны % от Номинала]],3,0),0)*$B$4/100*H52</f>
        <v>0</v>
      </c>
      <c r="J52" s="29" t="str">
        <f t="shared" si="3"/>
        <v>Нет</v>
      </c>
      <c r="K52" s="30">
        <f t="shared" si="4"/>
        <v>-530407.53424657532</v>
      </c>
      <c r="L52" s="29">
        <f t="shared" si="2"/>
        <v>-509430.90365909052</v>
      </c>
    </row>
    <row r="53" spans="1:12" x14ac:dyDescent="0.2">
      <c r="A53" s="27">
        <v>43174</v>
      </c>
      <c r="B53" s="28">
        <v>-160</v>
      </c>
      <c r="C53" s="29">
        <f>VLOOKUP(A53,Таблица2[[&lt;DATE&gt;]:[&lt;VOL&gt;]],5)</f>
        <v>102.73</v>
      </c>
      <c r="D53" s="29">
        <f>MATCH(A53,Купоны[[#All],[Купоны дата]],1)</f>
        <v>2</v>
      </c>
      <c r="E53" s="33">
        <f>INDEX(Купоны[[#All],[Купоны дата]],D53,1)</f>
        <v>43021</v>
      </c>
      <c r="F53" s="30">
        <f t="shared" si="0"/>
        <v>3.3534246575342466</v>
      </c>
      <c r="G53" s="28">
        <f t="shared" si="1"/>
        <v>169733.4794520548</v>
      </c>
      <c r="H53" s="29">
        <f>SUM($B$8:B53)</f>
        <v>560</v>
      </c>
      <c r="I53" s="30">
        <f>_xlfn.IFNA(VLOOKUP(A53, Купоны[[#All],[Купоны дата]:[Купоны % от Номинала]],3,0),0)*$B$4/100*H53</f>
        <v>0</v>
      </c>
      <c r="J53" s="29" t="str">
        <f t="shared" si="3"/>
        <v>Нет</v>
      </c>
      <c r="K53" s="30">
        <f t="shared" si="4"/>
        <v>169733.4794520548</v>
      </c>
      <c r="L53" s="29">
        <f t="shared" si="2"/>
        <v>162977.56493893807</v>
      </c>
    </row>
    <row r="54" spans="1:12" x14ac:dyDescent="0.2">
      <c r="A54" s="27">
        <v>43175</v>
      </c>
      <c r="B54" s="28">
        <v>290</v>
      </c>
      <c r="C54" s="29">
        <f>VLOOKUP(A54,Таблица2[[&lt;DATE&gt;]:[&lt;VOL&gt;]],5)</f>
        <v>102.8</v>
      </c>
      <c r="D54" s="29">
        <f>MATCH(A54,Купоны[[#All],[Купоны дата]],1)</f>
        <v>2</v>
      </c>
      <c r="E54" s="33">
        <f>INDEX(Купоны[[#All],[Купоны дата]],D54,1)</f>
        <v>43021</v>
      </c>
      <c r="F54" s="30">
        <f t="shared" si="0"/>
        <v>3.3753424657534246</v>
      </c>
      <c r="G54" s="28">
        <f t="shared" si="1"/>
        <v>-307908.49315068492</v>
      </c>
      <c r="H54" s="29">
        <f>SUM($B$8:B54)</f>
        <v>850</v>
      </c>
      <c r="I54" s="30">
        <f>_xlfn.IFNA(VLOOKUP(A54, Купоны[[#All],[Купоны дата]:[Купоны % от Номинала]],3,0),0)*$B$4/100*H54</f>
        <v>0</v>
      </c>
      <c r="J54" s="29" t="str">
        <f t="shared" si="3"/>
        <v>Нет</v>
      </c>
      <c r="K54" s="30">
        <f t="shared" si="4"/>
        <v>-307908.49315068492</v>
      </c>
      <c r="L54" s="29">
        <f t="shared" si="2"/>
        <v>-295574.31164021412</v>
      </c>
    </row>
    <row r="55" spans="1:12" x14ac:dyDescent="0.2">
      <c r="A55" s="27">
        <v>43178</v>
      </c>
      <c r="B55" s="28">
        <v>-290</v>
      </c>
      <c r="C55" s="29">
        <f>VLOOKUP(A55,Таблица2[[&lt;DATE&gt;]:[&lt;VOL&gt;]],5)</f>
        <v>102.9</v>
      </c>
      <c r="D55" s="29">
        <f>MATCH(A55,Купоны[[#All],[Купоны дата]],1)</f>
        <v>2</v>
      </c>
      <c r="E55" s="33">
        <f>INDEX(Купоны[[#All],[Купоны дата]],D55,1)</f>
        <v>43021</v>
      </c>
      <c r="F55" s="30">
        <f t="shared" si="0"/>
        <v>3.441095890410959</v>
      </c>
      <c r="G55" s="28">
        <f t="shared" si="1"/>
        <v>308389.17808219179</v>
      </c>
      <c r="H55" s="29">
        <f>SUM($B$8:B55)</f>
        <v>560</v>
      </c>
      <c r="I55" s="30">
        <f>_xlfn.IFNA(VLOOKUP(A55, Купоны[[#All],[Купоны дата]:[Купоны % от Номинала]],3,0),0)*$B$4/100*H55</f>
        <v>0</v>
      </c>
      <c r="J55" s="29" t="str">
        <f t="shared" si="3"/>
        <v>Нет</v>
      </c>
      <c r="K55" s="30">
        <f t="shared" si="4"/>
        <v>308389.17808219179</v>
      </c>
      <c r="L55" s="29">
        <f t="shared" si="2"/>
        <v>295800.06949400151</v>
      </c>
    </row>
    <row r="56" spans="1:12" x14ac:dyDescent="0.2">
      <c r="A56" s="27">
        <v>43179</v>
      </c>
      <c r="B56" s="28">
        <v>-380</v>
      </c>
      <c r="C56" s="29">
        <f>VLOOKUP(A56,Таблица2[[&lt;DATE&gt;]:[&lt;VOL&gt;]],5)</f>
        <v>103</v>
      </c>
      <c r="D56" s="29">
        <f>MATCH(A56,Купоны[[#All],[Купоны дата]],1)</f>
        <v>2</v>
      </c>
      <c r="E56" s="33">
        <f>INDEX(Купоны[[#All],[Купоны дата]],D56,1)</f>
        <v>43021</v>
      </c>
      <c r="F56" s="30">
        <f t="shared" si="0"/>
        <v>3.4630136986301374</v>
      </c>
      <c r="G56" s="28">
        <f t="shared" si="1"/>
        <v>404559.45205479453</v>
      </c>
      <c r="H56" s="29">
        <f>SUM($B$8:B56)</f>
        <v>180</v>
      </c>
      <c r="I56" s="30">
        <f>_xlfn.IFNA(VLOOKUP(A56, Купоны[[#All],[Купоны дата]:[Купоны % от Номинала]],3,0),0)*$B$4/100*H56</f>
        <v>0</v>
      </c>
      <c r="J56" s="29" t="str">
        <f t="shared" si="3"/>
        <v>Нет</v>
      </c>
      <c r="K56" s="30">
        <f t="shared" si="4"/>
        <v>404559.45205479453</v>
      </c>
      <c r="L56" s="29">
        <f t="shared" si="2"/>
        <v>387941.46590341884</v>
      </c>
    </row>
    <row r="57" spans="1:12" x14ac:dyDescent="0.2">
      <c r="A57" s="27">
        <v>43182</v>
      </c>
      <c r="B57" s="28">
        <v>770</v>
      </c>
      <c r="C57" s="29">
        <f>VLOOKUP(A57,Таблица2[[&lt;DATE&gt;]:[&lt;VOL&gt;]],5)</f>
        <v>103.85</v>
      </c>
      <c r="D57" s="29">
        <f>MATCH(A57,Купоны[[#All],[Купоны дата]],1)</f>
        <v>2</v>
      </c>
      <c r="E57" s="33">
        <f>INDEX(Купоны[[#All],[Купоны дата]],D57,1)</f>
        <v>43021</v>
      </c>
      <c r="F57" s="30">
        <f t="shared" si="0"/>
        <v>3.5287671232876718</v>
      </c>
      <c r="G57" s="28">
        <f t="shared" si="1"/>
        <v>-826816.50684931502</v>
      </c>
      <c r="H57" s="29">
        <f>SUM($B$8:B57)</f>
        <v>950</v>
      </c>
      <c r="I57" s="30">
        <f>_xlfn.IFNA(VLOOKUP(A57, Купоны[[#All],[Купоны дата]:[Купоны % от Номинала]],3,0),0)*$B$4/100*H57</f>
        <v>0</v>
      </c>
      <c r="J57" s="29" t="str">
        <f t="shared" si="3"/>
        <v>Нет</v>
      </c>
      <c r="K57" s="30">
        <f t="shared" si="4"/>
        <v>-826816.50684931502</v>
      </c>
      <c r="L57" s="29">
        <f t="shared" si="2"/>
        <v>-792222.38983345497</v>
      </c>
    </row>
    <row r="58" spans="1:12" x14ac:dyDescent="0.2">
      <c r="A58" s="27">
        <v>43187</v>
      </c>
      <c r="B58" s="28">
        <v>-320</v>
      </c>
      <c r="C58" s="29">
        <f>VLOOKUP(A58,Таблица2[[&lt;DATE&gt;]:[&lt;VOL&gt;]],5)</f>
        <v>102.6</v>
      </c>
      <c r="D58" s="29">
        <f>MATCH(A58,Купоны[[#All],[Купоны дата]],1)</f>
        <v>2</v>
      </c>
      <c r="E58" s="33">
        <f>INDEX(Купоны[[#All],[Купоны дата]],D58,1)</f>
        <v>43021</v>
      </c>
      <c r="F58" s="30">
        <f t="shared" si="0"/>
        <v>3.6383561643835618</v>
      </c>
      <c r="G58" s="28">
        <f t="shared" si="1"/>
        <v>339962.7397260273</v>
      </c>
      <c r="H58" s="29">
        <f>SUM($B$8:B58)</f>
        <v>630</v>
      </c>
      <c r="I58" s="30">
        <f>_xlfn.IFNA(VLOOKUP(A58, Купоны[[#All],[Купоны дата]:[Купоны % от Номинала]],3,0),0)*$B$4/100*H58</f>
        <v>0</v>
      </c>
      <c r="J58" s="29" t="str">
        <f t="shared" si="3"/>
        <v>Нет</v>
      </c>
      <c r="K58" s="30">
        <f t="shared" si="4"/>
        <v>339962.7397260273</v>
      </c>
      <c r="L58" s="29">
        <f t="shared" si="2"/>
        <v>325306.56955251959</v>
      </c>
    </row>
    <row r="59" spans="1:12" x14ac:dyDescent="0.2">
      <c r="A59" s="27">
        <v>43188</v>
      </c>
      <c r="B59" s="28">
        <v>-40</v>
      </c>
      <c r="C59" s="29">
        <f>VLOOKUP(A59,Таблица2[[&lt;DATE&gt;]:[&lt;VOL&gt;]],5)</f>
        <v>102.75</v>
      </c>
      <c r="D59" s="29">
        <f>MATCH(A59,Купоны[[#All],[Купоны дата]],1)</f>
        <v>2</v>
      </c>
      <c r="E59" s="33">
        <f>INDEX(Купоны[[#All],[Купоны дата]],D59,1)</f>
        <v>43021</v>
      </c>
      <c r="F59" s="30">
        <f t="shared" si="0"/>
        <v>3.6602739726027393</v>
      </c>
      <c r="G59" s="28">
        <f t="shared" si="1"/>
        <v>42564.109589041087</v>
      </c>
      <c r="H59" s="29">
        <f>SUM($B$8:B59)</f>
        <v>590</v>
      </c>
      <c r="I59" s="30">
        <f>_xlfn.IFNA(VLOOKUP(A59, Купоны[[#All],[Купоны дата]:[Купоны % от Номинала]],3,0),0)*$B$4/100*H59</f>
        <v>0</v>
      </c>
      <c r="J59" s="29" t="str">
        <f t="shared" si="3"/>
        <v>Нет</v>
      </c>
      <c r="K59" s="30">
        <f t="shared" si="4"/>
        <v>42564.109589041087</v>
      </c>
      <c r="L59" s="29">
        <f t="shared" si="2"/>
        <v>40718.312771499288</v>
      </c>
    </row>
    <row r="60" spans="1:12" x14ac:dyDescent="0.2">
      <c r="A60" s="27">
        <v>43189</v>
      </c>
      <c r="B60" s="28">
        <v>530</v>
      </c>
      <c r="C60" s="29">
        <f>VLOOKUP(A60,Таблица2[[&lt;DATE&gt;]:[&lt;VOL&gt;]],5)</f>
        <v>102.6</v>
      </c>
      <c r="D60" s="29">
        <f>MATCH(A60,Купоны[[#All],[Купоны дата]],1)</f>
        <v>2</v>
      </c>
      <c r="E60" s="33">
        <f>INDEX(Купоны[[#All],[Купоны дата]],D60,1)</f>
        <v>43021</v>
      </c>
      <c r="F60" s="30">
        <f t="shared" si="0"/>
        <v>3.6821917808219173</v>
      </c>
      <c r="G60" s="28">
        <f t="shared" si="1"/>
        <v>-563295.61643835623</v>
      </c>
      <c r="H60" s="29">
        <f>SUM($B$8:B60)</f>
        <v>1120</v>
      </c>
      <c r="I60" s="30">
        <f>_xlfn.IFNA(VLOOKUP(A60, Купоны[[#All],[Купоны дата]:[Купоны % от Номинала]],3,0),0)*$B$4/100*H60</f>
        <v>0</v>
      </c>
      <c r="J60" s="29" t="str">
        <f t="shared" si="3"/>
        <v>Нет</v>
      </c>
      <c r="K60" s="30">
        <f t="shared" si="4"/>
        <v>-563295.61643835623</v>
      </c>
      <c r="L60" s="29">
        <f t="shared" si="2"/>
        <v>-538725.21209727169</v>
      </c>
    </row>
    <row r="61" spans="1:12" x14ac:dyDescent="0.2">
      <c r="A61" s="27">
        <v>43193</v>
      </c>
      <c r="B61" s="28">
        <v>-430</v>
      </c>
      <c r="C61" s="29">
        <f>VLOOKUP(A61,Таблица2[[&lt;DATE&gt;]:[&lt;VOL&gt;]],5)</f>
        <v>102.65</v>
      </c>
      <c r="D61" s="29">
        <f>MATCH(A61,Купоны[[#All],[Купоны дата]],1)</f>
        <v>2</v>
      </c>
      <c r="E61" s="33">
        <f>INDEX(Купоны[[#All],[Купоны дата]],D61,1)</f>
        <v>43021</v>
      </c>
      <c r="F61" s="30">
        <f t="shared" si="0"/>
        <v>3.7698630136986302</v>
      </c>
      <c r="G61" s="28">
        <f t="shared" si="1"/>
        <v>457605.41095890407</v>
      </c>
      <c r="H61" s="29">
        <f>SUM($B$8:B61)</f>
        <v>690</v>
      </c>
      <c r="I61" s="30">
        <f>_xlfn.IFNA(VLOOKUP(A61, Купоны[[#All],[Купоны дата]:[Купоны % от Номинала]],3,0),0)*$B$4/100*H61</f>
        <v>0</v>
      </c>
      <c r="J61" s="29" t="str">
        <f t="shared" si="3"/>
        <v>Нет</v>
      </c>
      <c r="K61" s="30">
        <f t="shared" si="4"/>
        <v>457605.41095890407</v>
      </c>
      <c r="L61" s="29">
        <f t="shared" si="2"/>
        <v>437180.63044103235</v>
      </c>
    </row>
    <row r="62" spans="1:12" x14ac:dyDescent="0.2">
      <c r="A62" s="27">
        <v>43196</v>
      </c>
      <c r="B62" s="28">
        <v>1280</v>
      </c>
      <c r="C62" s="29">
        <f>VLOOKUP(A62,Таблица2[[&lt;DATE&gt;]:[&lt;VOL&gt;]],5)</f>
        <v>102.85</v>
      </c>
      <c r="D62" s="29">
        <f>MATCH(A62,Купоны[[#All],[Купоны дата]],1)</f>
        <v>2</v>
      </c>
      <c r="E62" s="33">
        <f>INDEX(Купоны[[#All],[Купоны дата]],D62,1)</f>
        <v>43021</v>
      </c>
      <c r="F62" s="30">
        <f t="shared" si="0"/>
        <v>3.8356164383561646</v>
      </c>
      <c r="G62" s="28">
        <f t="shared" si="1"/>
        <v>-1365575.8904109588</v>
      </c>
      <c r="H62" s="29">
        <f>SUM($B$8:B62)</f>
        <v>1970</v>
      </c>
      <c r="I62" s="30">
        <f>_xlfn.IFNA(VLOOKUP(A62, Купоны[[#All],[Купоны дата]:[Купоны % от Номинала]],3,0),0)*$B$4/100*H62</f>
        <v>0</v>
      </c>
      <c r="J62" s="29" t="str">
        <f t="shared" si="3"/>
        <v>Нет</v>
      </c>
      <c r="K62" s="30">
        <f t="shared" si="4"/>
        <v>-1365575.8904109588</v>
      </c>
      <c r="L62" s="29">
        <f t="shared" si="2"/>
        <v>-1303586.1127059746</v>
      </c>
    </row>
    <row r="63" spans="1:12" x14ac:dyDescent="0.2">
      <c r="A63" s="27">
        <v>43200</v>
      </c>
      <c r="B63" s="28">
        <v>-1680</v>
      </c>
      <c r="C63" s="29">
        <f>VLOOKUP(A63,Таблица2[[&lt;DATE&gt;]:[&lt;VOL&gt;]],5)</f>
        <v>102.4</v>
      </c>
      <c r="D63" s="29">
        <f>MATCH(A63,Купоны[[#All],[Купоны дата]],1)</f>
        <v>2</v>
      </c>
      <c r="E63" s="33">
        <f>INDEX(Купоны[[#All],[Купоны дата]],D63,1)</f>
        <v>43021</v>
      </c>
      <c r="F63" s="30">
        <f t="shared" si="0"/>
        <v>3.9232876712328766</v>
      </c>
      <c r="G63" s="28">
        <f t="shared" si="1"/>
        <v>1786231.2328767125</v>
      </c>
      <c r="H63" s="29">
        <f>SUM($B$8:B63)</f>
        <v>290</v>
      </c>
      <c r="I63" s="30">
        <f>_xlfn.IFNA(VLOOKUP(A63, Купоны[[#All],[Купоны дата]:[Купоны % от Номинала]],3,0),0)*$B$4/100*H63</f>
        <v>0</v>
      </c>
      <c r="J63" s="29" t="str">
        <f t="shared" si="3"/>
        <v>Нет</v>
      </c>
      <c r="K63" s="30">
        <f t="shared" si="4"/>
        <v>1786231.2328767125</v>
      </c>
      <c r="L63" s="29">
        <f t="shared" si="2"/>
        <v>1703336.2738714216</v>
      </c>
    </row>
    <row r="64" spans="1:12" x14ac:dyDescent="0.2">
      <c r="A64" s="27">
        <v>43202</v>
      </c>
      <c r="B64" s="28">
        <v>380</v>
      </c>
      <c r="C64" s="29">
        <f>VLOOKUP(A64,Таблица2[[&lt;DATE&gt;]:[&lt;VOL&gt;]],5)</f>
        <v>102.58</v>
      </c>
      <c r="D64" s="29">
        <f>MATCH(A64,Купоны[[#All],[Купоны дата]],1)</f>
        <v>2</v>
      </c>
      <c r="E64" s="33">
        <f>INDEX(Купоны[[#All],[Купоны дата]],D64,1)</f>
        <v>43021</v>
      </c>
      <c r="F64" s="30">
        <f t="shared" si="0"/>
        <v>3.967123287671233</v>
      </c>
      <c r="G64" s="28">
        <f t="shared" si="1"/>
        <v>-404879.06849315064</v>
      </c>
      <c r="H64" s="29">
        <f>SUM($B$8:B64)</f>
        <v>670</v>
      </c>
      <c r="I64" s="30">
        <f>_xlfn.IFNA(VLOOKUP(A64, Купоны[[#All],[Купоны дата]:[Купоны % от Номинала]],3,0),0)*$B$4/100*H64</f>
        <v>0</v>
      </c>
      <c r="J64" s="29" t="str">
        <f t="shared" si="3"/>
        <v>Нет</v>
      </c>
      <c r="K64" s="30">
        <f t="shared" si="4"/>
        <v>-404879.06849315064</v>
      </c>
      <c r="L64" s="29">
        <f t="shared" si="2"/>
        <v>-385884.60910793493</v>
      </c>
    </row>
    <row r="65" spans="1:12" x14ac:dyDescent="0.2">
      <c r="A65" s="27">
        <v>43203</v>
      </c>
      <c r="B65" s="28">
        <v>360</v>
      </c>
      <c r="C65" s="29">
        <f>VLOOKUP(A65,Таблица2[[&lt;DATE&gt;]:[&lt;VOL&gt;]],5)</f>
        <v>102</v>
      </c>
      <c r="D65" s="29">
        <f>MATCH(A65,Купоны[[#All],[Купоны дата]],1)</f>
        <v>3</v>
      </c>
      <c r="E65" s="33">
        <f>INDEX(Купоны[[#All],[Купоны дата]],D65,1)</f>
        <v>43203</v>
      </c>
      <c r="F65" s="30">
        <f t="shared" si="0"/>
        <v>0</v>
      </c>
      <c r="G65" s="28">
        <f t="shared" si="1"/>
        <v>-367200</v>
      </c>
      <c r="H65" s="29">
        <f>SUM($B$8:B65)</f>
        <v>1030</v>
      </c>
      <c r="I65" s="30">
        <f>_xlfn.IFNA(VLOOKUP(A65, Купоны[[#All],[Купоны дата]:[Купоны % от Номинала]],3,0),0)*$B$4/100*H65</f>
        <v>41086.699999999997</v>
      </c>
      <c r="J65" s="29" t="str">
        <f>IF(I65=0,"Нет","Да")</f>
        <v>Да</v>
      </c>
      <c r="K65" s="30">
        <f t="shared" si="4"/>
        <v>-326113.3</v>
      </c>
      <c r="L65" s="29">
        <f t="shared" si="2"/>
        <v>-310731.54982832831</v>
      </c>
    </row>
    <row r="66" spans="1:12" x14ac:dyDescent="0.2">
      <c r="A66" s="27">
        <v>43213</v>
      </c>
      <c r="B66" s="28">
        <v>470</v>
      </c>
      <c r="C66" s="29">
        <f>VLOOKUP(A66,Таблица2[[&lt;DATE&gt;]:[&lt;VOL&gt;]],5)</f>
        <v>102.5</v>
      </c>
      <c r="D66" s="29">
        <f>MATCH(A66,Купоны[[#All],[Купоны дата]],1)</f>
        <v>3</v>
      </c>
      <c r="E66" s="33">
        <f>INDEX(Купоны[[#All],[Купоны дата]],D66,1)</f>
        <v>43203</v>
      </c>
      <c r="F66" s="30">
        <f t="shared" si="0"/>
        <v>0.21917808219178084</v>
      </c>
      <c r="G66" s="28">
        <f t="shared" si="1"/>
        <v>-482780.1369863014</v>
      </c>
      <c r="H66" s="29">
        <f>SUM($B$8:B66)</f>
        <v>1500</v>
      </c>
      <c r="I66" s="30">
        <f>_xlfn.IFNA(VLOOKUP(A66, Купоны[[#All],[Купоны дата]:[Купоны % от Номинала]],3,0),0)*$B$4/100*H66</f>
        <v>0</v>
      </c>
      <c r="J66" s="29" t="str">
        <f t="shared" si="3"/>
        <v>Нет</v>
      </c>
      <c r="K66" s="30">
        <f t="shared" si="4"/>
        <v>-482780.1369863014</v>
      </c>
      <c r="L66" s="29">
        <f t="shared" si="2"/>
        <v>-458789.33393976063</v>
      </c>
    </row>
    <row r="67" spans="1:12" x14ac:dyDescent="0.2">
      <c r="A67" s="27">
        <v>43215</v>
      </c>
      <c r="B67" s="28">
        <v>60</v>
      </c>
      <c r="C67" s="29">
        <f>VLOOKUP(A67,Таблица2[[&lt;DATE&gt;]:[&lt;VOL&gt;]],5)</f>
        <v>102.6</v>
      </c>
      <c r="D67" s="29">
        <f>MATCH(A67,Купоны[[#All],[Купоны дата]],1)</f>
        <v>3</v>
      </c>
      <c r="E67" s="33">
        <f>INDEX(Купоны[[#All],[Купоны дата]],D67,1)</f>
        <v>43203</v>
      </c>
      <c r="F67" s="30">
        <f t="shared" si="0"/>
        <v>0.26301369863013702</v>
      </c>
      <c r="G67" s="28">
        <f t="shared" si="1"/>
        <v>-61717.808219178078</v>
      </c>
      <c r="H67" s="29">
        <f>SUM($B$8:B67)</f>
        <v>1560</v>
      </c>
      <c r="I67" s="30">
        <f>_xlfn.IFNA(VLOOKUP(A67, Купоны[[#All],[Купоны дата]:[Купоны % от Номинала]],3,0),0)*$B$4/100*H67</f>
        <v>0</v>
      </c>
      <c r="J67" s="29" t="str">
        <f t="shared" si="3"/>
        <v>Нет</v>
      </c>
      <c r="K67" s="30">
        <f t="shared" si="4"/>
        <v>-61717.808219178078</v>
      </c>
      <c r="L67" s="29">
        <f t="shared" si="2"/>
        <v>-58619.732129419019</v>
      </c>
    </row>
    <row r="68" spans="1:12" x14ac:dyDescent="0.2">
      <c r="A68" s="27">
        <v>43220</v>
      </c>
      <c r="B68" s="28">
        <v>920</v>
      </c>
      <c r="C68" s="29">
        <f>VLOOKUP(A68,Таблица2[[&lt;DATE&gt;]:[&lt;VOL&gt;]],5)</f>
        <v>103</v>
      </c>
      <c r="D68" s="29">
        <f>MATCH(A68,Купоны[[#All],[Купоны дата]],1)</f>
        <v>3</v>
      </c>
      <c r="E68" s="33">
        <f>INDEX(Купоны[[#All],[Купоны дата]],D68,1)</f>
        <v>43203</v>
      </c>
      <c r="F68" s="30">
        <f t="shared" si="0"/>
        <v>0.37260273972602742</v>
      </c>
      <c r="G68" s="28">
        <f t="shared" si="1"/>
        <v>-951027.94520547939</v>
      </c>
      <c r="H68" s="29">
        <f>SUM($B$8:B68)</f>
        <v>2480</v>
      </c>
      <c r="I68" s="30">
        <f>_xlfn.IFNA(VLOOKUP(A68, Купоны[[#All],[Купоны дата]:[Купоны % от Номинала]],3,0),0)*$B$4/100*H68</f>
        <v>0</v>
      </c>
      <c r="J68" s="29" t="str">
        <f t="shared" si="3"/>
        <v>Нет</v>
      </c>
      <c r="K68" s="30">
        <f t="shared" si="4"/>
        <v>-951027.94520547939</v>
      </c>
      <c r="L68" s="29">
        <f t="shared" si="2"/>
        <v>-902090.59095366474</v>
      </c>
    </row>
    <row r="69" spans="1:12" x14ac:dyDescent="0.2">
      <c r="A69" s="27">
        <v>43228</v>
      </c>
      <c r="B69" s="28">
        <v>-2130</v>
      </c>
      <c r="C69" s="29">
        <f>VLOOKUP(A69,Таблица2[[&lt;DATE&gt;]:[&lt;VOL&gt;]],5)</f>
        <v>103.64</v>
      </c>
      <c r="D69" s="29">
        <f>MATCH(A69,Купоны[[#All],[Купоны дата]],1)</f>
        <v>3</v>
      </c>
      <c r="E69" s="33">
        <f>INDEX(Купоны[[#All],[Купоны дата]],D69,1)</f>
        <v>43203</v>
      </c>
      <c r="F69" s="30">
        <f t="shared" si="0"/>
        <v>0.54794520547945202</v>
      </c>
      <c r="G69" s="28">
        <f t="shared" si="1"/>
        <v>2219203.2328767125</v>
      </c>
      <c r="H69" s="29">
        <f>SUM($B$8:B69)</f>
        <v>350</v>
      </c>
      <c r="I69" s="30">
        <f>_xlfn.IFNA(VLOOKUP(A69, Купоны[[#All],[Купоны дата]:[Купоны % от Номинала]],3,0),0)*$B$4/100*H69</f>
        <v>0</v>
      </c>
      <c r="J69" s="29" t="str">
        <f t="shared" si="3"/>
        <v>Нет</v>
      </c>
      <c r="K69" s="30">
        <f t="shared" si="4"/>
        <v>2219203.2328767125</v>
      </c>
      <c r="L69" s="29">
        <f t="shared" si="2"/>
        <v>2100543.183035593</v>
      </c>
    </row>
    <row r="70" spans="1:12" x14ac:dyDescent="0.2">
      <c r="A70" s="27">
        <v>43230</v>
      </c>
      <c r="B70" s="28">
        <v>-310</v>
      </c>
      <c r="C70" s="29">
        <f>VLOOKUP(A70,Таблица2[[&lt;DATE&gt;]:[&lt;VOL&gt;]],5)</f>
        <v>103.8</v>
      </c>
      <c r="D70" s="29">
        <f>MATCH(A70,Купоны[[#All],[Купоны дата]],1)</f>
        <v>3</v>
      </c>
      <c r="E70" s="33">
        <f>INDEX(Купоны[[#All],[Купоны дата]],D70,1)</f>
        <v>43203</v>
      </c>
      <c r="F70" s="30">
        <f t="shared" si="0"/>
        <v>0.59178082191780834</v>
      </c>
      <c r="G70" s="28">
        <f t="shared" si="1"/>
        <v>323614.52054794523</v>
      </c>
      <c r="H70" s="29">
        <f>SUM($B$8:B70)</f>
        <v>40</v>
      </c>
      <c r="I70" s="30">
        <f>_xlfn.IFNA(VLOOKUP(A70, Купоны[[#All],[Купоны дата]:[Купоны % от Номинала]],3,0),0)*$B$4/100*H70</f>
        <v>0</v>
      </c>
      <c r="J70" s="29" t="str">
        <f t="shared" si="3"/>
        <v>Нет</v>
      </c>
      <c r="K70" s="30">
        <f t="shared" si="4"/>
        <v>323614.52054794523</v>
      </c>
      <c r="L70" s="29">
        <f t="shared" si="2"/>
        <v>306148.37158928026</v>
      </c>
    </row>
    <row r="71" spans="1:12" x14ac:dyDescent="0.2">
      <c r="A71" s="27">
        <v>43231</v>
      </c>
      <c r="B71" s="28">
        <v>890</v>
      </c>
      <c r="C71" s="29">
        <f>VLOOKUP(A71,Таблица2[[&lt;DATE&gt;]:[&lt;VOL&gt;]],5)</f>
        <v>103.29</v>
      </c>
      <c r="D71" s="29">
        <f>MATCH(A71,Купоны[[#All],[Купоны дата]],1)</f>
        <v>3</v>
      </c>
      <c r="E71" s="33">
        <f>INDEX(Купоны[[#All],[Купоны дата]],D71,1)</f>
        <v>43203</v>
      </c>
      <c r="F71" s="30">
        <f t="shared" si="0"/>
        <v>0.61369863013698633</v>
      </c>
      <c r="G71" s="28">
        <f t="shared" si="1"/>
        <v>-924742.91780821921</v>
      </c>
      <c r="H71" s="29">
        <f>SUM($B$8:B71)</f>
        <v>930</v>
      </c>
      <c r="I71" s="30">
        <f>_xlfn.IFNA(VLOOKUP(A71, Купоны[[#All],[Купоны дата]:[Купоны % от Номинала]],3,0),0)*$B$4/100*H71</f>
        <v>0</v>
      </c>
      <c r="J71" s="29" t="str">
        <f t="shared" si="3"/>
        <v>Нет</v>
      </c>
      <c r="K71" s="30">
        <f t="shared" si="4"/>
        <v>-924742.91780821921</v>
      </c>
      <c r="L71" s="29">
        <f t="shared" si="2"/>
        <v>-874600.4077391146</v>
      </c>
    </row>
    <row r="72" spans="1:12" x14ac:dyDescent="0.2">
      <c r="A72" s="27">
        <v>43234</v>
      </c>
      <c r="B72" s="28">
        <v>90</v>
      </c>
      <c r="C72" s="29">
        <f>VLOOKUP(A72,Таблица2[[&lt;DATE&gt;]:[&lt;VOL&gt;]],5)</f>
        <v>103.04</v>
      </c>
      <c r="D72" s="29">
        <f>MATCH(A72,Купоны[[#All],[Купоны дата]],1)</f>
        <v>3</v>
      </c>
      <c r="E72" s="33">
        <f>INDEX(Купоны[[#All],[Купоны дата]],D72,1)</f>
        <v>43203</v>
      </c>
      <c r="F72" s="30">
        <f t="shared" ref="F72:F135" si="5">$B$3*(A72-E72)/365*100</f>
        <v>0.67945205479452053</v>
      </c>
      <c r="G72" s="28">
        <f t="shared" ref="G72:G135" si="6">-B72*(C72+F72)*$B$4/100</f>
        <v>-93347.506849315076</v>
      </c>
      <c r="H72" s="29">
        <f>SUM($B$8:B72)</f>
        <v>1020</v>
      </c>
      <c r="I72" s="30">
        <f>_xlfn.IFNA(VLOOKUP(A72, Купоны[[#All],[Купоны дата]:[Купоны % от Номинала]],3,0),0)*$B$4/100*H72</f>
        <v>0</v>
      </c>
      <c r="J72" s="29" t="str">
        <f t="shared" si="3"/>
        <v>Нет</v>
      </c>
      <c r="K72" s="30">
        <f t="shared" si="4"/>
        <v>-93347.506849315076</v>
      </c>
      <c r="L72" s="29">
        <f t="shared" ref="L72:L135" si="7">K72/((1+$B$5)^((A72-$A$8)/365))</f>
        <v>-88215.62358983414</v>
      </c>
    </row>
    <row r="73" spans="1:12" x14ac:dyDescent="0.2">
      <c r="A73" s="27">
        <v>43238</v>
      </c>
      <c r="B73" s="28">
        <v>-380</v>
      </c>
      <c r="C73" s="29">
        <f>VLOOKUP(A73,Таблица2[[&lt;DATE&gt;]:[&lt;VOL&gt;]],5)</f>
        <v>103</v>
      </c>
      <c r="D73" s="29">
        <f>MATCH(A73,Купоны[[#All],[Купоны дата]],1)</f>
        <v>3</v>
      </c>
      <c r="E73" s="33">
        <f>INDEX(Купоны[[#All],[Купоны дата]],D73,1)</f>
        <v>43203</v>
      </c>
      <c r="F73" s="30">
        <f t="shared" si="5"/>
        <v>0.76712328767123295</v>
      </c>
      <c r="G73" s="28">
        <f t="shared" si="6"/>
        <v>394315.0684931507</v>
      </c>
      <c r="H73" s="29">
        <f>SUM($B$8:B73)</f>
        <v>640</v>
      </c>
      <c r="I73" s="30">
        <f>_xlfn.IFNA(VLOOKUP(A73, Купоны[[#All],[Купоны дата]:[Купоны % от Номинала]],3,0),0)*$B$4/100*H73</f>
        <v>0</v>
      </c>
      <c r="J73" s="29" t="str">
        <f t="shared" ref="J73:J136" si="8">IF(I73=0,"Нет","Да")</f>
        <v>Нет</v>
      </c>
      <c r="K73" s="30">
        <f t="shared" ref="K73:K136" si="9">I73+G73</f>
        <v>394315.0684931507</v>
      </c>
      <c r="L73" s="29">
        <f t="shared" si="7"/>
        <v>372241.67229729524</v>
      </c>
    </row>
    <row r="74" spans="1:12" x14ac:dyDescent="0.2">
      <c r="A74" s="27">
        <v>43242</v>
      </c>
      <c r="B74" s="28">
        <v>50</v>
      </c>
      <c r="C74" s="29">
        <f>VLOOKUP(A74,Таблица2[[&lt;DATE&gt;]:[&lt;VOL&gt;]],5)</f>
        <v>102.75</v>
      </c>
      <c r="D74" s="29">
        <f>MATCH(A74,Купоны[[#All],[Купоны дата]],1)</f>
        <v>3</v>
      </c>
      <c r="E74" s="33">
        <f>INDEX(Купоны[[#All],[Купоны дата]],D74,1)</f>
        <v>43203</v>
      </c>
      <c r="F74" s="30">
        <f t="shared" si="5"/>
        <v>0.85479452054794525</v>
      </c>
      <c r="G74" s="28">
        <f t="shared" si="6"/>
        <v>-51802.397260273974</v>
      </c>
      <c r="H74" s="29">
        <f>SUM($B$8:B74)</f>
        <v>690</v>
      </c>
      <c r="I74" s="30">
        <f>_xlfn.IFNA(VLOOKUP(A74, Купоны[[#All],[Купоны дата]:[Купоны % от Номинала]],3,0),0)*$B$4/100*H74</f>
        <v>0</v>
      </c>
      <c r="J74" s="29" t="str">
        <f t="shared" si="8"/>
        <v>Нет</v>
      </c>
      <c r="K74" s="30">
        <f t="shared" si="9"/>
        <v>-51802.397260273974</v>
      </c>
      <c r="L74" s="29">
        <f t="shared" si="7"/>
        <v>-48850.645487611248</v>
      </c>
    </row>
    <row r="75" spans="1:12" x14ac:dyDescent="0.2">
      <c r="A75" s="27">
        <v>43244</v>
      </c>
      <c r="B75" s="28">
        <v>380</v>
      </c>
      <c r="C75" s="29">
        <f>VLOOKUP(A75,Таблица2[[&lt;DATE&gt;]:[&lt;VOL&gt;]],5)</f>
        <v>102.53</v>
      </c>
      <c r="D75" s="29">
        <f>MATCH(A75,Купоны[[#All],[Купоны дата]],1)</f>
        <v>3</v>
      </c>
      <c r="E75" s="33">
        <f>INDEX(Купоны[[#All],[Купоны дата]],D75,1)</f>
        <v>43203</v>
      </c>
      <c r="F75" s="30">
        <f t="shared" si="5"/>
        <v>0.89863013698630134</v>
      </c>
      <c r="G75" s="28">
        <f t="shared" si="6"/>
        <v>-393028.79452054796</v>
      </c>
      <c r="H75" s="29">
        <f>SUM($B$8:B75)</f>
        <v>1070</v>
      </c>
      <c r="I75" s="30">
        <f>_xlfn.IFNA(VLOOKUP(A75, Купоны[[#All],[Купоны дата]:[Купоны % от Номинала]],3,0),0)*$B$4/100*H75</f>
        <v>0</v>
      </c>
      <c r="J75" s="29" t="str">
        <f t="shared" si="8"/>
        <v>Нет</v>
      </c>
      <c r="K75" s="30">
        <f t="shared" si="9"/>
        <v>-393028.79452054796</v>
      </c>
      <c r="L75" s="29">
        <f t="shared" si="7"/>
        <v>-370436.89365694841</v>
      </c>
    </row>
    <row r="76" spans="1:12" x14ac:dyDescent="0.2">
      <c r="A76" s="27">
        <v>43250</v>
      </c>
      <c r="B76" s="28">
        <v>-400</v>
      </c>
      <c r="C76" s="29">
        <f>VLOOKUP(A76,Таблица2[[&lt;DATE&gt;]:[&lt;VOL&gt;]],5)</f>
        <v>102.77</v>
      </c>
      <c r="D76" s="29">
        <f>MATCH(A76,Купоны[[#All],[Купоны дата]],1)</f>
        <v>3</v>
      </c>
      <c r="E76" s="33">
        <f>INDEX(Купоны[[#All],[Купоны дата]],D76,1)</f>
        <v>43203</v>
      </c>
      <c r="F76" s="30">
        <f t="shared" si="5"/>
        <v>1.0301369863013701</v>
      </c>
      <c r="G76" s="28">
        <f t="shared" si="6"/>
        <v>415200.54794520547</v>
      </c>
      <c r="H76" s="29">
        <f>SUM($B$8:B76)</f>
        <v>670</v>
      </c>
      <c r="I76" s="30">
        <f>_xlfn.IFNA(VLOOKUP(A76, Купоны[[#All],[Купоны дата]:[Купоны % от Номинала]],3,0),0)*$B$4/100*H76</f>
        <v>0</v>
      </c>
      <c r="J76" s="29" t="str">
        <f t="shared" si="8"/>
        <v>Нет</v>
      </c>
      <c r="K76" s="30">
        <f t="shared" si="9"/>
        <v>415200.54794520547</v>
      </c>
      <c r="L76" s="29">
        <f t="shared" si="7"/>
        <v>390711.35214017617</v>
      </c>
    </row>
    <row r="77" spans="1:12" x14ac:dyDescent="0.2">
      <c r="A77" s="27">
        <v>43252</v>
      </c>
      <c r="B77" s="28">
        <v>-90</v>
      </c>
      <c r="C77" s="29">
        <f>VLOOKUP(A77,Таблица2[[&lt;DATE&gt;]:[&lt;VOL&gt;]],5)</f>
        <v>102.94</v>
      </c>
      <c r="D77" s="29">
        <f>MATCH(A77,Купоны[[#All],[Купоны дата]],1)</f>
        <v>3</v>
      </c>
      <c r="E77" s="33">
        <f>INDEX(Купоны[[#All],[Купоны дата]],D77,1)</f>
        <v>43203</v>
      </c>
      <c r="F77" s="30">
        <f t="shared" si="5"/>
        <v>1.0739726027397261</v>
      </c>
      <c r="G77" s="28">
        <f t="shared" si="6"/>
        <v>93612.575342465745</v>
      </c>
      <c r="H77" s="29">
        <f>SUM($B$8:B77)</f>
        <v>580</v>
      </c>
      <c r="I77" s="30">
        <f>_xlfn.IFNA(VLOOKUP(A77, Купоны[[#All],[Купоны дата]:[Купоны % от Номинала]],3,0),0)*$B$4/100*H77</f>
        <v>0</v>
      </c>
      <c r="J77" s="29" t="str">
        <f t="shared" si="8"/>
        <v>Нет</v>
      </c>
      <c r="K77" s="30">
        <f t="shared" si="9"/>
        <v>93612.575342465745</v>
      </c>
      <c r="L77" s="29">
        <f t="shared" si="7"/>
        <v>88044.39647862743</v>
      </c>
    </row>
    <row r="78" spans="1:12" x14ac:dyDescent="0.2">
      <c r="A78" s="27">
        <v>43262</v>
      </c>
      <c r="B78" s="28">
        <v>-190</v>
      </c>
      <c r="C78" s="29">
        <f>VLOOKUP(A78,Таблица2[[&lt;DATE&gt;]:[&lt;VOL&gt;]],5)</f>
        <v>102.6</v>
      </c>
      <c r="D78" s="29">
        <f>MATCH(A78,Купоны[[#All],[Купоны дата]],1)</f>
        <v>3</v>
      </c>
      <c r="E78" s="33">
        <f>INDEX(Купоны[[#All],[Купоны дата]],D78,1)</f>
        <v>43203</v>
      </c>
      <c r="F78" s="30">
        <f t="shared" si="5"/>
        <v>1.2931506849315069</v>
      </c>
      <c r="G78" s="28">
        <f t="shared" si="6"/>
        <v>197396.98630136982</v>
      </c>
      <c r="H78" s="29">
        <f>SUM($B$8:B78)</f>
        <v>390</v>
      </c>
      <c r="I78" s="30">
        <f>_xlfn.IFNA(VLOOKUP(A78, Купоны[[#All],[Купоны дата]:[Купоны % от Номинала]],3,0),0)*$B$4/100*H78</f>
        <v>0</v>
      </c>
      <c r="J78" s="29" t="str">
        <f t="shared" si="8"/>
        <v>Нет</v>
      </c>
      <c r="K78" s="30">
        <f t="shared" si="9"/>
        <v>197396.98630136982</v>
      </c>
      <c r="L78" s="29">
        <f t="shared" si="7"/>
        <v>185163.39060977779</v>
      </c>
    </row>
    <row r="79" spans="1:12" x14ac:dyDescent="0.2">
      <c r="A79" s="27">
        <v>43266</v>
      </c>
      <c r="B79" s="28">
        <v>450</v>
      </c>
      <c r="C79" s="29">
        <f>VLOOKUP(A79,Таблица2[[&lt;DATE&gt;]:[&lt;VOL&gt;]],5)</f>
        <v>102.79</v>
      </c>
      <c r="D79" s="29">
        <f>MATCH(A79,Купоны[[#All],[Купоны дата]],1)</f>
        <v>3</v>
      </c>
      <c r="E79" s="33">
        <f>INDEX(Купоны[[#All],[Купоны дата]],D79,1)</f>
        <v>43203</v>
      </c>
      <c r="F79" s="30">
        <f t="shared" si="5"/>
        <v>1.3808219178082191</v>
      </c>
      <c r="G79" s="28">
        <f t="shared" si="6"/>
        <v>-468768.69863013702</v>
      </c>
      <c r="H79" s="29">
        <f>SUM($B$8:B79)</f>
        <v>840</v>
      </c>
      <c r="I79" s="30">
        <f>_xlfn.IFNA(VLOOKUP(A79, Купоны[[#All],[Купоны дата]:[Купоны % от Номинала]],3,0),0)*$B$4/100*H79</f>
        <v>0</v>
      </c>
      <c r="J79" s="29" t="str">
        <f t="shared" si="8"/>
        <v>Нет</v>
      </c>
      <c r="K79" s="30">
        <f t="shared" si="9"/>
        <v>-468768.69863013702</v>
      </c>
      <c r="L79" s="29">
        <f t="shared" si="7"/>
        <v>-439250.27598990884</v>
      </c>
    </row>
    <row r="80" spans="1:12" x14ac:dyDescent="0.2">
      <c r="A80" s="27">
        <v>43269</v>
      </c>
      <c r="B80" s="28">
        <v>310</v>
      </c>
      <c r="C80" s="29">
        <f>VLOOKUP(A80,Таблица2[[&lt;DATE&gt;]:[&lt;VOL&gt;]],5)</f>
        <v>102.61</v>
      </c>
      <c r="D80" s="29">
        <f>MATCH(A80,Купоны[[#All],[Купоны дата]],1)</f>
        <v>3</v>
      </c>
      <c r="E80" s="33">
        <f>INDEX(Купоны[[#All],[Купоны дата]],D80,1)</f>
        <v>43203</v>
      </c>
      <c r="F80" s="30">
        <f t="shared" si="5"/>
        <v>1.4465753424657535</v>
      </c>
      <c r="G80" s="28">
        <f t="shared" si="6"/>
        <v>-322575.38356164383</v>
      </c>
      <c r="H80" s="29">
        <f>SUM($B$8:B80)</f>
        <v>1150</v>
      </c>
      <c r="I80" s="30">
        <f>_xlfn.IFNA(VLOOKUP(A80, Купоны[[#All],[Купоны дата]:[Купоны % от Номинала]],3,0),0)*$B$4/100*H80</f>
        <v>0</v>
      </c>
      <c r="J80" s="29" t="str">
        <f t="shared" si="8"/>
        <v>Нет</v>
      </c>
      <c r="K80" s="30">
        <f t="shared" si="9"/>
        <v>-322575.38356164383</v>
      </c>
      <c r="L80" s="29">
        <f t="shared" si="7"/>
        <v>-302022.14284269372</v>
      </c>
    </row>
    <row r="81" spans="1:12" x14ac:dyDescent="0.2">
      <c r="A81" s="27">
        <v>43270</v>
      </c>
      <c r="B81" s="28">
        <v>-1010</v>
      </c>
      <c r="C81" s="29">
        <f>VLOOKUP(A81,Таблица2[[&lt;DATE&gt;]:[&lt;VOL&gt;]],5)</f>
        <v>102.7</v>
      </c>
      <c r="D81" s="29">
        <f>MATCH(A81,Купоны[[#All],[Купоны дата]],1)</f>
        <v>3</v>
      </c>
      <c r="E81" s="33">
        <f>INDEX(Купоны[[#All],[Купоны дата]],D81,1)</f>
        <v>43203</v>
      </c>
      <c r="F81" s="30">
        <f t="shared" si="5"/>
        <v>1.4684931506849317</v>
      </c>
      <c r="G81" s="28">
        <f t="shared" si="6"/>
        <v>1052101.780821918</v>
      </c>
      <c r="H81" s="29">
        <f>SUM($B$8:B81)</f>
        <v>140</v>
      </c>
      <c r="I81" s="30">
        <f>_xlfn.IFNA(VLOOKUP(A81, Купоны[[#All],[Купоны дата]:[Купоны % от Номинала]],3,0),0)*$B$4/100*H81</f>
        <v>0</v>
      </c>
      <c r="J81" s="29" t="str">
        <f t="shared" si="8"/>
        <v>Нет</v>
      </c>
      <c r="K81" s="30">
        <f t="shared" si="9"/>
        <v>1052101.780821918</v>
      </c>
      <c r="L81" s="29">
        <f t="shared" si="7"/>
        <v>984804.50319970818</v>
      </c>
    </row>
    <row r="82" spans="1:12" x14ac:dyDescent="0.2">
      <c r="A82" s="27">
        <v>43273</v>
      </c>
      <c r="B82" s="28">
        <v>1000</v>
      </c>
      <c r="C82" s="29">
        <f>VLOOKUP(A82,Таблица2[[&lt;DATE&gt;]:[&lt;VOL&gt;]],5)</f>
        <v>102.43</v>
      </c>
      <c r="D82" s="29">
        <f>MATCH(A82,Купоны[[#All],[Купоны дата]],1)</f>
        <v>3</v>
      </c>
      <c r="E82" s="33">
        <f>INDEX(Купоны[[#All],[Купоны дата]],D82,1)</f>
        <v>43203</v>
      </c>
      <c r="F82" s="30">
        <f t="shared" si="5"/>
        <v>1.5342465753424659</v>
      </c>
      <c r="G82" s="28">
        <f t="shared" si="6"/>
        <v>-1039642.4657534248</v>
      </c>
      <c r="H82" s="29">
        <f>SUM($B$8:B82)</f>
        <v>1140</v>
      </c>
      <c r="I82" s="30">
        <f>_xlfn.IFNA(VLOOKUP(A82, Купоны[[#All],[Купоны дата]:[Купоны % от Номинала]],3,0),0)*$B$4/100*H82</f>
        <v>0</v>
      </c>
      <c r="J82" s="29" t="str">
        <f t="shared" si="8"/>
        <v>Нет</v>
      </c>
      <c r="K82" s="30">
        <f t="shared" si="9"/>
        <v>-1039642.4657534248</v>
      </c>
      <c r="L82" s="29">
        <f t="shared" si="7"/>
        <v>-972367.43219007377</v>
      </c>
    </row>
    <row r="83" spans="1:12" x14ac:dyDescent="0.2">
      <c r="A83" s="27">
        <v>43276</v>
      </c>
      <c r="B83" s="28">
        <v>-170</v>
      </c>
      <c r="C83" s="29">
        <f>VLOOKUP(A83,Таблица2[[&lt;DATE&gt;]:[&lt;VOL&gt;]],5)</f>
        <v>101.26</v>
      </c>
      <c r="D83" s="29">
        <f>MATCH(A83,Купоны[[#All],[Купоны дата]],1)</f>
        <v>3</v>
      </c>
      <c r="E83" s="33">
        <f>INDEX(Купоны[[#All],[Купоны дата]],D83,1)</f>
        <v>43203</v>
      </c>
      <c r="F83" s="30">
        <f t="shared" si="5"/>
        <v>1.6</v>
      </c>
      <c r="G83" s="28">
        <f t="shared" si="6"/>
        <v>174862</v>
      </c>
      <c r="H83" s="29">
        <f>SUM($B$8:B83)</f>
        <v>970</v>
      </c>
      <c r="I83" s="30">
        <f>_xlfn.IFNA(VLOOKUP(A83, Купоны[[#All],[Купоны дата]:[Купоны % от Номинала]],3,0),0)*$B$4/100*H83</f>
        <v>0</v>
      </c>
      <c r="J83" s="29" t="str">
        <f t="shared" si="8"/>
        <v>Нет</v>
      </c>
      <c r="K83" s="30">
        <f t="shared" si="9"/>
        <v>174862</v>
      </c>
      <c r="L83" s="29">
        <f t="shared" si="7"/>
        <v>163416.52041851444</v>
      </c>
    </row>
    <row r="84" spans="1:12" x14ac:dyDescent="0.2">
      <c r="A84" s="27">
        <v>43280</v>
      </c>
      <c r="B84" s="28">
        <v>-410</v>
      </c>
      <c r="C84" s="29">
        <f>VLOOKUP(A84,Таблица2[[&lt;DATE&gt;]:[&lt;VOL&gt;]],5)</f>
        <v>101.9</v>
      </c>
      <c r="D84" s="29">
        <f>MATCH(A84,Купоны[[#All],[Купоны дата]],1)</f>
        <v>3</v>
      </c>
      <c r="E84" s="33">
        <f>INDEX(Купоны[[#All],[Купоны дата]],D84,1)</f>
        <v>43203</v>
      </c>
      <c r="F84" s="30">
        <f t="shared" si="5"/>
        <v>1.6876712328767123</v>
      </c>
      <c r="G84" s="28">
        <f t="shared" si="6"/>
        <v>424709.45205479453</v>
      </c>
      <c r="H84" s="29">
        <f>SUM($B$8:B84)</f>
        <v>560</v>
      </c>
      <c r="I84" s="30">
        <f>_xlfn.IFNA(VLOOKUP(A84, Купоны[[#All],[Купоны дата]:[Купоны % от Номинала]],3,0),0)*$B$4/100*H84</f>
        <v>0</v>
      </c>
      <c r="J84" s="29" t="str">
        <f t="shared" si="8"/>
        <v>Нет</v>
      </c>
      <c r="K84" s="30">
        <f t="shared" si="9"/>
        <v>424709.45205479453</v>
      </c>
      <c r="L84" s="29">
        <f t="shared" si="7"/>
        <v>396489.1211895055</v>
      </c>
    </row>
    <row r="85" spans="1:12" x14ac:dyDescent="0.2">
      <c r="A85" s="27">
        <v>43283</v>
      </c>
      <c r="B85" s="28">
        <v>-380</v>
      </c>
      <c r="C85" s="29">
        <f>VLOOKUP(A85,Таблица2[[&lt;DATE&gt;]:[&lt;VOL&gt;]],5)</f>
        <v>101.99</v>
      </c>
      <c r="D85" s="29">
        <f>MATCH(A85,Купоны[[#All],[Купоны дата]],1)</f>
        <v>3</v>
      </c>
      <c r="E85" s="33">
        <f>INDEX(Купоны[[#All],[Купоны дата]],D85,1)</f>
        <v>43203</v>
      </c>
      <c r="F85" s="30">
        <f t="shared" si="5"/>
        <v>1.7534246575342467</v>
      </c>
      <c r="G85" s="28">
        <f t="shared" si="6"/>
        <v>394225.01369863009</v>
      </c>
      <c r="H85" s="29">
        <f>SUM($B$8:B85)</f>
        <v>180</v>
      </c>
      <c r="I85" s="30">
        <f>_xlfn.IFNA(VLOOKUP(A85, Купоны[[#All],[Купоны дата]:[Купоны % от Номинала]],3,0),0)*$B$4/100*H85</f>
        <v>0</v>
      </c>
      <c r="J85" s="29" t="str">
        <f t="shared" si="8"/>
        <v>Нет</v>
      </c>
      <c r="K85" s="30">
        <f t="shared" si="9"/>
        <v>394225.01369863009</v>
      </c>
      <c r="L85" s="29">
        <f t="shared" si="7"/>
        <v>367737.27192085923</v>
      </c>
    </row>
    <row r="86" spans="1:12" x14ac:dyDescent="0.2">
      <c r="A86" s="27">
        <v>43287</v>
      </c>
      <c r="B86" s="28">
        <v>440</v>
      </c>
      <c r="C86" s="29">
        <f>VLOOKUP(A86,Таблица2[[&lt;DATE&gt;]:[&lt;VOL&gt;]],5)</f>
        <v>102.2</v>
      </c>
      <c r="D86" s="29">
        <f>MATCH(A86,Купоны[[#All],[Купоны дата]],1)</f>
        <v>3</v>
      </c>
      <c r="E86" s="33">
        <f>INDEX(Купоны[[#All],[Купоны дата]],D86,1)</f>
        <v>43203</v>
      </c>
      <c r="F86" s="30">
        <f t="shared" si="5"/>
        <v>1.8410958904109587</v>
      </c>
      <c r="G86" s="28">
        <f t="shared" si="6"/>
        <v>-457780.82191780821</v>
      </c>
      <c r="H86" s="29">
        <f>SUM($B$8:B86)</f>
        <v>620</v>
      </c>
      <c r="I86" s="30">
        <f>_xlfn.IFNA(VLOOKUP(A86, Купоны[[#All],[Купоны дата]:[Купоны % от Номинала]],3,0),0)*$B$4/100*H86</f>
        <v>0</v>
      </c>
      <c r="J86" s="29" t="str">
        <f t="shared" si="8"/>
        <v>Нет</v>
      </c>
      <c r="K86" s="30">
        <f t="shared" si="9"/>
        <v>-457780.82191780821</v>
      </c>
      <c r="L86" s="29">
        <f t="shared" si="7"/>
        <v>-426569.59753825678</v>
      </c>
    </row>
    <row r="87" spans="1:12" x14ac:dyDescent="0.2">
      <c r="A87" s="27">
        <v>43294</v>
      </c>
      <c r="B87" s="28">
        <v>90</v>
      </c>
      <c r="C87" s="29">
        <f>VLOOKUP(A87,Таблица2[[&lt;DATE&gt;]:[&lt;VOL&gt;]],5)</f>
        <v>101.97</v>
      </c>
      <c r="D87" s="29">
        <f>MATCH(A87,Купоны[[#All],[Купоны дата]],1)</f>
        <v>3</v>
      </c>
      <c r="E87" s="33">
        <f>INDEX(Купоны[[#All],[Купоны дата]],D87,1)</f>
        <v>43203</v>
      </c>
      <c r="F87" s="30">
        <f t="shared" si="5"/>
        <v>1.9945205479452055</v>
      </c>
      <c r="G87" s="28">
        <f t="shared" si="6"/>
        <v>-93568.068493150684</v>
      </c>
      <c r="H87" s="29">
        <f>SUM($B$8:B87)</f>
        <v>710</v>
      </c>
      <c r="I87" s="30">
        <f>_xlfn.IFNA(VLOOKUP(A87, Купоны[[#All],[Купоны дата]:[Купоны % от Номинала]],3,0),0)*$B$4/100*H87</f>
        <v>0</v>
      </c>
      <c r="J87" s="29" t="str">
        <f t="shared" si="8"/>
        <v>Нет</v>
      </c>
      <c r="K87" s="30">
        <f t="shared" si="9"/>
        <v>-93568.068493150684</v>
      </c>
      <c r="L87" s="29">
        <f t="shared" si="7"/>
        <v>-87026.781932623926</v>
      </c>
    </row>
    <row r="88" spans="1:12" x14ac:dyDescent="0.2">
      <c r="A88" s="27">
        <v>43299</v>
      </c>
      <c r="B88" s="28">
        <v>170</v>
      </c>
      <c r="C88" s="29">
        <f>VLOOKUP(A88,Таблица2[[&lt;DATE&gt;]:[&lt;VOL&gt;]],5)</f>
        <v>101.73</v>
      </c>
      <c r="D88" s="29">
        <f>MATCH(A88,Купоны[[#All],[Купоны дата]],1)</f>
        <v>3</v>
      </c>
      <c r="E88" s="33">
        <f>INDEX(Купоны[[#All],[Купоны дата]],D88,1)</f>
        <v>43203</v>
      </c>
      <c r="F88" s="30">
        <f t="shared" si="5"/>
        <v>2.1041095890410961</v>
      </c>
      <c r="G88" s="28">
        <f t="shared" si="6"/>
        <v>-176517.98630136988</v>
      </c>
      <c r="H88" s="29">
        <f>SUM($B$8:B88)</f>
        <v>880</v>
      </c>
      <c r="I88" s="30">
        <f>_xlfn.IFNA(VLOOKUP(A88, Купоны[[#All],[Купоны дата]:[Купоны % от Номинала]],3,0),0)*$B$4/100*H88</f>
        <v>0</v>
      </c>
      <c r="J88" s="29" t="str">
        <f t="shared" si="8"/>
        <v>Нет</v>
      </c>
      <c r="K88" s="30">
        <f t="shared" si="9"/>
        <v>-176517.98630136988</v>
      </c>
      <c r="L88" s="29">
        <f t="shared" si="7"/>
        <v>-163959.94500902382</v>
      </c>
    </row>
    <row r="89" spans="1:12" x14ac:dyDescent="0.2">
      <c r="A89" s="27">
        <v>43307</v>
      </c>
      <c r="B89" s="28">
        <v>-600</v>
      </c>
      <c r="C89" s="29">
        <f>VLOOKUP(A89,Таблица2[[&lt;DATE&gt;]:[&lt;VOL&gt;]],5)</f>
        <v>101.64</v>
      </c>
      <c r="D89" s="29">
        <f>MATCH(A89,Купоны[[#All],[Купоны дата]],1)</f>
        <v>3</v>
      </c>
      <c r="E89" s="33">
        <f>INDEX(Купоны[[#All],[Купоны дата]],D89,1)</f>
        <v>43203</v>
      </c>
      <c r="F89" s="30">
        <f t="shared" si="5"/>
        <v>2.2794520547945205</v>
      </c>
      <c r="G89" s="28">
        <f t="shared" si="6"/>
        <v>623516.71232876705</v>
      </c>
      <c r="H89" s="29">
        <f>SUM($B$8:B89)</f>
        <v>280</v>
      </c>
      <c r="I89" s="30">
        <f>_xlfn.IFNA(VLOOKUP(A89, Купоны[[#All],[Купоны дата]:[Купоны % от Номинала]],3,0),0)*$B$4/100*H89</f>
        <v>0</v>
      </c>
      <c r="J89" s="29" t="str">
        <f t="shared" si="8"/>
        <v>Нет</v>
      </c>
      <c r="K89" s="30">
        <f t="shared" si="9"/>
        <v>623516.71232876705</v>
      </c>
      <c r="L89" s="29">
        <f t="shared" si="7"/>
        <v>577929.09824115771</v>
      </c>
    </row>
    <row r="90" spans="1:12" x14ac:dyDescent="0.2">
      <c r="A90" s="27">
        <v>43308</v>
      </c>
      <c r="B90" s="28">
        <v>610</v>
      </c>
      <c r="C90" s="29">
        <f>VLOOKUP(A90,Таблица2[[&lt;DATE&gt;]:[&lt;VOL&gt;]],5)</f>
        <v>101.5</v>
      </c>
      <c r="D90" s="29">
        <f>MATCH(A90,Купоны[[#All],[Купоны дата]],1)</f>
        <v>3</v>
      </c>
      <c r="E90" s="33">
        <f>INDEX(Купоны[[#All],[Купоны дата]],D90,1)</f>
        <v>43203</v>
      </c>
      <c r="F90" s="30">
        <f t="shared" si="5"/>
        <v>2.3013698630136985</v>
      </c>
      <c r="G90" s="28">
        <f t="shared" si="6"/>
        <v>-633188.35616438359</v>
      </c>
      <c r="H90" s="29">
        <f>SUM($B$8:B90)</f>
        <v>890</v>
      </c>
      <c r="I90" s="30">
        <f>_xlfn.IFNA(VLOOKUP(A90, Купоны[[#All],[Купоны дата]:[Купоны % от Номинала]],3,0),0)*$B$4/100*H90</f>
        <v>0</v>
      </c>
      <c r="J90" s="29" t="str">
        <f t="shared" si="8"/>
        <v>Нет</v>
      </c>
      <c r="K90" s="30">
        <f t="shared" si="9"/>
        <v>-633188.35616438359</v>
      </c>
      <c r="L90" s="29">
        <f t="shared" si="7"/>
        <v>-586737.83053070866</v>
      </c>
    </row>
    <row r="91" spans="1:12" x14ac:dyDescent="0.2">
      <c r="A91" s="27">
        <v>43311</v>
      </c>
      <c r="B91" s="28">
        <v>-10</v>
      </c>
      <c r="C91" s="29">
        <f>VLOOKUP(A91,Таблица2[[&lt;DATE&gt;]:[&lt;VOL&gt;]],5)</f>
        <v>101.65</v>
      </c>
      <c r="D91" s="29">
        <f>MATCH(A91,Купоны[[#All],[Купоны дата]],1)</f>
        <v>3</v>
      </c>
      <c r="E91" s="33">
        <f>INDEX(Купоны[[#All],[Купоны дата]],D91,1)</f>
        <v>43203</v>
      </c>
      <c r="F91" s="30">
        <f t="shared" si="5"/>
        <v>2.3671232876712334</v>
      </c>
      <c r="G91" s="28">
        <f t="shared" si="6"/>
        <v>10401.712328767124</v>
      </c>
      <c r="H91" s="29">
        <f>SUM($B$8:B91)</f>
        <v>880</v>
      </c>
      <c r="I91" s="30">
        <f>_xlfn.IFNA(VLOOKUP(A91, Купоны[[#All],[Купоны дата]:[Купоны % от Номинала]],3,0),0)*$B$4/100*H91</f>
        <v>0</v>
      </c>
      <c r="J91" s="29" t="str">
        <f t="shared" si="8"/>
        <v>Нет</v>
      </c>
      <c r="K91" s="30">
        <f t="shared" si="9"/>
        <v>10401.712328767124</v>
      </c>
      <c r="L91" s="29">
        <f t="shared" si="7"/>
        <v>9630.9722875079478</v>
      </c>
    </row>
    <row r="92" spans="1:12" x14ac:dyDescent="0.2">
      <c r="A92" s="27">
        <v>43313</v>
      </c>
      <c r="B92" s="28">
        <v>900</v>
      </c>
      <c r="C92" s="29">
        <f>VLOOKUP(A92,Таблица2[[&lt;DATE&gt;]:[&lt;VOL&gt;]],5)</f>
        <v>101.7</v>
      </c>
      <c r="D92" s="29">
        <f>MATCH(A92,Купоны[[#All],[Купоны дата]],1)</f>
        <v>3</v>
      </c>
      <c r="E92" s="33">
        <f>INDEX(Купоны[[#All],[Купоны дата]],D92,1)</f>
        <v>43203</v>
      </c>
      <c r="F92" s="30">
        <f t="shared" si="5"/>
        <v>2.4109589041095889</v>
      </c>
      <c r="G92" s="28">
        <f t="shared" si="6"/>
        <v>-936998.63013698638</v>
      </c>
      <c r="H92" s="29">
        <f>SUM($B$8:B92)</f>
        <v>1780</v>
      </c>
      <c r="I92" s="30">
        <f>_xlfn.IFNA(VLOOKUP(A92, Купоны[[#All],[Купоны дата]:[Купоны % от Номинала]],3,0),0)*$B$4/100*H92</f>
        <v>0</v>
      </c>
      <c r="J92" s="29" t="str">
        <f t="shared" si="8"/>
        <v>Нет</v>
      </c>
      <c r="K92" s="30">
        <f t="shared" si="9"/>
        <v>-936998.63013698638</v>
      </c>
      <c r="L92" s="29">
        <f t="shared" si="7"/>
        <v>-867108.94484034227</v>
      </c>
    </row>
    <row r="93" spans="1:12" x14ac:dyDescent="0.2">
      <c r="A93" s="27">
        <v>43314</v>
      </c>
      <c r="B93" s="28">
        <v>-680</v>
      </c>
      <c r="C93" s="29">
        <f>VLOOKUP(A93,Таблица2[[&lt;DATE&gt;]:[&lt;VOL&gt;]],5)</f>
        <v>101.8</v>
      </c>
      <c r="D93" s="29">
        <f>MATCH(A93,Купоны[[#All],[Купоны дата]],1)</f>
        <v>3</v>
      </c>
      <c r="E93" s="33">
        <f>INDEX(Купоны[[#All],[Купоны дата]],D93,1)</f>
        <v>43203</v>
      </c>
      <c r="F93" s="30">
        <f t="shared" si="5"/>
        <v>2.4328767123287673</v>
      </c>
      <c r="G93" s="28">
        <f t="shared" si="6"/>
        <v>708783.56164383562</v>
      </c>
      <c r="H93" s="29">
        <f>SUM($B$8:B93)</f>
        <v>1100</v>
      </c>
      <c r="I93" s="30">
        <f>_xlfn.IFNA(VLOOKUP(A93, Купоны[[#All],[Купоны дата]:[Купоны % от Номинала]],3,0),0)*$B$4/100*H93</f>
        <v>0</v>
      </c>
      <c r="J93" s="29" t="str">
        <f t="shared" si="8"/>
        <v>Нет</v>
      </c>
      <c r="K93" s="30">
        <f t="shared" si="9"/>
        <v>708783.56164383562</v>
      </c>
      <c r="L93" s="29">
        <f t="shared" si="7"/>
        <v>655742.08153311524</v>
      </c>
    </row>
    <row r="94" spans="1:12" x14ac:dyDescent="0.2">
      <c r="A94" s="27">
        <v>43315</v>
      </c>
      <c r="B94" s="28">
        <v>-910</v>
      </c>
      <c r="C94" s="29">
        <f>VLOOKUP(A94,Таблица2[[&lt;DATE&gt;]:[&lt;VOL&gt;]],5)</f>
        <v>102.15</v>
      </c>
      <c r="D94" s="29">
        <f>MATCH(A94,Купоны[[#All],[Купоны дата]],1)</f>
        <v>3</v>
      </c>
      <c r="E94" s="33">
        <f>INDEX(Купоны[[#All],[Купоны дата]],D94,1)</f>
        <v>43203</v>
      </c>
      <c r="F94" s="30">
        <f t="shared" si="5"/>
        <v>2.4547945205479453</v>
      </c>
      <c r="G94" s="28">
        <f t="shared" si="6"/>
        <v>951903.63013698638</v>
      </c>
      <c r="H94" s="29">
        <f>SUM($B$8:B94)</f>
        <v>190</v>
      </c>
      <c r="I94" s="30">
        <f>_xlfn.IFNA(VLOOKUP(A94, Купоны[[#All],[Купоны дата]:[Купоны % от Номинала]],3,0),0)*$B$4/100*H94</f>
        <v>0</v>
      </c>
      <c r="J94" s="29" t="str">
        <f t="shared" si="8"/>
        <v>Нет</v>
      </c>
      <c r="K94" s="30">
        <f t="shared" si="9"/>
        <v>951903.63013698638</v>
      </c>
      <c r="L94" s="29">
        <f t="shared" si="7"/>
        <v>880434.61567786371</v>
      </c>
    </row>
    <row r="95" spans="1:12" x14ac:dyDescent="0.2">
      <c r="A95" s="27">
        <v>43318</v>
      </c>
      <c r="B95" s="28">
        <v>60</v>
      </c>
      <c r="C95" s="29">
        <f>VLOOKUP(A95,Таблица2[[&lt;DATE&gt;]:[&lt;VOL&gt;]],5)</f>
        <v>101.35</v>
      </c>
      <c r="D95" s="29">
        <f>MATCH(A95,Купоны[[#All],[Купоны дата]],1)</f>
        <v>3</v>
      </c>
      <c r="E95" s="33">
        <f>INDEX(Купоны[[#All],[Купоны дата]],D95,1)</f>
        <v>43203</v>
      </c>
      <c r="F95" s="30">
        <f t="shared" si="5"/>
        <v>2.5205479452054798</v>
      </c>
      <c r="G95" s="28">
        <f t="shared" si="6"/>
        <v>-62322.328767123276</v>
      </c>
      <c r="H95" s="29">
        <f>SUM($B$8:B95)</f>
        <v>250</v>
      </c>
      <c r="I95" s="30">
        <f>_xlfn.IFNA(VLOOKUP(A95, Купоны[[#All],[Купоны дата]:[Купоны % от Номинала]],3,0),0)*$B$4/100*H95</f>
        <v>0</v>
      </c>
      <c r="J95" s="29" t="str">
        <f t="shared" si="8"/>
        <v>Нет</v>
      </c>
      <c r="K95" s="30">
        <f t="shared" si="9"/>
        <v>-62322.328767123276</v>
      </c>
      <c r="L95" s="29">
        <f t="shared" si="7"/>
        <v>-57597.273148797423</v>
      </c>
    </row>
    <row r="96" spans="1:12" x14ac:dyDescent="0.2">
      <c r="A96" s="27">
        <v>43319</v>
      </c>
      <c r="B96" s="28">
        <v>-160</v>
      </c>
      <c r="C96" s="29">
        <f>VLOOKUP(A96,Таблица2[[&lt;DATE&gt;]:[&lt;VOL&gt;]],5)</f>
        <v>101.15</v>
      </c>
      <c r="D96" s="29">
        <f>MATCH(A96,Купоны[[#All],[Купоны дата]],1)</f>
        <v>3</v>
      </c>
      <c r="E96" s="33">
        <f>INDEX(Купоны[[#All],[Купоны дата]],D96,1)</f>
        <v>43203</v>
      </c>
      <c r="F96" s="30">
        <f t="shared" si="5"/>
        <v>2.5424657534246573</v>
      </c>
      <c r="G96" s="28">
        <f t="shared" si="6"/>
        <v>165907.94520547945</v>
      </c>
      <c r="H96" s="29">
        <f>SUM($B$8:B96)</f>
        <v>90</v>
      </c>
      <c r="I96" s="30">
        <f>_xlfn.IFNA(VLOOKUP(A96, Купоны[[#All],[Купоны дата]:[Купоны % от Номинала]],3,0),0)*$B$4/100*H96</f>
        <v>0</v>
      </c>
      <c r="J96" s="29" t="str">
        <f t="shared" si="8"/>
        <v>Нет</v>
      </c>
      <c r="K96" s="30">
        <f t="shared" si="9"/>
        <v>165907.94520547945</v>
      </c>
      <c r="L96" s="29">
        <f t="shared" si="7"/>
        <v>153288.70044650754</v>
      </c>
    </row>
    <row r="97" spans="1:12" x14ac:dyDescent="0.2">
      <c r="A97" s="27">
        <v>43322</v>
      </c>
      <c r="B97" s="28">
        <v>530</v>
      </c>
      <c r="C97" s="29">
        <f>VLOOKUP(A97,Таблица2[[&lt;DATE&gt;]:[&lt;VOL&gt;]],5)</f>
        <v>100.49</v>
      </c>
      <c r="D97" s="29">
        <f>MATCH(A97,Купоны[[#All],[Купоны дата]],1)</f>
        <v>3</v>
      </c>
      <c r="E97" s="33">
        <f>INDEX(Купоны[[#All],[Купоны дата]],D97,1)</f>
        <v>43203</v>
      </c>
      <c r="F97" s="30">
        <f t="shared" si="5"/>
        <v>2.6082191780821917</v>
      </c>
      <c r="G97" s="28">
        <f t="shared" si="6"/>
        <v>-546420.56164383562</v>
      </c>
      <c r="H97" s="29">
        <f>SUM($B$8:B97)</f>
        <v>620</v>
      </c>
      <c r="I97" s="30">
        <f>_xlfn.IFNA(VLOOKUP(A97, Купоны[[#All],[Купоны дата]:[Купоны % от Номинала]],3,0),0)*$B$4/100*H97</f>
        <v>0</v>
      </c>
      <c r="J97" s="29" t="str">
        <f t="shared" si="8"/>
        <v>Нет</v>
      </c>
      <c r="K97" s="30">
        <f t="shared" si="9"/>
        <v>-546420.56164383562</v>
      </c>
      <c r="L97" s="29">
        <f t="shared" si="7"/>
        <v>-504456.9559589281</v>
      </c>
    </row>
    <row r="98" spans="1:12" x14ac:dyDescent="0.2">
      <c r="A98" s="27">
        <v>43326</v>
      </c>
      <c r="B98" s="28">
        <v>610</v>
      </c>
      <c r="C98" s="29">
        <f>VLOOKUP(A98,Таблица2[[&lt;DATE&gt;]:[&lt;VOL&gt;]],5)</f>
        <v>100.21</v>
      </c>
      <c r="D98" s="29">
        <f>MATCH(A98,Купоны[[#All],[Купоны дата]],1)</f>
        <v>3</v>
      </c>
      <c r="E98" s="33">
        <f>INDEX(Купоны[[#All],[Купоны дата]],D98,1)</f>
        <v>43203</v>
      </c>
      <c r="F98" s="30">
        <f t="shared" si="5"/>
        <v>2.6958904109589041</v>
      </c>
      <c r="G98" s="28">
        <f t="shared" si="6"/>
        <v>-627725.93150684936</v>
      </c>
      <c r="H98" s="29">
        <f>SUM($B$8:B98)</f>
        <v>1230</v>
      </c>
      <c r="I98" s="30">
        <f>_xlfn.IFNA(VLOOKUP(A98, Купоны[[#All],[Купоны дата]:[Купоны % от Номинала]],3,0),0)*$B$4/100*H98</f>
        <v>0</v>
      </c>
      <c r="J98" s="29" t="str">
        <f t="shared" si="8"/>
        <v>Нет</v>
      </c>
      <c r="K98" s="30">
        <f t="shared" si="9"/>
        <v>-627725.93150684936</v>
      </c>
      <c r="L98" s="29">
        <f t="shared" si="7"/>
        <v>-578903.24372587621</v>
      </c>
    </row>
    <row r="99" spans="1:12" x14ac:dyDescent="0.2">
      <c r="A99" s="27">
        <v>43327</v>
      </c>
      <c r="B99" s="28">
        <v>-1070</v>
      </c>
      <c r="C99" s="29">
        <f>VLOOKUP(A99,Таблица2[[&lt;DATE&gt;]:[&lt;VOL&gt;]],5)</f>
        <v>100.5</v>
      </c>
      <c r="D99" s="29">
        <f>MATCH(A99,Купоны[[#All],[Купоны дата]],1)</f>
        <v>3</v>
      </c>
      <c r="E99" s="33">
        <f>INDEX(Купоны[[#All],[Купоны дата]],D99,1)</f>
        <v>43203</v>
      </c>
      <c r="F99" s="30">
        <f t="shared" si="5"/>
        <v>2.7178082191780821</v>
      </c>
      <c r="G99" s="28">
        <f t="shared" si="6"/>
        <v>1104430.5479452054</v>
      </c>
      <c r="H99" s="29">
        <f>SUM($B$8:B99)</f>
        <v>160</v>
      </c>
      <c r="I99" s="30">
        <f>_xlfn.IFNA(VLOOKUP(A99, Купоны[[#All],[Купоны дата]:[Купоны % от Номинала]],3,0),0)*$B$4/100*H99</f>
        <v>0</v>
      </c>
      <c r="J99" s="29" t="str">
        <f t="shared" si="8"/>
        <v>Нет</v>
      </c>
      <c r="K99" s="30">
        <f t="shared" si="9"/>
        <v>1104430.5479452054</v>
      </c>
      <c r="L99" s="29">
        <f t="shared" si="7"/>
        <v>1018260.8153324575</v>
      </c>
    </row>
    <row r="100" spans="1:12" x14ac:dyDescent="0.2">
      <c r="A100" s="27">
        <v>43328</v>
      </c>
      <c r="B100" s="28">
        <v>190</v>
      </c>
      <c r="C100" s="29">
        <f>VLOOKUP(A100,Таблица2[[&lt;DATE&gt;]:[&lt;VOL&gt;]],5)</f>
        <v>100.41</v>
      </c>
      <c r="D100" s="29">
        <f>MATCH(A100,Купоны[[#All],[Купоны дата]],1)</f>
        <v>3</v>
      </c>
      <c r="E100" s="33">
        <f>INDEX(Купоны[[#All],[Купоны дата]],D100,1)</f>
        <v>43203</v>
      </c>
      <c r="F100" s="30">
        <f t="shared" si="5"/>
        <v>2.7397260273972601</v>
      </c>
      <c r="G100" s="28">
        <f t="shared" si="6"/>
        <v>-195984.47945205477</v>
      </c>
      <c r="H100" s="29">
        <f>SUM($B$8:B100)</f>
        <v>350</v>
      </c>
      <c r="I100" s="30">
        <f>_xlfn.IFNA(VLOOKUP(A100, Купоны[[#All],[Купоны дата]:[Купоны % от Номинала]],3,0),0)*$B$4/100*H100</f>
        <v>0</v>
      </c>
      <c r="J100" s="29" t="str">
        <f t="shared" si="8"/>
        <v>Нет</v>
      </c>
      <c r="K100" s="30">
        <f t="shared" si="9"/>
        <v>-195984.47945205477</v>
      </c>
      <c r="L100" s="29">
        <f t="shared" si="7"/>
        <v>-180645.4423049544</v>
      </c>
    </row>
    <row r="101" spans="1:12" x14ac:dyDescent="0.2">
      <c r="A101" s="27">
        <v>43329</v>
      </c>
      <c r="B101" s="28">
        <v>1150</v>
      </c>
      <c r="C101" s="29">
        <f>VLOOKUP(A101,Таблица2[[&lt;DATE&gt;]:[&lt;VOL&gt;]],5)</f>
        <v>100.44</v>
      </c>
      <c r="D101" s="29">
        <f>MATCH(A101,Купоны[[#All],[Купоны дата]],1)</f>
        <v>3</v>
      </c>
      <c r="E101" s="33">
        <f>INDEX(Купоны[[#All],[Купоны дата]],D101,1)</f>
        <v>43203</v>
      </c>
      <c r="F101" s="30">
        <f t="shared" si="5"/>
        <v>2.7616438356164381</v>
      </c>
      <c r="G101" s="28">
        <f t="shared" si="6"/>
        <v>-1186818.9041095891</v>
      </c>
      <c r="H101" s="29">
        <f>SUM($B$8:B101)</f>
        <v>1500</v>
      </c>
      <c r="I101" s="30">
        <f>_xlfn.IFNA(VLOOKUP(A101, Купоны[[#All],[Купоны дата]:[Купоны % от Номинала]],3,0),0)*$B$4/100*H101</f>
        <v>0</v>
      </c>
      <c r="J101" s="29" t="str">
        <f t="shared" si="8"/>
        <v>Нет</v>
      </c>
      <c r="K101" s="30">
        <f t="shared" si="9"/>
        <v>-1186818.9041095891</v>
      </c>
      <c r="L101" s="29">
        <f t="shared" si="7"/>
        <v>-1093640.266988822</v>
      </c>
    </row>
    <row r="102" spans="1:12" x14ac:dyDescent="0.2">
      <c r="A102" s="27">
        <v>43332</v>
      </c>
      <c r="B102" s="28">
        <v>-1320</v>
      </c>
      <c r="C102" s="29">
        <f>VLOOKUP(A102,Таблица2[[&lt;DATE&gt;]:[&lt;VOL&gt;]],5)</f>
        <v>100.45</v>
      </c>
      <c r="D102" s="29">
        <f>MATCH(A102,Купоны[[#All],[Купоны дата]],1)</f>
        <v>3</v>
      </c>
      <c r="E102" s="33">
        <f>INDEX(Купоны[[#All],[Купоны дата]],D102,1)</f>
        <v>43203</v>
      </c>
      <c r="F102" s="30">
        <f t="shared" si="5"/>
        <v>2.8273972602739725</v>
      </c>
      <c r="G102" s="28">
        <f t="shared" si="6"/>
        <v>1363261.6438356163</v>
      </c>
      <c r="H102" s="29">
        <f>SUM($B$8:B102)</f>
        <v>180</v>
      </c>
      <c r="I102" s="30">
        <f>_xlfn.IFNA(VLOOKUP(A102, Купоны[[#All],[Купоны дата]:[Купоны % от Номинала]],3,0),0)*$B$4/100*H102</f>
        <v>0</v>
      </c>
      <c r="J102" s="29" t="str">
        <f t="shared" si="8"/>
        <v>Нет</v>
      </c>
      <c r="K102" s="30">
        <f t="shared" si="9"/>
        <v>1363261.6438356163</v>
      </c>
      <c r="L102" s="29">
        <f t="shared" si="7"/>
        <v>1255230.1909853271</v>
      </c>
    </row>
    <row r="103" spans="1:12" x14ac:dyDescent="0.2">
      <c r="A103" s="27">
        <v>43333</v>
      </c>
      <c r="B103" s="28">
        <v>340</v>
      </c>
      <c r="C103" s="29">
        <f>VLOOKUP(A103,Таблица2[[&lt;DATE&gt;]:[&lt;VOL&gt;]],5)</f>
        <v>100.39</v>
      </c>
      <c r="D103" s="29">
        <f>MATCH(A103,Купоны[[#All],[Купоны дата]],1)</f>
        <v>3</v>
      </c>
      <c r="E103" s="33">
        <f>INDEX(Купоны[[#All],[Купоны дата]],D103,1)</f>
        <v>43203</v>
      </c>
      <c r="F103" s="30">
        <f t="shared" si="5"/>
        <v>2.849315068493151</v>
      </c>
      <c r="G103" s="28">
        <f t="shared" si="6"/>
        <v>-351013.67123287672</v>
      </c>
      <c r="H103" s="29">
        <f>SUM($B$8:B103)</f>
        <v>520</v>
      </c>
      <c r="I103" s="30">
        <f>_xlfn.IFNA(VLOOKUP(A103, Купоны[[#All],[Купоны дата]:[Купоны % от Номинала]],3,0),0)*$B$4/100*H103</f>
        <v>0</v>
      </c>
      <c r="J103" s="29" t="str">
        <f t="shared" si="8"/>
        <v>Нет</v>
      </c>
      <c r="K103" s="30">
        <f t="shared" si="9"/>
        <v>-351013.67123287672</v>
      </c>
      <c r="L103" s="29">
        <f t="shared" si="7"/>
        <v>-323111.86066017632</v>
      </c>
    </row>
    <row r="104" spans="1:12" x14ac:dyDescent="0.2">
      <c r="A104" s="27">
        <v>43334</v>
      </c>
      <c r="B104" s="28">
        <v>-490</v>
      </c>
      <c r="C104" s="29">
        <f>VLOOKUP(A104,Таблица2[[&lt;DATE&gt;]:[&lt;VOL&gt;]],5)</f>
        <v>100.2</v>
      </c>
      <c r="D104" s="29">
        <f>MATCH(A104,Купоны[[#All],[Купоны дата]],1)</f>
        <v>3</v>
      </c>
      <c r="E104" s="33">
        <f>INDEX(Купоны[[#All],[Купоны дата]],D104,1)</f>
        <v>43203</v>
      </c>
      <c r="F104" s="30">
        <f t="shared" si="5"/>
        <v>2.8712328767123285</v>
      </c>
      <c r="G104" s="28">
        <f t="shared" si="6"/>
        <v>505049.0410958904</v>
      </c>
      <c r="H104" s="29">
        <f>SUM($B$8:B104)</f>
        <v>30</v>
      </c>
      <c r="I104" s="30">
        <f>_xlfn.IFNA(VLOOKUP(A104, Купоны[[#All],[Купоны дата]:[Купоны % от Номинала]],3,0),0)*$B$4/100*H104</f>
        <v>0</v>
      </c>
      <c r="J104" s="29" t="str">
        <f t="shared" si="8"/>
        <v>Нет</v>
      </c>
      <c r="K104" s="30">
        <f t="shared" si="9"/>
        <v>505049.0410958904</v>
      </c>
      <c r="L104" s="29">
        <f t="shared" si="7"/>
        <v>464779.67440289853</v>
      </c>
    </row>
    <row r="105" spans="1:12" x14ac:dyDescent="0.2">
      <c r="A105" s="27">
        <v>43340</v>
      </c>
      <c r="B105" s="28">
        <v>310</v>
      </c>
      <c r="C105" s="29">
        <f>VLOOKUP(A105,Таблица2[[&lt;DATE&gt;]:[&lt;VOL&gt;]],5)</f>
        <v>100.34</v>
      </c>
      <c r="D105" s="29">
        <f>MATCH(A105,Купоны[[#All],[Купоны дата]],1)</f>
        <v>3</v>
      </c>
      <c r="E105" s="33">
        <f>INDEX(Купоны[[#All],[Купоны дата]],D105,1)</f>
        <v>43203</v>
      </c>
      <c r="F105" s="30">
        <f t="shared" si="5"/>
        <v>3.0027397260273974</v>
      </c>
      <c r="G105" s="28">
        <f t="shared" si="6"/>
        <v>-320362.49315068498</v>
      </c>
      <c r="H105" s="29">
        <f>SUM($B$8:B105)</f>
        <v>340</v>
      </c>
      <c r="I105" s="30">
        <f>_xlfn.IFNA(VLOOKUP(A105, Купоны[[#All],[Купоны дата]:[Купоны % от Номинала]],3,0),0)*$B$4/100*H105</f>
        <v>0</v>
      </c>
      <c r="J105" s="29" t="str">
        <f t="shared" si="8"/>
        <v>Нет</v>
      </c>
      <c r="K105" s="30">
        <f t="shared" si="9"/>
        <v>-320362.49315068498</v>
      </c>
      <c r="L105" s="29">
        <f t="shared" si="7"/>
        <v>-294349.62629477395</v>
      </c>
    </row>
    <row r="106" spans="1:12" x14ac:dyDescent="0.2">
      <c r="A106" s="27">
        <v>43341</v>
      </c>
      <c r="B106" s="28">
        <v>110</v>
      </c>
      <c r="C106" s="29">
        <f>VLOOKUP(A106,Таблица2[[&lt;DATE&gt;]:[&lt;VOL&gt;]],5)</f>
        <v>100.05</v>
      </c>
      <c r="D106" s="29">
        <f>MATCH(A106,Купоны[[#All],[Купоны дата]],1)</f>
        <v>3</v>
      </c>
      <c r="E106" s="33">
        <f>INDEX(Купоны[[#All],[Купоны дата]],D106,1)</f>
        <v>43203</v>
      </c>
      <c r="F106" s="30">
        <f t="shared" si="5"/>
        <v>3.0246575342465754</v>
      </c>
      <c r="G106" s="28">
        <f t="shared" si="6"/>
        <v>-113382.12328767123</v>
      </c>
      <c r="H106" s="29">
        <f>SUM($B$8:B106)</f>
        <v>450</v>
      </c>
      <c r="I106" s="30">
        <f>_xlfn.IFNA(VLOOKUP(A106, Купоны[[#All],[Купоны дата]:[Купоны % от Номинала]],3,0),0)*$B$4/100*H106</f>
        <v>0</v>
      </c>
      <c r="J106" s="29" t="str">
        <f t="shared" si="8"/>
        <v>Нет</v>
      </c>
      <c r="K106" s="30">
        <f t="shared" si="9"/>
        <v>-113382.12328767123</v>
      </c>
      <c r="L106" s="29">
        <f t="shared" si="7"/>
        <v>-104148.0439213596</v>
      </c>
    </row>
    <row r="107" spans="1:12" x14ac:dyDescent="0.2">
      <c r="A107" s="27">
        <v>43343</v>
      </c>
      <c r="B107" s="28">
        <v>-300</v>
      </c>
      <c r="C107" s="29">
        <f>VLOOKUP(A107,Таблица2[[&lt;DATE&gt;]:[&lt;VOL&gt;]],5)</f>
        <v>100.1</v>
      </c>
      <c r="D107" s="29">
        <f>MATCH(A107,Купоны[[#All],[Купоны дата]],1)</f>
        <v>3</v>
      </c>
      <c r="E107" s="33">
        <f>INDEX(Купоны[[#All],[Купоны дата]],D107,1)</f>
        <v>43203</v>
      </c>
      <c r="F107" s="30">
        <f t="shared" si="5"/>
        <v>3.0684931506849318</v>
      </c>
      <c r="G107" s="28">
        <f t="shared" si="6"/>
        <v>309505.47945205477</v>
      </c>
      <c r="H107" s="29">
        <f>SUM($B$8:B107)</f>
        <v>150</v>
      </c>
      <c r="I107" s="30">
        <f>_xlfn.IFNA(VLOOKUP(A107, Купоны[[#All],[Купоны дата]:[Купоны % от Номинала]],3,0),0)*$B$4/100*H107</f>
        <v>0</v>
      </c>
      <c r="J107" s="29" t="str">
        <f t="shared" si="8"/>
        <v>Нет</v>
      </c>
      <c r="K107" s="30">
        <f t="shared" si="9"/>
        <v>309505.47945205477</v>
      </c>
      <c r="L107" s="29">
        <f t="shared" si="7"/>
        <v>284147.79472488677</v>
      </c>
    </row>
    <row r="108" spans="1:12" x14ac:dyDescent="0.2">
      <c r="A108" s="27">
        <v>43346</v>
      </c>
      <c r="B108" s="28">
        <v>700</v>
      </c>
      <c r="C108" s="29">
        <f>VLOOKUP(A108,Таблица2[[&lt;DATE&gt;]:[&lt;VOL&gt;]],5)</f>
        <v>100.38</v>
      </c>
      <c r="D108" s="29">
        <f>MATCH(A108,Купоны[[#All],[Купоны дата]],1)</f>
        <v>3</v>
      </c>
      <c r="E108" s="33">
        <f>INDEX(Купоны[[#All],[Купоны дата]],D108,1)</f>
        <v>43203</v>
      </c>
      <c r="F108" s="30">
        <f t="shared" si="5"/>
        <v>3.1342465753424658</v>
      </c>
      <c r="G108" s="28">
        <f t="shared" si="6"/>
        <v>-724599.72602739709</v>
      </c>
      <c r="H108" s="29">
        <f>SUM($B$8:B108)</f>
        <v>850</v>
      </c>
      <c r="I108" s="30">
        <f>_xlfn.IFNA(VLOOKUP(A108, Купоны[[#All],[Купоны дата]:[Купоны % от Номинала]],3,0),0)*$B$4/100*H108</f>
        <v>0</v>
      </c>
      <c r="J108" s="29" t="str">
        <f t="shared" si="8"/>
        <v>Нет</v>
      </c>
      <c r="K108" s="30">
        <f t="shared" si="9"/>
        <v>-724599.72602739709</v>
      </c>
      <c r="L108" s="29">
        <f t="shared" si="7"/>
        <v>-664703.9153383394</v>
      </c>
    </row>
    <row r="109" spans="1:12" x14ac:dyDescent="0.2">
      <c r="A109" s="27">
        <v>43347</v>
      </c>
      <c r="B109" s="28">
        <v>-580</v>
      </c>
      <c r="C109" s="29">
        <f>VLOOKUP(A109,Таблица2[[&lt;DATE&gt;]:[&lt;VOL&gt;]],5)</f>
        <v>100.4</v>
      </c>
      <c r="D109" s="29">
        <f>MATCH(A109,Купоны[[#All],[Купоны дата]],1)</f>
        <v>3</v>
      </c>
      <c r="E109" s="33">
        <f>INDEX(Купоны[[#All],[Купоны дата]],D109,1)</f>
        <v>43203</v>
      </c>
      <c r="F109" s="30">
        <f t="shared" si="5"/>
        <v>3.1561643835616437</v>
      </c>
      <c r="G109" s="28">
        <f t="shared" si="6"/>
        <v>600625.75342465763</v>
      </c>
      <c r="H109" s="29">
        <f>SUM($B$8:B109)</f>
        <v>270</v>
      </c>
      <c r="I109" s="30">
        <f>_xlfn.IFNA(VLOOKUP(A109, Купоны[[#All],[Купоны дата]:[Купоны % от Номинала]],3,0),0)*$B$4/100*H109</f>
        <v>0</v>
      </c>
      <c r="J109" s="29" t="str">
        <f t="shared" si="8"/>
        <v>Нет</v>
      </c>
      <c r="K109" s="30">
        <f t="shared" si="9"/>
        <v>600625.75342465763</v>
      </c>
      <c r="L109" s="29">
        <f t="shared" si="7"/>
        <v>550831.45074217767</v>
      </c>
    </row>
    <row r="110" spans="1:12" x14ac:dyDescent="0.2">
      <c r="A110" s="27">
        <v>43348</v>
      </c>
      <c r="B110" s="28">
        <v>500</v>
      </c>
      <c r="C110" s="29">
        <f>VLOOKUP(A110,Таблица2[[&lt;DATE&gt;]:[&lt;VOL&gt;]],5)</f>
        <v>100.07</v>
      </c>
      <c r="D110" s="29">
        <f>MATCH(A110,Купоны[[#All],[Купоны дата]],1)</f>
        <v>3</v>
      </c>
      <c r="E110" s="33">
        <f>INDEX(Купоны[[#All],[Купоны дата]],D110,1)</f>
        <v>43203</v>
      </c>
      <c r="F110" s="30">
        <f t="shared" si="5"/>
        <v>3.1780821917808217</v>
      </c>
      <c r="G110" s="28">
        <f t="shared" si="6"/>
        <v>-516240.41095890402</v>
      </c>
      <c r="H110" s="29">
        <f>SUM($B$8:B110)</f>
        <v>770</v>
      </c>
      <c r="I110" s="30">
        <f>_xlfn.IFNA(VLOOKUP(A110, Купоны[[#All],[Купоны дата]:[Купоны % от Номинала]],3,0),0)*$B$4/100*H110</f>
        <v>0</v>
      </c>
      <c r="J110" s="29" t="str">
        <f t="shared" si="8"/>
        <v>Нет</v>
      </c>
      <c r="K110" s="30">
        <f t="shared" si="9"/>
        <v>-516240.41095890402</v>
      </c>
      <c r="L110" s="29">
        <f t="shared" si="7"/>
        <v>-473316.32636100188</v>
      </c>
    </row>
    <row r="111" spans="1:12" x14ac:dyDescent="0.2">
      <c r="A111" s="27">
        <v>43349</v>
      </c>
      <c r="B111" s="28">
        <v>0</v>
      </c>
      <c r="C111" s="29">
        <f>VLOOKUP(A111,Таблица2[[&lt;DATE&gt;]:[&lt;VOL&gt;]],5)</f>
        <v>100.22</v>
      </c>
      <c r="D111" s="29">
        <f>MATCH(A111,Купоны[[#All],[Купоны дата]],1)</f>
        <v>3</v>
      </c>
      <c r="E111" s="33">
        <f>INDEX(Купоны[[#All],[Купоны дата]],D111,1)</f>
        <v>43203</v>
      </c>
      <c r="F111" s="30">
        <f t="shared" si="5"/>
        <v>3.2</v>
      </c>
      <c r="G111" s="28">
        <f t="shared" si="6"/>
        <v>0</v>
      </c>
      <c r="H111" s="29">
        <f>SUM($B$8:B111)</f>
        <v>770</v>
      </c>
      <c r="I111" s="30">
        <f>_xlfn.IFNA(VLOOKUP(A111, Купоны[[#All],[Купоны дата]:[Купоны % от Номинала]],3,0),0)*$B$4/100*H111</f>
        <v>0</v>
      </c>
      <c r="J111" s="29" t="str">
        <f t="shared" si="8"/>
        <v>Нет</v>
      </c>
      <c r="K111" s="30">
        <f t="shared" si="9"/>
        <v>0</v>
      </c>
      <c r="L111" s="29">
        <f t="shared" si="7"/>
        <v>0</v>
      </c>
    </row>
    <row r="112" spans="1:12" x14ac:dyDescent="0.2">
      <c r="A112" s="27">
        <v>43350</v>
      </c>
      <c r="B112" s="28">
        <v>80</v>
      </c>
      <c r="C112" s="29">
        <f>VLOOKUP(A112,Таблица2[[&lt;DATE&gt;]:[&lt;VOL&gt;]],5)</f>
        <v>99.77</v>
      </c>
      <c r="D112" s="29">
        <f>MATCH(A112,Купоны[[#All],[Купоны дата]],1)</f>
        <v>3</v>
      </c>
      <c r="E112" s="33">
        <f>INDEX(Купоны[[#All],[Купоны дата]],D112,1)</f>
        <v>43203</v>
      </c>
      <c r="F112" s="30">
        <f t="shared" si="5"/>
        <v>3.2219178082191782</v>
      </c>
      <c r="G112" s="28">
        <f t="shared" si="6"/>
        <v>-82393.534246575335</v>
      </c>
      <c r="H112" s="29">
        <f>SUM($B$8:B112)</f>
        <v>850</v>
      </c>
      <c r="I112" s="30">
        <f>_xlfn.IFNA(VLOOKUP(A112, Купоны[[#All],[Купоны дата]:[Купоны % от Номинала]],3,0),0)*$B$4/100*H112</f>
        <v>0</v>
      </c>
      <c r="J112" s="29" t="str">
        <f t="shared" si="8"/>
        <v>Нет</v>
      </c>
      <c r="K112" s="30">
        <f t="shared" si="9"/>
        <v>-82393.534246575335</v>
      </c>
      <c r="L112" s="29">
        <f t="shared" si="7"/>
        <v>-75502.62226502657</v>
      </c>
    </row>
    <row r="113" spans="1:12" x14ac:dyDescent="0.2">
      <c r="A113" s="27">
        <v>43355</v>
      </c>
      <c r="B113" s="28">
        <v>690</v>
      </c>
      <c r="C113" s="29">
        <f>VLOOKUP(A113,Таблица2[[&lt;DATE&gt;]:[&lt;VOL&gt;]],5)</f>
        <v>99.7</v>
      </c>
      <c r="D113" s="29">
        <f>MATCH(A113,Купоны[[#All],[Купоны дата]],1)</f>
        <v>3</v>
      </c>
      <c r="E113" s="33">
        <f>INDEX(Купоны[[#All],[Купоны дата]],D113,1)</f>
        <v>43203</v>
      </c>
      <c r="F113" s="30">
        <f t="shared" si="5"/>
        <v>3.3315068493150681</v>
      </c>
      <c r="G113" s="28">
        <f t="shared" si="6"/>
        <v>-710917.39726027404</v>
      </c>
      <c r="H113" s="29">
        <f>SUM($B$8:B113)</f>
        <v>1540</v>
      </c>
      <c r="I113" s="30">
        <f>_xlfn.IFNA(VLOOKUP(A113, Купоны[[#All],[Купоны дата]:[Купоны % от Номинала]],3,0),0)*$B$4/100*H113</f>
        <v>0</v>
      </c>
      <c r="J113" s="29" t="str">
        <f t="shared" si="8"/>
        <v>Нет</v>
      </c>
      <c r="K113" s="30">
        <f t="shared" si="9"/>
        <v>-710917.39726027404</v>
      </c>
      <c r="L113" s="29">
        <f t="shared" si="7"/>
        <v>-650596.29369088775</v>
      </c>
    </row>
    <row r="114" spans="1:12" x14ac:dyDescent="0.2">
      <c r="A114" s="27">
        <v>43357</v>
      </c>
      <c r="B114" s="28">
        <v>-1060</v>
      </c>
      <c r="C114" s="29">
        <f>VLOOKUP(A114,Таблица2[[&lt;DATE&gt;]:[&lt;VOL&gt;]],5)</f>
        <v>99.76</v>
      </c>
      <c r="D114" s="29">
        <f>MATCH(A114,Купоны[[#All],[Купоны дата]],1)</f>
        <v>3</v>
      </c>
      <c r="E114" s="33">
        <f>INDEX(Купоны[[#All],[Купоны дата]],D114,1)</f>
        <v>43203</v>
      </c>
      <c r="F114" s="30">
        <f t="shared" si="5"/>
        <v>3.3753424657534246</v>
      </c>
      <c r="G114" s="28">
        <f t="shared" si="6"/>
        <v>1093234.6301369863</v>
      </c>
      <c r="H114" s="29">
        <f>SUM($B$8:B114)</f>
        <v>480</v>
      </c>
      <c r="I114" s="30">
        <f>_xlfn.IFNA(VLOOKUP(A114, Купоны[[#All],[Купоны дата]:[Купоны % от Номинала]],3,0),0)*$B$4/100*H114</f>
        <v>0</v>
      </c>
      <c r="J114" s="29" t="str">
        <f t="shared" si="8"/>
        <v>Нет</v>
      </c>
      <c r="K114" s="30">
        <f t="shared" si="9"/>
        <v>1093234.6301369863</v>
      </c>
      <c r="L114" s="29">
        <f t="shared" si="7"/>
        <v>999942.98674758896</v>
      </c>
    </row>
    <row r="115" spans="1:12" x14ac:dyDescent="0.2">
      <c r="A115" s="27">
        <v>43360</v>
      </c>
      <c r="B115" s="28">
        <v>0</v>
      </c>
      <c r="C115" s="29">
        <f>VLOOKUP(A115,Таблица2[[&lt;DATE&gt;]:[&lt;VOL&gt;]],5)</f>
        <v>99.8</v>
      </c>
      <c r="D115" s="29">
        <f>MATCH(A115,Купоны[[#All],[Купоны дата]],1)</f>
        <v>3</v>
      </c>
      <c r="E115" s="33">
        <f>INDEX(Купоны[[#All],[Купоны дата]],D115,1)</f>
        <v>43203</v>
      </c>
      <c r="F115" s="30">
        <f t="shared" si="5"/>
        <v>3.441095890410959</v>
      </c>
      <c r="G115" s="28">
        <f t="shared" si="6"/>
        <v>0</v>
      </c>
      <c r="H115" s="29">
        <f>SUM($B$8:B115)</f>
        <v>480</v>
      </c>
      <c r="I115" s="30">
        <f>_xlfn.IFNA(VLOOKUP(A115, Купоны[[#All],[Купоны дата]:[Купоны % от Номинала]],3,0),0)*$B$4/100*H115</f>
        <v>0</v>
      </c>
      <c r="J115" s="29" t="str">
        <f t="shared" si="8"/>
        <v>Нет</v>
      </c>
      <c r="K115" s="30">
        <f t="shared" si="9"/>
        <v>0</v>
      </c>
      <c r="L115" s="29">
        <f t="shared" si="7"/>
        <v>0</v>
      </c>
    </row>
    <row r="116" spans="1:12" x14ac:dyDescent="0.2">
      <c r="A116" s="27">
        <v>43361</v>
      </c>
      <c r="B116" s="28">
        <v>400</v>
      </c>
      <c r="C116" s="29">
        <f>VLOOKUP(A116,Таблица2[[&lt;DATE&gt;]:[&lt;VOL&gt;]],5)</f>
        <v>99.8</v>
      </c>
      <c r="D116" s="29">
        <f>MATCH(A116,Купоны[[#All],[Купоны дата]],1)</f>
        <v>3</v>
      </c>
      <c r="E116" s="33">
        <f>INDEX(Купоны[[#All],[Купоны дата]],D116,1)</f>
        <v>43203</v>
      </c>
      <c r="F116" s="30">
        <f t="shared" si="5"/>
        <v>3.4630136986301374</v>
      </c>
      <c r="G116" s="28">
        <f t="shared" si="6"/>
        <v>-413052.05479452049</v>
      </c>
      <c r="H116" s="29">
        <f>SUM($B$8:B116)</f>
        <v>880</v>
      </c>
      <c r="I116" s="30">
        <f>_xlfn.IFNA(VLOOKUP(A116, Купоны[[#All],[Купоны дата]:[Купоны % от Номинала]],3,0),0)*$B$4/100*H116</f>
        <v>0</v>
      </c>
      <c r="J116" s="29" t="str">
        <f t="shared" si="8"/>
        <v>Нет</v>
      </c>
      <c r="K116" s="30">
        <f t="shared" si="9"/>
        <v>-413052.05479452049</v>
      </c>
      <c r="L116" s="29">
        <f t="shared" si="7"/>
        <v>-377403.11211380415</v>
      </c>
    </row>
    <row r="117" spans="1:12" x14ac:dyDescent="0.2">
      <c r="A117" s="27">
        <v>43364</v>
      </c>
      <c r="B117" s="28">
        <v>640</v>
      </c>
      <c r="C117" s="29">
        <f>VLOOKUP(A117,Таблица2[[&lt;DATE&gt;]:[&lt;VOL&gt;]],5)</f>
        <v>100.15</v>
      </c>
      <c r="D117" s="29">
        <f>MATCH(A117,Купоны[[#All],[Купоны дата]],1)</f>
        <v>3</v>
      </c>
      <c r="E117" s="33">
        <f>INDEX(Купоны[[#All],[Купоны дата]],D117,1)</f>
        <v>43203</v>
      </c>
      <c r="F117" s="30">
        <f t="shared" si="5"/>
        <v>3.5287671232876718</v>
      </c>
      <c r="G117" s="28">
        <f t="shared" si="6"/>
        <v>-663544.10958904121</v>
      </c>
      <c r="H117" s="29">
        <f>SUM($B$8:B117)</f>
        <v>1520</v>
      </c>
      <c r="I117" s="30">
        <f>_xlfn.IFNA(VLOOKUP(A117, Купоны[[#All],[Купоны дата]:[Купоны % от Номинала]],3,0),0)*$B$4/100*H117</f>
        <v>0</v>
      </c>
      <c r="J117" s="29" t="str">
        <f t="shared" si="8"/>
        <v>Нет</v>
      </c>
      <c r="K117" s="30">
        <f t="shared" si="9"/>
        <v>-663544.10958904121</v>
      </c>
      <c r="L117" s="29">
        <f t="shared" si="7"/>
        <v>-605793.50405155378</v>
      </c>
    </row>
    <row r="118" spans="1:12" x14ac:dyDescent="0.2">
      <c r="A118" s="27">
        <v>43367</v>
      </c>
      <c r="B118" s="28">
        <v>-1300</v>
      </c>
      <c r="C118" s="29">
        <f>VLOOKUP(A118,Таблица2[[&lt;DATE&gt;]:[&lt;VOL&gt;]],5)</f>
        <v>100.2</v>
      </c>
      <c r="D118" s="29">
        <f>MATCH(A118,Купоны[[#All],[Купоны дата]],1)</f>
        <v>3</v>
      </c>
      <c r="E118" s="33">
        <f>INDEX(Купоны[[#All],[Купоны дата]],D118,1)</f>
        <v>43203</v>
      </c>
      <c r="F118" s="30">
        <f t="shared" si="5"/>
        <v>3.5945205479452054</v>
      </c>
      <c r="G118" s="28">
        <f t="shared" si="6"/>
        <v>1349328.767123288</v>
      </c>
      <c r="H118" s="29">
        <f>SUM($B$8:B118)</f>
        <v>220</v>
      </c>
      <c r="I118" s="30">
        <f>_xlfn.IFNA(VLOOKUP(A118, Купоны[[#All],[Купоны дата]:[Купоны % от Номинала]],3,0),0)*$B$4/100*H118</f>
        <v>0</v>
      </c>
      <c r="J118" s="29" t="str">
        <f t="shared" si="8"/>
        <v>Нет</v>
      </c>
      <c r="K118" s="30">
        <f t="shared" si="9"/>
        <v>1349328.767123288</v>
      </c>
      <c r="L118" s="29">
        <f t="shared" si="7"/>
        <v>1230911.1821403059</v>
      </c>
    </row>
    <row r="119" spans="1:12" x14ac:dyDescent="0.2">
      <c r="A119" s="27">
        <v>43368</v>
      </c>
      <c r="B119" s="28">
        <v>60</v>
      </c>
      <c r="C119" s="29">
        <f>VLOOKUP(A119,Таблица2[[&lt;DATE&gt;]:[&lt;VOL&gt;]],5)</f>
        <v>100.2</v>
      </c>
      <c r="D119" s="29">
        <f>MATCH(A119,Купоны[[#All],[Купоны дата]],1)</f>
        <v>3</v>
      </c>
      <c r="E119" s="33">
        <f>INDEX(Купоны[[#All],[Купоны дата]],D119,1)</f>
        <v>43203</v>
      </c>
      <c r="F119" s="30">
        <f t="shared" si="5"/>
        <v>3.6164383561643838</v>
      </c>
      <c r="G119" s="28">
        <f t="shared" si="6"/>
        <v>-62289.863013698632</v>
      </c>
      <c r="H119" s="29">
        <f>SUM($B$8:B119)</f>
        <v>280</v>
      </c>
      <c r="I119" s="30">
        <f>_xlfn.IFNA(VLOOKUP(A119, Купоны[[#All],[Купоны дата]:[Купоны % от Номинала]],3,0),0)*$B$4/100*H119</f>
        <v>0</v>
      </c>
      <c r="J119" s="29" t="str">
        <f t="shared" si="8"/>
        <v>Нет</v>
      </c>
      <c r="K119" s="30">
        <f t="shared" si="9"/>
        <v>-62289.863013698632</v>
      </c>
      <c r="L119" s="29">
        <f t="shared" si="7"/>
        <v>-56808.199039966334</v>
      </c>
    </row>
    <row r="120" spans="1:12" x14ac:dyDescent="0.2">
      <c r="A120" s="27">
        <v>43371</v>
      </c>
      <c r="B120" s="28">
        <v>850</v>
      </c>
      <c r="C120" s="29">
        <f>VLOOKUP(A120,Таблица2[[&lt;DATE&gt;]:[&lt;VOL&gt;]],5)</f>
        <v>100.26</v>
      </c>
      <c r="D120" s="29">
        <f>MATCH(A120,Купоны[[#All],[Купоны дата]],1)</f>
        <v>3</v>
      </c>
      <c r="E120" s="33">
        <f>INDEX(Купоны[[#All],[Купоны дата]],D120,1)</f>
        <v>43203</v>
      </c>
      <c r="F120" s="30">
        <f t="shared" si="5"/>
        <v>3.6821917808219173</v>
      </c>
      <c r="G120" s="28">
        <f t="shared" si="6"/>
        <v>-883508.6301369865</v>
      </c>
      <c r="H120" s="29">
        <f>SUM($B$8:B120)</f>
        <v>1130</v>
      </c>
      <c r="I120" s="30">
        <f>_xlfn.IFNA(VLOOKUP(A120, Купоны[[#All],[Купоны дата]:[Купоны % от Номинала]],3,0),0)*$B$4/100*H120</f>
        <v>0</v>
      </c>
      <c r="J120" s="29" t="str">
        <f t="shared" si="8"/>
        <v>Нет</v>
      </c>
      <c r="K120" s="30">
        <f t="shared" si="9"/>
        <v>-883508.6301369865</v>
      </c>
      <c r="L120" s="29">
        <f t="shared" si="7"/>
        <v>-805116.1999923538</v>
      </c>
    </row>
    <row r="121" spans="1:12" x14ac:dyDescent="0.2">
      <c r="A121" s="27">
        <v>43378</v>
      </c>
      <c r="B121" s="28">
        <v>-900</v>
      </c>
      <c r="C121" s="29">
        <f>VLOOKUP(A121,Таблица2[[&lt;DATE&gt;]:[&lt;VOL&gt;]],5)</f>
        <v>100.5</v>
      </c>
      <c r="D121" s="29">
        <f>MATCH(A121,Купоны[[#All],[Купоны дата]],1)</f>
        <v>3</v>
      </c>
      <c r="E121" s="33">
        <f>INDEX(Купоны[[#All],[Купоны дата]],D121,1)</f>
        <v>43203</v>
      </c>
      <c r="F121" s="30">
        <f t="shared" si="5"/>
        <v>3.8356164383561646</v>
      </c>
      <c r="G121" s="28">
        <f t="shared" si="6"/>
        <v>939020.54794520547</v>
      </c>
      <c r="H121" s="29">
        <f>SUM($B$8:B121)</f>
        <v>230</v>
      </c>
      <c r="I121" s="30">
        <f>_xlfn.IFNA(VLOOKUP(A121, Купоны[[#All],[Купоны дата]:[Купоны % от Номинала]],3,0),0)*$B$4/100*H121</f>
        <v>0</v>
      </c>
      <c r="J121" s="29" t="str">
        <f t="shared" si="8"/>
        <v>Нет</v>
      </c>
      <c r="K121" s="30">
        <f t="shared" si="9"/>
        <v>939020.54794520547</v>
      </c>
      <c r="L121" s="29">
        <f t="shared" si="7"/>
        <v>854113.96028868854</v>
      </c>
    </row>
    <row r="122" spans="1:12" x14ac:dyDescent="0.2">
      <c r="A122" s="27">
        <v>43382</v>
      </c>
      <c r="B122" s="28">
        <v>50</v>
      </c>
      <c r="C122" s="29">
        <f>VLOOKUP(A122,Таблица2[[&lt;DATE&gt;]:[&lt;VOL&gt;]],5)</f>
        <v>100.49</v>
      </c>
      <c r="D122" s="29">
        <f>MATCH(A122,Купоны[[#All],[Купоны дата]],1)</f>
        <v>3</v>
      </c>
      <c r="E122" s="33">
        <f>INDEX(Купоны[[#All],[Купоны дата]],D122,1)</f>
        <v>43203</v>
      </c>
      <c r="F122" s="30">
        <f t="shared" si="5"/>
        <v>3.9232876712328766</v>
      </c>
      <c r="G122" s="28">
        <f t="shared" si="6"/>
        <v>-52206.643835616429</v>
      </c>
      <c r="H122" s="29">
        <f>SUM($B$8:B122)</f>
        <v>280</v>
      </c>
      <c r="I122" s="30">
        <f>_xlfn.IFNA(VLOOKUP(A122, Купоны[[#All],[Купоны дата]:[Купоны % от Номинала]],3,0),0)*$B$4/100*H122</f>
        <v>0</v>
      </c>
      <c r="J122" s="29" t="str">
        <f t="shared" si="8"/>
        <v>Нет</v>
      </c>
      <c r="K122" s="30">
        <f t="shared" si="9"/>
        <v>-52206.643835616429</v>
      </c>
      <c r="L122" s="29">
        <f t="shared" si="7"/>
        <v>-47435.701910365133</v>
      </c>
    </row>
    <row r="123" spans="1:12" x14ac:dyDescent="0.2">
      <c r="A123" s="27">
        <v>43383</v>
      </c>
      <c r="B123" s="28">
        <v>-20</v>
      </c>
      <c r="C123" s="29">
        <f>VLOOKUP(A123,Таблица2[[&lt;DATE&gt;]:[&lt;VOL&gt;]],5)</f>
        <v>100.11</v>
      </c>
      <c r="D123" s="29">
        <f>MATCH(A123,Купоны[[#All],[Купоны дата]],1)</f>
        <v>3</v>
      </c>
      <c r="E123" s="33">
        <f>INDEX(Купоны[[#All],[Купоны дата]],D123,1)</f>
        <v>43203</v>
      </c>
      <c r="F123" s="30">
        <f t="shared" si="5"/>
        <v>3.9452054794520546</v>
      </c>
      <c r="G123" s="28">
        <f t="shared" si="6"/>
        <v>20811.04109589041</v>
      </c>
      <c r="H123" s="29">
        <f>SUM($B$8:B123)</f>
        <v>260</v>
      </c>
      <c r="I123" s="30">
        <f>_xlfn.IFNA(VLOOKUP(A123, Купоны[[#All],[Купоны дата]:[Купоны % от Номинала]],3,0),0)*$B$4/100*H123</f>
        <v>0</v>
      </c>
      <c r="J123" s="29" t="str">
        <f t="shared" si="8"/>
        <v>Нет</v>
      </c>
      <c r="K123" s="30">
        <f t="shared" si="9"/>
        <v>20811.04109589041</v>
      </c>
      <c r="L123" s="29">
        <f t="shared" si="7"/>
        <v>18904.189887325123</v>
      </c>
    </row>
    <row r="124" spans="1:12" x14ac:dyDescent="0.2">
      <c r="A124" s="27">
        <v>43384</v>
      </c>
      <c r="B124" s="28">
        <v>540</v>
      </c>
      <c r="C124" s="29">
        <f>VLOOKUP(A124,Таблица2[[&lt;DATE&gt;]:[&lt;VOL&gt;]],5)</f>
        <v>100.2</v>
      </c>
      <c r="D124" s="29">
        <f>MATCH(A124,Купоны[[#All],[Купоны дата]],1)</f>
        <v>3</v>
      </c>
      <c r="E124" s="33">
        <f>INDEX(Купоны[[#All],[Купоны дата]],D124,1)</f>
        <v>43203</v>
      </c>
      <c r="F124" s="30">
        <f t="shared" si="5"/>
        <v>3.967123287671233</v>
      </c>
      <c r="G124" s="28">
        <f t="shared" si="6"/>
        <v>-562502.46575342456</v>
      </c>
      <c r="H124" s="29">
        <f>SUM($B$8:B124)</f>
        <v>800</v>
      </c>
      <c r="I124" s="30">
        <f>_xlfn.IFNA(VLOOKUP(A124, Купоны[[#All],[Купоны дата]:[Купоны % от Номинала]],3,0),0)*$B$4/100*H124</f>
        <v>0</v>
      </c>
      <c r="J124" s="29" t="str">
        <f t="shared" si="8"/>
        <v>Нет</v>
      </c>
      <c r="K124" s="30">
        <f t="shared" si="9"/>
        <v>-562502.46575342456</v>
      </c>
      <c r="L124" s="29">
        <f t="shared" si="7"/>
        <v>-510826.48081227409</v>
      </c>
    </row>
    <row r="125" spans="1:12" x14ac:dyDescent="0.2">
      <c r="A125" s="27">
        <v>43385</v>
      </c>
      <c r="B125" s="28">
        <v>-20</v>
      </c>
      <c r="C125" s="29">
        <f>VLOOKUP(A125,Таблица2[[&lt;DATE&gt;]:[&lt;VOL&gt;]],5)</f>
        <v>99.98</v>
      </c>
      <c r="D125" s="29">
        <f>MATCH(A125,Купоны[[#All],[Купоны дата]],1)</f>
        <v>4</v>
      </c>
      <c r="E125" s="33">
        <f>INDEX(Купоны[[#All],[Купоны дата]],D125,1)</f>
        <v>43385</v>
      </c>
      <c r="F125" s="30">
        <f t="shared" si="5"/>
        <v>0</v>
      </c>
      <c r="G125" s="28">
        <f t="shared" si="6"/>
        <v>19996.000000000004</v>
      </c>
      <c r="H125" s="29">
        <f>SUM($B$8:B125)</f>
        <v>780</v>
      </c>
      <c r="I125" s="30">
        <f>_xlfn.IFNA(VLOOKUP(A125, Купоны[[#All],[Купоны дата]:[Купоны % от Номинала]],3,0),0)*$B$4/100*H125</f>
        <v>31114.2</v>
      </c>
      <c r="J125" s="29" t="str">
        <f t="shared" si="8"/>
        <v>Да</v>
      </c>
      <c r="K125" s="30">
        <f t="shared" si="9"/>
        <v>51110.200000000004</v>
      </c>
      <c r="L125" s="29">
        <f t="shared" si="7"/>
        <v>46402.487285339645</v>
      </c>
    </row>
    <row r="126" spans="1:12" x14ac:dyDescent="0.2">
      <c r="A126" s="27">
        <v>43388</v>
      </c>
      <c r="B126" s="28">
        <v>80</v>
      </c>
      <c r="C126" s="29">
        <f>VLOOKUP(A126,Таблица2[[&lt;DATE&gt;]:[&lt;VOL&gt;]],5)</f>
        <v>100.1</v>
      </c>
      <c r="D126" s="29">
        <f>MATCH(A126,Купоны[[#All],[Купоны дата]],1)</f>
        <v>4</v>
      </c>
      <c r="E126" s="33">
        <f>INDEX(Купоны[[#All],[Купоны дата]],D126,1)</f>
        <v>43385</v>
      </c>
      <c r="F126" s="30">
        <f t="shared" si="5"/>
        <v>6.5753424657534254E-2</v>
      </c>
      <c r="G126" s="28">
        <f t="shared" si="6"/>
        <v>-80132.602739726019</v>
      </c>
      <c r="H126" s="29">
        <f>SUM($B$8:B126)</f>
        <v>860</v>
      </c>
      <c r="I126" s="30">
        <f>_xlfn.IFNA(VLOOKUP(A126, Купоны[[#All],[Купоны дата]:[Купоны % от Номинала]],3,0),0)*$B$4/100*H126</f>
        <v>0</v>
      </c>
      <c r="J126" s="29" t="str">
        <f t="shared" si="8"/>
        <v>Нет</v>
      </c>
      <c r="K126" s="30">
        <f t="shared" si="9"/>
        <v>-80132.602739726019</v>
      </c>
      <c r="L126" s="29">
        <f t="shared" si="7"/>
        <v>-72693.746603358653</v>
      </c>
    </row>
    <row r="127" spans="1:12" x14ac:dyDescent="0.2">
      <c r="A127" s="27">
        <v>43392</v>
      </c>
      <c r="B127" s="28">
        <v>-640</v>
      </c>
      <c r="C127" s="29">
        <f>VLOOKUP(A127,Таблица2[[&lt;DATE&gt;]:[&lt;VOL&gt;]],5)</f>
        <v>100.47</v>
      </c>
      <c r="D127" s="29">
        <f>MATCH(A127,Купоны[[#All],[Купоны дата]],1)</f>
        <v>4</v>
      </c>
      <c r="E127" s="33">
        <f>INDEX(Купоны[[#All],[Купоны дата]],D127,1)</f>
        <v>43385</v>
      </c>
      <c r="F127" s="30">
        <f t="shared" si="5"/>
        <v>0.15342465753424658</v>
      </c>
      <c r="G127" s="28">
        <f t="shared" si="6"/>
        <v>643989.91780821921</v>
      </c>
      <c r="H127" s="29">
        <f>SUM($B$8:B127)</f>
        <v>220</v>
      </c>
      <c r="I127" s="30">
        <f>_xlfn.IFNA(VLOOKUP(A127, Купоны[[#All],[Купоны дата]:[Купоны % от Номинала]],3,0),0)*$B$4/100*H127</f>
        <v>0</v>
      </c>
      <c r="J127" s="29" t="str">
        <f t="shared" si="8"/>
        <v>Нет</v>
      </c>
      <c r="K127" s="30">
        <f t="shared" si="9"/>
        <v>643989.91780821921</v>
      </c>
      <c r="L127" s="29">
        <f t="shared" si="7"/>
        <v>583587.1271150239</v>
      </c>
    </row>
    <row r="128" spans="1:12" x14ac:dyDescent="0.2">
      <c r="A128" s="27">
        <v>43397</v>
      </c>
      <c r="B128" s="28">
        <v>370</v>
      </c>
      <c r="C128" s="29">
        <f>VLOOKUP(A128,Таблица2[[&lt;DATE&gt;]:[&lt;VOL&gt;]],5)</f>
        <v>100.3</v>
      </c>
      <c r="D128" s="29">
        <f>MATCH(A128,Купоны[[#All],[Купоны дата]],1)</f>
        <v>4</v>
      </c>
      <c r="E128" s="33">
        <f>INDEX(Купоны[[#All],[Купоны дата]],D128,1)</f>
        <v>43385</v>
      </c>
      <c r="F128" s="30">
        <f t="shared" si="5"/>
        <v>0.26301369863013702</v>
      </c>
      <c r="G128" s="28">
        <f t="shared" si="6"/>
        <v>-372083.15068493143</v>
      </c>
      <c r="H128" s="29">
        <f>SUM($B$8:B128)</f>
        <v>590</v>
      </c>
      <c r="I128" s="30">
        <f>_xlfn.IFNA(VLOOKUP(A128, Купоны[[#All],[Купоны дата]:[Купоны % от Номинала]],3,0),0)*$B$4/100*H128</f>
        <v>0</v>
      </c>
      <c r="J128" s="29" t="str">
        <f t="shared" si="8"/>
        <v>Нет</v>
      </c>
      <c r="K128" s="30">
        <f t="shared" si="9"/>
        <v>-372083.15068493143</v>
      </c>
      <c r="L128" s="29">
        <f t="shared" si="7"/>
        <v>-336736.48865505116</v>
      </c>
    </row>
    <row r="129" spans="1:12" x14ac:dyDescent="0.2">
      <c r="A129" s="27">
        <v>43399</v>
      </c>
      <c r="B129" s="28">
        <v>-340</v>
      </c>
      <c r="C129" s="29">
        <f>VLOOKUP(A129,Таблица2[[&lt;DATE&gt;]:[&lt;VOL&gt;]],5)</f>
        <v>100.35</v>
      </c>
      <c r="D129" s="29">
        <f>MATCH(A129,Купоны[[#All],[Купоны дата]],1)</f>
        <v>4</v>
      </c>
      <c r="E129" s="33">
        <f>INDEX(Купоны[[#All],[Купоны дата]],D129,1)</f>
        <v>43385</v>
      </c>
      <c r="F129" s="30">
        <f t="shared" si="5"/>
        <v>0.30684931506849317</v>
      </c>
      <c r="G129" s="28">
        <f t="shared" si="6"/>
        <v>342233.28767123283</v>
      </c>
      <c r="H129" s="29">
        <f>SUM($B$8:B129)</f>
        <v>250</v>
      </c>
      <c r="I129" s="30">
        <f>_xlfn.IFNA(VLOOKUP(A129, Купоны[[#All],[Купоны дата]:[Купоны % от Номинала]],3,0),0)*$B$4/100*H129</f>
        <v>0</v>
      </c>
      <c r="J129" s="29" t="str">
        <f t="shared" si="8"/>
        <v>Нет</v>
      </c>
      <c r="K129" s="30">
        <f t="shared" si="9"/>
        <v>342233.28767123283</v>
      </c>
      <c r="L129" s="29">
        <f t="shared" si="7"/>
        <v>309557.86317409168</v>
      </c>
    </row>
    <row r="130" spans="1:12" x14ac:dyDescent="0.2">
      <c r="A130" s="27">
        <v>43402</v>
      </c>
      <c r="B130" s="28">
        <v>720</v>
      </c>
      <c r="C130" s="29">
        <f>VLOOKUP(A130,Таблица2[[&lt;DATE&gt;]:[&lt;VOL&gt;]],5)</f>
        <v>100.24</v>
      </c>
      <c r="D130" s="29">
        <f>MATCH(A130,Купоны[[#All],[Купоны дата]],1)</f>
        <v>4</v>
      </c>
      <c r="E130" s="33">
        <f>INDEX(Купоны[[#All],[Купоны дата]],D130,1)</f>
        <v>43385</v>
      </c>
      <c r="F130" s="30">
        <f t="shared" si="5"/>
        <v>0.37260273972602742</v>
      </c>
      <c r="G130" s="28">
        <f t="shared" si="6"/>
        <v>-724410.73972602736</v>
      </c>
      <c r="H130" s="29">
        <f>SUM($B$8:B130)</f>
        <v>970</v>
      </c>
      <c r="I130" s="30">
        <f>_xlfn.IFNA(VLOOKUP(A130, Купоны[[#All],[Купоны дата]:[Купоны % от Номинала]],3,0),0)*$B$4/100*H130</f>
        <v>0</v>
      </c>
      <c r="J130" s="29" t="str">
        <f t="shared" si="8"/>
        <v>Нет</v>
      </c>
      <c r="K130" s="30">
        <f t="shared" si="9"/>
        <v>-724410.73972602736</v>
      </c>
      <c r="L130" s="29">
        <f t="shared" si="7"/>
        <v>-654724.50325388543</v>
      </c>
    </row>
    <row r="131" spans="1:12" x14ac:dyDescent="0.2">
      <c r="A131" s="27">
        <v>43403</v>
      </c>
      <c r="B131" s="28">
        <v>-180</v>
      </c>
      <c r="C131" s="29">
        <f>VLOOKUP(A131,Таблица2[[&lt;DATE&gt;]:[&lt;VOL&gt;]],5)</f>
        <v>100.42</v>
      </c>
      <c r="D131" s="29">
        <f>MATCH(A131,Купоны[[#All],[Купоны дата]],1)</f>
        <v>4</v>
      </c>
      <c r="E131" s="33">
        <f>INDEX(Купоны[[#All],[Купоны дата]],D131,1)</f>
        <v>43385</v>
      </c>
      <c r="F131" s="30">
        <f t="shared" si="5"/>
        <v>0.39452054794520547</v>
      </c>
      <c r="G131" s="28">
        <f t="shared" si="6"/>
        <v>181466.1369863014</v>
      </c>
      <c r="H131" s="29">
        <f>SUM($B$8:B131)</f>
        <v>790</v>
      </c>
      <c r="I131" s="30">
        <f>_xlfn.IFNA(VLOOKUP(A131, Купоны[[#All],[Купоны дата]:[Купоны % от Номинала]],3,0),0)*$B$4/100*H131</f>
        <v>0</v>
      </c>
      <c r="J131" s="29" t="str">
        <f t="shared" si="8"/>
        <v>Нет</v>
      </c>
      <c r="K131" s="30">
        <f t="shared" si="9"/>
        <v>181466.1369863014</v>
      </c>
      <c r="L131" s="29">
        <f t="shared" si="7"/>
        <v>163966.08099454609</v>
      </c>
    </row>
    <row r="132" spans="1:12" x14ac:dyDescent="0.2">
      <c r="A132" s="27">
        <v>43406</v>
      </c>
      <c r="B132" s="28">
        <v>410</v>
      </c>
      <c r="C132" s="29">
        <f>VLOOKUP(A132,Таблица2[[&lt;DATE&gt;]:[&lt;VOL&gt;]],5)</f>
        <v>100.5</v>
      </c>
      <c r="D132" s="29">
        <f>MATCH(A132,Купоны[[#All],[Купоны дата]],1)</f>
        <v>4</v>
      </c>
      <c r="E132" s="33">
        <f>INDEX(Купоны[[#All],[Купоны дата]],D132,1)</f>
        <v>43385</v>
      </c>
      <c r="F132" s="30">
        <f t="shared" si="5"/>
        <v>0.46027397260273967</v>
      </c>
      <c r="G132" s="28">
        <f t="shared" si="6"/>
        <v>-413937.12328767119</v>
      </c>
      <c r="H132" s="29">
        <f>SUM($B$8:B132)</f>
        <v>1200</v>
      </c>
      <c r="I132" s="30">
        <f>_xlfn.IFNA(VLOOKUP(A132, Купоны[[#All],[Купоны дата]:[Купоны % от Номинала]],3,0),0)*$B$4/100*H132</f>
        <v>0</v>
      </c>
      <c r="J132" s="29" t="str">
        <f t="shared" si="8"/>
        <v>Нет</v>
      </c>
      <c r="K132" s="30">
        <f t="shared" si="9"/>
        <v>-413937.12328767119</v>
      </c>
      <c r="L132" s="29">
        <f t="shared" si="7"/>
        <v>-373720.50180552178</v>
      </c>
    </row>
    <row r="133" spans="1:12" x14ac:dyDescent="0.2">
      <c r="A133" s="27">
        <v>43410</v>
      </c>
      <c r="B133" s="28">
        <v>610</v>
      </c>
      <c r="C133" s="29">
        <f>VLOOKUP(A133,Таблица2[[&lt;DATE&gt;]:[&lt;VOL&gt;]],5)</f>
        <v>100.44</v>
      </c>
      <c r="D133" s="29">
        <f>MATCH(A133,Купоны[[#All],[Купоны дата]],1)</f>
        <v>4</v>
      </c>
      <c r="E133" s="33">
        <f>INDEX(Купоны[[#All],[Купоны дата]],D133,1)</f>
        <v>43385</v>
      </c>
      <c r="F133" s="30">
        <f t="shared" si="5"/>
        <v>0.54794520547945202</v>
      </c>
      <c r="G133" s="28">
        <f t="shared" si="6"/>
        <v>-616026.46575342456</v>
      </c>
      <c r="H133" s="29">
        <f>SUM($B$8:B133)</f>
        <v>1810</v>
      </c>
      <c r="I133" s="30">
        <f>_xlfn.IFNA(VLOOKUP(A133, Купоны[[#All],[Купоны дата]:[Купоны % от Номинала]],3,0),0)*$B$4/100*H133</f>
        <v>0</v>
      </c>
      <c r="J133" s="29" t="str">
        <f t="shared" si="8"/>
        <v>Нет</v>
      </c>
      <c r="K133" s="30">
        <f t="shared" si="9"/>
        <v>-616026.46575342456</v>
      </c>
      <c r="L133" s="29">
        <f t="shared" si="7"/>
        <v>-555585.30275485048</v>
      </c>
    </row>
    <row r="134" spans="1:12" x14ac:dyDescent="0.2">
      <c r="A134" s="27">
        <v>43412</v>
      </c>
      <c r="B134" s="28">
        <v>690</v>
      </c>
      <c r="C134" s="29">
        <f>VLOOKUP(A134,Таблица2[[&lt;DATE&gt;]:[&lt;VOL&gt;]],5)</f>
        <v>100.3</v>
      </c>
      <c r="D134" s="29">
        <f>MATCH(A134,Купоны[[#All],[Купоны дата]],1)</f>
        <v>4</v>
      </c>
      <c r="E134" s="33">
        <f>INDEX(Купоны[[#All],[Купоны дата]],D134,1)</f>
        <v>43385</v>
      </c>
      <c r="F134" s="30">
        <f t="shared" si="5"/>
        <v>0.59178082191780834</v>
      </c>
      <c r="G134" s="28">
        <f t="shared" si="6"/>
        <v>-696153.28767123283</v>
      </c>
      <c r="H134" s="29">
        <f>SUM($B$8:B134)</f>
        <v>2500</v>
      </c>
      <c r="I134" s="30">
        <f>_xlfn.IFNA(VLOOKUP(A134, Купоны[[#All],[Купоны дата]:[Купоны % от Номинала]],3,0),0)*$B$4/100*H134</f>
        <v>0</v>
      </c>
      <c r="J134" s="29" t="str">
        <f t="shared" si="8"/>
        <v>Нет</v>
      </c>
      <c r="K134" s="30">
        <f t="shared" si="9"/>
        <v>-696153.28767123283</v>
      </c>
      <c r="L134" s="29">
        <f t="shared" si="7"/>
        <v>-627517.25486161897</v>
      </c>
    </row>
    <row r="135" spans="1:12" x14ac:dyDescent="0.2">
      <c r="A135" s="27">
        <v>43413</v>
      </c>
      <c r="B135" s="28">
        <v>-730</v>
      </c>
      <c r="C135" s="29">
        <f>VLOOKUP(A135,Таблица2[[&lt;DATE&gt;]:[&lt;VOL&gt;]],5)</f>
        <v>100.45</v>
      </c>
      <c r="D135" s="29">
        <f>MATCH(A135,Купоны[[#All],[Купоны дата]],1)</f>
        <v>4</v>
      </c>
      <c r="E135" s="33">
        <f>INDEX(Купоны[[#All],[Купоны дата]],D135,1)</f>
        <v>43385</v>
      </c>
      <c r="F135" s="30">
        <f t="shared" si="5"/>
        <v>0.61369863013698633</v>
      </c>
      <c r="G135" s="28">
        <f t="shared" si="6"/>
        <v>737765</v>
      </c>
      <c r="H135" s="29">
        <f>SUM($B$8:B135)</f>
        <v>1770</v>
      </c>
      <c r="I135" s="30">
        <f>_xlfn.IFNA(VLOOKUP(A135, Купоны[[#All],[Купоны дата]:[Купоны % от Номинала]],3,0),0)*$B$4/100*H135</f>
        <v>0</v>
      </c>
      <c r="J135" s="29" t="str">
        <f t="shared" si="8"/>
        <v>Нет</v>
      </c>
      <c r="K135" s="30">
        <f t="shared" si="9"/>
        <v>737765</v>
      </c>
      <c r="L135" s="29">
        <f t="shared" si="7"/>
        <v>664849.81117263855</v>
      </c>
    </row>
    <row r="136" spans="1:12" x14ac:dyDescent="0.2">
      <c r="A136" s="27">
        <v>43420</v>
      </c>
      <c r="B136" s="28">
        <v>-710</v>
      </c>
      <c r="C136" s="29">
        <f>VLOOKUP(A136,Таблица2[[&lt;DATE&gt;]:[&lt;VOL&gt;]],5)</f>
        <v>100.29</v>
      </c>
      <c r="D136" s="29">
        <f>MATCH(A136,Купоны[[#All],[Купоны дата]],1)</f>
        <v>4</v>
      </c>
      <c r="E136" s="33">
        <f>INDEX(Купоны[[#All],[Купоны дата]],D136,1)</f>
        <v>43385</v>
      </c>
      <c r="F136" s="30">
        <f t="shared" ref="F136:F199" si="10">$B$3*(A136-E136)/365*100</f>
        <v>0.76712328767123295</v>
      </c>
      <c r="G136" s="28">
        <f t="shared" ref="G136:G199" si="11">-B136*(C136+F136)*$B$4/100</f>
        <v>717505.57534246589</v>
      </c>
      <c r="H136" s="29">
        <f>SUM($B$8:B136)</f>
        <v>1060</v>
      </c>
      <c r="I136" s="30">
        <f>_xlfn.IFNA(VLOOKUP(A136, Купоны[[#All],[Купоны дата]:[Купоны % от Номинала]],3,0),0)*$B$4/100*H136</f>
        <v>0</v>
      </c>
      <c r="J136" s="29" t="str">
        <f t="shared" si="8"/>
        <v>Нет</v>
      </c>
      <c r="K136" s="30">
        <f t="shared" si="9"/>
        <v>717505.57534246589</v>
      </c>
      <c r="L136" s="29">
        <f t="shared" ref="L136:L199" si="12">K136/((1+$B$5)^((A136-$A$8)/365))</f>
        <v>645392.23664500203</v>
      </c>
    </row>
    <row r="137" spans="1:12" x14ac:dyDescent="0.2">
      <c r="A137" s="27">
        <v>43423</v>
      </c>
      <c r="B137" s="28">
        <v>-710</v>
      </c>
      <c r="C137" s="29">
        <f>VLOOKUP(A137,Таблица2[[&lt;DATE&gt;]:[&lt;VOL&gt;]],5)</f>
        <v>100.23</v>
      </c>
      <c r="D137" s="29">
        <f>MATCH(A137,Купоны[[#All],[Купоны дата]],1)</f>
        <v>4</v>
      </c>
      <c r="E137" s="33">
        <f>INDEX(Купоны[[#All],[Купоны дата]],D137,1)</f>
        <v>43385</v>
      </c>
      <c r="F137" s="30">
        <f t="shared" si="10"/>
        <v>0.83287671232876703</v>
      </c>
      <c r="G137" s="28">
        <f t="shared" si="11"/>
        <v>717546.42465753423</v>
      </c>
      <c r="H137" s="29">
        <f>SUM($B$8:B137)</f>
        <v>350</v>
      </c>
      <c r="I137" s="30">
        <f>_xlfn.IFNA(VLOOKUP(A137, Купоны[[#All],[Купоны дата]:[Купоны % от Номинала]],3,0),0)*$B$4/100*H137</f>
        <v>0</v>
      </c>
      <c r="J137" s="29" t="str">
        <f t="shared" ref="J137:J200" si="13">IF(I137=0,"Нет","Да")</f>
        <v>Нет</v>
      </c>
      <c r="K137" s="30">
        <f t="shared" ref="K137:K200" si="14">I137+G137</f>
        <v>717546.42465753423</v>
      </c>
      <c r="L137" s="29">
        <f t="shared" si="12"/>
        <v>644915.15921766916</v>
      </c>
    </row>
    <row r="138" spans="1:12" x14ac:dyDescent="0.2">
      <c r="A138" s="27">
        <v>43426</v>
      </c>
      <c r="B138" s="28">
        <v>750</v>
      </c>
      <c r="C138" s="29">
        <f>VLOOKUP(A138,Таблица2[[&lt;DATE&gt;]:[&lt;VOL&gt;]],5)</f>
        <v>100.2</v>
      </c>
      <c r="D138" s="29">
        <f>MATCH(A138,Купоны[[#All],[Купоны дата]],1)</f>
        <v>4</v>
      </c>
      <c r="E138" s="33">
        <f>INDEX(Купоны[[#All],[Купоны дата]],D138,1)</f>
        <v>43385</v>
      </c>
      <c r="F138" s="30">
        <f t="shared" si="10"/>
        <v>0.89863013698630134</v>
      </c>
      <c r="G138" s="28">
        <f t="shared" si="11"/>
        <v>-758239.72602739721</v>
      </c>
      <c r="H138" s="29">
        <f>SUM($B$8:B138)</f>
        <v>1100</v>
      </c>
      <c r="I138" s="30">
        <f>_xlfn.IFNA(VLOOKUP(A138, Купоны[[#All],[Купоны дата]:[Купоны % от Номинала]],3,0),0)*$B$4/100*H138</f>
        <v>0</v>
      </c>
      <c r="J138" s="29" t="str">
        <f t="shared" si="13"/>
        <v>Нет</v>
      </c>
      <c r="K138" s="30">
        <f t="shared" si="14"/>
        <v>-758239.72602739721</v>
      </c>
      <c r="L138" s="29">
        <f t="shared" si="12"/>
        <v>-680946.88704415888</v>
      </c>
    </row>
    <row r="139" spans="1:12" x14ac:dyDescent="0.2">
      <c r="A139" s="27">
        <v>43431</v>
      </c>
      <c r="B139" s="28">
        <v>170</v>
      </c>
      <c r="C139" s="29">
        <f>VLOOKUP(A139,Таблица2[[&lt;DATE&gt;]:[&lt;VOL&gt;]],5)</f>
        <v>100.1</v>
      </c>
      <c r="D139" s="29">
        <f>MATCH(A139,Купоны[[#All],[Купоны дата]],1)</f>
        <v>4</v>
      </c>
      <c r="E139" s="33">
        <f>INDEX(Купоны[[#All],[Купоны дата]],D139,1)</f>
        <v>43385</v>
      </c>
      <c r="F139" s="30">
        <f t="shared" si="10"/>
        <v>1.0082191780821919</v>
      </c>
      <c r="G139" s="28">
        <f t="shared" si="11"/>
        <v>-171883.9726027397</v>
      </c>
      <c r="H139" s="29">
        <f>SUM($B$8:B139)</f>
        <v>1270</v>
      </c>
      <c r="I139" s="30">
        <f>_xlfn.IFNA(VLOOKUP(A139, Купоны[[#All],[Купоны дата]:[Купоны % от Номинала]],3,0),0)*$B$4/100*H139</f>
        <v>0</v>
      </c>
      <c r="J139" s="29" t="str">
        <f t="shared" si="13"/>
        <v>Нет</v>
      </c>
      <c r="K139" s="30">
        <f t="shared" si="14"/>
        <v>-171883.9726027397</v>
      </c>
      <c r="L139" s="29">
        <f t="shared" si="12"/>
        <v>-154157.84356248306</v>
      </c>
    </row>
    <row r="140" spans="1:12" x14ac:dyDescent="0.2">
      <c r="A140" s="27">
        <v>43433</v>
      </c>
      <c r="B140" s="28">
        <v>-120</v>
      </c>
      <c r="C140" s="29">
        <f>VLOOKUP(A140,Таблица2[[&lt;DATE&gt;]:[&lt;VOL&gt;]],5)</f>
        <v>100.14</v>
      </c>
      <c r="D140" s="29">
        <f>MATCH(A140,Купоны[[#All],[Купоны дата]],1)</f>
        <v>4</v>
      </c>
      <c r="E140" s="33">
        <f>INDEX(Купоны[[#All],[Купоны дата]],D140,1)</f>
        <v>43385</v>
      </c>
      <c r="F140" s="30">
        <f t="shared" si="10"/>
        <v>1.0520547945205481</v>
      </c>
      <c r="G140" s="28">
        <f t="shared" si="11"/>
        <v>121430.46575342465</v>
      </c>
      <c r="H140" s="29">
        <f>SUM($B$8:B140)</f>
        <v>1150</v>
      </c>
      <c r="I140" s="30">
        <f>_xlfn.IFNA(VLOOKUP(A140, Купоны[[#All],[Купоны дата]:[Купоны % от Номинала]],3,0),0)*$B$4/100*H140</f>
        <v>0</v>
      </c>
      <c r="J140" s="29" t="str">
        <f t="shared" si="13"/>
        <v>Нет</v>
      </c>
      <c r="K140" s="30">
        <f t="shared" si="14"/>
        <v>121430.46575342465</v>
      </c>
      <c r="L140" s="29">
        <f t="shared" si="12"/>
        <v>108849.72109090148</v>
      </c>
    </row>
    <row r="141" spans="1:12" x14ac:dyDescent="0.2">
      <c r="A141" s="27">
        <v>43434</v>
      </c>
      <c r="B141" s="28">
        <v>90</v>
      </c>
      <c r="C141" s="29">
        <f>VLOOKUP(A141,Таблица2[[&lt;DATE&gt;]:[&lt;VOL&gt;]],5)</f>
        <v>100.41</v>
      </c>
      <c r="D141" s="29">
        <f>MATCH(A141,Купоны[[#All],[Купоны дата]],1)</f>
        <v>4</v>
      </c>
      <c r="E141" s="33">
        <f>INDEX(Купоны[[#All],[Купоны дата]],D141,1)</f>
        <v>43385</v>
      </c>
      <c r="F141" s="30">
        <f t="shared" si="10"/>
        <v>1.0739726027397261</v>
      </c>
      <c r="G141" s="28">
        <f t="shared" si="11"/>
        <v>-91335.575342465745</v>
      </c>
      <c r="H141" s="29">
        <f>SUM($B$8:B141)</f>
        <v>1240</v>
      </c>
      <c r="I141" s="30">
        <f>_xlfn.IFNA(VLOOKUP(A141, Купоны[[#All],[Купоны дата]:[Купоны % от Номинала]],3,0),0)*$B$4/100*H141</f>
        <v>0</v>
      </c>
      <c r="J141" s="29" t="str">
        <f t="shared" si="13"/>
        <v>Нет</v>
      </c>
      <c r="K141" s="30">
        <f t="shared" si="14"/>
        <v>-91335.575342465745</v>
      </c>
      <c r="L141" s="29">
        <f t="shared" si="12"/>
        <v>-81851.065368682204</v>
      </c>
    </row>
    <row r="142" spans="1:12" x14ac:dyDescent="0.2">
      <c r="A142" s="27">
        <v>43438</v>
      </c>
      <c r="B142" s="28">
        <v>-1190</v>
      </c>
      <c r="C142" s="29">
        <f>VLOOKUP(A142,Таблица2[[&lt;DATE&gt;]:[&lt;VOL&gt;]],5)</f>
        <v>100.28</v>
      </c>
      <c r="D142" s="29">
        <f>MATCH(A142,Купоны[[#All],[Купоны дата]],1)</f>
        <v>4</v>
      </c>
      <c r="E142" s="33">
        <f>INDEX(Купоны[[#All],[Купоны дата]],D142,1)</f>
        <v>43385</v>
      </c>
      <c r="F142" s="30">
        <f t="shared" si="10"/>
        <v>1.1616438356164385</v>
      </c>
      <c r="G142" s="28">
        <f t="shared" si="11"/>
        <v>1207155.5616438359</v>
      </c>
      <c r="H142" s="29">
        <f>SUM($B$8:B142)</f>
        <v>50</v>
      </c>
      <c r="I142" s="30">
        <f>_xlfn.IFNA(VLOOKUP(A142, Купоны[[#All],[Купоны дата]:[Купоны % от Номинала]],3,0),0)*$B$4/100*H142</f>
        <v>0</v>
      </c>
      <c r="J142" s="29" t="str">
        <f t="shared" si="13"/>
        <v>Нет</v>
      </c>
      <c r="K142" s="30">
        <f t="shared" si="14"/>
        <v>1207155.5616438359</v>
      </c>
      <c r="L142" s="29">
        <f t="shared" si="12"/>
        <v>1080653.4367503293</v>
      </c>
    </row>
    <row r="143" spans="1:12" x14ac:dyDescent="0.2">
      <c r="A143" s="27">
        <v>43440</v>
      </c>
      <c r="B143" s="28">
        <v>190</v>
      </c>
      <c r="C143" s="29">
        <f>VLOOKUP(A143,Таблица2[[&lt;DATE&gt;]:[&lt;VOL&gt;]],5)</f>
        <v>99.91</v>
      </c>
      <c r="D143" s="29">
        <f>MATCH(A143,Купоны[[#All],[Купоны дата]],1)</f>
        <v>4</v>
      </c>
      <c r="E143" s="33">
        <f>INDEX(Купоны[[#All],[Купоны дата]],D143,1)</f>
        <v>43385</v>
      </c>
      <c r="F143" s="30">
        <f t="shared" si="10"/>
        <v>1.2054794520547945</v>
      </c>
      <c r="G143" s="28">
        <f t="shared" si="11"/>
        <v>-192119.41095890407</v>
      </c>
      <c r="H143" s="29">
        <f>SUM($B$8:B143)</f>
        <v>240</v>
      </c>
      <c r="I143" s="30">
        <f>_xlfn.IFNA(VLOOKUP(A143, Купоны[[#All],[Купоны дата]:[Купоны % от Номинала]],3,0),0)*$B$4/100*H143</f>
        <v>0</v>
      </c>
      <c r="J143" s="29" t="str">
        <f t="shared" si="13"/>
        <v>Нет</v>
      </c>
      <c r="K143" s="30">
        <f t="shared" si="14"/>
        <v>-192119.41095890407</v>
      </c>
      <c r="L143" s="29">
        <f t="shared" si="12"/>
        <v>-171895.24431803718</v>
      </c>
    </row>
    <row r="144" spans="1:12" x14ac:dyDescent="0.2">
      <c r="A144" s="27">
        <v>43441</v>
      </c>
      <c r="B144" s="28">
        <v>570</v>
      </c>
      <c r="C144" s="29">
        <f>VLOOKUP(A144,Таблица2[[&lt;DATE&gt;]:[&lt;VOL&gt;]],5)</f>
        <v>99.8</v>
      </c>
      <c r="D144" s="29">
        <f>MATCH(A144,Купоны[[#All],[Купоны дата]],1)</f>
        <v>4</v>
      </c>
      <c r="E144" s="33">
        <f>INDEX(Купоны[[#All],[Купоны дата]],D144,1)</f>
        <v>43385</v>
      </c>
      <c r="F144" s="30">
        <f t="shared" si="10"/>
        <v>1.2273972602739727</v>
      </c>
      <c r="G144" s="28">
        <f t="shared" si="11"/>
        <v>-575856.16438356158</v>
      </c>
      <c r="H144" s="29">
        <f>SUM($B$8:B144)</f>
        <v>810</v>
      </c>
      <c r="I144" s="30">
        <f>_xlfn.IFNA(VLOOKUP(A144, Купоны[[#All],[Купоны дата]:[Купоны % от Номинала]],3,0),0)*$B$4/100*H144</f>
        <v>0</v>
      </c>
      <c r="J144" s="29" t="str">
        <f t="shared" si="13"/>
        <v>Нет</v>
      </c>
      <c r="K144" s="30">
        <f t="shared" si="14"/>
        <v>-575856.16438356158</v>
      </c>
      <c r="L144" s="29">
        <f t="shared" si="12"/>
        <v>-515099.75497096649</v>
      </c>
    </row>
    <row r="145" spans="1:12" x14ac:dyDescent="0.2">
      <c r="A145" s="27">
        <v>43445</v>
      </c>
      <c r="B145" s="28">
        <v>100</v>
      </c>
      <c r="C145" s="29">
        <f>VLOOKUP(A145,Таблица2[[&lt;DATE&gt;]:[&lt;VOL&gt;]],5)</f>
        <v>100.03</v>
      </c>
      <c r="D145" s="29">
        <f>MATCH(A145,Купоны[[#All],[Купоны дата]],1)</f>
        <v>4</v>
      </c>
      <c r="E145" s="33">
        <f>INDEX(Купоны[[#All],[Купоны дата]],D145,1)</f>
        <v>43385</v>
      </c>
      <c r="F145" s="30">
        <f t="shared" si="10"/>
        <v>1.3150684931506849</v>
      </c>
      <c r="G145" s="28">
        <f t="shared" si="11"/>
        <v>-101345.06849315068</v>
      </c>
      <c r="H145" s="29">
        <f>SUM($B$8:B145)</f>
        <v>910</v>
      </c>
      <c r="I145" s="30">
        <f>_xlfn.IFNA(VLOOKUP(A145, Купоны[[#All],[Купоны дата]:[Купоны % от Номинала]],3,0),0)*$B$4/100*H145</f>
        <v>0</v>
      </c>
      <c r="J145" s="29" t="str">
        <f t="shared" si="13"/>
        <v>Нет</v>
      </c>
      <c r="K145" s="30">
        <f t="shared" si="14"/>
        <v>-101345.06849315068</v>
      </c>
      <c r="L145" s="29">
        <f t="shared" si="12"/>
        <v>-90556.322042211366</v>
      </c>
    </row>
    <row r="146" spans="1:12" x14ac:dyDescent="0.2">
      <c r="A146" s="27">
        <v>43448</v>
      </c>
      <c r="B146" s="28">
        <v>-310</v>
      </c>
      <c r="C146" s="29">
        <f>VLOOKUP(A146,Таблица2[[&lt;DATE&gt;]:[&lt;VOL&gt;]],5)</f>
        <v>99.9</v>
      </c>
      <c r="D146" s="29">
        <f>MATCH(A146,Купоны[[#All],[Купоны дата]],1)</f>
        <v>4</v>
      </c>
      <c r="E146" s="33">
        <f>INDEX(Купоны[[#All],[Купоны дата]],D146,1)</f>
        <v>43385</v>
      </c>
      <c r="F146" s="30">
        <f t="shared" si="10"/>
        <v>1.3808219178082191</v>
      </c>
      <c r="G146" s="28">
        <f t="shared" si="11"/>
        <v>313970.54794520547</v>
      </c>
      <c r="H146" s="29">
        <f>SUM($B$8:B146)</f>
        <v>600</v>
      </c>
      <c r="I146" s="30">
        <f>_xlfn.IFNA(VLOOKUP(A146, Купоны[[#All],[Купоны дата]:[Купоны % от Номинала]],3,0),0)*$B$4/100*H146</f>
        <v>0</v>
      </c>
      <c r="J146" s="29" t="str">
        <f t="shared" si="13"/>
        <v>Нет</v>
      </c>
      <c r="K146" s="30">
        <f t="shared" si="14"/>
        <v>313970.54794520547</v>
      </c>
      <c r="L146" s="29">
        <f t="shared" si="12"/>
        <v>280323.29503716319</v>
      </c>
    </row>
    <row r="147" spans="1:12" x14ac:dyDescent="0.2">
      <c r="A147" s="27">
        <v>43452</v>
      </c>
      <c r="B147" s="28">
        <v>580</v>
      </c>
      <c r="C147" s="29">
        <f>VLOOKUP(A147,Таблица2[[&lt;DATE&gt;]:[&lt;VOL&gt;]],5)</f>
        <v>99.89</v>
      </c>
      <c r="D147" s="29">
        <f>MATCH(A147,Купоны[[#All],[Купоны дата]],1)</f>
        <v>4</v>
      </c>
      <c r="E147" s="33">
        <f>INDEX(Купоны[[#All],[Купоны дата]],D147,1)</f>
        <v>43385</v>
      </c>
      <c r="F147" s="30">
        <f t="shared" si="10"/>
        <v>1.4684931506849317</v>
      </c>
      <c r="G147" s="28">
        <f t="shared" si="11"/>
        <v>-587879.26027397264</v>
      </c>
      <c r="H147" s="29">
        <f>SUM($B$8:B147)</f>
        <v>1180</v>
      </c>
      <c r="I147" s="30">
        <f>_xlfn.IFNA(VLOOKUP(A147, Купоны[[#All],[Купоны дата]:[Купоны % от Номинала]],3,0),0)*$B$4/100*H147</f>
        <v>0</v>
      </c>
      <c r="J147" s="29" t="str">
        <f t="shared" si="13"/>
        <v>Нет</v>
      </c>
      <c r="K147" s="30">
        <f t="shared" si="14"/>
        <v>-587879.26027397264</v>
      </c>
      <c r="L147" s="29">
        <f t="shared" si="12"/>
        <v>-524320.99615655886</v>
      </c>
    </row>
    <row r="148" spans="1:12" x14ac:dyDescent="0.2">
      <c r="A148" s="27">
        <v>43453</v>
      </c>
      <c r="B148" s="28">
        <v>720</v>
      </c>
      <c r="C148" s="29">
        <f>VLOOKUP(A148,Таблица2[[&lt;DATE&gt;]:[&lt;VOL&gt;]],5)</f>
        <v>99.98</v>
      </c>
      <c r="D148" s="29">
        <f>MATCH(A148,Купоны[[#All],[Купоны дата]],1)</f>
        <v>4</v>
      </c>
      <c r="E148" s="33">
        <f>INDEX(Купоны[[#All],[Купоны дата]],D148,1)</f>
        <v>43385</v>
      </c>
      <c r="F148" s="30">
        <f t="shared" si="10"/>
        <v>1.4904109589041097</v>
      </c>
      <c r="G148" s="28">
        <f t="shared" si="11"/>
        <v>-730586.95890410955</v>
      </c>
      <c r="H148" s="29">
        <f>SUM($B$8:B148)</f>
        <v>1900</v>
      </c>
      <c r="I148" s="30">
        <f>_xlfn.IFNA(VLOOKUP(A148, Купоны[[#All],[Купоны дата]:[Купоны % от Номинала]],3,0),0)*$B$4/100*H148</f>
        <v>0</v>
      </c>
      <c r="J148" s="29" t="str">
        <f t="shared" si="13"/>
        <v>Нет</v>
      </c>
      <c r="K148" s="30">
        <f t="shared" si="14"/>
        <v>-730586.95890410955</v>
      </c>
      <c r="L148" s="29">
        <f t="shared" si="12"/>
        <v>-651426.96811447153</v>
      </c>
    </row>
    <row r="149" spans="1:12" x14ac:dyDescent="0.2">
      <c r="A149" s="27">
        <v>43455</v>
      </c>
      <c r="B149" s="28">
        <v>-230</v>
      </c>
      <c r="C149" s="29">
        <f>VLOOKUP(A149,Таблица2[[&lt;DATE&gt;]:[&lt;VOL&gt;]],5)</f>
        <v>100</v>
      </c>
      <c r="D149" s="29">
        <f>MATCH(A149,Купоны[[#All],[Купоны дата]],1)</f>
        <v>4</v>
      </c>
      <c r="E149" s="33">
        <f>INDEX(Купоны[[#All],[Купоны дата]],D149,1)</f>
        <v>43385</v>
      </c>
      <c r="F149" s="30">
        <f t="shared" si="10"/>
        <v>1.5342465753424659</v>
      </c>
      <c r="G149" s="28">
        <f t="shared" si="11"/>
        <v>233528.76712328766</v>
      </c>
      <c r="H149" s="29">
        <f>SUM($B$8:B149)</f>
        <v>1670</v>
      </c>
      <c r="I149" s="30">
        <f>_xlfn.IFNA(VLOOKUP(A149, Купоны[[#All],[Купоны дата]:[Купоны % от Номинала]],3,0),0)*$B$4/100*H149</f>
        <v>0</v>
      </c>
      <c r="J149" s="29" t="str">
        <f t="shared" si="13"/>
        <v>Нет</v>
      </c>
      <c r="K149" s="30">
        <f t="shared" si="14"/>
        <v>233528.76712328766</v>
      </c>
      <c r="L149" s="29">
        <f t="shared" si="12"/>
        <v>208115.11359712313</v>
      </c>
    </row>
    <row r="150" spans="1:12" x14ac:dyDescent="0.2">
      <c r="A150" s="27">
        <v>43460</v>
      </c>
      <c r="B150" s="28">
        <v>-1560</v>
      </c>
      <c r="C150" s="29">
        <f>VLOOKUP(A150,Таблица2[[&lt;DATE&gt;]:[&lt;VOL&gt;]],5)</f>
        <v>100.25</v>
      </c>
      <c r="D150" s="29">
        <f>MATCH(A150,Купоны[[#All],[Купоны дата]],1)</f>
        <v>4</v>
      </c>
      <c r="E150" s="33">
        <f>INDEX(Купоны[[#All],[Купоны дата]],D150,1)</f>
        <v>43385</v>
      </c>
      <c r="F150" s="30">
        <f t="shared" si="10"/>
        <v>1.6438356164383561</v>
      </c>
      <c r="G150" s="28">
        <f t="shared" si="11"/>
        <v>1589543.8356164384</v>
      </c>
      <c r="H150" s="29">
        <f>SUM($B$8:B150)</f>
        <v>110</v>
      </c>
      <c r="I150" s="30">
        <f>_xlfn.IFNA(VLOOKUP(A150, Купоны[[#All],[Купоны дата]:[Купоны % от Номинала]],3,0),0)*$B$4/100*H150</f>
        <v>0</v>
      </c>
      <c r="J150" s="29" t="str">
        <f t="shared" si="13"/>
        <v>Нет</v>
      </c>
      <c r="K150" s="30">
        <f t="shared" si="14"/>
        <v>1589543.8356164384</v>
      </c>
      <c r="L150" s="29">
        <f t="shared" si="12"/>
        <v>1414683.4816519236</v>
      </c>
    </row>
    <row r="151" spans="1:12" x14ac:dyDescent="0.2">
      <c r="A151" s="27">
        <v>43468</v>
      </c>
      <c r="B151" s="28">
        <v>250</v>
      </c>
      <c r="C151" s="29">
        <f>VLOOKUP(A151,Таблица2[[&lt;DATE&gt;]:[&lt;VOL&gt;]],5)</f>
        <v>100.4</v>
      </c>
      <c r="D151" s="29">
        <f>MATCH(A151,Купоны[[#All],[Купоны дата]],1)</f>
        <v>4</v>
      </c>
      <c r="E151" s="33">
        <f>INDEX(Купоны[[#All],[Купоны дата]],D151,1)</f>
        <v>43385</v>
      </c>
      <c r="F151" s="30">
        <f t="shared" si="10"/>
        <v>1.8191780821917809</v>
      </c>
      <c r="G151" s="28">
        <f t="shared" si="11"/>
        <v>-255547.94520547948</v>
      </c>
      <c r="H151" s="29">
        <f>SUM($B$8:B151)</f>
        <v>360</v>
      </c>
      <c r="I151" s="30">
        <f>_xlfn.IFNA(VLOOKUP(A151, Купоны[[#All],[Купоны дата]:[Купоны % от Номинала]],3,0),0)*$B$4/100*H151</f>
        <v>0</v>
      </c>
      <c r="J151" s="29" t="str">
        <f t="shared" si="13"/>
        <v>Нет</v>
      </c>
      <c r="K151" s="30">
        <f t="shared" si="14"/>
        <v>-255547.94520547948</v>
      </c>
      <c r="L151" s="29">
        <f t="shared" si="12"/>
        <v>-226953.47141404112</v>
      </c>
    </row>
    <row r="152" spans="1:12" x14ac:dyDescent="0.2">
      <c r="A152" s="27">
        <v>43474</v>
      </c>
      <c r="B152" s="28">
        <v>50</v>
      </c>
      <c r="C152" s="29">
        <f>VLOOKUP(A152,Таблица2[[&lt;DATE&gt;]:[&lt;VOL&gt;]],5)</f>
        <v>100.15</v>
      </c>
      <c r="D152" s="29">
        <f>MATCH(A152,Купоны[[#All],[Купоны дата]],1)</f>
        <v>4</v>
      </c>
      <c r="E152" s="33">
        <f>INDEX(Купоны[[#All],[Купоны дата]],D152,1)</f>
        <v>43385</v>
      </c>
      <c r="F152" s="30">
        <f t="shared" si="10"/>
        <v>1.9506849315068493</v>
      </c>
      <c r="G152" s="28">
        <f t="shared" si="11"/>
        <v>-51050.342465753427</v>
      </c>
      <c r="H152" s="29">
        <f>SUM($B$8:B152)</f>
        <v>410</v>
      </c>
      <c r="I152" s="30">
        <f>_xlfn.IFNA(VLOOKUP(A152, Купоны[[#All],[Купоны дата]:[Купоны % от Номинала]],3,0),0)*$B$4/100*H152</f>
        <v>0</v>
      </c>
      <c r="J152" s="29" t="str">
        <f t="shared" si="13"/>
        <v>Нет</v>
      </c>
      <c r="K152" s="30">
        <f t="shared" si="14"/>
        <v>-51050.342465753427</v>
      </c>
      <c r="L152" s="29">
        <f t="shared" si="12"/>
        <v>-45265.919217540817</v>
      </c>
    </row>
    <row r="153" spans="1:12" x14ac:dyDescent="0.2">
      <c r="A153" s="27">
        <v>43476</v>
      </c>
      <c r="B153" s="28">
        <v>-110</v>
      </c>
      <c r="C153" s="29">
        <f>VLOOKUP(A153,Таблица2[[&lt;DATE&gt;]:[&lt;VOL&gt;]],5)</f>
        <v>100.3</v>
      </c>
      <c r="D153" s="29">
        <f>MATCH(A153,Купоны[[#All],[Купоны дата]],1)</f>
        <v>4</v>
      </c>
      <c r="E153" s="33">
        <f>INDEX(Купоны[[#All],[Купоны дата]],D153,1)</f>
        <v>43385</v>
      </c>
      <c r="F153" s="30">
        <f t="shared" si="10"/>
        <v>1.9945205479452055</v>
      </c>
      <c r="G153" s="28">
        <f t="shared" si="11"/>
        <v>112523.97260273973</v>
      </c>
      <c r="H153" s="29">
        <f>SUM($B$8:B153)</f>
        <v>300</v>
      </c>
      <c r="I153" s="30">
        <f>_xlfn.IFNA(VLOOKUP(A153, Купоны[[#All],[Купоны дата]:[Купоны % от Номинала]],3,0),0)*$B$4/100*H153</f>
        <v>0</v>
      </c>
      <c r="J153" s="29" t="str">
        <f t="shared" si="13"/>
        <v>Нет</v>
      </c>
      <c r="K153" s="30">
        <f t="shared" si="14"/>
        <v>112523.97260273973</v>
      </c>
      <c r="L153" s="29">
        <f t="shared" si="12"/>
        <v>99721.122012696171</v>
      </c>
    </row>
    <row r="154" spans="1:12" x14ac:dyDescent="0.2">
      <c r="A154" s="27">
        <v>43479</v>
      </c>
      <c r="B154" s="28">
        <v>230</v>
      </c>
      <c r="C154" s="29">
        <f>VLOOKUP(A154,Таблица2[[&lt;DATE&gt;]:[&lt;VOL&gt;]],5)</f>
        <v>100.2</v>
      </c>
      <c r="D154" s="29">
        <f>MATCH(A154,Купоны[[#All],[Купоны дата]],1)</f>
        <v>4</v>
      </c>
      <c r="E154" s="33">
        <f>INDEX(Купоны[[#All],[Купоны дата]],D154,1)</f>
        <v>43385</v>
      </c>
      <c r="F154" s="30">
        <f t="shared" si="10"/>
        <v>2.0602739726027401</v>
      </c>
      <c r="G154" s="28">
        <f t="shared" si="11"/>
        <v>-235198.63013698635</v>
      </c>
      <c r="H154" s="29">
        <f>SUM($B$8:B154)</f>
        <v>530</v>
      </c>
      <c r="I154" s="30">
        <f>_xlfn.IFNA(VLOOKUP(A154, Купоны[[#All],[Купоны дата]:[Купоны % от Номинала]],3,0),0)*$B$4/100*H154</f>
        <v>0</v>
      </c>
      <c r="J154" s="29" t="str">
        <f t="shared" si="13"/>
        <v>Нет</v>
      </c>
      <c r="K154" s="30">
        <f t="shared" si="14"/>
        <v>-235198.63013698635</v>
      </c>
      <c r="L154" s="29">
        <f t="shared" si="12"/>
        <v>-208272.05956258654</v>
      </c>
    </row>
    <row r="155" spans="1:12" x14ac:dyDescent="0.2">
      <c r="A155" s="27">
        <v>43480</v>
      </c>
      <c r="B155" s="28">
        <v>-270</v>
      </c>
      <c r="C155" s="29">
        <f>VLOOKUP(A155,Таблица2[[&lt;DATE&gt;]:[&lt;VOL&gt;]],5)</f>
        <v>100.2</v>
      </c>
      <c r="D155" s="29">
        <f>MATCH(A155,Купоны[[#All],[Купоны дата]],1)</f>
        <v>4</v>
      </c>
      <c r="E155" s="33">
        <f>INDEX(Купоны[[#All],[Купоны дата]],D155,1)</f>
        <v>43385</v>
      </c>
      <c r="F155" s="30">
        <f t="shared" si="10"/>
        <v>2.0821917808219177</v>
      </c>
      <c r="G155" s="28">
        <f t="shared" si="11"/>
        <v>276161.91780821921</v>
      </c>
      <c r="H155" s="29">
        <f>SUM($B$8:B155)</f>
        <v>260</v>
      </c>
      <c r="I155" s="30">
        <f>_xlfn.IFNA(VLOOKUP(A155, Купоны[[#All],[Купоны дата]:[Купоны % от Номинала]],3,0),0)*$B$4/100*H155</f>
        <v>0</v>
      </c>
      <c r="J155" s="29" t="str">
        <f t="shared" si="13"/>
        <v>Нет</v>
      </c>
      <c r="K155" s="30">
        <f t="shared" si="14"/>
        <v>276161.91780821921</v>
      </c>
      <c r="L155" s="29">
        <f t="shared" si="12"/>
        <v>244480.77953873691</v>
      </c>
    </row>
    <row r="156" spans="1:12" x14ac:dyDescent="0.2">
      <c r="A156" s="27">
        <v>43481</v>
      </c>
      <c r="B156" s="28">
        <v>910</v>
      </c>
      <c r="C156" s="29">
        <f>VLOOKUP(A156,Таблица2[[&lt;DATE&gt;]:[&lt;VOL&gt;]],5)</f>
        <v>100.2</v>
      </c>
      <c r="D156" s="29">
        <f>MATCH(A156,Купоны[[#All],[Купоны дата]],1)</f>
        <v>4</v>
      </c>
      <c r="E156" s="33">
        <f>INDEX(Купоны[[#All],[Купоны дата]],D156,1)</f>
        <v>43385</v>
      </c>
      <c r="F156" s="30">
        <f t="shared" si="10"/>
        <v>2.1041095890410961</v>
      </c>
      <c r="G156" s="28">
        <f t="shared" si="11"/>
        <v>-930967.39726027404</v>
      </c>
      <c r="H156" s="29">
        <f>SUM($B$8:B156)</f>
        <v>1170</v>
      </c>
      <c r="I156" s="30">
        <f>_xlfn.IFNA(VLOOKUP(A156, Купоны[[#All],[Купоны дата]:[Купоны % от Номинала]],3,0),0)*$B$4/100*H156</f>
        <v>0</v>
      </c>
      <c r="J156" s="29" t="str">
        <f t="shared" si="13"/>
        <v>Нет</v>
      </c>
      <c r="K156" s="30">
        <f t="shared" si="14"/>
        <v>-930967.39726027404</v>
      </c>
      <c r="L156" s="29">
        <f t="shared" si="12"/>
        <v>-823948.58397353161</v>
      </c>
    </row>
    <row r="157" spans="1:12" x14ac:dyDescent="0.2">
      <c r="A157" s="27">
        <v>43482</v>
      </c>
      <c r="B157" s="28">
        <v>-1080</v>
      </c>
      <c r="C157" s="29">
        <f>VLOOKUP(A157,Таблица2[[&lt;DATE&gt;]:[&lt;VOL&gt;]],5)</f>
        <v>100.3</v>
      </c>
      <c r="D157" s="29">
        <f>MATCH(A157,Купоны[[#All],[Купоны дата]],1)</f>
        <v>4</v>
      </c>
      <c r="E157" s="33">
        <f>INDEX(Купоны[[#All],[Купоны дата]],D157,1)</f>
        <v>43385</v>
      </c>
      <c r="F157" s="30">
        <f t="shared" si="10"/>
        <v>2.1260273972602737</v>
      </c>
      <c r="G157" s="28">
        <f t="shared" si="11"/>
        <v>1106201.0958904109</v>
      </c>
      <c r="H157" s="29">
        <f>SUM($B$8:B157)</f>
        <v>90</v>
      </c>
      <c r="I157" s="30">
        <f>_xlfn.IFNA(VLOOKUP(A157, Купоны[[#All],[Купоны дата]:[Купоны % от Номинала]],3,0),0)*$B$4/100*H157</f>
        <v>0</v>
      </c>
      <c r="J157" s="29" t="str">
        <f t="shared" si="13"/>
        <v>Нет</v>
      </c>
      <c r="K157" s="30">
        <f t="shared" si="14"/>
        <v>1106201.0958904109</v>
      </c>
      <c r="L157" s="29">
        <f t="shared" si="12"/>
        <v>978778.52447454829</v>
      </c>
    </row>
    <row r="158" spans="1:12" x14ac:dyDescent="0.2">
      <c r="A158" s="27">
        <v>43483</v>
      </c>
      <c r="B158" s="28">
        <v>370</v>
      </c>
      <c r="C158" s="29">
        <f>VLOOKUP(A158,Таблица2[[&lt;DATE&gt;]:[&lt;VOL&gt;]],5)</f>
        <v>100.2</v>
      </c>
      <c r="D158" s="29">
        <f>MATCH(A158,Купоны[[#All],[Купоны дата]],1)</f>
        <v>4</v>
      </c>
      <c r="E158" s="33">
        <f>INDEX(Купоны[[#All],[Купоны дата]],D158,1)</f>
        <v>43385</v>
      </c>
      <c r="F158" s="30">
        <f t="shared" si="10"/>
        <v>2.1479452054794521</v>
      </c>
      <c r="G158" s="28">
        <f t="shared" si="11"/>
        <v>-378687.39726027392</v>
      </c>
      <c r="H158" s="29">
        <f>SUM($B$8:B158)</f>
        <v>460</v>
      </c>
      <c r="I158" s="30">
        <f>_xlfn.IFNA(VLOOKUP(A158, Купоны[[#All],[Купоны дата]:[Купоны % от Номинала]],3,0),0)*$B$4/100*H158</f>
        <v>0</v>
      </c>
      <c r="J158" s="29" t="str">
        <f t="shared" si="13"/>
        <v>Нет</v>
      </c>
      <c r="K158" s="30">
        <f t="shared" si="14"/>
        <v>-378687.39726027392</v>
      </c>
      <c r="L158" s="29">
        <f t="shared" si="12"/>
        <v>-334977.70855273277</v>
      </c>
    </row>
    <row r="159" spans="1:12" x14ac:dyDescent="0.2">
      <c r="A159" s="27">
        <v>43486</v>
      </c>
      <c r="B159" s="28">
        <v>50</v>
      </c>
      <c r="C159" s="29">
        <f>VLOOKUP(A159,Таблица2[[&lt;DATE&gt;]:[&lt;VOL&gt;]],5)</f>
        <v>100.2</v>
      </c>
      <c r="D159" s="29">
        <f>MATCH(A159,Купоны[[#All],[Купоны дата]],1)</f>
        <v>4</v>
      </c>
      <c r="E159" s="33">
        <f>INDEX(Купоны[[#All],[Купоны дата]],D159,1)</f>
        <v>43385</v>
      </c>
      <c r="F159" s="30">
        <f t="shared" si="10"/>
        <v>2.2136986301369865</v>
      </c>
      <c r="G159" s="28">
        <f t="shared" si="11"/>
        <v>-51206.849315068488</v>
      </c>
      <c r="H159" s="29">
        <f>SUM($B$8:B159)</f>
        <v>510</v>
      </c>
      <c r="I159" s="30">
        <f>_xlfn.IFNA(VLOOKUP(A159, Купоны[[#All],[Купоны дата]:[Купоны % от Номинала]],3,0),0)*$B$4/100*H159</f>
        <v>0</v>
      </c>
      <c r="J159" s="29" t="str">
        <f t="shared" si="13"/>
        <v>Нет</v>
      </c>
      <c r="K159" s="30">
        <f t="shared" si="14"/>
        <v>-51206.849315068488</v>
      </c>
      <c r="L159" s="29">
        <f t="shared" si="12"/>
        <v>-45260.279781264493</v>
      </c>
    </row>
    <row r="160" spans="1:12" x14ac:dyDescent="0.2">
      <c r="A160" s="27">
        <v>43489</v>
      </c>
      <c r="B160" s="28">
        <v>540</v>
      </c>
      <c r="C160" s="29">
        <f>VLOOKUP(A160,Таблица2[[&lt;DATE&gt;]:[&lt;VOL&gt;]],5)</f>
        <v>99.94</v>
      </c>
      <c r="D160" s="29">
        <f>MATCH(A160,Купоны[[#All],[Купоны дата]],1)</f>
        <v>4</v>
      </c>
      <c r="E160" s="33">
        <f>INDEX(Купоны[[#All],[Купоны дата]],D160,1)</f>
        <v>43385</v>
      </c>
      <c r="F160" s="30">
        <f t="shared" si="10"/>
        <v>2.2794520547945205</v>
      </c>
      <c r="G160" s="28">
        <f t="shared" si="11"/>
        <v>-551985.04109589045</v>
      </c>
      <c r="H160" s="29">
        <f>SUM($B$8:B160)</f>
        <v>1050</v>
      </c>
      <c r="I160" s="30">
        <f>_xlfn.IFNA(VLOOKUP(A160, Купоны[[#All],[Купоны дата]:[Купоны % от Номинала]],3,0),0)*$B$4/100*H160</f>
        <v>0</v>
      </c>
      <c r="J160" s="29" t="str">
        <f t="shared" si="13"/>
        <v>Нет</v>
      </c>
      <c r="K160" s="30">
        <f t="shared" si="14"/>
        <v>-551985.04109589045</v>
      </c>
      <c r="L160" s="29">
        <f t="shared" si="12"/>
        <v>-487495.50016548764</v>
      </c>
    </row>
    <row r="161" spans="1:12" x14ac:dyDescent="0.2">
      <c r="A161" s="27">
        <v>43490</v>
      </c>
      <c r="B161" s="28">
        <v>-160</v>
      </c>
      <c r="C161" s="29">
        <f>VLOOKUP(A161,Таблица2[[&lt;DATE&gt;]:[&lt;VOL&gt;]],5)</f>
        <v>99.91</v>
      </c>
      <c r="D161" s="29">
        <f>MATCH(A161,Купоны[[#All],[Купоны дата]],1)</f>
        <v>4</v>
      </c>
      <c r="E161" s="33">
        <f>INDEX(Купоны[[#All],[Купоны дата]],D161,1)</f>
        <v>43385</v>
      </c>
      <c r="F161" s="30">
        <f t="shared" si="10"/>
        <v>2.3013698630136985</v>
      </c>
      <c r="G161" s="28">
        <f t="shared" si="11"/>
        <v>163538.19178082192</v>
      </c>
      <c r="H161" s="29">
        <f>SUM($B$8:B161)</f>
        <v>890</v>
      </c>
      <c r="I161" s="30">
        <f>_xlfn.IFNA(VLOOKUP(A161, Купоны[[#All],[Купоны дата]:[Купоны % от Номинала]],3,0),0)*$B$4/100*H161</f>
        <v>0</v>
      </c>
      <c r="J161" s="29" t="str">
        <f t="shared" si="13"/>
        <v>Нет</v>
      </c>
      <c r="K161" s="30">
        <f t="shared" si="14"/>
        <v>163538.19178082192</v>
      </c>
      <c r="L161" s="29">
        <f t="shared" si="12"/>
        <v>144393.35329840699</v>
      </c>
    </row>
    <row r="162" spans="1:12" x14ac:dyDescent="0.2">
      <c r="A162" s="27">
        <v>43494</v>
      </c>
      <c r="B162" s="28">
        <v>-310</v>
      </c>
      <c r="C162" s="29">
        <f>VLOOKUP(A162,Таблица2[[&lt;DATE&gt;]:[&lt;VOL&gt;]],5)</f>
        <v>99.99</v>
      </c>
      <c r="D162" s="29">
        <f>MATCH(A162,Купоны[[#All],[Купоны дата]],1)</f>
        <v>4</v>
      </c>
      <c r="E162" s="33">
        <f>INDEX(Купоны[[#All],[Купоны дата]],D162,1)</f>
        <v>43385</v>
      </c>
      <c r="F162" s="30">
        <f t="shared" si="10"/>
        <v>2.3890410958904109</v>
      </c>
      <c r="G162" s="28">
        <f t="shared" si="11"/>
        <v>317375.02739726024</v>
      </c>
      <c r="H162" s="29">
        <f>SUM($B$8:B162)</f>
        <v>580</v>
      </c>
      <c r="I162" s="30">
        <f>_xlfn.IFNA(VLOOKUP(A162, Купоны[[#All],[Купоны дата]:[Купоны % от Номинала]],3,0),0)*$B$4/100*H162</f>
        <v>0</v>
      </c>
      <c r="J162" s="29" t="str">
        <f t="shared" si="13"/>
        <v>Нет</v>
      </c>
      <c r="K162" s="30">
        <f t="shared" si="14"/>
        <v>317375.02739726024</v>
      </c>
      <c r="L162" s="29">
        <f t="shared" si="12"/>
        <v>279923.65090701275</v>
      </c>
    </row>
    <row r="163" spans="1:12" x14ac:dyDescent="0.2">
      <c r="A163" s="27">
        <v>43497</v>
      </c>
      <c r="B163" s="28">
        <v>-460</v>
      </c>
      <c r="C163" s="29">
        <f>VLOOKUP(A163,Таблица2[[&lt;DATE&gt;]:[&lt;VOL&gt;]],5)</f>
        <v>100</v>
      </c>
      <c r="D163" s="29">
        <f>MATCH(A163,Купоны[[#All],[Купоны дата]],1)</f>
        <v>4</v>
      </c>
      <c r="E163" s="33">
        <f>INDEX(Купоны[[#All],[Купоны дата]],D163,1)</f>
        <v>43385</v>
      </c>
      <c r="F163" s="30">
        <f t="shared" si="10"/>
        <v>2.4547945205479453</v>
      </c>
      <c r="G163" s="28">
        <f t="shared" si="11"/>
        <v>471292.05479452061</v>
      </c>
      <c r="H163" s="29">
        <f>SUM($B$8:B163)</f>
        <v>120</v>
      </c>
      <c r="I163" s="30">
        <f>_xlfn.IFNA(VLOOKUP(A163, Купоны[[#All],[Купоны дата]:[Купоны % от Номинала]],3,0),0)*$B$4/100*H163</f>
        <v>0</v>
      </c>
      <c r="J163" s="29" t="str">
        <f t="shared" si="13"/>
        <v>Нет</v>
      </c>
      <c r="K163" s="30">
        <f t="shared" si="14"/>
        <v>471292.05479452061</v>
      </c>
      <c r="L163" s="29">
        <f t="shared" si="12"/>
        <v>415347.00625730172</v>
      </c>
    </row>
    <row r="164" spans="1:12" x14ac:dyDescent="0.2">
      <c r="A164" s="27">
        <v>43501</v>
      </c>
      <c r="B164" s="28">
        <v>560</v>
      </c>
      <c r="C164" s="29">
        <f>VLOOKUP(A164,Таблица2[[&lt;DATE&gt;]:[&lt;VOL&gt;]],5)</f>
        <v>99.91</v>
      </c>
      <c r="D164" s="29">
        <f>MATCH(A164,Купоны[[#All],[Купоны дата]],1)</f>
        <v>4</v>
      </c>
      <c r="E164" s="33">
        <f>INDEX(Купоны[[#All],[Купоны дата]],D164,1)</f>
        <v>43385</v>
      </c>
      <c r="F164" s="30">
        <f t="shared" si="10"/>
        <v>2.5424657534246573</v>
      </c>
      <c r="G164" s="28">
        <f t="shared" si="11"/>
        <v>-573733.808219178</v>
      </c>
      <c r="H164" s="29">
        <f>SUM($B$8:B164)</f>
        <v>680</v>
      </c>
      <c r="I164" s="30">
        <f>_xlfn.IFNA(VLOOKUP(A164, Купоны[[#All],[Купоны дата]:[Купоны % от Номинала]],3,0),0)*$B$4/100*H164</f>
        <v>0</v>
      </c>
      <c r="J164" s="29" t="str">
        <f t="shared" si="13"/>
        <v>Нет</v>
      </c>
      <c r="K164" s="30">
        <f t="shared" si="14"/>
        <v>-573733.808219178</v>
      </c>
      <c r="L164" s="29">
        <f t="shared" si="12"/>
        <v>-505091.70932557562</v>
      </c>
    </row>
    <row r="165" spans="1:12" x14ac:dyDescent="0.2">
      <c r="A165" s="27">
        <v>43503</v>
      </c>
      <c r="B165" s="28">
        <v>-500</v>
      </c>
      <c r="C165" s="29">
        <f>VLOOKUP(A165,Таблица2[[&lt;DATE&gt;]:[&lt;VOL&gt;]],5)</f>
        <v>100</v>
      </c>
      <c r="D165" s="29">
        <f>MATCH(A165,Купоны[[#All],[Купоны дата]],1)</f>
        <v>4</v>
      </c>
      <c r="E165" s="33">
        <f>INDEX(Купоны[[#All],[Купоны дата]],D165,1)</f>
        <v>43385</v>
      </c>
      <c r="F165" s="30">
        <f t="shared" si="10"/>
        <v>2.5863013698630137</v>
      </c>
      <c r="G165" s="28">
        <f t="shared" si="11"/>
        <v>512931.50684931502</v>
      </c>
      <c r="H165" s="29">
        <f>SUM($B$8:B165)</f>
        <v>180</v>
      </c>
      <c r="I165" s="30">
        <f>_xlfn.IFNA(VLOOKUP(A165, Купоны[[#All],[Купоны дата]:[Купоны % от Номинала]],3,0),0)*$B$4/100*H165</f>
        <v>0</v>
      </c>
      <c r="J165" s="29" t="str">
        <f t="shared" si="13"/>
        <v>Нет</v>
      </c>
      <c r="K165" s="30">
        <f t="shared" si="14"/>
        <v>512931.50684931502</v>
      </c>
      <c r="L165" s="29">
        <f t="shared" si="12"/>
        <v>451324.16786552663</v>
      </c>
    </row>
    <row r="166" spans="1:12" x14ac:dyDescent="0.2">
      <c r="A166" s="27">
        <v>43509</v>
      </c>
      <c r="B166" s="28">
        <v>450</v>
      </c>
      <c r="C166" s="29">
        <f>VLOOKUP(A166,Таблица2[[&lt;DATE&gt;]:[&lt;VOL&gt;]],5)</f>
        <v>99.99</v>
      </c>
      <c r="D166" s="29">
        <f>MATCH(A166,Купоны[[#All],[Купоны дата]],1)</f>
        <v>4</v>
      </c>
      <c r="E166" s="33">
        <f>INDEX(Купоны[[#All],[Купоны дата]],D166,1)</f>
        <v>43385</v>
      </c>
      <c r="F166" s="30">
        <f t="shared" si="10"/>
        <v>2.7178082191780821</v>
      </c>
      <c r="G166" s="28">
        <f t="shared" si="11"/>
        <v>-462185.1369863014</v>
      </c>
      <c r="H166" s="29">
        <f>SUM($B$8:B166)</f>
        <v>630</v>
      </c>
      <c r="I166" s="30">
        <f>_xlfn.IFNA(VLOOKUP(A166, Купоны[[#All],[Купоны дата]:[Купоны % от Номинала]],3,0),0)*$B$4/100*H166</f>
        <v>0</v>
      </c>
      <c r="J166" s="29" t="str">
        <f t="shared" si="13"/>
        <v>Нет</v>
      </c>
      <c r="K166" s="30">
        <f t="shared" si="14"/>
        <v>-462185.1369863014</v>
      </c>
      <c r="L166" s="29">
        <f t="shared" si="12"/>
        <v>-406025.61830327037</v>
      </c>
    </row>
    <row r="167" spans="1:12" x14ac:dyDescent="0.2">
      <c r="A167" s="27">
        <v>43511</v>
      </c>
      <c r="B167" s="28">
        <v>-480</v>
      </c>
      <c r="C167" s="29">
        <f>VLOOKUP(A167,Таблица2[[&lt;DATE&gt;]:[&lt;VOL&gt;]],5)</f>
        <v>100</v>
      </c>
      <c r="D167" s="29">
        <f>MATCH(A167,Купоны[[#All],[Купоны дата]],1)</f>
        <v>4</v>
      </c>
      <c r="E167" s="33">
        <f>INDEX(Купоны[[#All],[Купоны дата]],D167,1)</f>
        <v>43385</v>
      </c>
      <c r="F167" s="30">
        <f t="shared" si="10"/>
        <v>2.7616438356164381</v>
      </c>
      <c r="G167" s="28">
        <f t="shared" si="11"/>
        <v>493255.89041095891</v>
      </c>
      <c r="H167" s="29">
        <f>SUM($B$8:B167)</f>
        <v>150</v>
      </c>
      <c r="I167" s="30">
        <f>_xlfn.IFNA(VLOOKUP(A167, Купоны[[#All],[Купоны дата]:[Купоны % от Номинала]],3,0),0)*$B$4/100*H167</f>
        <v>0</v>
      </c>
      <c r="J167" s="29" t="str">
        <f t="shared" si="13"/>
        <v>Нет</v>
      </c>
      <c r="K167" s="30">
        <f t="shared" si="14"/>
        <v>493255.89041095891</v>
      </c>
      <c r="L167" s="29">
        <f t="shared" si="12"/>
        <v>433090.99838114087</v>
      </c>
    </row>
    <row r="168" spans="1:12" x14ac:dyDescent="0.2">
      <c r="A168" s="27">
        <v>43518</v>
      </c>
      <c r="B168" s="28">
        <v>570</v>
      </c>
      <c r="C168" s="29">
        <f>VLOOKUP(A168,Таблица2[[&lt;DATE&gt;]:[&lt;VOL&gt;]],5)</f>
        <v>100</v>
      </c>
      <c r="D168" s="29">
        <f>MATCH(A168,Купоны[[#All],[Купоны дата]],1)</f>
        <v>4</v>
      </c>
      <c r="E168" s="33">
        <f>INDEX(Купоны[[#All],[Купоны дата]],D168,1)</f>
        <v>43385</v>
      </c>
      <c r="F168" s="30">
        <f t="shared" si="10"/>
        <v>2.9150684931506849</v>
      </c>
      <c r="G168" s="28">
        <f t="shared" si="11"/>
        <v>-586615.89041095891</v>
      </c>
      <c r="H168" s="29">
        <f>SUM($B$8:B168)</f>
        <v>720</v>
      </c>
      <c r="I168" s="30">
        <f>_xlfn.IFNA(VLOOKUP(A168, Купоны[[#All],[Купоны дата]:[Купоны % от Номинала]],3,0),0)*$B$4/100*H168</f>
        <v>0</v>
      </c>
      <c r="J168" s="29" t="str">
        <f t="shared" si="13"/>
        <v>Нет</v>
      </c>
      <c r="K168" s="30">
        <f t="shared" si="14"/>
        <v>-586615.89041095891</v>
      </c>
      <c r="L168" s="29">
        <f t="shared" si="12"/>
        <v>-514107.16362025845</v>
      </c>
    </row>
    <row r="169" spans="1:12" x14ac:dyDescent="0.2">
      <c r="A169" s="27">
        <v>43525</v>
      </c>
      <c r="B169" s="28">
        <v>-510</v>
      </c>
      <c r="C169" s="29">
        <f>VLOOKUP(A169,Таблица2[[&lt;DATE&gt;]:[&lt;VOL&gt;]],5)</f>
        <v>100</v>
      </c>
      <c r="D169" s="29">
        <f>MATCH(A169,Купоны[[#All],[Купоны дата]],1)</f>
        <v>4</v>
      </c>
      <c r="E169" s="33">
        <f>INDEX(Купоны[[#All],[Купоны дата]],D169,1)</f>
        <v>43385</v>
      </c>
      <c r="F169" s="30">
        <f t="shared" si="10"/>
        <v>3.0684931506849318</v>
      </c>
      <c r="G169" s="28">
        <f t="shared" si="11"/>
        <v>525649.31506849313</v>
      </c>
      <c r="H169" s="29">
        <f>SUM($B$8:B169)</f>
        <v>210</v>
      </c>
      <c r="I169" s="30">
        <f>_xlfn.IFNA(VLOOKUP(A169, Купоны[[#All],[Купоны дата]:[Купоны % от Номинала]],3,0),0)*$B$4/100*H169</f>
        <v>0</v>
      </c>
      <c r="J169" s="29" t="str">
        <f t="shared" si="13"/>
        <v>Нет</v>
      </c>
      <c r="K169" s="30">
        <f t="shared" si="14"/>
        <v>525649.31506849313</v>
      </c>
      <c r="L169" s="29">
        <f t="shared" si="12"/>
        <v>459821.09419907798</v>
      </c>
    </row>
    <row r="170" spans="1:12" x14ac:dyDescent="0.2">
      <c r="A170" s="27">
        <v>43530</v>
      </c>
      <c r="B170" s="28">
        <v>650</v>
      </c>
      <c r="C170" s="29">
        <f>VLOOKUP(A170,Таблица2[[&lt;DATE&gt;]:[&lt;VOL&gt;]],5)</f>
        <v>99.98</v>
      </c>
      <c r="D170" s="29">
        <f>MATCH(A170,Купоны[[#All],[Купоны дата]],1)</f>
        <v>4</v>
      </c>
      <c r="E170" s="33">
        <f>INDEX(Купоны[[#All],[Купоны дата]],D170,1)</f>
        <v>43385</v>
      </c>
      <c r="F170" s="30">
        <f t="shared" si="10"/>
        <v>3.1780821917808217</v>
      </c>
      <c r="G170" s="28">
        <f t="shared" si="11"/>
        <v>-670527.53424657544</v>
      </c>
      <c r="H170" s="29">
        <f>SUM($B$8:B170)</f>
        <v>860</v>
      </c>
      <c r="I170" s="30">
        <f>_xlfn.IFNA(VLOOKUP(A170, Купоны[[#All],[Купоны дата]:[Купоны % от Номинала]],3,0),0)*$B$4/100*H170</f>
        <v>0</v>
      </c>
      <c r="J170" s="29" t="str">
        <f t="shared" si="13"/>
        <v>Нет</v>
      </c>
      <c r="K170" s="30">
        <f t="shared" si="14"/>
        <v>-670527.53424657544</v>
      </c>
      <c r="L170" s="29">
        <f t="shared" si="12"/>
        <v>-585777.84703872981</v>
      </c>
    </row>
    <row r="171" spans="1:12" x14ac:dyDescent="0.2">
      <c r="A171" s="27">
        <v>43531</v>
      </c>
      <c r="B171" s="28">
        <v>-410</v>
      </c>
      <c r="C171" s="29">
        <f>VLOOKUP(A171,Таблица2[[&lt;DATE&gt;]:[&lt;VOL&gt;]],5)</f>
        <v>99.99</v>
      </c>
      <c r="D171" s="29">
        <f>MATCH(A171,Купоны[[#All],[Купоны дата]],1)</f>
        <v>4</v>
      </c>
      <c r="E171" s="33">
        <f>INDEX(Купоны[[#All],[Купоны дата]],D171,1)</f>
        <v>43385</v>
      </c>
      <c r="F171" s="30">
        <f t="shared" si="10"/>
        <v>3.2</v>
      </c>
      <c r="G171" s="28">
        <f t="shared" si="11"/>
        <v>423079</v>
      </c>
      <c r="H171" s="29">
        <f>SUM($B$8:B171)</f>
        <v>450</v>
      </c>
      <c r="I171" s="30">
        <f>_xlfn.IFNA(VLOOKUP(A171, Купоны[[#All],[Купоны дата]:[Купоны % от Номинала]],3,0),0)*$B$4/100*H171</f>
        <v>0</v>
      </c>
      <c r="J171" s="29" t="str">
        <f t="shared" si="13"/>
        <v>Нет</v>
      </c>
      <c r="K171" s="30">
        <f t="shared" si="14"/>
        <v>423079</v>
      </c>
      <c r="L171" s="29">
        <f t="shared" si="12"/>
        <v>369506.85893221851</v>
      </c>
    </row>
    <row r="172" spans="1:12" x14ac:dyDescent="0.2">
      <c r="A172" s="27">
        <v>43538</v>
      </c>
      <c r="B172" s="28">
        <v>-350</v>
      </c>
      <c r="C172" s="29">
        <f>VLOOKUP(A172,Таблица2[[&lt;DATE&gt;]:[&lt;VOL&gt;]],5)</f>
        <v>100</v>
      </c>
      <c r="D172" s="29">
        <f>MATCH(A172,Купоны[[#All],[Купоны дата]],1)</f>
        <v>4</v>
      </c>
      <c r="E172" s="33">
        <f>INDEX(Купоны[[#All],[Купоны дата]],D172,1)</f>
        <v>43385</v>
      </c>
      <c r="F172" s="30">
        <f t="shared" si="10"/>
        <v>3.3534246575342466</v>
      </c>
      <c r="G172" s="28">
        <f t="shared" si="11"/>
        <v>361736.98630136979</v>
      </c>
      <c r="H172" s="29">
        <f>SUM($B$8:B172)</f>
        <v>100</v>
      </c>
      <c r="I172" s="30">
        <f>_xlfn.IFNA(VLOOKUP(A172, Купоны[[#All],[Купоны дата]:[Купоны % от Номинала]],3,0),0)*$B$4/100*H172</f>
        <v>0</v>
      </c>
      <c r="J172" s="29" t="str">
        <f t="shared" si="13"/>
        <v>Нет</v>
      </c>
      <c r="K172" s="30">
        <f t="shared" si="14"/>
        <v>361736.98630136979</v>
      </c>
      <c r="L172" s="29">
        <f t="shared" si="12"/>
        <v>315345.69508693286</v>
      </c>
    </row>
    <row r="173" spans="1:12" x14ac:dyDescent="0.2">
      <c r="A173" s="27">
        <v>43539</v>
      </c>
      <c r="B173" s="28">
        <v>-40</v>
      </c>
      <c r="C173" s="29">
        <f>VLOOKUP(A173,Таблица2[[&lt;DATE&gt;]:[&lt;VOL&gt;]],5)</f>
        <v>100</v>
      </c>
      <c r="D173" s="29">
        <f>MATCH(A173,Купоны[[#All],[Купоны дата]],1)</f>
        <v>4</v>
      </c>
      <c r="E173" s="33">
        <f>INDEX(Купоны[[#All],[Купоны дата]],D173,1)</f>
        <v>43385</v>
      </c>
      <c r="F173" s="30">
        <f t="shared" si="10"/>
        <v>3.3753424657534246</v>
      </c>
      <c r="G173" s="28">
        <f t="shared" si="11"/>
        <v>41350.136986301368</v>
      </c>
      <c r="H173" s="29">
        <f>SUM($B$8:B173)</f>
        <v>60</v>
      </c>
      <c r="I173" s="30">
        <f>_xlfn.IFNA(VLOOKUP(A173, Купоны[[#All],[Купоны дата]:[Купоны % от Номинала]],3,0),0)*$B$4/100*H173</f>
        <v>0</v>
      </c>
      <c r="J173" s="29" t="str">
        <f t="shared" si="13"/>
        <v>Нет</v>
      </c>
      <c r="K173" s="30">
        <f t="shared" si="14"/>
        <v>41350.136986301368</v>
      </c>
      <c r="L173" s="29">
        <f t="shared" si="12"/>
        <v>36037.582624093899</v>
      </c>
    </row>
    <row r="174" spans="1:12" x14ac:dyDescent="0.2">
      <c r="A174" s="27">
        <v>43542</v>
      </c>
      <c r="B174" s="28">
        <v>130</v>
      </c>
      <c r="C174" s="29">
        <f>VLOOKUP(A174,Таблица2[[&lt;DATE&gt;]:[&lt;VOL&gt;]],5)</f>
        <v>99.99</v>
      </c>
      <c r="D174" s="29">
        <f>MATCH(A174,Купоны[[#All],[Купоны дата]],1)</f>
        <v>4</v>
      </c>
      <c r="E174" s="33">
        <f>INDEX(Купоны[[#All],[Купоны дата]],D174,1)</f>
        <v>43385</v>
      </c>
      <c r="F174" s="30">
        <f t="shared" si="10"/>
        <v>3.441095890410959</v>
      </c>
      <c r="G174" s="28">
        <f t="shared" si="11"/>
        <v>-134460.42465753425</v>
      </c>
      <c r="H174" s="29">
        <f>SUM($B$8:B174)</f>
        <v>190</v>
      </c>
      <c r="I174" s="30">
        <f>_xlfn.IFNA(VLOOKUP(A174, Купоны[[#All],[Купоны дата]:[Купоны % от Номинала]],3,0),0)*$B$4/100*H174</f>
        <v>0</v>
      </c>
      <c r="J174" s="29" t="str">
        <f t="shared" si="13"/>
        <v>Нет</v>
      </c>
      <c r="K174" s="30">
        <f t="shared" si="14"/>
        <v>-134460.42465753425</v>
      </c>
      <c r="L174" s="29">
        <f t="shared" si="12"/>
        <v>-117092.02067061207</v>
      </c>
    </row>
    <row r="175" spans="1:12" x14ac:dyDescent="0.2">
      <c r="A175" s="27">
        <v>43544</v>
      </c>
      <c r="B175" s="28">
        <v>300</v>
      </c>
      <c r="C175" s="29">
        <f>VLOOKUP(A175,Таблица2[[&lt;DATE&gt;]:[&lt;VOL&gt;]],5)</f>
        <v>99.98</v>
      </c>
      <c r="D175" s="29">
        <f>MATCH(A175,Купоны[[#All],[Купоны дата]],1)</f>
        <v>4</v>
      </c>
      <c r="E175" s="33">
        <f>INDEX(Купоны[[#All],[Купоны дата]],D175,1)</f>
        <v>43385</v>
      </c>
      <c r="F175" s="30">
        <f t="shared" si="10"/>
        <v>3.4849315068493154</v>
      </c>
      <c r="G175" s="28">
        <f t="shared" si="11"/>
        <v>-310394.79452054796</v>
      </c>
      <c r="H175" s="29">
        <f>SUM($B$8:B175)</f>
        <v>490</v>
      </c>
      <c r="I175" s="30">
        <f>_xlfn.IFNA(VLOOKUP(A175, Купоны[[#All],[Купоны дата]:[Купоны % от Номинала]],3,0),0)*$B$4/100*H175</f>
        <v>0</v>
      </c>
      <c r="J175" s="29" t="str">
        <f t="shared" si="13"/>
        <v>Нет</v>
      </c>
      <c r="K175" s="30">
        <f t="shared" si="14"/>
        <v>-310394.79452054796</v>
      </c>
      <c r="L175" s="29">
        <f t="shared" si="12"/>
        <v>-270157.27518556296</v>
      </c>
    </row>
    <row r="176" spans="1:12" x14ac:dyDescent="0.2">
      <c r="A176" s="27">
        <v>43546</v>
      </c>
      <c r="B176" s="28">
        <v>570</v>
      </c>
      <c r="C176" s="29">
        <f>VLOOKUP(A176,Таблица2[[&lt;DATE&gt;]:[&lt;VOL&gt;]],5)</f>
        <v>99.98</v>
      </c>
      <c r="D176" s="29">
        <f>MATCH(A176,Купоны[[#All],[Купоны дата]],1)</f>
        <v>4</v>
      </c>
      <c r="E176" s="33">
        <f>INDEX(Купоны[[#All],[Купоны дата]],D176,1)</f>
        <v>43385</v>
      </c>
      <c r="F176" s="30">
        <f t="shared" si="10"/>
        <v>3.5287671232876718</v>
      </c>
      <c r="G176" s="28">
        <f t="shared" si="11"/>
        <v>-589999.9726027397</v>
      </c>
      <c r="H176" s="29">
        <f>SUM($B$8:B176)</f>
        <v>1060</v>
      </c>
      <c r="I176" s="30">
        <f>_xlfn.IFNA(VLOOKUP(A176, Купоны[[#All],[Купоны дата]:[Купоны % от Номинала]],3,0),0)*$B$4/100*H176</f>
        <v>0</v>
      </c>
      <c r="J176" s="29" t="str">
        <f t="shared" si="13"/>
        <v>Нет</v>
      </c>
      <c r="K176" s="30">
        <f t="shared" si="14"/>
        <v>-589999.9726027397</v>
      </c>
      <c r="L176" s="29">
        <f t="shared" si="12"/>
        <v>-513243.7214709628</v>
      </c>
    </row>
    <row r="177" spans="1:12" x14ac:dyDescent="0.2">
      <c r="A177" s="27">
        <v>43550</v>
      </c>
      <c r="B177" s="28">
        <v>40</v>
      </c>
      <c r="C177" s="29">
        <f>VLOOKUP(A177,Таблица2[[&lt;DATE&gt;]:[&lt;VOL&gt;]],5)</f>
        <v>99.77</v>
      </c>
      <c r="D177" s="29">
        <f>MATCH(A177,Купоны[[#All],[Купоны дата]],1)</f>
        <v>4</v>
      </c>
      <c r="E177" s="33">
        <f>INDEX(Купоны[[#All],[Купоны дата]],D177,1)</f>
        <v>43385</v>
      </c>
      <c r="F177" s="30">
        <f t="shared" si="10"/>
        <v>3.6164383561643838</v>
      </c>
      <c r="G177" s="28">
        <f t="shared" si="11"/>
        <v>-41354.575342465752</v>
      </c>
      <c r="H177" s="29">
        <f>SUM($B$8:B177)</f>
        <v>1100</v>
      </c>
      <c r="I177" s="30">
        <f>_xlfn.IFNA(VLOOKUP(A177, Купоны[[#All],[Купоны дата]:[Купоны % от Номинала]],3,0),0)*$B$4/100*H177</f>
        <v>0</v>
      </c>
      <c r="J177" s="29" t="str">
        <f t="shared" si="13"/>
        <v>Нет</v>
      </c>
      <c r="K177" s="30">
        <f t="shared" si="14"/>
        <v>-41354.575342465752</v>
      </c>
      <c r="L177" s="29">
        <f t="shared" si="12"/>
        <v>-35936.3571713868</v>
      </c>
    </row>
    <row r="178" spans="1:12" x14ac:dyDescent="0.2">
      <c r="A178" s="27">
        <v>43551</v>
      </c>
      <c r="B178" s="28">
        <v>-300</v>
      </c>
      <c r="C178" s="29">
        <f>VLOOKUP(A178,Таблица2[[&lt;DATE&gt;]:[&lt;VOL&gt;]],5)</f>
        <v>99.95</v>
      </c>
      <c r="D178" s="29">
        <f>MATCH(A178,Купоны[[#All],[Купоны дата]],1)</f>
        <v>4</v>
      </c>
      <c r="E178" s="33">
        <f>INDEX(Купоны[[#All],[Купоны дата]],D178,1)</f>
        <v>43385</v>
      </c>
      <c r="F178" s="30">
        <f t="shared" si="10"/>
        <v>3.6383561643835618</v>
      </c>
      <c r="G178" s="28">
        <f t="shared" si="11"/>
        <v>310765.06849315076</v>
      </c>
      <c r="H178" s="29">
        <f>SUM($B$8:B178)</f>
        <v>800</v>
      </c>
      <c r="I178" s="30">
        <f>_xlfn.IFNA(VLOOKUP(A178, Купоны[[#All],[Купоны дата]:[Купоны % от Номинала]],3,0),0)*$B$4/100*H178</f>
        <v>0</v>
      </c>
      <c r="J178" s="29" t="str">
        <f t="shared" si="13"/>
        <v>Нет</v>
      </c>
      <c r="K178" s="30">
        <f t="shared" si="14"/>
        <v>310765.06849315076</v>
      </c>
      <c r="L178" s="29">
        <f t="shared" si="12"/>
        <v>269977.38688163331</v>
      </c>
    </row>
    <row r="179" spans="1:12" x14ac:dyDescent="0.2">
      <c r="A179" s="27">
        <v>43553</v>
      </c>
      <c r="B179" s="28">
        <v>-400</v>
      </c>
      <c r="C179" s="29">
        <f>VLOOKUP(A179,Таблица2[[&lt;DATE&gt;]:[&lt;VOL&gt;]],5)</f>
        <v>99.99</v>
      </c>
      <c r="D179" s="29">
        <f>MATCH(A179,Купоны[[#All],[Купоны дата]],1)</f>
        <v>4</v>
      </c>
      <c r="E179" s="33">
        <f>INDEX(Купоны[[#All],[Купоны дата]],D179,1)</f>
        <v>43385</v>
      </c>
      <c r="F179" s="30">
        <f t="shared" si="10"/>
        <v>3.6821917808219173</v>
      </c>
      <c r="G179" s="28">
        <f t="shared" si="11"/>
        <v>414688.76712328772</v>
      </c>
      <c r="H179" s="29">
        <f>SUM($B$8:B179)</f>
        <v>400</v>
      </c>
      <c r="I179" s="30">
        <f>_xlfn.IFNA(VLOOKUP(A179, Купоны[[#All],[Купоны дата]:[Купоны % от Номинала]],3,0),0)*$B$4/100*H179</f>
        <v>0</v>
      </c>
      <c r="J179" s="29" t="str">
        <f t="shared" si="13"/>
        <v>Нет</v>
      </c>
      <c r="K179" s="30">
        <f t="shared" si="14"/>
        <v>414688.76712328772</v>
      </c>
      <c r="L179" s="29">
        <f t="shared" si="12"/>
        <v>360069.95200725598</v>
      </c>
    </row>
    <row r="180" spans="1:12" x14ac:dyDescent="0.2">
      <c r="A180" s="27">
        <v>43557</v>
      </c>
      <c r="B180" s="28">
        <v>220</v>
      </c>
      <c r="C180" s="29">
        <f>VLOOKUP(A180,Таблица2[[&lt;DATE&gt;]:[&lt;VOL&gt;]],5)</f>
        <v>100</v>
      </c>
      <c r="D180" s="29">
        <f>MATCH(A180,Купоны[[#All],[Купоны дата]],1)</f>
        <v>4</v>
      </c>
      <c r="E180" s="33">
        <f>INDEX(Купоны[[#All],[Купоны дата]],D180,1)</f>
        <v>43385</v>
      </c>
      <c r="F180" s="30">
        <f t="shared" si="10"/>
        <v>3.7698630136986302</v>
      </c>
      <c r="G180" s="28">
        <f t="shared" si="11"/>
        <v>-228293.69863013696</v>
      </c>
      <c r="H180" s="29">
        <f>SUM($B$8:B180)</f>
        <v>620</v>
      </c>
      <c r="I180" s="30">
        <f>_xlfn.IFNA(VLOOKUP(A180, Купоны[[#All],[Купоны дата]:[Купоны % от Номинала]],3,0),0)*$B$4/100*H180</f>
        <v>0</v>
      </c>
      <c r="J180" s="29" t="str">
        <f t="shared" si="13"/>
        <v>Нет</v>
      </c>
      <c r="K180" s="30">
        <f t="shared" si="14"/>
        <v>-228293.69863013696</v>
      </c>
      <c r="L180" s="29">
        <f t="shared" si="12"/>
        <v>-198014.66945111813</v>
      </c>
    </row>
    <row r="181" spans="1:12" x14ac:dyDescent="0.2">
      <c r="A181" s="27">
        <v>43559</v>
      </c>
      <c r="B181" s="28">
        <v>-480</v>
      </c>
      <c r="C181" s="29">
        <f>VLOOKUP(A181,Таблица2[[&lt;DATE&gt;]:[&lt;VOL&gt;]],5)</f>
        <v>99.96</v>
      </c>
      <c r="D181" s="29">
        <f>MATCH(A181,Купоны[[#All],[Купоны дата]],1)</f>
        <v>4</v>
      </c>
      <c r="E181" s="33">
        <f>INDEX(Купоны[[#All],[Купоны дата]],D181,1)</f>
        <v>43385</v>
      </c>
      <c r="F181" s="30">
        <f t="shared" si="10"/>
        <v>3.8136986301369866</v>
      </c>
      <c r="G181" s="28">
        <f t="shared" si="11"/>
        <v>498113.75342465751</v>
      </c>
      <c r="H181" s="29">
        <f>SUM($B$8:B181)</f>
        <v>140</v>
      </c>
      <c r="I181" s="30">
        <f>_xlfn.IFNA(VLOOKUP(A181, Купоны[[#All],[Купоны дата]:[Купоны % от Номинала]],3,0),0)*$B$4/100*H181</f>
        <v>0</v>
      </c>
      <c r="J181" s="29" t="str">
        <f t="shared" si="13"/>
        <v>Нет</v>
      </c>
      <c r="K181" s="30">
        <f t="shared" si="14"/>
        <v>498113.75342465751</v>
      </c>
      <c r="L181" s="29">
        <f t="shared" si="12"/>
        <v>431818.64462297835</v>
      </c>
    </row>
    <row r="182" spans="1:12" x14ac:dyDescent="0.2">
      <c r="A182" s="27">
        <v>43560</v>
      </c>
      <c r="B182" s="28">
        <v>-40</v>
      </c>
      <c r="C182" s="29">
        <f>VLOOKUP(A182,Таблица2[[&lt;DATE&gt;]:[&lt;VOL&gt;]],5)</f>
        <v>100</v>
      </c>
      <c r="D182" s="29">
        <f>MATCH(A182,Купоны[[#All],[Купоны дата]],1)</f>
        <v>4</v>
      </c>
      <c r="E182" s="33">
        <f>INDEX(Купоны[[#All],[Купоны дата]],D182,1)</f>
        <v>43385</v>
      </c>
      <c r="F182" s="30">
        <f t="shared" si="10"/>
        <v>3.8356164383561646</v>
      </c>
      <c r="G182" s="28">
        <f t="shared" si="11"/>
        <v>41534.246575342469</v>
      </c>
      <c r="H182" s="29">
        <f>SUM($B$8:B182)</f>
        <v>100</v>
      </c>
      <c r="I182" s="30">
        <f>_xlfn.IFNA(VLOOKUP(A182, Купоны[[#All],[Купоны дата]:[Купоны % от Номинала]],3,0),0)*$B$4/100*H182</f>
        <v>0</v>
      </c>
      <c r="J182" s="29" t="str">
        <f t="shared" si="13"/>
        <v>Нет</v>
      </c>
      <c r="K182" s="30">
        <f t="shared" si="14"/>
        <v>41534.246575342469</v>
      </c>
      <c r="L182" s="29">
        <f t="shared" si="12"/>
        <v>35996.800528098865</v>
      </c>
    </row>
    <row r="183" spans="1:12" x14ac:dyDescent="0.2">
      <c r="A183" s="27">
        <v>43564</v>
      </c>
      <c r="B183" s="28">
        <v>10</v>
      </c>
      <c r="C183" s="29">
        <f>VLOOKUP(A183,Таблица2[[&lt;DATE&gt;]:[&lt;VOL&gt;]],5)</f>
        <v>100</v>
      </c>
      <c r="D183" s="29">
        <f>MATCH(A183,Купоны[[#All],[Купоны дата]],1)</f>
        <v>4</v>
      </c>
      <c r="E183" s="33">
        <f>INDEX(Купоны[[#All],[Купоны дата]],D183,1)</f>
        <v>43385</v>
      </c>
      <c r="F183" s="30">
        <f t="shared" si="10"/>
        <v>3.9232876712328766</v>
      </c>
      <c r="G183" s="28">
        <f t="shared" si="11"/>
        <v>-10392.328767123288</v>
      </c>
      <c r="H183" s="29">
        <f>SUM($B$8:B183)</f>
        <v>110</v>
      </c>
      <c r="I183" s="30">
        <f>_xlfn.IFNA(VLOOKUP(A183, Купоны[[#All],[Купоны дата]:[Купоны % от Номинала]],3,0),0)*$B$4/100*H183</f>
        <v>0</v>
      </c>
      <c r="J183" s="29" t="str">
        <f t="shared" si="13"/>
        <v>Нет</v>
      </c>
      <c r="K183" s="30">
        <f t="shared" si="14"/>
        <v>-10392.328767123288</v>
      </c>
      <c r="L183" s="29">
        <f t="shared" si="12"/>
        <v>-8997.2393440198375</v>
      </c>
    </row>
    <row r="184" spans="1:12" x14ac:dyDescent="0.2">
      <c r="A184" s="27">
        <v>43565</v>
      </c>
      <c r="B184" s="28">
        <v>370</v>
      </c>
      <c r="C184" s="29">
        <f>VLOOKUP(A184,Таблица2[[&lt;DATE&gt;]:[&lt;VOL&gt;]],5)</f>
        <v>100</v>
      </c>
      <c r="D184" s="29">
        <f>MATCH(A184,Купоны[[#All],[Купоны дата]],1)</f>
        <v>4</v>
      </c>
      <c r="E184" s="33">
        <f>INDEX(Купоны[[#All],[Купоны дата]],D184,1)</f>
        <v>43385</v>
      </c>
      <c r="F184" s="30">
        <f t="shared" si="10"/>
        <v>3.9452054794520546</v>
      </c>
      <c r="G184" s="28">
        <f t="shared" si="11"/>
        <v>-384597.2602739727</v>
      </c>
      <c r="H184" s="29">
        <f>SUM($B$8:B184)</f>
        <v>480</v>
      </c>
      <c r="I184" s="30">
        <f>_xlfn.IFNA(VLOOKUP(A184, Купоны[[#All],[Купоны дата]:[Купоны % от Номинала]],3,0),0)*$B$4/100*H184</f>
        <v>0</v>
      </c>
      <c r="J184" s="29" t="str">
        <f t="shared" si="13"/>
        <v>Нет</v>
      </c>
      <c r="K184" s="30">
        <f t="shared" si="14"/>
        <v>-384597.2602739727</v>
      </c>
      <c r="L184" s="29">
        <f t="shared" si="12"/>
        <v>-332879.68387755827</v>
      </c>
    </row>
    <row r="185" spans="1:12" x14ac:dyDescent="0.2">
      <c r="A185" s="27">
        <v>43567</v>
      </c>
      <c r="B185" s="28">
        <v>0</v>
      </c>
      <c r="C185" s="29">
        <f>VLOOKUP(A185,Таблица2[[&lt;DATE&gt;]:[&lt;VOL&gt;]],5)</f>
        <v>100.16</v>
      </c>
      <c r="D185" s="29">
        <f>MATCH(A185,Купоны[[#All],[Купоны дата]],1)</f>
        <v>5</v>
      </c>
      <c r="E185" s="33">
        <f>INDEX(Купоны[[#All],[Купоны дата]],D185,1)</f>
        <v>43567</v>
      </c>
      <c r="F185" s="30">
        <f t="shared" si="10"/>
        <v>0</v>
      </c>
      <c r="G185" s="28">
        <f t="shared" si="11"/>
        <v>0</v>
      </c>
      <c r="H185" s="29">
        <f>SUM($B$8:B185)</f>
        <v>480</v>
      </c>
      <c r="I185" s="30">
        <f>_xlfn.IFNA(VLOOKUP(A185, Купоны[[#All],[Купоны дата]:[Купоны % от Номинала]],3,0),0)*$B$4/100*H185</f>
        <v>19147.2</v>
      </c>
      <c r="J185" s="29" t="str">
        <f t="shared" si="13"/>
        <v>Да</v>
      </c>
      <c r="K185" s="30">
        <f t="shared" si="14"/>
        <v>19147.2</v>
      </c>
      <c r="L185" s="29">
        <f t="shared" si="12"/>
        <v>16563.640414812366</v>
      </c>
    </row>
    <row r="186" spans="1:12" x14ac:dyDescent="0.2">
      <c r="A186" s="27">
        <v>43570</v>
      </c>
      <c r="B186" s="28">
        <v>670</v>
      </c>
      <c r="C186" s="29">
        <f>VLOOKUP(A186,Таблица2[[&lt;DATE&gt;]:[&lt;VOL&gt;]],5)</f>
        <v>100.15</v>
      </c>
      <c r="D186" s="29">
        <f>MATCH(A186,Купоны[[#All],[Купоны дата]],1)</f>
        <v>5</v>
      </c>
      <c r="E186" s="33">
        <f>INDEX(Купоны[[#All],[Купоны дата]],D186,1)</f>
        <v>43567</v>
      </c>
      <c r="F186" s="30">
        <f t="shared" si="10"/>
        <v>6.5753424657534254E-2</v>
      </c>
      <c r="G186" s="28">
        <f t="shared" si="11"/>
        <v>-671445.54794520547</v>
      </c>
      <c r="H186" s="29">
        <f>SUM($B$8:B186)</f>
        <v>1150</v>
      </c>
      <c r="I186" s="30">
        <f>_xlfn.IFNA(VLOOKUP(A186, Купоны[[#All],[Купоны дата]:[Купоны % от Номинала]],3,0),0)*$B$4/100*H186</f>
        <v>0</v>
      </c>
      <c r="J186" s="29" t="str">
        <f t="shared" si="13"/>
        <v>Нет</v>
      </c>
      <c r="K186" s="30">
        <f t="shared" si="14"/>
        <v>-671445.54794520547</v>
      </c>
      <c r="L186" s="29">
        <f t="shared" si="12"/>
        <v>-580384.01468722196</v>
      </c>
    </row>
    <row r="187" spans="1:12" x14ac:dyDescent="0.2">
      <c r="A187" s="27">
        <v>43572</v>
      </c>
      <c r="B187" s="28">
        <v>-1120</v>
      </c>
      <c r="C187" s="29">
        <f>VLOOKUP(A187,Таблица2[[&lt;DATE&gt;]:[&lt;VOL&gt;]],5)</f>
        <v>100.17</v>
      </c>
      <c r="D187" s="29">
        <f>MATCH(A187,Купоны[[#All],[Купоны дата]],1)</f>
        <v>5</v>
      </c>
      <c r="E187" s="33">
        <f>INDEX(Купоны[[#All],[Купоны дата]],D187,1)</f>
        <v>43567</v>
      </c>
      <c r="F187" s="30">
        <f t="shared" si="10"/>
        <v>0.10958904109589042</v>
      </c>
      <c r="G187" s="28">
        <f t="shared" si="11"/>
        <v>1123131.397260274</v>
      </c>
      <c r="H187" s="29">
        <f>SUM($B$8:B187)</f>
        <v>30</v>
      </c>
      <c r="I187" s="30">
        <f>_xlfn.IFNA(VLOOKUP(A187, Купоны[[#All],[Купоны дата]:[Купоны % от Номинала]],3,0),0)*$B$4/100*H187</f>
        <v>0</v>
      </c>
      <c r="J187" s="29" t="str">
        <f t="shared" si="13"/>
        <v>Нет</v>
      </c>
      <c r="K187" s="30">
        <f t="shared" si="14"/>
        <v>1123131.397260274</v>
      </c>
      <c r="L187" s="29">
        <f t="shared" si="12"/>
        <v>970296.86399110407</v>
      </c>
    </row>
    <row r="188" spans="1:12" x14ac:dyDescent="0.2">
      <c r="A188" s="27">
        <v>43574</v>
      </c>
      <c r="B188" s="28">
        <v>510</v>
      </c>
      <c r="C188" s="29">
        <f>VLOOKUP(A188,Таблица2[[&lt;DATE&gt;]:[&lt;VOL&gt;]],5)</f>
        <v>100.29</v>
      </c>
      <c r="D188" s="29">
        <f>MATCH(A188,Купоны[[#All],[Купоны дата]],1)</f>
        <v>5</v>
      </c>
      <c r="E188" s="33">
        <f>INDEX(Купоны[[#All],[Купоны дата]],D188,1)</f>
        <v>43567</v>
      </c>
      <c r="F188" s="30">
        <f t="shared" si="10"/>
        <v>0.15342465753424658</v>
      </c>
      <c r="G188" s="28">
        <f t="shared" si="11"/>
        <v>-512261.46575342468</v>
      </c>
      <c r="H188" s="29">
        <f>SUM($B$8:B188)</f>
        <v>540</v>
      </c>
      <c r="I188" s="30">
        <f>_xlfn.IFNA(VLOOKUP(A188, Купоны[[#All],[Купоны дата]:[Купоны % от Номинала]],3,0),0)*$B$4/100*H188</f>
        <v>0</v>
      </c>
      <c r="J188" s="29" t="str">
        <f t="shared" si="13"/>
        <v>Нет</v>
      </c>
      <c r="K188" s="30">
        <f t="shared" si="14"/>
        <v>-512261.46575342468</v>
      </c>
      <c r="L188" s="29">
        <f t="shared" si="12"/>
        <v>-442318.56017632416</v>
      </c>
    </row>
    <row r="189" spans="1:12" x14ac:dyDescent="0.2">
      <c r="A189" s="27">
        <v>43578</v>
      </c>
      <c r="B189" s="28">
        <v>660</v>
      </c>
      <c r="C189" s="29">
        <f>VLOOKUP(A189,Таблица2[[&lt;DATE&gt;]:[&lt;VOL&gt;]],5)</f>
        <v>100.5</v>
      </c>
      <c r="D189" s="29">
        <f>MATCH(A189,Купоны[[#All],[Купоны дата]],1)</f>
        <v>5</v>
      </c>
      <c r="E189" s="33">
        <f>INDEX(Купоны[[#All],[Купоны дата]],D189,1)</f>
        <v>43567</v>
      </c>
      <c r="F189" s="30">
        <f t="shared" si="10"/>
        <v>0.24109589041095891</v>
      </c>
      <c r="G189" s="28">
        <f t="shared" si="11"/>
        <v>-664891.23287671234</v>
      </c>
      <c r="H189" s="29">
        <f>SUM($B$8:B189)</f>
        <v>1200</v>
      </c>
      <c r="I189" s="30">
        <f>_xlfn.IFNA(VLOOKUP(A189, Купоны[[#All],[Купоны дата]:[Купоны % от Номинала]],3,0),0)*$B$4/100*H189</f>
        <v>0</v>
      </c>
      <c r="J189" s="29" t="str">
        <f t="shared" si="13"/>
        <v>Нет</v>
      </c>
      <c r="K189" s="30">
        <f t="shared" si="14"/>
        <v>-664891.23287671234</v>
      </c>
      <c r="L189" s="29">
        <f t="shared" si="12"/>
        <v>-573499.3282174631</v>
      </c>
    </row>
    <row r="190" spans="1:12" x14ac:dyDescent="0.2">
      <c r="A190" s="27">
        <v>43579</v>
      </c>
      <c r="B190" s="28">
        <v>-940</v>
      </c>
      <c r="C190" s="29">
        <f>VLOOKUP(A190,Таблица2[[&lt;DATE&gt;]:[&lt;VOL&gt;]],5)</f>
        <v>100.3</v>
      </c>
      <c r="D190" s="29">
        <f>MATCH(A190,Купоны[[#All],[Купоны дата]],1)</f>
        <v>5</v>
      </c>
      <c r="E190" s="33">
        <f>INDEX(Купоны[[#All],[Купоны дата]],D190,1)</f>
        <v>43567</v>
      </c>
      <c r="F190" s="30">
        <f t="shared" si="10"/>
        <v>0.26301369863013702</v>
      </c>
      <c r="G190" s="28">
        <f t="shared" si="11"/>
        <v>945292.32876712317</v>
      </c>
      <c r="H190" s="29">
        <f>SUM($B$8:B190)</f>
        <v>260</v>
      </c>
      <c r="I190" s="30">
        <f>_xlfn.IFNA(VLOOKUP(A190, Купоны[[#All],[Купоны дата]:[Купоны % от Номинала]],3,0),0)*$B$4/100*H190</f>
        <v>0</v>
      </c>
      <c r="J190" s="29" t="str">
        <f t="shared" si="13"/>
        <v>Нет</v>
      </c>
      <c r="K190" s="30">
        <f t="shared" si="14"/>
        <v>945292.32876712317</v>
      </c>
      <c r="L190" s="29">
        <f t="shared" si="12"/>
        <v>815141.77072749694</v>
      </c>
    </row>
    <row r="191" spans="1:12" x14ac:dyDescent="0.2">
      <c r="A191" s="27">
        <v>43581</v>
      </c>
      <c r="B191" s="28">
        <v>590</v>
      </c>
      <c r="C191" s="29">
        <f>VLOOKUP(A191,Таблица2[[&lt;DATE&gt;]:[&lt;VOL&gt;]],5)</f>
        <v>100.2</v>
      </c>
      <c r="D191" s="29">
        <f>MATCH(A191,Купоны[[#All],[Купоны дата]],1)</f>
        <v>5</v>
      </c>
      <c r="E191" s="33">
        <f>INDEX(Купоны[[#All],[Купоны дата]],D191,1)</f>
        <v>43567</v>
      </c>
      <c r="F191" s="30">
        <f t="shared" si="10"/>
        <v>0.30684931506849317</v>
      </c>
      <c r="G191" s="28">
        <f t="shared" si="11"/>
        <v>-592990.41095890407</v>
      </c>
      <c r="H191" s="29">
        <f>SUM($B$8:B191)</f>
        <v>850</v>
      </c>
      <c r="I191" s="30">
        <f>_xlfn.IFNA(VLOOKUP(A191, Купоны[[#All],[Купоны дата]:[Купоны % от Номинала]],3,0),0)*$B$4/100*H191</f>
        <v>0</v>
      </c>
      <c r="J191" s="29" t="str">
        <f t="shared" si="13"/>
        <v>Нет</v>
      </c>
      <c r="K191" s="30">
        <f t="shared" si="14"/>
        <v>-592990.41095890407</v>
      </c>
      <c r="L191" s="29">
        <f t="shared" si="12"/>
        <v>-511074.36932278814</v>
      </c>
    </row>
    <row r="192" spans="1:12" x14ac:dyDescent="0.2">
      <c r="A192" s="27">
        <v>43585</v>
      </c>
      <c r="B192" s="28">
        <v>-160</v>
      </c>
      <c r="C192" s="29">
        <f>VLOOKUP(A192,Таблица2[[&lt;DATE&gt;]:[&lt;VOL&gt;]],5)</f>
        <v>100.36</v>
      </c>
      <c r="D192" s="29">
        <f>MATCH(A192,Купоны[[#All],[Купоны дата]],1)</f>
        <v>5</v>
      </c>
      <c r="E192" s="33">
        <f>INDEX(Купоны[[#All],[Купоны дата]],D192,1)</f>
        <v>43567</v>
      </c>
      <c r="F192" s="30">
        <f t="shared" si="10"/>
        <v>0.39452054794520547</v>
      </c>
      <c r="G192" s="28">
        <f t="shared" si="11"/>
        <v>161207.23287671234</v>
      </c>
      <c r="H192" s="29">
        <f>SUM($B$8:B192)</f>
        <v>690</v>
      </c>
      <c r="I192" s="30">
        <f>_xlfn.IFNA(VLOOKUP(A192, Купоны[[#All],[Купоны дата]:[Купоны % от Номинала]],3,0),0)*$B$4/100*H192</f>
        <v>0</v>
      </c>
      <c r="J192" s="29" t="str">
        <f t="shared" si="13"/>
        <v>Нет</v>
      </c>
      <c r="K192" s="30">
        <f t="shared" si="14"/>
        <v>161207.23287671234</v>
      </c>
      <c r="L192" s="29">
        <f t="shared" si="12"/>
        <v>138790.51453170483</v>
      </c>
    </row>
    <row r="193" spans="1:12" x14ac:dyDescent="0.2">
      <c r="A193" s="27">
        <v>43587</v>
      </c>
      <c r="B193" s="28">
        <v>220</v>
      </c>
      <c r="C193" s="29">
        <f>VLOOKUP(A193,Таблица2[[&lt;DATE&gt;]:[&lt;VOL&gt;]],5)</f>
        <v>100.16</v>
      </c>
      <c r="D193" s="29">
        <f>MATCH(A193,Купоны[[#All],[Купоны дата]],1)</f>
        <v>5</v>
      </c>
      <c r="E193" s="33">
        <f>INDEX(Купоны[[#All],[Купоны дата]],D193,1)</f>
        <v>43567</v>
      </c>
      <c r="F193" s="30">
        <f t="shared" si="10"/>
        <v>0.43835616438356168</v>
      </c>
      <c r="G193" s="28">
        <f t="shared" si="11"/>
        <v>-221316.3835616438</v>
      </c>
      <c r="H193" s="29">
        <f>SUM($B$8:B193)</f>
        <v>910</v>
      </c>
      <c r="I193" s="30">
        <f>_xlfn.IFNA(VLOOKUP(A193, Купоны[[#All],[Купоны дата]:[Купоны % от Номинала]],3,0),0)*$B$4/100*H193</f>
        <v>0</v>
      </c>
      <c r="J193" s="29" t="str">
        <f t="shared" si="13"/>
        <v>Нет</v>
      </c>
      <c r="K193" s="30">
        <f t="shared" si="14"/>
        <v>-221316.3835616438</v>
      </c>
      <c r="L193" s="29">
        <f t="shared" si="12"/>
        <v>-190440.03088375984</v>
      </c>
    </row>
    <row r="194" spans="1:12" x14ac:dyDescent="0.2">
      <c r="A194" s="27">
        <v>43588</v>
      </c>
      <c r="B194" s="28">
        <v>-360</v>
      </c>
      <c r="C194" s="29">
        <f>VLOOKUP(A194,Таблица2[[&lt;DATE&gt;]:[&lt;VOL&gt;]],5)</f>
        <v>100.25</v>
      </c>
      <c r="D194" s="29">
        <f>MATCH(A194,Купоны[[#All],[Купоны дата]],1)</f>
        <v>5</v>
      </c>
      <c r="E194" s="33">
        <f>INDEX(Купоны[[#All],[Купоны дата]],D194,1)</f>
        <v>43567</v>
      </c>
      <c r="F194" s="30">
        <f t="shared" si="10"/>
        <v>0.46027397260273967</v>
      </c>
      <c r="G194" s="28">
        <f t="shared" si="11"/>
        <v>362556.98630136979</v>
      </c>
      <c r="H194" s="29">
        <f>SUM($B$8:B194)</f>
        <v>550</v>
      </c>
      <c r="I194" s="30">
        <f>_xlfn.IFNA(VLOOKUP(A194, Купоны[[#All],[Купоны дата]:[Купоны % от Номинала]],3,0),0)*$B$4/100*H194</f>
        <v>0</v>
      </c>
      <c r="J194" s="29" t="str">
        <f t="shared" si="13"/>
        <v>Нет</v>
      </c>
      <c r="K194" s="30">
        <f t="shared" si="14"/>
        <v>362556.98630136979</v>
      </c>
      <c r="L194" s="29">
        <f t="shared" si="12"/>
        <v>311893.02630199271</v>
      </c>
    </row>
    <row r="195" spans="1:12" x14ac:dyDescent="0.2">
      <c r="A195" s="27">
        <v>43593</v>
      </c>
      <c r="B195" s="28">
        <v>140</v>
      </c>
      <c r="C195" s="29">
        <f>VLOOKUP(A195,Таблица2[[&lt;DATE&gt;]:[&lt;VOL&gt;]],5)</f>
        <v>100.15</v>
      </c>
      <c r="D195" s="29">
        <f>MATCH(A195,Купоны[[#All],[Купоны дата]],1)</f>
        <v>5</v>
      </c>
      <c r="E195" s="33">
        <f>INDEX(Купоны[[#All],[Купоны дата]],D195,1)</f>
        <v>43567</v>
      </c>
      <c r="F195" s="30">
        <f t="shared" si="10"/>
        <v>0.56986301369863013</v>
      </c>
      <c r="G195" s="28">
        <f t="shared" si="11"/>
        <v>-141007.80821917808</v>
      </c>
      <c r="H195" s="29">
        <f>SUM($B$8:B195)</f>
        <v>690</v>
      </c>
      <c r="I195" s="30">
        <f>_xlfn.IFNA(VLOOKUP(A195, Купоны[[#All],[Купоны дата]:[Купоны % от Номинала]],3,0),0)*$B$4/100*H195</f>
        <v>0</v>
      </c>
      <c r="J195" s="29" t="str">
        <f t="shared" si="13"/>
        <v>Нет</v>
      </c>
      <c r="K195" s="30">
        <f t="shared" si="14"/>
        <v>-141007.80821917808</v>
      </c>
      <c r="L195" s="29">
        <f t="shared" si="12"/>
        <v>-121142.37613477987</v>
      </c>
    </row>
    <row r="196" spans="1:12" x14ac:dyDescent="0.2">
      <c r="A196" s="27">
        <v>43598</v>
      </c>
      <c r="B196" s="28">
        <v>140</v>
      </c>
      <c r="C196" s="29">
        <f>VLOOKUP(A196,Таблица2[[&lt;DATE&gt;]:[&lt;VOL&gt;]],5)</f>
        <v>100.08</v>
      </c>
      <c r="D196" s="29">
        <f>MATCH(A196,Купоны[[#All],[Купоны дата]],1)</f>
        <v>5</v>
      </c>
      <c r="E196" s="33">
        <f>INDEX(Купоны[[#All],[Купоны дата]],D196,1)</f>
        <v>43567</v>
      </c>
      <c r="F196" s="30">
        <f t="shared" si="10"/>
        <v>0.67945205479452053</v>
      </c>
      <c r="G196" s="28">
        <f t="shared" si="11"/>
        <v>-141063.23287671234</v>
      </c>
      <c r="H196" s="29">
        <f>SUM($B$8:B196)</f>
        <v>830</v>
      </c>
      <c r="I196" s="30">
        <f>_xlfn.IFNA(VLOOKUP(A196, Купоны[[#All],[Купоны дата]:[Купоны % от Номинала]],3,0),0)*$B$4/100*H196</f>
        <v>0</v>
      </c>
      <c r="J196" s="29" t="str">
        <f t="shared" si="13"/>
        <v>Нет</v>
      </c>
      <c r="K196" s="30">
        <f t="shared" si="14"/>
        <v>-141063.23287671234</v>
      </c>
      <c r="L196" s="29">
        <f t="shared" si="12"/>
        <v>-121029.23773860745</v>
      </c>
    </row>
    <row r="197" spans="1:12" x14ac:dyDescent="0.2">
      <c r="A197" s="27">
        <v>43599</v>
      </c>
      <c r="B197" s="28">
        <v>-280</v>
      </c>
      <c r="C197" s="29">
        <f>VLOOKUP(A197,Таблица2[[&lt;DATE&gt;]:[&lt;VOL&gt;]],5)</f>
        <v>100.31</v>
      </c>
      <c r="D197" s="29">
        <f>MATCH(A197,Купоны[[#All],[Купоны дата]],1)</f>
        <v>5</v>
      </c>
      <c r="E197" s="33">
        <f>INDEX(Купоны[[#All],[Купоны дата]],D197,1)</f>
        <v>43567</v>
      </c>
      <c r="F197" s="30">
        <f t="shared" si="10"/>
        <v>0.70136986301369864</v>
      </c>
      <c r="G197" s="28">
        <f t="shared" si="11"/>
        <v>282831.83561643836</v>
      </c>
      <c r="H197" s="29">
        <f>SUM($B$8:B197)</f>
        <v>550</v>
      </c>
      <c r="I197" s="30">
        <f>_xlfn.IFNA(VLOOKUP(A197, Купоны[[#All],[Купоны дата]:[Купоны % от Номинала]],3,0),0)*$B$4/100*H197</f>
        <v>0</v>
      </c>
      <c r="J197" s="29" t="str">
        <f t="shared" si="13"/>
        <v>Нет</v>
      </c>
      <c r="K197" s="30">
        <f t="shared" si="14"/>
        <v>282831.83561643836</v>
      </c>
      <c r="L197" s="29">
        <f t="shared" si="12"/>
        <v>242599.25640244267</v>
      </c>
    </row>
    <row r="198" spans="1:12" x14ac:dyDescent="0.2">
      <c r="A198" s="27">
        <v>43600</v>
      </c>
      <c r="B198" s="28">
        <v>-230</v>
      </c>
      <c r="C198" s="29">
        <f>VLOOKUP(A198,Таблица2[[&lt;DATE&gt;]:[&lt;VOL&gt;]],5)</f>
        <v>100.3</v>
      </c>
      <c r="D198" s="29">
        <f>MATCH(A198,Купоны[[#All],[Купоны дата]],1)</f>
        <v>5</v>
      </c>
      <c r="E198" s="33">
        <f>INDEX(Купоны[[#All],[Купоны дата]],D198,1)</f>
        <v>43567</v>
      </c>
      <c r="F198" s="30">
        <f t="shared" si="10"/>
        <v>0.72328767123287674</v>
      </c>
      <c r="G198" s="28">
        <f t="shared" si="11"/>
        <v>232353.56164383565</v>
      </c>
      <c r="H198" s="29">
        <f>SUM($B$8:B198)</f>
        <v>320</v>
      </c>
      <c r="I198" s="30">
        <f>_xlfn.IFNA(VLOOKUP(A198, Купоны[[#All],[Купоны дата]:[Купоны % от Номинала]],3,0),0)*$B$4/100*H198</f>
        <v>0</v>
      </c>
      <c r="J198" s="29" t="str">
        <f t="shared" si="13"/>
        <v>Нет</v>
      </c>
      <c r="K198" s="30">
        <f t="shared" si="14"/>
        <v>232353.56164383565</v>
      </c>
      <c r="L198" s="29">
        <f t="shared" si="12"/>
        <v>199248.57088208495</v>
      </c>
    </row>
    <row r="199" spans="1:12" x14ac:dyDescent="0.2">
      <c r="A199" s="27">
        <v>43601</v>
      </c>
      <c r="B199" s="28">
        <v>550</v>
      </c>
      <c r="C199" s="29">
        <f>VLOOKUP(A199,Таблица2[[&lt;DATE&gt;]:[&lt;VOL&gt;]],5)</f>
        <v>100.31</v>
      </c>
      <c r="D199" s="29">
        <f>MATCH(A199,Купоны[[#All],[Купоны дата]],1)</f>
        <v>5</v>
      </c>
      <c r="E199" s="33">
        <f>INDEX(Купоны[[#All],[Купоны дата]],D199,1)</f>
        <v>43567</v>
      </c>
      <c r="F199" s="30">
        <f t="shared" si="10"/>
        <v>0.74520547945205484</v>
      </c>
      <c r="G199" s="28">
        <f t="shared" si="11"/>
        <v>-555803.63013698626</v>
      </c>
      <c r="H199" s="29">
        <f>SUM($B$8:B199)</f>
        <v>870</v>
      </c>
      <c r="I199" s="30">
        <f>_xlfn.IFNA(VLOOKUP(A199, Купоны[[#All],[Купоны дата]:[Купоны % от Номинала]],3,0),0)*$B$4/100*H199</f>
        <v>0</v>
      </c>
      <c r="J199" s="29" t="str">
        <f t="shared" si="13"/>
        <v>Нет</v>
      </c>
      <c r="K199" s="30">
        <f t="shared" si="14"/>
        <v>-555803.63013698626</v>
      </c>
      <c r="L199" s="29">
        <f t="shared" si="12"/>
        <v>-476488.00029893743</v>
      </c>
    </row>
    <row r="200" spans="1:12" x14ac:dyDescent="0.2">
      <c r="A200" s="27">
        <v>43605</v>
      </c>
      <c r="B200" s="28">
        <v>-660</v>
      </c>
      <c r="C200" s="29">
        <f>VLOOKUP(A200,Таблица2[[&lt;DATE&gt;]:[&lt;VOL&gt;]],5)</f>
        <v>100.6</v>
      </c>
      <c r="D200" s="29">
        <f>MATCH(A200,Купоны[[#All],[Купоны дата]],1)</f>
        <v>5</v>
      </c>
      <c r="E200" s="33">
        <f>INDEX(Купоны[[#All],[Купоны дата]],D200,1)</f>
        <v>43567</v>
      </c>
      <c r="F200" s="30">
        <f t="shared" ref="F200:F263" si="15">$B$3*(A200-E200)/365*100</f>
        <v>0.83287671232876703</v>
      </c>
      <c r="G200" s="28">
        <f t="shared" ref="G200:G263" si="16">-B200*(C200+F200)*$B$4/100</f>
        <v>669456.98630136985</v>
      </c>
      <c r="H200" s="29">
        <f>SUM($B$8:B200)</f>
        <v>210</v>
      </c>
      <c r="I200" s="30">
        <f>_xlfn.IFNA(VLOOKUP(A200, Купоны[[#All],[Купоны дата]:[Купоны % от Номинала]],3,0),0)*$B$4/100*H200</f>
        <v>0</v>
      </c>
      <c r="J200" s="29" t="str">
        <f t="shared" si="13"/>
        <v>Нет</v>
      </c>
      <c r="K200" s="30">
        <f t="shared" si="14"/>
        <v>669456.98630136985</v>
      </c>
      <c r="L200" s="29">
        <f t="shared" ref="L200:L263" si="17">K200/((1+$B$5)^((A200-$A$8)/365))</f>
        <v>573313.40815278154</v>
      </c>
    </row>
    <row r="201" spans="1:12" x14ac:dyDescent="0.2">
      <c r="A201" s="27">
        <v>43608</v>
      </c>
      <c r="B201" s="28">
        <v>330</v>
      </c>
      <c r="C201" s="29">
        <f>VLOOKUP(A201,Таблица2[[&lt;DATE&gt;]:[&lt;VOL&gt;]],5)</f>
        <v>100.9</v>
      </c>
      <c r="D201" s="29">
        <f>MATCH(A201,Купоны[[#All],[Купоны дата]],1)</f>
        <v>5</v>
      </c>
      <c r="E201" s="33">
        <f>INDEX(Купоны[[#All],[Купоны дата]],D201,1)</f>
        <v>43567</v>
      </c>
      <c r="F201" s="30">
        <f t="shared" si="15"/>
        <v>0.89863013698630134</v>
      </c>
      <c r="G201" s="28">
        <f t="shared" si="16"/>
        <v>-335935.47945205477</v>
      </c>
      <c r="H201" s="29">
        <f>SUM($B$8:B201)</f>
        <v>540</v>
      </c>
      <c r="I201" s="30">
        <f>_xlfn.IFNA(VLOOKUP(A201, Купоны[[#All],[Купоны дата]:[Купоны % от Номинала]],3,0),0)*$B$4/100*H201</f>
        <v>0</v>
      </c>
      <c r="J201" s="29" t="str">
        <f t="shared" ref="J201:J264" si="18">IF(I201=0,"Нет","Да")</f>
        <v>Нет</v>
      </c>
      <c r="K201" s="30">
        <f t="shared" ref="K201:K264" si="19">I201+G201</f>
        <v>-335935.47945205477</v>
      </c>
      <c r="L201" s="29">
        <f t="shared" si="17"/>
        <v>-287461.32179420796</v>
      </c>
    </row>
    <row r="202" spans="1:12" x14ac:dyDescent="0.2">
      <c r="A202" s="27">
        <v>43609</v>
      </c>
      <c r="B202" s="28">
        <v>400</v>
      </c>
      <c r="C202" s="29">
        <f>VLOOKUP(A202,Таблица2[[&lt;DATE&gt;]:[&lt;VOL&gt;]],5)</f>
        <v>100.68</v>
      </c>
      <c r="D202" s="29">
        <f>MATCH(A202,Купоны[[#All],[Купоны дата]],1)</f>
        <v>5</v>
      </c>
      <c r="E202" s="33">
        <f>INDEX(Купоны[[#All],[Купоны дата]],D202,1)</f>
        <v>43567</v>
      </c>
      <c r="F202" s="30">
        <f t="shared" si="15"/>
        <v>0.92054794520547933</v>
      </c>
      <c r="G202" s="28">
        <f t="shared" si="16"/>
        <v>-406402.191780822</v>
      </c>
      <c r="H202" s="29">
        <f>SUM($B$8:B202)</f>
        <v>940</v>
      </c>
      <c r="I202" s="30">
        <f>_xlfn.IFNA(VLOOKUP(A202, Купоны[[#All],[Купоны дата]:[Купоны % от Номинала]],3,0),0)*$B$4/100*H202</f>
        <v>0</v>
      </c>
      <c r="J202" s="29" t="str">
        <f t="shared" si="18"/>
        <v>Нет</v>
      </c>
      <c r="K202" s="30">
        <f t="shared" si="19"/>
        <v>-406402.191780822</v>
      </c>
      <c r="L202" s="29">
        <f t="shared" si="17"/>
        <v>-347667.65941263025</v>
      </c>
    </row>
    <row r="203" spans="1:12" x14ac:dyDescent="0.2">
      <c r="A203" s="27">
        <v>43615</v>
      </c>
      <c r="B203" s="28">
        <v>30</v>
      </c>
      <c r="C203" s="29">
        <f>VLOOKUP(A203,Таблица2[[&lt;DATE&gt;]:[&lt;VOL&gt;]],5)</f>
        <v>100.39</v>
      </c>
      <c r="D203" s="29">
        <f>MATCH(A203,Купоны[[#All],[Купоны дата]],1)</f>
        <v>5</v>
      </c>
      <c r="E203" s="33">
        <f>INDEX(Купоны[[#All],[Купоны дата]],D203,1)</f>
        <v>43567</v>
      </c>
      <c r="F203" s="30">
        <f t="shared" si="15"/>
        <v>1.0520547945205481</v>
      </c>
      <c r="G203" s="28">
        <f t="shared" si="16"/>
        <v>-30432.616438356163</v>
      </c>
      <c r="H203" s="29">
        <f>SUM($B$8:B203)</f>
        <v>970</v>
      </c>
      <c r="I203" s="30">
        <f>_xlfn.IFNA(VLOOKUP(A203, Купоны[[#All],[Купоны дата]:[Купоны % от Номинала]],3,0),0)*$B$4/100*H203</f>
        <v>0</v>
      </c>
      <c r="J203" s="29" t="str">
        <f t="shared" si="18"/>
        <v>Нет</v>
      </c>
      <c r="K203" s="30">
        <f t="shared" si="19"/>
        <v>-30432.616438356163</v>
      </c>
      <c r="L203" s="29">
        <f t="shared" si="17"/>
        <v>-25992.96321273498</v>
      </c>
    </row>
    <row r="204" spans="1:12" x14ac:dyDescent="0.2">
      <c r="A204" s="27">
        <v>43616</v>
      </c>
      <c r="B204" s="28">
        <v>-680</v>
      </c>
      <c r="C204" s="29">
        <f>VLOOKUP(A204,Таблица2[[&lt;DATE&gt;]:[&lt;VOL&gt;]],5)</f>
        <v>100.88</v>
      </c>
      <c r="D204" s="29">
        <f>MATCH(A204,Купоны[[#All],[Купоны дата]],1)</f>
        <v>5</v>
      </c>
      <c r="E204" s="33">
        <f>INDEX(Купоны[[#All],[Купоны дата]],D204,1)</f>
        <v>43567</v>
      </c>
      <c r="F204" s="30">
        <f t="shared" si="15"/>
        <v>1.0739726027397261</v>
      </c>
      <c r="G204" s="28">
        <f t="shared" si="16"/>
        <v>693287.01369863015</v>
      </c>
      <c r="H204" s="29">
        <f>SUM($B$8:B204)</f>
        <v>290</v>
      </c>
      <c r="I204" s="30">
        <f>_xlfn.IFNA(VLOOKUP(A204, Купоны[[#All],[Купоны дата]:[Купоны % от Номинала]],3,0),0)*$B$4/100*H204</f>
        <v>0</v>
      </c>
      <c r="J204" s="29" t="str">
        <f t="shared" si="18"/>
        <v>Нет</v>
      </c>
      <c r="K204" s="30">
        <f t="shared" si="19"/>
        <v>693287.01369863015</v>
      </c>
      <c r="L204" s="29">
        <f t="shared" si="17"/>
        <v>591989.86695091764</v>
      </c>
    </row>
    <row r="205" spans="1:12" x14ac:dyDescent="0.2">
      <c r="A205" s="27">
        <v>43621</v>
      </c>
      <c r="B205" s="28">
        <v>680</v>
      </c>
      <c r="C205" s="29">
        <f>VLOOKUP(A205,Таблица2[[&lt;DATE&gt;]:[&lt;VOL&gt;]],5)</f>
        <v>100.84</v>
      </c>
      <c r="D205" s="29">
        <f>MATCH(A205,Купоны[[#All],[Купоны дата]],1)</f>
        <v>5</v>
      </c>
      <c r="E205" s="33">
        <f>INDEX(Купоны[[#All],[Купоны дата]],D205,1)</f>
        <v>43567</v>
      </c>
      <c r="F205" s="30">
        <f t="shared" si="15"/>
        <v>1.1835616438356167</v>
      </c>
      <c r="G205" s="28">
        <f t="shared" si="16"/>
        <v>-693760.21917808219</v>
      </c>
      <c r="H205" s="29">
        <f>SUM($B$8:B205)</f>
        <v>970</v>
      </c>
      <c r="I205" s="30">
        <f>_xlfn.IFNA(VLOOKUP(A205, Купоны[[#All],[Купоны дата]:[Купоны % от Номинала]],3,0),0)*$B$4/100*H205</f>
        <v>0</v>
      </c>
      <c r="J205" s="29" t="str">
        <f t="shared" si="18"/>
        <v>Нет</v>
      </c>
      <c r="K205" s="30">
        <f t="shared" si="19"/>
        <v>-693760.21917808219</v>
      </c>
      <c r="L205" s="29">
        <f t="shared" si="17"/>
        <v>-591608.13971367863</v>
      </c>
    </row>
    <row r="206" spans="1:12" x14ac:dyDescent="0.2">
      <c r="A206" s="27">
        <v>43623</v>
      </c>
      <c r="B206" s="28">
        <v>-330</v>
      </c>
      <c r="C206" s="29">
        <f>VLOOKUP(A206,Таблица2[[&lt;DATE&gt;]:[&lt;VOL&gt;]],5)</f>
        <v>100.71</v>
      </c>
      <c r="D206" s="29">
        <f>MATCH(A206,Купоны[[#All],[Купоны дата]],1)</f>
        <v>5</v>
      </c>
      <c r="E206" s="33">
        <f>INDEX(Купоны[[#All],[Купоны дата]],D206,1)</f>
        <v>43567</v>
      </c>
      <c r="F206" s="30">
        <f t="shared" si="15"/>
        <v>1.2273972602739727</v>
      </c>
      <c r="G206" s="28">
        <f t="shared" si="16"/>
        <v>336393.41095890402</v>
      </c>
      <c r="H206" s="29">
        <f>SUM($B$8:B206)</f>
        <v>640</v>
      </c>
      <c r="I206" s="30">
        <f>_xlfn.IFNA(VLOOKUP(A206, Купоны[[#All],[Купоны дата]:[Купоны % от Номинала]],3,0),0)*$B$4/100*H206</f>
        <v>0</v>
      </c>
      <c r="J206" s="29" t="str">
        <f t="shared" si="18"/>
        <v>Нет</v>
      </c>
      <c r="K206" s="30">
        <f t="shared" si="19"/>
        <v>336393.41095890402</v>
      </c>
      <c r="L206" s="29">
        <f t="shared" si="17"/>
        <v>286709.20971572737</v>
      </c>
    </row>
    <row r="207" spans="1:12" x14ac:dyDescent="0.2">
      <c r="A207" s="27">
        <v>43626</v>
      </c>
      <c r="B207" s="28">
        <v>380</v>
      </c>
      <c r="C207" s="29">
        <f>VLOOKUP(A207,Таблица2[[&lt;DATE&gt;]:[&lt;VOL&gt;]],5)</f>
        <v>100.85</v>
      </c>
      <c r="D207" s="29">
        <f>MATCH(A207,Купоны[[#All],[Купоны дата]],1)</f>
        <v>5</v>
      </c>
      <c r="E207" s="33">
        <f>INDEX(Купоны[[#All],[Купоны дата]],D207,1)</f>
        <v>43567</v>
      </c>
      <c r="F207" s="30">
        <f t="shared" si="15"/>
        <v>1.2931506849315069</v>
      </c>
      <c r="G207" s="28">
        <f t="shared" si="16"/>
        <v>-388143.97260273964</v>
      </c>
      <c r="H207" s="29">
        <f>SUM($B$8:B207)</f>
        <v>1020</v>
      </c>
      <c r="I207" s="30">
        <f>_xlfn.IFNA(VLOOKUP(A207, Купоны[[#All],[Купоны дата]:[Купоны % от Номинала]],3,0),0)*$B$4/100*H207</f>
        <v>0</v>
      </c>
      <c r="J207" s="29" t="str">
        <f t="shared" si="18"/>
        <v>Нет</v>
      </c>
      <c r="K207" s="30">
        <f t="shared" si="19"/>
        <v>-388143.97260273964</v>
      </c>
      <c r="L207" s="29">
        <f t="shared" si="17"/>
        <v>-330553.02304799727</v>
      </c>
    </row>
    <row r="208" spans="1:12" x14ac:dyDescent="0.2">
      <c r="A208" s="27">
        <v>43627</v>
      </c>
      <c r="B208" s="28">
        <v>20</v>
      </c>
      <c r="C208" s="29">
        <f>VLOOKUP(A208,Таблица2[[&lt;DATE&gt;]:[&lt;VOL&gt;]],5)</f>
        <v>100.89</v>
      </c>
      <c r="D208" s="29">
        <f>MATCH(A208,Купоны[[#All],[Купоны дата]],1)</f>
        <v>5</v>
      </c>
      <c r="E208" s="33">
        <f>INDEX(Купоны[[#All],[Купоны дата]],D208,1)</f>
        <v>43567</v>
      </c>
      <c r="F208" s="30">
        <f t="shared" si="15"/>
        <v>1.3150684931506849</v>
      </c>
      <c r="G208" s="28">
        <f t="shared" si="16"/>
        <v>-20441.013698630137</v>
      </c>
      <c r="H208" s="29">
        <f>SUM($B$8:B208)</f>
        <v>1040</v>
      </c>
      <c r="I208" s="30">
        <f>_xlfn.IFNA(VLOOKUP(A208, Купоны[[#All],[Купоны дата]:[Купоны % от Номинала]],3,0),0)*$B$4/100*H208</f>
        <v>0</v>
      </c>
      <c r="J208" s="29" t="str">
        <f t="shared" si="18"/>
        <v>Нет</v>
      </c>
      <c r="K208" s="30">
        <f t="shared" si="19"/>
        <v>-20441.013698630137</v>
      </c>
      <c r="L208" s="29">
        <f t="shared" si="17"/>
        <v>-17403.452971503233</v>
      </c>
    </row>
    <row r="209" spans="1:12" x14ac:dyDescent="0.2">
      <c r="A209" s="27">
        <v>43630</v>
      </c>
      <c r="B209" s="28">
        <v>-140</v>
      </c>
      <c r="C209" s="29">
        <f>VLOOKUP(A209,Таблица2[[&lt;DATE&gt;]:[&lt;VOL&gt;]],5)</f>
        <v>100.99</v>
      </c>
      <c r="D209" s="29">
        <f>MATCH(A209,Купоны[[#All],[Купоны дата]],1)</f>
        <v>5</v>
      </c>
      <c r="E209" s="33">
        <f>INDEX(Купоны[[#All],[Купоны дата]],D209,1)</f>
        <v>43567</v>
      </c>
      <c r="F209" s="30">
        <f t="shared" si="15"/>
        <v>1.3808219178082191</v>
      </c>
      <c r="G209" s="28">
        <f t="shared" si="16"/>
        <v>143319.15068493149</v>
      </c>
      <c r="H209" s="29">
        <f>SUM($B$8:B209)</f>
        <v>900</v>
      </c>
      <c r="I209" s="30">
        <f>_xlfn.IFNA(VLOOKUP(A209, Купоны[[#All],[Купоны дата]:[Купоны % от Номинала]],3,0),0)*$B$4/100*H209</f>
        <v>0</v>
      </c>
      <c r="J209" s="29" t="str">
        <f t="shared" si="18"/>
        <v>Нет</v>
      </c>
      <c r="K209" s="30">
        <f t="shared" si="19"/>
        <v>143319.15068493149</v>
      </c>
      <c r="L209" s="29">
        <f t="shared" si="17"/>
        <v>121924.60136535134</v>
      </c>
    </row>
    <row r="210" spans="1:12" x14ac:dyDescent="0.2">
      <c r="A210" s="27">
        <v>43637</v>
      </c>
      <c r="B210" s="28">
        <v>750</v>
      </c>
      <c r="C210" s="29">
        <f>VLOOKUP(A210,Таблица2[[&lt;DATE&gt;]:[&lt;VOL&gt;]],5)</f>
        <v>101.18</v>
      </c>
      <c r="D210" s="29">
        <f>MATCH(A210,Купоны[[#All],[Купоны дата]],1)</f>
        <v>5</v>
      </c>
      <c r="E210" s="33">
        <f>INDEX(Купоны[[#All],[Купоны дата]],D210,1)</f>
        <v>43567</v>
      </c>
      <c r="F210" s="30">
        <f t="shared" si="15"/>
        <v>1.5342465753424659</v>
      </c>
      <c r="G210" s="28">
        <f t="shared" si="16"/>
        <v>-770356.84931506857</v>
      </c>
      <c r="H210" s="29">
        <f>SUM($B$8:B210)</f>
        <v>1650</v>
      </c>
      <c r="I210" s="30">
        <f>_xlfn.IFNA(VLOOKUP(A210, Купоны[[#All],[Купоны дата]:[Купоны % от Номинала]],3,0),0)*$B$4/100*H210</f>
        <v>0</v>
      </c>
      <c r="J210" s="29" t="str">
        <f t="shared" si="18"/>
        <v>Нет</v>
      </c>
      <c r="K210" s="30">
        <f t="shared" si="19"/>
        <v>-770356.84931506857</v>
      </c>
      <c r="L210" s="29">
        <f t="shared" si="17"/>
        <v>-654141.98146123788</v>
      </c>
    </row>
    <row r="211" spans="1:12" x14ac:dyDescent="0.2">
      <c r="A211" s="27">
        <v>43641</v>
      </c>
      <c r="B211" s="28">
        <v>-1180</v>
      </c>
      <c r="C211" s="29">
        <f>VLOOKUP(A211,Таблица2[[&lt;DATE&gt;]:[&lt;VOL&gt;]],5)</f>
        <v>101</v>
      </c>
      <c r="D211" s="29">
        <f>MATCH(A211,Купоны[[#All],[Купоны дата]],1)</f>
        <v>5</v>
      </c>
      <c r="E211" s="33">
        <f>INDEX(Купоны[[#All],[Купоны дата]],D211,1)</f>
        <v>43567</v>
      </c>
      <c r="F211" s="30">
        <f t="shared" si="15"/>
        <v>1.6219178082191781</v>
      </c>
      <c r="G211" s="28">
        <f t="shared" si="16"/>
        <v>1210938.6301369863</v>
      </c>
      <c r="H211" s="29">
        <f>SUM($B$8:B211)</f>
        <v>470</v>
      </c>
      <c r="I211" s="30">
        <f>_xlfn.IFNA(VLOOKUP(A211, Купоны[[#All],[Купоны дата]:[Купоны % от Номинала]],3,0),0)*$B$4/100*H211</f>
        <v>0</v>
      </c>
      <c r="J211" s="29" t="str">
        <f t="shared" si="18"/>
        <v>Нет</v>
      </c>
      <c r="K211" s="30">
        <f t="shared" si="19"/>
        <v>1210938.6301369863</v>
      </c>
      <c r="L211" s="29">
        <f t="shared" si="17"/>
        <v>1027166.9552176676</v>
      </c>
    </row>
    <row r="212" spans="1:12" x14ac:dyDescent="0.2">
      <c r="A212" s="27">
        <v>43650</v>
      </c>
      <c r="B212" s="28">
        <v>280</v>
      </c>
      <c r="C212" s="29">
        <f>VLOOKUP(A212,Таблица2[[&lt;DATE&gt;]:[&lt;VOL&gt;]],5)</f>
        <v>100.87</v>
      </c>
      <c r="D212" s="29">
        <f>MATCH(A212,Купоны[[#All],[Купоны дата]],1)</f>
        <v>5</v>
      </c>
      <c r="E212" s="33">
        <f>INDEX(Купоны[[#All],[Купоны дата]],D212,1)</f>
        <v>43567</v>
      </c>
      <c r="F212" s="30">
        <f t="shared" si="15"/>
        <v>1.8191780821917809</v>
      </c>
      <c r="G212" s="28">
        <f t="shared" si="16"/>
        <v>-287529.69863013702</v>
      </c>
      <c r="H212" s="29">
        <f>SUM($B$8:B212)</f>
        <v>750</v>
      </c>
      <c r="I212" s="30">
        <f>_xlfn.IFNA(VLOOKUP(A212, Купоны[[#All],[Купоны дата]:[Купоны % от Номинала]],3,0),0)*$B$4/100*H212</f>
        <v>0</v>
      </c>
      <c r="J212" s="29" t="str">
        <f t="shared" si="18"/>
        <v>Нет</v>
      </c>
      <c r="K212" s="30">
        <f t="shared" si="19"/>
        <v>-287529.69863013702</v>
      </c>
      <c r="L212" s="29">
        <f t="shared" si="17"/>
        <v>-243312.25618308486</v>
      </c>
    </row>
    <row r="213" spans="1:12" x14ac:dyDescent="0.2">
      <c r="A213" s="27">
        <v>43654</v>
      </c>
      <c r="B213" s="28">
        <v>-80</v>
      </c>
      <c r="C213" s="29">
        <f>VLOOKUP(A213,Таблица2[[&lt;DATE&gt;]:[&lt;VOL&gt;]],5)</f>
        <v>100.9</v>
      </c>
      <c r="D213" s="29">
        <f>MATCH(A213,Купоны[[#All],[Купоны дата]],1)</f>
        <v>5</v>
      </c>
      <c r="E213" s="33">
        <f>INDEX(Купоны[[#All],[Купоны дата]],D213,1)</f>
        <v>43567</v>
      </c>
      <c r="F213" s="30">
        <f t="shared" si="15"/>
        <v>1.9068493150684933</v>
      </c>
      <c r="G213" s="28">
        <f t="shared" si="16"/>
        <v>82245.479452054802</v>
      </c>
      <c r="H213" s="29">
        <f>SUM($B$8:B213)</f>
        <v>670</v>
      </c>
      <c r="I213" s="30">
        <f>_xlfn.IFNA(VLOOKUP(A213, Купоны[[#All],[Купоны дата]:[Купоны % от Номинала]],3,0),0)*$B$4/100*H213</f>
        <v>0</v>
      </c>
      <c r="J213" s="29" t="str">
        <f t="shared" si="18"/>
        <v>Нет</v>
      </c>
      <c r="K213" s="30">
        <f t="shared" si="19"/>
        <v>82245.479452054802</v>
      </c>
      <c r="L213" s="29">
        <f t="shared" si="17"/>
        <v>69523.582843663942</v>
      </c>
    </row>
    <row r="214" spans="1:12" x14ac:dyDescent="0.2">
      <c r="A214" s="27">
        <v>43655</v>
      </c>
      <c r="B214" s="28">
        <v>440</v>
      </c>
      <c r="C214" s="29">
        <f>VLOOKUP(A214,Таблица2[[&lt;DATE&gt;]:[&lt;VOL&gt;]],5)</f>
        <v>100.8</v>
      </c>
      <c r="D214" s="29">
        <f>MATCH(A214,Купоны[[#All],[Купоны дата]],1)</f>
        <v>5</v>
      </c>
      <c r="E214" s="33">
        <f>INDEX(Купоны[[#All],[Купоны дата]],D214,1)</f>
        <v>43567</v>
      </c>
      <c r="F214" s="30">
        <f t="shared" si="15"/>
        <v>1.9287671232876713</v>
      </c>
      <c r="G214" s="28">
        <f t="shared" si="16"/>
        <v>-452006.57534246572</v>
      </c>
      <c r="H214" s="29">
        <f>SUM($B$8:B214)</f>
        <v>1110</v>
      </c>
      <c r="I214" s="30">
        <f>_xlfn.IFNA(VLOOKUP(A214, Купоны[[#All],[Купоны дата]:[Купоны % от Номинала]],3,0),0)*$B$4/100*H214</f>
        <v>0</v>
      </c>
      <c r="J214" s="29" t="str">
        <f t="shared" si="18"/>
        <v>Нет</v>
      </c>
      <c r="K214" s="30">
        <f t="shared" si="19"/>
        <v>-452006.57534246572</v>
      </c>
      <c r="L214" s="29">
        <f t="shared" si="17"/>
        <v>-381987.86708376132</v>
      </c>
    </row>
    <row r="215" spans="1:12" x14ac:dyDescent="0.2">
      <c r="A215" s="27">
        <v>43656</v>
      </c>
      <c r="B215" s="28">
        <v>-630</v>
      </c>
      <c r="C215" s="29">
        <f>VLOOKUP(A215,Таблица2[[&lt;DATE&gt;]:[&lt;VOL&gt;]],5)</f>
        <v>100.79</v>
      </c>
      <c r="D215" s="29">
        <f>MATCH(A215,Купоны[[#All],[Купоны дата]],1)</f>
        <v>5</v>
      </c>
      <c r="E215" s="33">
        <f>INDEX(Купоны[[#All],[Купоны дата]],D215,1)</f>
        <v>43567</v>
      </c>
      <c r="F215" s="30">
        <f t="shared" si="15"/>
        <v>1.9506849315068493</v>
      </c>
      <c r="G215" s="28">
        <f t="shared" si="16"/>
        <v>647266.31506849313</v>
      </c>
      <c r="H215" s="29">
        <f>SUM($B$8:B215)</f>
        <v>480</v>
      </c>
      <c r="I215" s="30">
        <f>_xlfn.IFNA(VLOOKUP(A215, Купоны[[#All],[Купоны дата]:[Купоны % от Номинала]],3,0),0)*$B$4/100*H215</f>
        <v>0</v>
      </c>
      <c r="J215" s="29" t="str">
        <f t="shared" si="18"/>
        <v>Нет</v>
      </c>
      <c r="K215" s="30">
        <f t="shared" si="19"/>
        <v>647266.31506849313</v>
      </c>
      <c r="L215" s="29">
        <f t="shared" si="17"/>
        <v>546855.43190782354</v>
      </c>
    </row>
    <row r="216" spans="1:12" x14ac:dyDescent="0.2">
      <c r="A216" s="27">
        <v>43658</v>
      </c>
      <c r="B216" s="28">
        <v>80</v>
      </c>
      <c r="C216" s="29">
        <f>VLOOKUP(A216,Таблица2[[&lt;DATE&gt;]:[&lt;VOL&gt;]],5)</f>
        <v>100.86</v>
      </c>
      <c r="D216" s="29">
        <f>MATCH(A216,Купоны[[#All],[Купоны дата]],1)</f>
        <v>5</v>
      </c>
      <c r="E216" s="33">
        <f>INDEX(Купоны[[#All],[Купоны дата]],D216,1)</f>
        <v>43567</v>
      </c>
      <c r="F216" s="30">
        <f t="shared" si="15"/>
        <v>1.9945205479452055</v>
      </c>
      <c r="G216" s="28">
        <f t="shared" si="16"/>
        <v>-82283.61643835617</v>
      </c>
      <c r="H216" s="29">
        <f>SUM($B$8:B216)</f>
        <v>560</v>
      </c>
      <c r="I216" s="30">
        <f>_xlfn.IFNA(VLOOKUP(A216, Купоны[[#All],[Купоны дата]:[Купоны % от Номинала]],3,0),0)*$B$4/100*H216</f>
        <v>0</v>
      </c>
      <c r="J216" s="29" t="str">
        <f t="shared" si="18"/>
        <v>Нет</v>
      </c>
      <c r="K216" s="30">
        <f t="shared" si="19"/>
        <v>-82283.61643835617</v>
      </c>
      <c r="L216" s="29">
        <f t="shared" si="17"/>
        <v>-69482.000034088662</v>
      </c>
    </row>
    <row r="217" spans="1:12" x14ac:dyDescent="0.2">
      <c r="A217" s="27">
        <v>43664</v>
      </c>
      <c r="B217" s="28">
        <v>580</v>
      </c>
      <c r="C217" s="29">
        <f>VLOOKUP(A217,Таблица2[[&lt;DATE&gt;]:[&lt;VOL&gt;]],5)</f>
        <v>100.7</v>
      </c>
      <c r="D217" s="29">
        <f>MATCH(A217,Купоны[[#All],[Купоны дата]],1)</f>
        <v>5</v>
      </c>
      <c r="E217" s="33">
        <f>INDEX(Купоны[[#All],[Купоны дата]],D217,1)</f>
        <v>43567</v>
      </c>
      <c r="F217" s="30">
        <f t="shared" si="15"/>
        <v>2.1260273972602737</v>
      </c>
      <c r="G217" s="28">
        <f t="shared" si="16"/>
        <v>-596390.95890410955</v>
      </c>
      <c r="H217" s="29">
        <f>SUM($B$8:B217)</f>
        <v>1140</v>
      </c>
      <c r="I217" s="30">
        <f>_xlfn.IFNA(VLOOKUP(A217, Купоны[[#All],[Купоны дата]:[Купоны % от Номинала]],3,0),0)*$B$4/100*H217</f>
        <v>0</v>
      </c>
      <c r="J217" s="29" t="str">
        <f t="shared" si="18"/>
        <v>Нет</v>
      </c>
      <c r="K217" s="30">
        <f t="shared" si="19"/>
        <v>-596390.95890410955</v>
      </c>
      <c r="L217" s="29">
        <f t="shared" si="17"/>
        <v>-502803.43796741148</v>
      </c>
    </row>
    <row r="218" spans="1:12" x14ac:dyDescent="0.2">
      <c r="A218" s="27">
        <v>43665</v>
      </c>
      <c r="B218" s="28">
        <v>10</v>
      </c>
      <c r="C218" s="29">
        <f>VLOOKUP(A218,Таблица2[[&lt;DATE&gt;]:[&lt;VOL&gt;]],5)</f>
        <v>100.7</v>
      </c>
      <c r="D218" s="29">
        <f>MATCH(A218,Купоны[[#All],[Купоны дата]],1)</f>
        <v>5</v>
      </c>
      <c r="E218" s="33">
        <f>INDEX(Купоны[[#All],[Купоны дата]],D218,1)</f>
        <v>43567</v>
      </c>
      <c r="F218" s="30">
        <f t="shared" si="15"/>
        <v>2.1479452054794521</v>
      </c>
      <c r="G218" s="28">
        <f t="shared" si="16"/>
        <v>-10284.794520547945</v>
      </c>
      <c r="H218" s="29">
        <f>SUM($B$8:B218)</f>
        <v>1150</v>
      </c>
      <c r="I218" s="30">
        <f>_xlfn.IFNA(VLOOKUP(A218, Купоны[[#All],[Купоны дата]:[Купоны % от Номинала]],3,0),0)*$B$4/100*H218</f>
        <v>0</v>
      </c>
      <c r="J218" s="29" t="str">
        <f t="shared" si="18"/>
        <v>Нет</v>
      </c>
      <c r="K218" s="30">
        <f t="shared" si="19"/>
        <v>-10284.794520547945</v>
      </c>
      <c r="L218" s="29">
        <f t="shared" si="17"/>
        <v>-8668.5710826258819</v>
      </c>
    </row>
    <row r="219" spans="1:12" x14ac:dyDescent="0.2">
      <c r="A219" s="27">
        <v>43669</v>
      </c>
      <c r="B219" s="28">
        <v>480</v>
      </c>
      <c r="C219" s="29">
        <f>VLOOKUP(A219,Таблица2[[&lt;DATE&gt;]:[&lt;VOL&gt;]],5)</f>
        <v>100.79</v>
      </c>
      <c r="D219" s="29">
        <f>MATCH(A219,Купоны[[#All],[Купоны дата]],1)</f>
        <v>5</v>
      </c>
      <c r="E219" s="33">
        <f>INDEX(Купоны[[#All],[Купоны дата]],D219,1)</f>
        <v>43567</v>
      </c>
      <c r="F219" s="30">
        <f t="shared" si="15"/>
        <v>2.2356164383561645</v>
      </c>
      <c r="G219" s="28">
        <f t="shared" si="16"/>
        <v>-494522.9589041096</v>
      </c>
      <c r="H219" s="29">
        <f>SUM($B$8:B219)</f>
        <v>1630</v>
      </c>
      <c r="I219" s="30">
        <f>_xlfn.IFNA(VLOOKUP(A219, Купоны[[#All],[Купоны дата]:[Купоны % от Номинала]],3,0),0)*$B$4/100*H219</f>
        <v>0</v>
      </c>
      <c r="J219" s="29" t="str">
        <f t="shared" si="18"/>
        <v>Нет</v>
      </c>
      <c r="K219" s="30">
        <f t="shared" si="19"/>
        <v>-494522.9589041096</v>
      </c>
      <c r="L219" s="29">
        <f t="shared" si="17"/>
        <v>-416367.8483167658</v>
      </c>
    </row>
    <row r="220" spans="1:12" x14ac:dyDescent="0.2">
      <c r="A220" s="27">
        <v>43676</v>
      </c>
      <c r="B220" s="28">
        <v>-1330</v>
      </c>
      <c r="C220" s="29">
        <f>VLOOKUP(A220,Таблица2[[&lt;DATE&gt;]:[&lt;VOL&gt;]],5)</f>
        <v>100.65</v>
      </c>
      <c r="D220" s="29">
        <f>MATCH(A220,Купоны[[#All],[Купоны дата]],1)</f>
        <v>5</v>
      </c>
      <c r="E220" s="33">
        <f>INDEX(Купоны[[#All],[Купоны дата]],D220,1)</f>
        <v>43567</v>
      </c>
      <c r="F220" s="30">
        <f t="shared" si="15"/>
        <v>2.3890410958904109</v>
      </c>
      <c r="G220" s="28">
        <f t="shared" si="16"/>
        <v>1370419.2465753425</v>
      </c>
      <c r="H220" s="29">
        <f>SUM($B$8:B220)</f>
        <v>300</v>
      </c>
      <c r="I220" s="30">
        <f>_xlfn.IFNA(VLOOKUP(A220, Купоны[[#All],[Купоны дата]:[Купоны % от Номинала]],3,0),0)*$B$4/100*H220</f>
        <v>0</v>
      </c>
      <c r="J220" s="29" t="str">
        <f t="shared" si="18"/>
        <v>Нет</v>
      </c>
      <c r="K220" s="30">
        <f t="shared" si="19"/>
        <v>1370419.2465753425</v>
      </c>
      <c r="L220" s="29">
        <f t="shared" si="17"/>
        <v>1151694.0729374741</v>
      </c>
    </row>
    <row r="221" spans="1:12" x14ac:dyDescent="0.2">
      <c r="A221" s="27">
        <v>43685</v>
      </c>
      <c r="B221" s="28">
        <v>650</v>
      </c>
      <c r="C221" s="29">
        <f>VLOOKUP(A221,Таблица2[[&lt;DATE&gt;]:[&lt;VOL&gt;]],5)</f>
        <v>101.01</v>
      </c>
      <c r="D221" s="29">
        <f>MATCH(A221,Купоны[[#All],[Купоны дата]],1)</f>
        <v>5</v>
      </c>
      <c r="E221" s="33">
        <f>INDEX(Купоны[[#All],[Купоны дата]],D221,1)</f>
        <v>43567</v>
      </c>
      <c r="F221" s="30">
        <f t="shared" si="15"/>
        <v>2.5863013698630137</v>
      </c>
      <c r="G221" s="28">
        <f t="shared" si="16"/>
        <v>-673375.95890410955</v>
      </c>
      <c r="H221" s="29">
        <f>SUM($B$8:B221)</f>
        <v>950</v>
      </c>
      <c r="I221" s="30">
        <f>_xlfn.IFNA(VLOOKUP(A221, Купоны[[#All],[Купоны дата]:[Купоны % от Номинала]],3,0),0)*$B$4/100*H221</f>
        <v>0</v>
      </c>
      <c r="J221" s="29" t="str">
        <f t="shared" si="18"/>
        <v>Нет</v>
      </c>
      <c r="K221" s="30">
        <f t="shared" si="19"/>
        <v>-673375.95890410955</v>
      </c>
      <c r="L221" s="29">
        <f t="shared" si="17"/>
        <v>-564551.62348436238</v>
      </c>
    </row>
    <row r="222" spans="1:12" x14ac:dyDescent="0.2">
      <c r="A222" s="27">
        <v>43686</v>
      </c>
      <c r="B222" s="28">
        <v>40</v>
      </c>
      <c r="C222" s="29">
        <f>VLOOKUP(A222,Таблица2[[&lt;DATE&gt;]:[&lt;VOL&gt;]],5)</f>
        <v>101.2</v>
      </c>
      <c r="D222" s="29">
        <f>MATCH(A222,Купоны[[#All],[Купоны дата]],1)</f>
        <v>5</v>
      </c>
      <c r="E222" s="33">
        <f>INDEX(Купоны[[#All],[Купоны дата]],D222,1)</f>
        <v>43567</v>
      </c>
      <c r="F222" s="30">
        <f t="shared" si="15"/>
        <v>2.6082191780821917</v>
      </c>
      <c r="G222" s="28">
        <f t="shared" si="16"/>
        <v>-41523.287671232887</v>
      </c>
      <c r="H222" s="29">
        <f>SUM($B$8:B222)</f>
        <v>990</v>
      </c>
      <c r="I222" s="30">
        <f>_xlfn.IFNA(VLOOKUP(A222, Купоны[[#All],[Купоны дата]:[Купоны % от Номинала]],3,0),0)*$B$4/100*H222</f>
        <v>0</v>
      </c>
      <c r="J222" s="29" t="str">
        <f t="shared" si="18"/>
        <v>Нет</v>
      </c>
      <c r="K222" s="30">
        <f t="shared" si="19"/>
        <v>-41523.287671232887</v>
      </c>
      <c r="L222" s="29">
        <f t="shared" si="17"/>
        <v>-34803.465773808719</v>
      </c>
    </row>
    <row r="223" spans="1:12" x14ac:dyDescent="0.2">
      <c r="A223" s="27">
        <v>43696</v>
      </c>
      <c r="B223" s="28">
        <v>580</v>
      </c>
      <c r="C223" s="29">
        <f>VLOOKUP(A223,Таблица2[[&lt;DATE&gt;]:[&lt;VOL&gt;]],5)</f>
        <v>101.11</v>
      </c>
      <c r="D223" s="29">
        <f>MATCH(A223,Купоны[[#All],[Купоны дата]],1)</f>
        <v>5</v>
      </c>
      <c r="E223" s="33">
        <f>INDEX(Купоны[[#All],[Купоны дата]],D223,1)</f>
        <v>43567</v>
      </c>
      <c r="F223" s="30">
        <f t="shared" si="15"/>
        <v>2.8273972602739725</v>
      </c>
      <c r="G223" s="28">
        <f t="shared" si="16"/>
        <v>-602836.90410958906</v>
      </c>
      <c r="H223" s="29">
        <f>SUM($B$8:B223)</f>
        <v>1570</v>
      </c>
      <c r="I223" s="30">
        <f>_xlfn.IFNA(VLOOKUP(A223, Купоны[[#All],[Купоны дата]:[Купоны % от Номинала]],3,0),0)*$B$4/100*H223</f>
        <v>0</v>
      </c>
      <c r="J223" s="29" t="str">
        <f t="shared" si="18"/>
        <v>Нет</v>
      </c>
      <c r="K223" s="30">
        <f t="shared" si="19"/>
        <v>-602836.90410958906</v>
      </c>
      <c r="L223" s="29">
        <f t="shared" si="17"/>
        <v>-503938.65382753575</v>
      </c>
    </row>
    <row r="224" spans="1:12" x14ac:dyDescent="0.2">
      <c r="A224" s="27">
        <v>43705</v>
      </c>
      <c r="B224" s="28">
        <v>-460</v>
      </c>
      <c r="C224" s="29">
        <f>VLOOKUP(A224,Таблица2[[&lt;DATE&gt;]:[&lt;VOL&gt;]],5)</f>
        <v>101.23</v>
      </c>
      <c r="D224" s="29">
        <f>MATCH(A224,Купоны[[#All],[Купоны дата]],1)</f>
        <v>5</v>
      </c>
      <c r="E224" s="33">
        <f>INDEX(Купоны[[#All],[Купоны дата]],D224,1)</f>
        <v>43567</v>
      </c>
      <c r="F224" s="30">
        <f t="shared" si="15"/>
        <v>3.0246575342465754</v>
      </c>
      <c r="G224" s="28">
        <f t="shared" si="16"/>
        <v>479571.42465753423</v>
      </c>
      <c r="H224" s="29">
        <f>SUM($B$8:B224)</f>
        <v>1110</v>
      </c>
      <c r="I224" s="30">
        <f>_xlfn.IFNA(VLOOKUP(A224, Купоны[[#All],[Купоны дата]:[Купоны % от Номинала]],3,0),0)*$B$4/100*H224</f>
        <v>0</v>
      </c>
      <c r="J224" s="29" t="str">
        <f t="shared" si="18"/>
        <v>Нет</v>
      </c>
      <c r="K224" s="30">
        <f t="shared" si="19"/>
        <v>479571.42465753423</v>
      </c>
      <c r="L224" s="29">
        <f t="shared" si="17"/>
        <v>399938.77272934368</v>
      </c>
    </row>
    <row r="225" spans="1:12" x14ac:dyDescent="0.2">
      <c r="A225" s="27">
        <v>43706</v>
      </c>
      <c r="B225" s="28">
        <v>-140</v>
      </c>
      <c r="C225" s="29">
        <f>VLOOKUP(A225,Таблица2[[&lt;DATE&gt;]:[&lt;VOL&gt;]],5)</f>
        <v>101.2</v>
      </c>
      <c r="D225" s="29">
        <f>MATCH(A225,Купоны[[#All],[Купоны дата]],1)</f>
        <v>5</v>
      </c>
      <c r="E225" s="33">
        <f>INDEX(Купоны[[#All],[Купоны дата]],D225,1)</f>
        <v>43567</v>
      </c>
      <c r="F225" s="30">
        <f t="shared" si="15"/>
        <v>3.0465753424657538</v>
      </c>
      <c r="G225" s="28">
        <f t="shared" si="16"/>
        <v>145945.20547945207</v>
      </c>
      <c r="H225" s="29">
        <f>SUM($B$8:B225)</f>
        <v>970</v>
      </c>
      <c r="I225" s="30">
        <f>_xlfn.IFNA(VLOOKUP(A225, Купоны[[#All],[Купоны дата]:[Купоны % от Номинала]],3,0),0)*$B$4/100*H225</f>
        <v>0</v>
      </c>
      <c r="J225" s="29" t="str">
        <f t="shared" si="18"/>
        <v>Нет</v>
      </c>
      <c r="K225" s="30">
        <f t="shared" si="19"/>
        <v>145945.20547945207</v>
      </c>
      <c r="L225" s="29">
        <f t="shared" si="17"/>
        <v>121678.75351480154</v>
      </c>
    </row>
    <row r="226" spans="1:12" x14ac:dyDescent="0.2">
      <c r="A226" s="27">
        <v>43707</v>
      </c>
      <c r="B226" s="28">
        <v>-40</v>
      </c>
      <c r="C226" s="29">
        <f>VLOOKUP(A226,Таблица2[[&lt;DATE&gt;]:[&lt;VOL&gt;]],5)</f>
        <v>101.2</v>
      </c>
      <c r="D226" s="29">
        <f>MATCH(A226,Купоны[[#All],[Купоны дата]],1)</f>
        <v>5</v>
      </c>
      <c r="E226" s="33">
        <f>INDEX(Купоны[[#All],[Купоны дата]],D226,1)</f>
        <v>43567</v>
      </c>
      <c r="F226" s="30">
        <f t="shared" si="15"/>
        <v>3.0684931506849318</v>
      </c>
      <c r="G226" s="28">
        <f t="shared" si="16"/>
        <v>41707.397260273974</v>
      </c>
      <c r="H226" s="29">
        <f>SUM($B$8:B226)</f>
        <v>930</v>
      </c>
      <c r="I226" s="30">
        <f>_xlfn.IFNA(VLOOKUP(A226, Купоны[[#All],[Купоны дата]:[Купоны % от Номинала]],3,0),0)*$B$4/100*H226</f>
        <v>0</v>
      </c>
      <c r="J226" s="29" t="str">
        <f t="shared" si="18"/>
        <v>Нет</v>
      </c>
      <c r="K226" s="30">
        <f t="shared" si="19"/>
        <v>41707.397260273974</v>
      </c>
      <c r="L226" s="29">
        <f t="shared" si="17"/>
        <v>34763.437682803291</v>
      </c>
    </row>
    <row r="227" spans="1:12" x14ac:dyDescent="0.2">
      <c r="A227" s="27">
        <v>43710</v>
      </c>
      <c r="B227" s="28">
        <v>-680</v>
      </c>
      <c r="C227" s="29">
        <f>VLOOKUP(A227,Таблица2[[&lt;DATE&gt;]:[&lt;VOL&gt;]],5)</f>
        <v>101.23</v>
      </c>
      <c r="D227" s="29">
        <f>MATCH(A227,Купоны[[#All],[Купоны дата]],1)</f>
        <v>5</v>
      </c>
      <c r="E227" s="33">
        <f>INDEX(Купоны[[#All],[Купоны дата]],D227,1)</f>
        <v>43567</v>
      </c>
      <c r="F227" s="30">
        <f t="shared" si="15"/>
        <v>3.1342465753424658</v>
      </c>
      <c r="G227" s="28">
        <f t="shared" si="16"/>
        <v>709676.87671232875</v>
      </c>
      <c r="H227" s="29">
        <f>SUM($B$8:B227)</f>
        <v>250</v>
      </c>
      <c r="I227" s="30">
        <f>_xlfn.IFNA(VLOOKUP(A227, Купоны[[#All],[Купоны дата]:[Купоны % от Номинала]],3,0),0)*$B$4/100*H227</f>
        <v>0</v>
      </c>
      <c r="J227" s="29" t="str">
        <f t="shared" si="18"/>
        <v>Нет</v>
      </c>
      <c r="K227" s="30">
        <f t="shared" si="19"/>
        <v>709676.87671232875</v>
      </c>
      <c r="L227" s="29">
        <f t="shared" si="17"/>
        <v>591050.25135186233</v>
      </c>
    </row>
    <row r="228" spans="1:12" x14ac:dyDescent="0.2">
      <c r="A228" s="27">
        <v>43714</v>
      </c>
      <c r="B228" s="28">
        <v>570</v>
      </c>
      <c r="C228" s="29">
        <f>VLOOKUP(A228,Таблица2[[&lt;DATE&gt;]:[&lt;VOL&gt;]],5)</f>
        <v>101.41</v>
      </c>
      <c r="D228" s="29">
        <f>MATCH(A228,Купоны[[#All],[Купоны дата]],1)</f>
        <v>5</v>
      </c>
      <c r="E228" s="33">
        <f>INDEX(Купоны[[#All],[Купоны дата]],D228,1)</f>
        <v>43567</v>
      </c>
      <c r="F228" s="30">
        <f t="shared" si="15"/>
        <v>3.2219178082191782</v>
      </c>
      <c r="G228" s="28">
        <f t="shared" si="16"/>
        <v>-596401.93150684936</v>
      </c>
      <c r="H228" s="29">
        <f>SUM($B$8:B228)</f>
        <v>820</v>
      </c>
      <c r="I228" s="30">
        <f>_xlfn.IFNA(VLOOKUP(A228, Купоны[[#All],[Купоны дата]:[Купоны % от Номинала]],3,0),0)*$B$4/100*H228</f>
        <v>0</v>
      </c>
      <c r="J228" s="29" t="str">
        <f t="shared" si="18"/>
        <v>Нет</v>
      </c>
      <c r="K228" s="30">
        <f t="shared" si="19"/>
        <v>-596401.93150684936</v>
      </c>
      <c r="L228" s="29">
        <f t="shared" si="17"/>
        <v>-496182.70728621469</v>
      </c>
    </row>
    <row r="229" spans="1:12" x14ac:dyDescent="0.2">
      <c r="A229" s="27">
        <v>43721</v>
      </c>
      <c r="B229" s="28">
        <v>-130</v>
      </c>
      <c r="C229" s="29">
        <f>VLOOKUP(A229,Таблица2[[&lt;DATE&gt;]:[&lt;VOL&gt;]],5)</f>
        <v>101.31</v>
      </c>
      <c r="D229" s="29">
        <f>MATCH(A229,Купоны[[#All],[Купоны дата]],1)</f>
        <v>5</v>
      </c>
      <c r="E229" s="33">
        <f>INDEX(Купоны[[#All],[Купоны дата]],D229,1)</f>
        <v>43567</v>
      </c>
      <c r="F229" s="30">
        <f t="shared" si="15"/>
        <v>3.3753424657534246</v>
      </c>
      <c r="G229" s="28">
        <f t="shared" si="16"/>
        <v>136090.94520547945</v>
      </c>
      <c r="H229" s="29">
        <f>SUM($B$8:B229)</f>
        <v>690</v>
      </c>
      <c r="I229" s="30">
        <f>_xlfn.IFNA(VLOOKUP(A229, Купоны[[#All],[Купоны дата]:[Купоны % от Номинала]],3,0),0)*$B$4/100*H229</f>
        <v>0</v>
      </c>
      <c r="J229" s="29" t="str">
        <f t="shared" si="18"/>
        <v>Нет</v>
      </c>
      <c r="K229" s="30">
        <f t="shared" si="19"/>
        <v>136090.94520547945</v>
      </c>
      <c r="L229" s="29">
        <f t="shared" si="17"/>
        <v>113012.05415457372</v>
      </c>
    </row>
    <row r="230" spans="1:12" x14ac:dyDescent="0.2">
      <c r="A230" s="27">
        <v>43724</v>
      </c>
      <c r="B230" s="28">
        <v>1480</v>
      </c>
      <c r="C230" s="29">
        <f>VLOOKUP(A230,Таблица2[[&lt;DATE&gt;]:[&lt;VOL&gt;]],5)</f>
        <v>101.21</v>
      </c>
      <c r="D230" s="29">
        <f>MATCH(A230,Купоны[[#All],[Купоны дата]],1)</f>
        <v>5</v>
      </c>
      <c r="E230" s="33">
        <f>INDEX(Купоны[[#All],[Купоны дата]],D230,1)</f>
        <v>43567</v>
      </c>
      <c r="F230" s="30">
        <f t="shared" si="15"/>
        <v>3.441095890410959</v>
      </c>
      <c r="G230" s="28">
        <f t="shared" si="16"/>
        <v>-1548836.2191780824</v>
      </c>
      <c r="H230" s="29">
        <f>SUM($B$8:B230)</f>
        <v>2170</v>
      </c>
      <c r="I230" s="30">
        <f>_xlfn.IFNA(VLOOKUP(A230, Купоны[[#All],[Купоны дата]:[Купоны % от Номинала]],3,0),0)*$B$4/100*H230</f>
        <v>0</v>
      </c>
      <c r="J230" s="29" t="str">
        <f t="shared" si="18"/>
        <v>Нет</v>
      </c>
      <c r="K230" s="30">
        <f t="shared" si="19"/>
        <v>-1548836.2191780824</v>
      </c>
      <c r="L230" s="29">
        <f t="shared" si="17"/>
        <v>-1285153.9582264121</v>
      </c>
    </row>
    <row r="231" spans="1:12" x14ac:dyDescent="0.2">
      <c r="A231" s="27">
        <v>43725</v>
      </c>
      <c r="B231" s="28">
        <v>-790</v>
      </c>
      <c r="C231" s="29">
        <f>VLOOKUP(A231,Таблица2[[&lt;DATE&gt;]:[&lt;VOL&gt;]],5)</f>
        <v>101.2</v>
      </c>
      <c r="D231" s="29">
        <f>MATCH(A231,Купоны[[#All],[Купоны дата]],1)</f>
        <v>5</v>
      </c>
      <c r="E231" s="33">
        <f>INDEX(Купоны[[#All],[Купоны дата]],D231,1)</f>
        <v>43567</v>
      </c>
      <c r="F231" s="30">
        <f t="shared" si="15"/>
        <v>3.4630136986301374</v>
      </c>
      <c r="G231" s="28">
        <f t="shared" si="16"/>
        <v>826837.80821917811</v>
      </c>
      <c r="H231" s="29">
        <f>SUM($B$8:B231)</f>
        <v>1380</v>
      </c>
      <c r="I231" s="30">
        <f>_xlfn.IFNA(VLOOKUP(A231, Купоны[[#All],[Купоны дата]:[Купоны % от Номинала]],3,0),0)*$B$4/100*H231</f>
        <v>0</v>
      </c>
      <c r="J231" s="29" t="str">
        <f t="shared" si="18"/>
        <v>Нет</v>
      </c>
      <c r="K231" s="30">
        <f t="shared" si="19"/>
        <v>826837.80821917811</v>
      </c>
      <c r="L231" s="29">
        <f t="shared" si="17"/>
        <v>685890.35715324024</v>
      </c>
    </row>
    <row r="232" spans="1:12" x14ac:dyDescent="0.2">
      <c r="A232" s="27">
        <v>43733</v>
      </c>
      <c r="B232" s="28">
        <v>-1280</v>
      </c>
      <c r="C232" s="29">
        <f>VLOOKUP(A232,Таблица2[[&lt;DATE&gt;]:[&lt;VOL&gt;]],5)</f>
        <v>101.31</v>
      </c>
      <c r="D232" s="29">
        <f>MATCH(A232,Купоны[[#All],[Купоны дата]],1)</f>
        <v>5</v>
      </c>
      <c r="E232" s="33">
        <f>INDEX(Купоны[[#All],[Купоны дата]],D232,1)</f>
        <v>43567</v>
      </c>
      <c r="F232" s="30">
        <f t="shared" si="15"/>
        <v>3.6383561643835618</v>
      </c>
      <c r="G232" s="28">
        <f t="shared" si="16"/>
        <v>1343338.9589041097</v>
      </c>
      <c r="H232" s="29">
        <f>SUM($B$8:B232)</f>
        <v>100</v>
      </c>
      <c r="I232" s="30">
        <f>_xlfn.IFNA(VLOOKUP(A232, Купоны[[#All],[Купоны дата]:[Купоны % от Номинала]],3,0),0)*$B$4/100*H232</f>
        <v>0</v>
      </c>
      <c r="J232" s="29" t="str">
        <f t="shared" si="18"/>
        <v>Нет</v>
      </c>
      <c r="K232" s="30">
        <f t="shared" si="19"/>
        <v>1343338.9589041097</v>
      </c>
      <c r="L232" s="29">
        <f t="shared" si="17"/>
        <v>1111981.7089441263</v>
      </c>
    </row>
    <row r="233" spans="1:12" x14ac:dyDescent="0.2">
      <c r="A233" s="27">
        <v>43734</v>
      </c>
      <c r="B233" s="28">
        <v>580</v>
      </c>
      <c r="C233" s="29">
        <f>VLOOKUP(A233,Таблица2[[&lt;DATE&gt;]:[&lt;VOL&gt;]],5)</f>
        <v>101.38</v>
      </c>
      <c r="D233" s="29">
        <f>MATCH(A233,Купоны[[#All],[Купоны дата]],1)</f>
        <v>5</v>
      </c>
      <c r="E233" s="33">
        <f>INDEX(Купоны[[#All],[Купоны дата]],D233,1)</f>
        <v>43567</v>
      </c>
      <c r="F233" s="30">
        <f t="shared" si="15"/>
        <v>3.6602739726027393</v>
      </c>
      <c r="G233" s="28">
        <f t="shared" si="16"/>
        <v>-609233.58904109581</v>
      </c>
      <c r="H233" s="29">
        <f>SUM($B$8:B233)</f>
        <v>680</v>
      </c>
      <c r="I233" s="30">
        <f>_xlfn.IFNA(VLOOKUP(A233, Купоны[[#All],[Купоны дата]:[Купоны % от Номинала]],3,0),0)*$B$4/100*H233</f>
        <v>0</v>
      </c>
      <c r="J233" s="29" t="str">
        <f t="shared" si="18"/>
        <v>Нет</v>
      </c>
      <c r="K233" s="30">
        <f t="shared" si="19"/>
        <v>-609233.58904109581</v>
      </c>
      <c r="L233" s="29">
        <f t="shared" si="17"/>
        <v>-504174.15691639105</v>
      </c>
    </row>
    <row r="234" spans="1:12" x14ac:dyDescent="0.2">
      <c r="A234" s="27">
        <v>43746</v>
      </c>
      <c r="B234" s="28">
        <v>-610</v>
      </c>
      <c r="C234" s="29">
        <f>VLOOKUP(A234,Таблица2[[&lt;DATE&gt;]:[&lt;VOL&gt;]],5)</f>
        <v>101.48</v>
      </c>
      <c r="D234" s="29">
        <f>MATCH(A234,Купоны[[#All],[Купоны дата]],1)</f>
        <v>5</v>
      </c>
      <c r="E234" s="33">
        <f>INDEX(Купоны[[#All],[Купоны дата]],D234,1)</f>
        <v>43567</v>
      </c>
      <c r="F234" s="30">
        <f t="shared" si="15"/>
        <v>3.9232876712328766</v>
      </c>
      <c r="G234" s="28">
        <f t="shared" si="16"/>
        <v>642960.05479452049</v>
      </c>
      <c r="H234" s="29">
        <f>SUM($B$8:B234)</f>
        <v>70</v>
      </c>
      <c r="I234" s="30">
        <f>_xlfn.IFNA(VLOOKUP(A234, Купоны[[#All],[Купоны дата]:[Купоны % от Номинала]],3,0),0)*$B$4/100*H234</f>
        <v>0</v>
      </c>
      <c r="J234" s="29" t="str">
        <f t="shared" si="18"/>
        <v>Нет</v>
      </c>
      <c r="K234" s="30">
        <f t="shared" si="19"/>
        <v>642960.05479452049</v>
      </c>
      <c r="L234" s="29">
        <f t="shared" si="17"/>
        <v>530392.32206347841</v>
      </c>
    </row>
    <row r="235" spans="1:12" x14ac:dyDescent="0.2">
      <c r="A235" s="27">
        <v>43748</v>
      </c>
      <c r="B235" s="28">
        <v>420</v>
      </c>
      <c r="C235" s="29">
        <f>VLOOKUP(A235,Таблица2[[&lt;DATE&gt;]:[&lt;VOL&gt;]],5)</f>
        <v>101.76</v>
      </c>
      <c r="D235" s="29">
        <f>MATCH(A235,Купоны[[#All],[Купоны дата]],1)</f>
        <v>5</v>
      </c>
      <c r="E235" s="33">
        <f>INDEX(Купоны[[#All],[Купоны дата]],D235,1)</f>
        <v>43567</v>
      </c>
      <c r="F235" s="30">
        <f t="shared" si="15"/>
        <v>3.967123287671233</v>
      </c>
      <c r="G235" s="28">
        <f t="shared" si="16"/>
        <v>-444053.91780821921</v>
      </c>
      <c r="H235" s="29">
        <f>SUM($B$8:B235)</f>
        <v>490</v>
      </c>
      <c r="I235" s="30">
        <f>_xlfn.IFNA(VLOOKUP(A235, Купоны[[#All],[Купоны дата]:[Купоны % от Номинала]],3,0),0)*$B$4/100*H235</f>
        <v>0</v>
      </c>
      <c r="J235" s="29" t="str">
        <f t="shared" si="18"/>
        <v>Нет</v>
      </c>
      <c r="K235" s="30">
        <f t="shared" si="19"/>
        <v>-444053.91780821921</v>
      </c>
      <c r="L235" s="29">
        <f t="shared" si="17"/>
        <v>-366115.70443243859</v>
      </c>
    </row>
    <row r="236" spans="1:12" x14ac:dyDescent="0.2">
      <c r="A236" s="27">
        <v>43749</v>
      </c>
      <c r="B236" s="28">
        <v>170</v>
      </c>
      <c r="C236" s="29">
        <f>VLOOKUP(A236,Таблица2[[&lt;DATE&gt;]:[&lt;VOL&gt;]],5)</f>
        <v>101.28</v>
      </c>
      <c r="D236" s="29">
        <f>MATCH(A236,Купоны[[#All],[Купоны дата]],1)</f>
        <v>6</v>
      </c>
      <c r="E236" s="33">
        <f>INDEX(Купоны[[#All],[Купоны дата]],D236,1)</f>
        <v>43749</v>
      </c>
      <c r="F236" s="30">
        <f t="shared" si="15"/>
        <v>0</v>
      </c>
      <c r="G236" s="28">
        <f t="shared" si="16"/>
        <v>-172176</v>
      </c>
      <c r="H236" s="29">
        <f>SUM($B$8:B236)</f>
        <v>660</v>
      </c>
      <c r="I236" s="30">
        <f>_xlfn.IFNA(VLOOKUP(A236, Купоны[[#All],[Купоны дата]:[Купоны % от Номинала]],3,0),0)*$B$4/100*H236</f>
        <v>26327.4</v>
      </c>
      <c r="J236" s="29" t="str">
        <f t="shared" si="18"/>
        <v>Да</v>
      </c>
      <c r="K236" s="30">
        <f t="shared" si="19"/>
        <v>-145848.6</v>
      </c>
      <c r="L236" s="29">
        <f t="shared" si="17"/>
        <v>-120218.03491406469</v>
      </c>
    </row>
    <row r="237" spans="1:12" x14ac:dyDescent="0.2">
      <c r="A237" s="27">
        <v>43752</v>
      </c>
      <c r="B237" s="28">
        <v>630</v>
      </c>
      <c r="C237" s="29">
        <f>VLOOKUP(A237,Таблица2[[&lt;DATE&gt;]:[&lt;VOL&gt;]],5)</f>
        <v>101.36</v>
      </c>
      <c r="D237" s="29">
        <f>MATCH(A237,Купоны[[#All],[Купоны дата]],1)</f>
        <v>6</v>
      </c>
      <c r="E237" s="33">
        <f>INDEX(Купоны[[#All],[Купоны дата]],D237,1)</f>
        <v>43749</v>
      </c>
      <c r="F237" s="30">
        <f t="shared" si="15"/>
        <v>6.5753424657534254E-2</v>
      </c>
      <c r="G237" s="28">
        <f t="shared" si="16"/>
        <v>-638982.24657534237</v>
      </c>
      <c r="H237" s="29">
        <f>SUM($B$8:B237)</f>
        <v>1290</v>
      </c>
      <c r="I237" s="30">
        <f>_xlfn.IFNA(VLOOKUP(A237, Купоны[[#All],[Купоны дата]:[Купоны % от Номинала]],3,0),0)*$B$4/100*H237</f>
        <v>0</v>
      </c>
      <c r="J237" s="29" t="str">
        <f t="shared" si="18"/>
        <v>Нет</v>
      </c>
      <c r="K237" s="30">
        <f t="shared" si="19"/>
        <v>-638982.24657534237</v>
      </c>
      <c r="L237" s="29">
        <f t="shared" si="17"/>
        <v>-526272.01386256749</v>
      </c>
    </row>
    <row r="238" spans="1:12" x14ac:dyDescent="0.2">
      <c r="A238" s="27">
        <v>43753</v>
      </c>
      <c r="B238" s="28">
        <v>110</v>
      </c>
      <c r="C238" s="29">
        <f>VLOOKUP(A238,Таблица2[[&lt;DATE&gt;]:[&lt;VOL&gt;]],5)</f>
        <v>101.5</v>
      </c>
      <c r="D238" s="29">
        <f>MATCH(A238,Купоны[[#All],[Купоны дата]],1)</f>
        <v>6</v>
      </c>
      <c r="E238" s="33">
        <f>INDEX(Купоны[[#All],[Купоны дата]],D238,1)</f>
        <v>43749</v>
      </c>
      <c r="F238" s="30">
        <f t="shared" si="15"/>
        <v>8.7671232876712329E-2</v>
      </c>
      <c r="G238" s="28">
        <f t="shared" si="16"/>
        <v>-111746.43835616438</v>
      </c>
      <c r="H238" s="29">
        <f>SUM($B$8:B238)</f>
        <v>1400</v>
      </c>
      <c r="I238" s="30">
        <f>_xlfn.IFNA(VLOOKUP(A238, Купоны[[#All],[Купоны дата]:[Купоны % от Номинала]],3,0),0)*$B$4/100*H238</f>
        <v>0</v>
      </c>
      <c r="J238" s="29" t="str">
        <f t="shared" si="18"/>
        <v>Нет</v>
      </c>
      <c r="K238" s="30">
        <f t="shared" si="19"/>
        <v>-111746.43835616438</v>
      </c>
      <c r="L238" s="29">
        <f t="shared" si="17"/>
        <v>-92011.027725281383</v>
      </c>
    </row>
    <row r="239" spans="1:12" x14ac:dyDescent="0.2">
      <c r="A239" s="27">
        <v>43754</v>
      </c>
      <c r="B239" s="28">
        <v>310</v>
      </c>
      <c r="C239" s="29">
        <f>VLOOKUP(A239,Таблица2[[&lt;DATE&gt;]:[&lt;VOL&gt;]],5)</f>
        <v>101.59</v>
      </c>
      <c r="D239" s="29">
        <f>MATCH(A239,Купоны[[#All],[Купоны дата]],1)</f>
        <v>6</v>
      </c>
      <c r="E239" s="33">
        <f>INDEX(Купоны[[#All],[Купоны дата]],D239,1)</f>
        <v>43749</v>
      </c>
      <c r="F239" s="30">
        <f t="shared" si="15"/>
        <v>0.10958904109589042</v>
      </c>
      <c r="G239" s="28">
        <f t="shared" si="16"/>
        <v>-315268.72602739726</v>
      </c>
      <c r="H239" s="29">
        <f>SUM($B$8:B239)</f>
        <v>1710</v>
      </c>
      <c r="I239" s="30">
        <f>_xlfn.IFNA(VLOOKUP(A239, Купоны[[#All],[Купоны дата]:[Купоны % от Номинала]],3,0),0)*$B$4/100*H239</f>
        <v>0</v>
      </c>
      <c r="J239" s="29" t="str">
        <f t="shared" si="18"/>
        <v>Нет</v>
      </c>
      <c r="K239" s="30">
        <f t="shared" si="19"/>
        <v>-315268.72602739726</v>
      </c>
      <c r="L239" s="29">
        <f t="shared" si="17"/>
        <v>-259520.57298597682</v>
      </c>
    </row>
    <row r="240" spans="1:12" x14ac:dyDescent="0.2">
      <c r="A240" s="27">
        <v>43756</v>
      </c>
      <c r="B240" s="28">
        <v>60</v>
      </c>
      <c r="C240" s="29">
        <f>VLOOKUP(A240,Таблица2[[&lt;DATE&gt;]:[&lt;VOL&gt;]],5)</f>
        <v>101.74</v>
      </c>
      <c r="D240" s="29">
        <f>MATCH(A240,Купоны[[#All],[Купоны дата]],1)</f>
        <v>6</v>
      </c>
      <c r="E240" s="33">
        <f>INDEX(Купоны[[#All],[Купоны дата]],D240,1)</f>
        <v>43749</v>
      </c>
      <c r="F240" s="30">
        <f t="shared" si="15"/>
        <v>0.15342465753424658</v>
      </c>
      <c r="G240" s="28">
        <f t="shared" si="16"/>
        <v>-61136.05479452054</v>
      </c>
      <c r="H240" s="29">
        <f>SUM($B$8:B240)</f>
        <v>1770</v>
      </c>
      <c r="I240" s="30">
        <f>_xlfn.IFNA(VLOOKUP(A240, Купоны[[#All],[Купоны дата]:[Купоны % от Номинала]],3,0),0)*$B$4/100*H240</f>
        <v>0</v>
      </c>
      <c r="J240" s="29" t="str">
        <f t="shared" si="18"/>
        <v>Нет</v>
      </c>
      <c r="K240" s="30">
        <f t="shared" si="19"/>
        <v>-61136.05479452054</v>
      </c>
      <c r="L240" s="29">
        <f t="shared" si="17"/>
        <v>-50298.811693362368</v>
      </c>
    </row>
    <row r="241" spans="1:12" x14ac:dyDescent="0.2">
      <c r="A241" s="27">
        <v>43762</v>
      </c>
      <c r="B241" s="28">
        <v>-1520</v>
      </c>
      <c r="C241" s="29">
        <f>VLOOKUP(A241,Таблица2[[&lt;DATE&gt;]:[&lt;VOL&gt;]],5)</f>
        <v>101.69</v>
      </c>
      <c r="D241" s="29">
        <f>MATCH(A241,Купоны[[#All],[Купоны дата]],1)</f>
        <v>6</v>
      </c>
      <c r="E241" s="33">
        <f>INDEX(Купоны[[#All],[Купоны дата]],D241,1)</f>
        <v>43749</v>
      </c>
      <c r="F241" s="30">
        <f t="shared" si="15"/>
        <v>0.28493150684931506</v>
      </c>
      <c r="G241" s="28">
        <f t="shared" si="16"/>
        <v>1550018.9589041097</v>
      </c>
      <c r="H241" s="29">
        <f>SUM($B$8:B241)</f>
        <v>250</v>
      </c>
      <c r="I241" s="30">
        <f>_xlfn.IFNA(VLOOKUP(A241, Купоны[[#All],[Купоны дата]:[Купоны % от Номинала]],3,0),0)*$B$4/100*H241</f>
        <v>0</v>
      </c>
      <c r="J241" s="29" t="str">
        <f t="shared" si="18"/>
        <v>Нет</v>
      </c>
      <c r="K241" s="30">
        <f t="shared" si="19"/>
        <v>1550018.9589041097</v>
      </c>
      <c r="L241" s="29">
        <f t="shared" si="17"/>
        <v>1273226.218497871</v>
      </c>
    </row>
    <row r="242" spans="1:12" x14ac:dyDescent="0.2">
      <c r="A242" s="27">
        <v>43770</v>
      </c>
      <c r="B242" s="28">
        <v>50</v>
      </c>
      <c r="C242" s="29">
        <f>VLOOKUP(A242,Таблица2[[&lt;DATE&gt;]:[&lt;VOL&gt;]],5)</f>
        <v>101.76</v>
      </c>
      <c r="D242" s="29">
        <f>MATCH(A242,Купоны[[#All],[Купоны дата]],1)</f>
        <v>6</v>
      </c>
      <c r="E242" s="33">
        <f>INDEX(Купоны[[#All],[Купоны дата]],D242,1)</f>
        <v>43749</v>
      </c>
      <c r="F242" s="30">
        <f t="shared" si="15"/>
        <v>0.46027397260273967</v>
      </c>
      <c r="G242" s="28">
        <f t="shared" si="16"/>
        <v>-51110.136986301368</v>
      </c>
      <c r="H242" s="29">
        <f>SUM($B$8:B242)</f>
        <v>300</v>
      </c>
      <c r="I242" s="30">
        <f>_xlfn.IFNA(VLOOKUP(A242, Купоны[[#All],[Купоны дата]:[Купоны % от Номинала]],3,0),0)*$B$4/100*H242</f>
        <v>0</v>
      </c>
      <c r="J242" s="29" t="str">
        <f t="shared" si="18"/>
        <v>Нет</v>
      </c>
      <c r="K242" s="30">
        <f t="shared" si="19"/>
        <v>-51110.136986301368</v>
      </c>
      <c r="L242" s="29">
        <f t="shared" si="17"/>
        <v>-41894.139175485601</v>
      </c>
    </row>
    <row r="243" spans="1:12" x14ac:dyDescent="0.2">
      <c r="A243" s="27">
        <v>43775</v>
      </c>
      <c r="B243" s="28">
        <v>-130</v>
      </c>
      <c r="C243" s="29">
        <f>VLOOKUP(A243,Таблица2[[&lt;DATE&gt;]:[&lt;VOL&gt;]],5)</f>
        <v>101.68</v>
      </c>
      <c r="D243" s="29">
        <f>MATCH(A243,Купоны[[#All],[Купоны дата]],1)</f>
        <v>6</v>
      </c>
      <c r="E243" s="33">
        <f>INDEX(Купоны[[#All],[Купоны дата]],D243,1)</f>
        <v>43749</v>
      </c>
      <c r="F243" s="30">
        <f t="shared" si="15"/>
        <v>0.56986301369863013</v>
      </c>
      <c r="G243" s="28">
        <f t="shared" si="16"/>
        <v>132924.82191780824</v>
      </c>
      <c r="H243" s="29">
        <f>SUM($B$8:B243)</f>
        <v>170</v>
      </c>
      <c r="I243" s="30">
        <f>_xlfn.IFNA(VLOOKUP(A243, Купоны[[#All],[Купоны дата]:[Купоны % от Номинала]],3,0),0)*$B$4/100*H243</f>
        <v>0</v>
      </c>
      <c r="J243" s="29" t="str">
        <f t="shared" si="18"/>
        <v>Нет</v>
      </c>
      <c r="K243" s="30">
        <f t="shared" si="19"/>
        <v>132924.82191780824</v>
      </c>
      <c r="L243" s="29">
        <f t="shared" si="17"/>
        <v>108811.76449418667</v>
      </c>
    </row>
    <row r="244" spans="1:12" x14ac:dyDescent="0.2">
      <c r="A244" s="27">
        <v>43776</v>
      </c>
      <c r="B244" s="28">
        <v>690</v>
      </c>
      <c r="C244" s="29">
        <f>VLOOKUP(A244,Таблица2[[&lt;DATE&gt;]:[&lt;VOL&gt;]],5)</f>
        <v>101.65</v>
      </c>
      <c r="D244" s="29">
        <f>MATCH(A244,Купоны[[#All],[Купоны дата]],1)</f>
        <v>6</v>
      </c>
      <c r="E244" s="33">
        <f>INDEX(Купоны[[#All],[Купоны дата]],D244,1)</f>
        <v>43749</v>
      </c>
      <c r="F244" s="30">
        <f t="shared" si="15"/>
        <v>0.59178082191780834</v>
      </c>
      <c r="G244" s="28">
        <f t="shared" si="16"/>
        <v>-705468.28767123295</v>
      </c>
      <c r="H244" s="29">
        <f>SUM($B$8:B244)</f>
        <v>860</v>
      </c>
      <c r="I244" s="30">
        <f>_xlfn.IFNA(VLOOKUP(A244, Купоны[[#All],[Купоны дата]:[Купоны % от Номинала]],3,0),0)*$B$4/100*H244</f>
        <v>0</v>
      </c>
      <c r="J244" s="29" t="str">
        <f t="shared" si="18"/>
        <v>Нет</v>
      </c>
      <c r="K244" s="30">
        <f t="shared" si="19"/>
        <v>-705468.28767123295</v>
      </c>
      <c r="L244" s="29">
        <f t="shared" si="17"/>
        <v>-577340.42781436653</v>
      </c>
    </row>
    <row r="245" spans="1:12" x14ac:dyDescent="0.2">
      <c r="A245" s="27">
        <v>43777</v>
      </c>
      <c r="B245" s="28">
        <v>920</v>
      </c>
      <c r="C245" s="29">
        <f>VLOOKUP(A245,Таблица2[[&lt;DATE&gt;]:[&lt;VOL&gt;]],5)</f>
        <v>101.76</v>
      </c>
      <c r="D245" s="29">
        <f>MATCH(A245,Купоны[[#All],[Купоны дата]],1)</f>
        <v>6</v>
      </c>
      <c r="E245" s="33">
        <f>INDEX(Купоны[[#All],[Купоны дата]],D245,1)</f>
        <v>43749</v>
      </c>
      <c r="F245" s="30">
        <f t="shared" si="15"/>
        <v>0.61369863013698633</v>
      </c>
      <c r="G245" s="28">
        <f t="shared" si="16"/>
        <v>-941838.02739726042</v>
      </c>
      <c r="H245" s="29">
        <f>SUM($B$8:B245)</f>
        <v>1780</v>
      </c>
      <c r="I245" s="30">
        <f>_xlfn.IFNA(VLOOKUP(A245, Купоны[[#All],[Купоны дата]:[Купоны % от Номинала]],3,0),0)*$B$4/100*H245</f>
        <v>0</v>
      </c>
      <c r="J245" s="29" t="str">
        <f t="shared" si="18"/>
        <v>Нет</v>
      </c>
      <c r="K245" s="30">
        <f t="shared" si="19"/>
        <v>-941838.02739726042</v>
      </c>
      <c r="L245" s="29">
        <f t="shared" si="17"/>
        <v>-770575.8658981761</v>
      </c>
    </row>
    <row r="246" spans="1:12" x14ac:dyDescent="0.2">
      <c r="A246" s="27">
        <v>43784</v>
      </c>
      <c r="B246" s="28">
        <v>-1550</v>
      </c>
      <c r="C246" s="29">
        <f>VLOOKUP(A246,Таблица2[[&lt;DATE&gt;]:[&lt;VOL&gt;]],5)</f>
        <v>101.75</v>
      </c>
      <c r="D246" s="29">
        <f>MATCH(A246,Купоны[[#All],[Купоны дата]],1)</f>
        <v>6</v>
      </c>
      <c r="E246" s="33">
        <f>INDEX(Купоны[[#All],[Купоны дата]],D246,1)</f>
        <v>43749</v>
      </c>
      <c r="F246" s="30">
        <f t="shared" si="15"/>
        <v>0.76712328767123295</v>
      </c>
      <c r="G246" s="28">
        <f t="shared" si="16"/>
        <v>1589015.4109589043</v>
      </c>
      <c r="H246" s="29">
        <f>SUM($B$8:B246)</f>
        <v>230</v>
      </c>
      <c r="I246" s="30">
        <f>_xlfn.IFNA(VLOOKUP(A246, Купоны[[#All],[Купоны дата]:[Купоны % от Номинала]],3,0),0)*$B$4/100*H246</f>
        <v>0</v>
      </c>
      <c r="J246" s="29" t="str">
        <f t="shared" si="18"/>
        <v>Нет</v>
      </c>
      <c r="K246" s="30">
        <f t="shared" si="19"/>
        <v>1589015.4109589043</v>
      </c>
      <c r="L246" s="29">
        <f t="shared" si="17"/>
        <v>1297657.9930087461</v>
      </c>
    </row>
    <row r="247" spans="1:12" x14ac:dyDescent="0.2">
      <c r="A247" s="27">
        <v>43791</v>
      </c>
      <c r="B247" s="28">
        <v>610</v>
      </c>
      <c r="C247" s="29">
        <f>VLOOKUP(A247,Таблица2[[&lt;DATE&gt;]:[&lt;VOL&gt;]],5)</f>
        <v>101.61</v>
      </c>
      <c r="D247" s="29">
        <f>MATCH(A247,Купоны[[#All],[Купоны дата]],1)</f>
        <v>6</v>
      </c>
      <c r="E247" s="33">
        <f>INDEX(Купоны[[#All],[Купоны дата]],D247,1)</f>
        <v>43749</v>
      </c>
      <c r="F247" s="30">
        <f t="shared" si="15"/>
        <v>0.92054794520547933</v>
      </c>
      <c r="G247" s="28">
        <f t="shared" si="16"/>
        <v>-625436.34246575343</v>
      </c>
      <c r="H247" s="29">
        <f>SUM($B$8:B247)</f>
        <v>840</v>
      </c>
      <c r="I247" s="30">
        <f>_xlfn.IFNA(VLOOKUP(A247, Купоны[[#All],[Купоны дата]:[Купоны % от Номинала]],3,0),0)*$B$4/100*H247</f>
        <v>0</v>
      </c>
      <c r="J247" s="29" t="str">
        <f t="shared" si="18"/>
        <v>Нет</v>
      </c>
      <c r="K247" s="30">
        <f t="shared" si="19"/>
        <v>-625436.34246575343</v>
      </c>
      <c r="L247" s="29">
        <f t="shared" si="17"/>
        <v>-509809.8306239646</v>
      </c>
    </row>
    <row r="248" spans="1:12" x14ac:dyDescent="0.2">
      <c r="A248" s="27">
        <v>43796</v>
      </c>
      <c r="B248" s="28">
        <v>370</v>
      </c>
      <c r="C248" s="29">
        <f>VLOOKUP(A248,Таблица2[[&lt;DATE&gt;]:[&lt;VOL&gt;]],5)</f>
        <v>101.76</v>
      </c>
      <c r="D248" s="29">
        <f>MATCH(A248,Купоны[[#All],[Купоны дата]],1)</f>
        <v>6</v>
      </c>
      <c r="E248" s="33">
        <f>INDEX(Купоны[[#All],[Купоны дата]],D248,1)</f>
        <v>43749</v>
      </c>
      <c r="F248" s="30">
        <f t="shared" si="15"/>
        <v>1.0301369863013701</v>
      </c>
      <c r="G248" s="28">
        <f t="shared" si="16"/>
        <v>-380323.50684931508</v>
      </c>
      <c r="H248" s="29">
        <f>SUM($B$8:B248)</f>
        <v>1210</v>
      </c>
      <c r="I248" s="30">
        <f>_xlfn.IFNA(VLOOKUP(A248, Купоны[[#All],[Купоны дата]:[Купоны % от Номинала]],3,0),0)*$B$4/100*H248</f>
        <v>0</v>
      </c>
      <c r="J248" s="29" t="str">
        <f t="shared" si="18"/>
        <v>Нет</v>
      </c>
      <c r="K248" s="30">
        <f t="shared" si="19"/>
        <v>-380323.50684931508</v>
      </c>
      <c r="L248" s="29">
        <f t="shared" si="17"/>
        <v>-309600.60507879389</v>
      </c>
    </row>
    <row r="249" spans="1:12" x14ac:dyDescent="0.2">
      <c r="A249" s="27">
        <v>43803</v>
      </c>
      <c r="B249" s="28">
        <v>-160</v>
      </c>
      <c r="C249" s="29">
        <f>VLOOKUP(A249,Таблица2[[&lt;DATE&gt;]:[&lt;VOL&gt;]],5)</f>
        <v>101.63</v>
      </c>
      <c r="D249" s="29">
        <f>MATCH(A249,Купоны[[#All],[Купоны дата]],1)</f>
        <v>6</v>
      </c>
      <c r="E249" s="33">
        <f>INDEX(Купоны[[#All],[Купоны дата]],D249,1)</f>
        <v>43749</v>
      </c>
      <c r="F249" s="30">
        <f t="shared" si="15"/>
        <v>1.1835616438356167</v>
      </c>
      <c r="G249" s="28">
        <f t="shared" si="16"/>
        <v>164501.69863013696</v>
      </c>
      <c r="H249" s="29">
        <f>SUM($B$8:B249)</f>
        <v>1050</v>
      </c>
      <c r="I249" s="30">
        <f>_xlfn.IFNA(VLOOKUP(A249, Купоны[[#All],[Купоны дата]:[Купоны % от Номинала]],3,0),0)*$B$4/100*H249</f>
        <v>0</v>
      </c>
      <c r="J249" s="29" t="str">
        <f t="shared" si="18"/>
        <v>Нет</v>
      </c>
      <c r="K249" s="30">
        <f t="shared" si="19"/>
        <v>164501.69863013696</v>
      </c>
      <c r="L249" s="29">
        <f t="shared" si="17"/>
        <v>133663.23687474069</v>
      </c>
    </row>
    <row r="250" spans="1:12" x14ac:dyDescent="0.2">
      <c r="A250" s="27">
        <v>43805</v>
      </c>
      <c r="B250" s="28">
        <v>-110</v>
      </c>
      <c r="C250" s="29">
        <f>VLOOKUP(A250,Таблица2[[&lt;DATE&gt;]:[&lt;VOL&gt;]],5)</f>
        <v>101.83</v>
      </c>
      <c r="D250" s="29">
        <f>MATCH(A250,Купоны[[#All],[Купоны дата]],1)</f>
        <v>6</v>
      </c>
      <c r="E250" s="33">
        <f>INDEX(Купоны[[#All],[Купоны дата]],D250,1)</f>
        <v>43749</v>
      </c>
      <c r="F250" s="30">
        <f t="shared" si="15"/>
        <v>1.2273972602739727</v>
      </c>
      <c r="G250" s="28">
        <f t="shared" si="16"/>
        <v>113363.13698630137</v>
      </c>
      <c r="H250" s="29">
        <f>SUM($B$8:B250)</f>
        <v>940</v>
      </c>
      <c r="I250" s="30">
        <f>_xlfn.IFNA(VLOOKUP(A250, Купоны[[#All],[Купоны дата]:[Купоны % от Номинала]],3,0),0)*$B$4/100*H250</f>
        <v>0</v>
      </c>
      <c r="J250" s="29" t="str">
        <f t="shared" si="18"/>
        <v>Нет</v>
      </c>
      <c r="K250" s="30">
        <f t="shared" si="19"/>
        <v>113363.13698630137</v>
      </c>
      <c r="L250" s="29">
        <f t="shared" si="17"/>
        <v>92062.519951546346</v>
      </c>
    </row>
    <row r="251" spans="1:12" x14ac:dyDescent="0.2">
      <c r="A251" s="27">
        <v>43808</v>
      </c>
      <c r="B251" s="28">
        <v>-450</v>
      </c>
      <c r="C251" s="29">
        <f>VLOOKUP(A251,Таблица2[[&lt;DATE&gt;]:[&lt;VOL&gt;]],5)</f>
        <v>101.65</v>
      </c>
      <c r="D251" s="29">
        <f>MATCH(A251,Купоны[[#All],[Купоны дата]],1)</f>
        <v>6</v>
      </c>
      <c r="E251" s="33">
        <f>INDEX(Купоны[[#All],[Купоны дата]],D251,1)</f>
        <v>43749</v>
      </c>
      <c r="F251" s="30">
        <f t="shared" si="15"/>
        <v>1.2931506849315069</v>
      </c>
      <c r="G251" s="28">
        <f t="shared" si="16"/>
        <v>463244.17808219179</v>
      </c>
      <c r="H251" s="29">
        <f>SUM($B$8:B251)</f>
        <v>490</v>
      </c>
      <c r="I251" s="30">
        <f>_xlfn.IFNA(VLOOKUP(A251, Купоны[[#All],[Купоны дата]:[Купоны % от Номинала]],3,0),0)*$B$4/100*H251</f>
        <v>0</v>
      </c>
      <c r="J251" s="29" t="str">
        <f t="shared" si="18"/>
        <v>Нет</v>
      </c>
      <c r="K251" s="30">
        <f t="shared" si="19"/>
        <v>463244.17808219179</v>
      </c>
      <c r="L251" s="29">
        <f t="shared" si="17"/>
        <v>375902.3984744777</v>
      </c>
    </row>
    <row r="252" spans="1:12" x14ac:dyDescent="0.2">
      <c r="A252" s="27">
        <v>43811</v>
      </c>
      <c r="B252" s="28">
        <v>510</v>
      </c>
      <c r="C252" s="29">
        <f>VLOOKUP(A252,Таблица2[[&lt;DATE&gt;]:[&lt;VOL&gt;]],5)</f>
        <v>102.07</v>
      </c>
      <c r="D252" s="29">
        <f>MATCH(A252,Купоны[[#All],[Купоны дата]],1)</f>
        <v>6</v>
      </c>
      <c r="E252" s="33">
        <f>INDEX(Купоны[[#All],[Купоны дата]],D252,1)</f>
        <v>43749</v>
      </c>
      <c r="F252" s="30">
        <f t="shared" si="15"/>
        <v>1.3589041095890411</v>
      </c>
      <c r="G252" s="28">
        <f t="shared" si="16"/>
        <v>-527487.41095890407</v>
      </c>
      <c r="H252" s="29">
        <f>SUM($B$8:B252)</f>
        <v>1000</v>
      </c>
      <c r="I252" s="30">
        <f>_xlfn.IFNA(VLOOKUP(A252, Купоны[[#All],[Купоны дата]:[Купоны % от Номинала]],3,0),0)*$B$4/100*H252</f>
        <v>0</v>
      </c>
      <c r="J252" s="29" t="str">
        <f t="shared" si="18"/>
        <v>Нет</v>
      </c>
      <c r="K252" s="30">
        <f t="shared" si="19"/>
        <v>-527487.41095890407</v>
      </c>
      <c r="L252" s="29">
        <f t="shared" si="17"/>
        <v>-427692.21954715357</v>
      </c>
    </row>
    <row r="253" spans="1:12" x14ac:dyDescent="0.2">
      <c r="A253" s="27">
        <v>43816</v>
      </c>
      <c r="B253" s="28">
        <v>-70</v>
      </c>
      <c r="C253" s="29">
        <f>VLOOKUP(A253,Таблица2[[&lt;DATE&gt;]:[&lt;VOL&gt;]],5)</f>
        <v>101.88</v>
      </c>
      <c r="D253" s="29">
        <f>MATCH(A253,Купоны[[#All],[Купоны дата]],1)</f>
        <v>6</v>
      </c>
      <c r="E253" s="33">
        <f>INDEX(Купоны[[#All],[Купоны дата]],D253,1)</f>
        <v>43749</v>
      </c>
      <c r="F253" s="30">
        <f t="shared" si="15"/>
        <v>1.4684931506849317</v>
      </c>
      <c r="G253" s="28">
        <f t="shared" si="16"/>
        <v>72343.945205479453</v>
      </c>
      <c r="H253" s="29">
        <f>SUM($B$8:B253)</f>
        <v>930</v>
      </c>
      <c r="I253" s="30">
        <f>_xlfn.IFNA(VLOOKUP(A253, Купоны[[#All],[Купоны дата]:[Купоны % от Номинала]],3,0),0)*$B$4/100*H253</f>
        <v>0</v>
      </c>
      <c r="J253" s="29" t="str">
        <f t="shared" si="18"/>
        <v>Нет</v>
      </c>
      <c r="K253" s="30">
        <f t="shared" si="19"/>
        <v>72343.945205479453</v>
      </c>
      <c r="L253" s="29">
        <f t="shared" si="17"/>
        <v>58579.408082032445</v>
      </c>
    </row>
    <row r="254" spans="1:12" x14ac:dyDescent="0.2">
      <c r="A254" s="27">
        <v>43817</v>
      </c>
      <c r="B254" s="28">
        <v>-760</v>
      </c>
      <c r="C254" s="29">
        <f>VLOOKUP(A254,Таблица2[[&lt;DATE&gt;]:[&lt;VOL&gt;]],5)</f>
        <v>102.01</v>
      </c>
      <c r="D254" s="29">
        <f>MATCH(A254,Купоны[[#All],[Купоны дата]],1)</f>
        <v>6</v>
      </c>
      <c r="E254" s="33">
        <f>INDEX(Купоны[[#All],[Купоны дата]],D254,1)</f>
        <v>43749</v>
      </c>
      <c r="F254" s="30">
        <f t="shared" si="15"/>
        <v>1.4904109589041097</v>
      </c>
      <c r="G254" s="28">
        <f t="shared" si="16"/>
        <v>786603.12328767125</v>
      </c>
      <c r="H254" s="29">
        <f>SUM($B$8:B254)</f>
        <v>170</v>
      </c>
      <c r="I254" s="30">
        <f>_xlfn.IFNA(VLOOKUP(A254, Купоны[[#All],[Купоны дата]:[Купоны % от Номинала]],3,0),0)*$B$4/100*H254</f>
        <v>0</v>
      </c>
      <c r="J254" s="29" t="str">
        <f t="shared" si="18"/>
        <v>Нет</v>
      </c>
      <c r="K254" s="30">
        <f t="shared" si="19"/>
        <v>786603.12328767125</v>
      </c>
      <c r="L254" s="29">
        <f t="shared" si="17"/>
        <v>636770.83594312647</v>
      </c>
    </row>
    <row r="255" spans="1:12" x14ac:dyDescent="0.2">
      <c r="A255" s="27">
        <v>43818</v>
      </c>
      <c r="B255" s="28">
        <v>330</v>
      </c>
      <c r="C255" s="29">
        <f>VLOOKUP(A255,Таблица2[[&lt;DATE&gt;]:[&lt;VOL&gt;]],5)</f>
        <v>102.03</v>
      </c>
      <c r="D255" s="29">
        <f>MATCH(A255,Купоны[[#All],[Купоны дата]],1)</f>
        <v>6</v>
      </c>
      <c r="E255" s="33">
        <f>INDEX(Купоны[[#All],[Купоны дата]],D255,1)</f>
        <v>43749</v>
      </c>
      <c r="F255" s="30">
        <f t="shared" si="15"/>
        <v>1.5123287671232877</v>
      </c>
      <c r="G255" s="28">
        <f t="shared" si="16"/>
        <v>-341689.68493150687</v>
      </c>
      <c r="H255" s="29">
        <f>SUM($B$8:B255)</f>
        <v>500</v>
      </c>
      <c r="I255" s="30">
        <f>_xlfn.IFNA(VLOOKUP(A255, Купоны[[#All],[Купоны дата]:[Купоны % от Номинала]],3,0),0)*$B$4/100*H255</f>
        <v>0</v>
      </c>
      <c r="J255" s="29" t="str">
        <f t="shared" si="18"/>
        <v>Нет</v>
      </c>
      <c r="K255" s="30">
        <f t="shared" si="19"/>
        <v>-341689.68493150687</v>
      </c>
      <c r="L255" s="29">
        <f t="shared" si="17"/>
        <v>-276531.15927065763</v>
      </c>
    </row>
    <row r="256" spans="1:12" x14ac:dyDescent="0.2">
      <c r="A256" s="27">
        <v>43819</v>
      </c>
      <c r="B256" s="28">
        <v>540</v>
      </c>
      <c r="C256" s="29">
        <f>VLOOKUP(A256,Таблица2[[&lt;DATE&gt;]:[&lt;VOL&gt;]],5)</f>
        <v>102</v>
      </c>
      <c r="D256" s="29">
        <f>MATCH(A256,Купоны[[#All],[Купоны дата]],1)</f>
        <v>6</v>
      </c>
      <c r="E256" s="33">
        <f>INDEX(Купоны[[#All],[Купоны дата]],D256,1)</f>
        <v>43749</v>
      </c>
      <c r="F256" s="30">
        <f t="shared" si="15"/>
        <v>1.5342465753424659</v>
      </c>
      <c r="G256" s="28">
        <f t="shared" si="16"/>
        <v>-559084.93150684936</v>
      </c>
      <c r="H256" s="29">
        <f>SUM($B$8:B256)</f>
        <v>1040</v>
      </c>
      <c r="I256" s="30">
        <f>_xlfn.IFNA(VLOOKUP(A256, Купоны[[#All],[Купоны дата]:[Купоны % от Номинала]],3,0),0)*$B$4/100*H256</f>
        <v>0</v>
      </c>
      <c r="J256" s="29" t="str">
        <f t="shared" si="18"/>
        <v>Нет</v>
      </c>
      <c r="K256" s="30">
        <f t="shared" si="19"/>
        <v>-559084.93150684936</v>
      </c>
      <c r="L256" s="29">
        <f t="shared" si="17"/>
        <v>-452350.11092522001</v>
      </c>
    </row>
    <row r="257" spans="1:12" x14ac:dyDescent="0.2">
      <c r="A257" s="27">
        <v>43823</v>
      </c>
      <c r="B257" s="28">
        <v>-80</v>
      </c>
      <c r="C257" s="29">
        <f>VLOOKUP(A257,Таблица2[[&lt;DATE&gt;]:[&lt;VOL&gt;]],5)</f>
        <v>101.9</v>
      </c>
      <c r="D257" s="29">
        <f>MATCH(A257,Купоны[[#All],[Купоны дата]],1)</f>
        <v>6</v>
      </c>
      <c r="E257" s="33">
        <f>INDEX(Купоны[[#All],[Купоны дата]],D257,1)</f>
        <v>43749</v>
      </c>
      <c r="F257" s="30">
        <f t="shared" si="15"/>
        <v>1.6219178082191781</v>
      </c>
      <c r="G257" s="28">
        <f t="shared" si="16"/>
        <v>82817.534246575335</v>
      </c>
      <c r="H257" s="29">
        <f>SUM($B$8:B257)</f>
        <v>960</v>
      </c>
      <c r="I257" s="30">
        <f>_xlfn.IFNA(VLOOKUP(A257, Купоны[[#All],[Купоны дата]:[Купоны % от Номинала]],3,0),0)*$B$4/100*H257</f>
        <v>0</v>
      </c>
      <c r="J257" s="29" t="str">
        <f t="shared" si="18"/>
        <v>Нет</v>
      </c>
      <c r="K257" s="30">
        <f t="shared" si="19"/>
        <v>82817.534246575335</v>
      </c>
      <c r="L257" s="29">
        <f t="shared" si="17"/>
        <v>66935.735752609689</v>
      </c>
    </row>
    <row r="258" spans="1:12" x14ac:dyDescent="0.2">
      <c r="A258" s="27">
        <v>43829</v>
      </c>
      <c r="B258" s="28">
        <v>-540</v>
      </c>
      <c r="C258" s="29">
        <f>VLOOKUP(A258,Таблица2[[&lt;DATE&gt;]:[&lt;VOL&gt;]],5)</f>
        <v>102.1</v>
      </c>
      <c r="D258" s="29">
        <f>MATCH(A258,Купоны[[#All],[Купоны дата]],1)</f>
        <v>6</v>
      </c>
      <c r="E258" s="33">
        <f>INDEX(Купоны[[#All],[Купоны дата]],D258,1)</f>
        <v>43749</v>
      </c>
      <c r="F258" s="30">
        <f t="shared" si="15"/>
        <v>1.7534246575342467</v>
      </c>
      <c r="G258" s="28">
        <f t="shared" si="16"/>
        <v>560808.49315068498</v>
      </c>
      <c r="H258" s="29">
        <f>SUM($B$8:B258)</f>
        <v>420</v>
      </c>
      <c r="I258" s="30">
        <f>_xlfn.IFNA(VLOOKUP(A258, Купоны[[#All],[Купоны дата]:[Купоны % от Номинала]],3,0),0)*$B$4/100*H258</f>
        <v>0</v>
      </c>
      <c r="J258" s="29" t="str">
        <f t="shared" si="18"/>
        <v>Нет</v>
      </c>
      <c r="K258" s="30">
        <f t="shared" si="19"/>
        <v>560808.49315068498</v>
      </c>
      <c r="L258" s="29">
        <f t="shared" si="17"/>
        <v>452541.66997479252</v>
      </c>
    </row>
    <row r="259" spans="1:12" x14ac:dyDescent="0.2">
      <c r="A259" s="27">
        <v>43833</v>
      </c>
      <c r="B259" s="28">
        <v>130</v>
      </c>
      <c r="C259" s="29">
        <f>VLOOKUP(A259,Таблица2[[&lt;DATE&gt;]:[&lt;VOL&gt;]],5)</f>
        <v>102.09</v>
      </c>
      <c r="D259" s="29">
        <f>MATCH(A259,Купоны[[#All],[Купоны дата]],1)</f>
        <v>6</v>
      </c>
      <c r="E259" s="33">
        <f>INDEX(Купоны[[#All],[Купоны дата]],D259,1)</f>
        <v>43749</v>
      </c>
      <c r="F259" s="30">
        <f t="shared" si="15"/>
        <v>1.8410958904109587</v>
      </c>
      <c r="G259" s="28">
        <f t="shared" si="16"/>
        <v>-135110.42465753425</v>
      </c>
      <c r="H259" s="29">
        <f>SUM($B$8:B259)</f>
        <v>550</v>
      </c>
      <c r="I259" s="30">
        <f>_xlfn.IFNA(VLOOKUP(A259, Купоны[[#All],[Купоны дата]:[Купоны % от Номинала]],3,0),0)*$B$4/100*H259</f>
        <v>0</v>
      </c>
      <c r="J259" s="29" t="str">
        <f t="shared" si="18"/>
        <v>Нет</v>
      </c>
      <c r="K259" s="30">
        <f t="shared" si="19"/>
        <v>-135110.42465753425</v>
      </c>
      <c r="L259" s="29">
        <f t="shared" si="17"/>
        <v>-108910.98444077854</v>
      </c>
    </row>
    <row r="260" spans="1:12" x14ac:dyDescent="0.2">
      <c r="A260" s="27">
        <v>43836</v>
      </c>
      <c r="B260" s="28">
        <v>120</v>
      </c>
      <c r="C260" s="29">
        <f>VLOOKUP(A260,Таблица2[[&lt;DATE&gt;]:[&lt;VOL&gt;]],5)</f>
        <v>102.22</v>
      </c>
      <c r="D260" s="29">
        <f>MATCH(A260,Купоны[[#All],[Купоны дата]],1)</f>
        <v>6</v>
      </c>
      <c r="E260" s="33">
        <f>INDEX(Купоны[[#All],[Купоны дата]],D260,1)</f>
        <v>43749</v>
      </c>
      <c r="F260" s="30">
        <f t="shared" si="15"/>
        <v>1.9068493150684933</v>
      </c>
      <c r="G260" s="28">
        <f t="shared" si="16"/>
        <v>-124952.2191780822</v>
      </c>
      <c r="H260" s="29">
        <f>SUM($B$8:B260)</f>
        <v>670</v>
      </c>
      <c r="I260" s="30">
        <f>_xlfn.IFNA(VLOOKUP(A260, Купоны[[#All],[Купоны дата]:[Купоны % от Номинала]],3,0),0)*$B$4/100*H260</f>
        <v>0</v>
      </c>
      <c r="J260" s="29" t="str">
        <f t="shared" si="18"/>
        <v>Нет</v>
      </c>
      <c r="K260" s="30">
        <f t="shared" si="19"/>
        <v>-124952.2191780822</v>
      </c>
      <c r="L260" s="29">
        <f t="shared" si="17"/>
        <v>-100642.38547111</v>
      </c>
    </row>
    <row r="261" spans="1:12" x14ac:dyDescent="0.2">
      <c r="A261" s="27">
        <v>43840</v>
      </c>
      <c r="B261" s="28">
        <v>-130</v>
      </c>
      <c r="C261" s="29">
        <f>VLOOKUP(A261,Таблица2[[&lt;DATE&gt;]:[&lt;VOL&gt;]],5)</f>
        <v>101.93</v>
      </c>
      <c r="D261" s="29">
        <f>MATCH(A261,Купоны[[#All],[Купоны дата]],1)</f>
        <v>6</v>
      </c>
      <c r="E261" s="33">
        <f>INDEX(Купоны[[#All],[Купоны дата]],D261,1)</f>
        <v>43749</v>
      </c>
      <c r="F261" s="30">
        <f t="shared" si="15"/>
        <v>1.9945205479452055</v>
      </c>
      <c r="G261" s="28">
        <f t="shared" si="16"/>
        <v>135101.87671232878</v>
      </c>
      <c r="H261" s="29">
        <f>SUM($B$8:B261)</f>
        <v>540</v>
      </c>
      <c r="I261" s="30">
        <f>_xlfn.IFNA(VLOOKUP(A261, Купоны[[#All],[Купоны дата]:[Купоны % от Номинала]],3,0),0)*$B$4/100*H261</f>
        <v>0</v>
      </c>
      <c r="J261" s="29" t="str">
        <f t="shared" si="18"/>
        <v>Нет</v>
      </c>
      <c r="K261" s="30">
        <f t="shared" si="19"/>
        <v>135101.87671232878</v>
      </c>
      <c r="L261" s="29">
        <f t="shared" si="17"/>
        <v>108701.90668915721</v>
      </c>
    </row>
    <row r="262" spans="1:12" x14ac:dyDescent="0.2">
      <c r="A262" s="27">
        <v>43846</v>
      </c>
      <c r="B262" s="28">
        <v>160</v>
      </c>
      <c r="C262" s="29">
        <f>VLOOKUP(A262,Таблица2[[&lt;DATE&gt;]:[&lt;VOL&gt;]],5)</f>
        <v>101.72</v>
      </c>
      <c r="D262" s="29">
        <f>MATCH(A262,Купоны[[#All],[Купоны дата]],1)</f>
        <v>6</v>
      </c>
      <c r="E262" s="33">
        <f>INDEX(Купоны[[#All],[Купоны дата]],D262,1)</f>
        <v>43749</v>
      </c>
      <c r="F262" s="30">
        <f t="shared" si="15"/>
        <v>2.1260273972602737</v>
      </c>
      <c r="G262" s="28">
        <f t="shared" si="16"/>
        <v>-166153.64383561641</v>
      </c>
      <c r="H262" s="29">
        <f>SUM($B$8:B262)</f>
        <v>700</v>
      </c>
      <c r="I262" s="30">
        <f>_xlfn.IFNA(VLOOKUP(A262, Купоны[[#All],[Купоны дата]:[Купоны % от Номинала]],3,0),0)*$B$4/100*H262</f>
        <v>0</v>
      </c>
      <c r="J262" s="29" t="str">
        <f t="shared" si="18"/>
        <v>Нет</v>
      </c>
      <c r="K262" s="30">
        <f t="shared" si="19"/>
        <v>-166153.64383561641</v>
      </c>
      <c r="L262" s="29">
        <f t="shared" si="17"/>
        <v>-133473.14614863825</v>
      </c>
    </row>
    <row r="263" spans="1:12" x14ac:dyDescent="0.2">
      <c r="A263" s="27">
        <v>43852</v>
      </c>
      <c r="B263" s="28">
        <v>-150</v>
      </c>
      <c r="C263" s="29">
        <f>VLOOKUP(A263,Таблица2[[&lt;DATE&gt;]:[&lt;VOL&gt;]],5)</f>
        <v>101.75</v>
      </c>
      <c r="D263" s="29">
        <f>MATCH(A263,Купоны[[#All],[Купоны дата]],1)</f>
        <v>6</v>
      </c>
      <c r="E263" s="33">
        <f>INDEX(Купоны[[#All],[Купоны дата]],D263,1)</f>
        <v>43749</v>
      </c>
      <c r="F263" s="30">
        <f t="shared" si="15"/>
        <v>2.2575342465753425</v>
      </c>
      <c r="G263" s="28">
        <f t="shared" si="16"/>
        <v>156011.30136986301</v>
      </c>
      <c r="H263" s="29">
        <f>SUM($B$8:B263)</f>
        <v>550</v>
      </c>
      <c r="I263" s="30">
        <f>_xlfn.IFNA(VLOOKUP(A263, Купоны[[#All],[Купоны дата]:[Купоны % от Номинала]],3,0),0)*$B$4/100*H263</f>
        <v>0</v>
      </c>
      <c r="J263" s="29" t="str">
        <f t="shared" si="18"/>
        <v>Нет</v>
      </c>
      <c r="K263" s="30">
        <f t="shared" si="19"/>
        <v>156011.30136986301</v>
      </c>
      <c r="L263" s="29">
        <f t="shared" si="17"/>
        <v>125126.22275415011</v>
      </c>
    </row>
    <row r="264" spans="1:12" x14ac:dyDescent="0.2">
      <c r="A264" s="27">
        <v>43853</v>
      </c>
      <c r="B264" s="28">
        <v>290</v>
      </c>
      <c r="C264" s="29">
        <f>VLOOKUP(A264,Таблица2[[&lt;DATE&gt;]:[&lt;VOL&gt;]],5)</f>
        <v>101.78</v>
      </c>
      <c r="D264" s="29">
        <f>MATCH(A264,Купоны[[#All],[Купоны дата]],1)</f>
        <v>6</v>
      </c>
      <c r="E264" s="33">
        <f>INDEX(Купоны[[#All],[Купоны дата]],D264,1)</f>
        <v>43749</v>
      </c>
      <c r="F264" s="30">
        <f t="shared" ref="F264:F327" si="20">$B$3*(A264-E264)/365*100</f>
        <v>2.2794520547945205</v>
      </c>
      <c r="G264" s="28">
        <f t="shared" ref="G264:G327" si="21">-B264*(C264+F264)*$B$4/100</f>
        <v>-301772.41095890407</v>
      </c>
      <c r="H264" s="29">
        <f>SUM($B$8:B264)</f>
        <v>840</v>
      </c>
      <c r="I264" s="30">
        <f>_xlfn.IFNA(VLOOKUP(A264, Купоны[[#All],[Купоны дата]:[Купоны % от Номинала]],3,0),0)*$B$4/100*H264</f>
        <v>0</v>
      </c>
      <c r="J264" s="29" t="str">
        <f t="shared" si="18"/>
        <v>Нет</v>
      </c>
      <c r="K264" s="30">
        <f t="shared" si="19"/>
        <v>-301772.41095890407</v>
      </c>
      <c r="L264" s="29">
        <f t="shared" ref="L264:L327" si="22">K264/((1+$B$5)^((A264-$A$8)/365))</f>
        <v>-241967.20921788851</v>
      </c>
    </row>
    <row r="265" spans="1:12" x14ac:dyDescent="0.2">
      <c r="A265" s="27">
        <v>43854</v>
      </c>
      <c r="B265" s="28">
        <v>220</v>
      </c>
      <c r="C265" s="29">
        <f>VLOOKUP(A265,Таблица2[[&lt;DATE&gt;]:[&lt;VOL&gt;]],5)</f>
        <v>101.8</v>
      </c>
      <c r="D265" s="29">
        <f>MATCH(A265,Купоны[[#All],[Купоны дата]],1)</f>
        <v>6</v>
      </c>
      <c r="E265" s="33">
        <f>INDEX(Купоны[[#All],[Купоны дата]],D265,1)</f>
        <v>43749</v>
      </c>
      <c r="F265" s="30">
        <f t="shared" si="20"/>
        <v>2.3013698630136985</v>
      </c>
      <c r="G265" s="28">
        <f t="shared" si="21"/>
        <v>-229023.01369863015</v>
      </c>
      <c r="H265" s="29">
        <f>SUM($B$8:B265)</f>
        <v>1060</v>
      </c>
      <c r="I265" s="30">
        <f>_xlfn.IFNA(VLOOKUP(A265, Купоны[[#All],[Купоны дата]:[Купоны % от Номинала]],3,0),0)*$B$4/100*H265</f>
        <v>0</v>
      </c>
      <c r="J265" s="29" t="str">
        <f t="shared" ref="J265:J328" si="23">IF(I265=0,"Нет","Да")</f>
        <v>Нет</v>
      </c>
      <c r="K265" s="30">
        <f t="shared" ref="K265:K328" si="24">I265+G265</f>
        <v>-229023.01369863015</v>
      </c>
      <c r="L265" s="29">
        <f t="shared" si="22"/>
        <v>-183586.53117166352</v>
      </c>
    </row>
    <row r="266" spans="1:12" x14ac:dyDescent="0.2">
      <c r="A266" s="27">
        <v>43858</v>
      </c>
      <c r="B266" s="28">
        <v>-560</v>
      </c>
      <c r="C266" s="29">
        <f>VLOOKUP(A266,Таблица2[[&lt;DATE&gt;]:[&lt;VOL&gt;]],5)</f>
        <v>101.69</v>
      </c>
      <c r="D266" s="29">
        <f>MATCH(A266,Купоны[[#All],[Купоны дата]],1)</f>
        <v>6</v>
      </c>
      <c r="E266" s="33">
        <f>INDEX(Купоны[[#All],[Купоны дата]],D266,1)</f>
        <v>43749</v>
      </c>
      <c r="F266" s="30">
        <f t="shared" si="20"/>
        <v>2.3890410958904109</v>
      </c>
      <c r="G266" s="28">
        <f t="shared" si="21"/>
        <v>582842.63013698626</v>
      </c>
      <c r="H266" s="29">
        <f>SUM($B$8:B266)</f>
        <v>500</v>
      </c>
      <c r="I266" s="30">
        <f>_xlfn.IFNA(VLOOKUP(A266, Купоны[[#All],[Купоны дата]:[Купоны % от Номинала]],3,0),0)*$B$4/100*H266</f>
        <v>0</v>
      </c>
      <c r="J266" s="29" t="str">
        <f t="shared" si="23"/>
        <v>Нет</v>
      </c>
      <c r="K266" s="30">
        <f t="shared" si="24"/>
        <v>582842.63013698626</v>
      </c>
      <c r="L266" s="29">
        <f t="shared" si="22"/>
        <v>466715.07805549534</v>
      </c>
    </row>
    <row r="267" spans="1:12" x14ac:dyDescent="0.2">
      <c r="A267" s="27">
        <v>43860</v>
      </c>
      <c r="B267" s="28">
        <v>-200</v>
      </c>
      <c r="C267" s="29">
        <f>VLOOKUP(A267,Таблица2[[&lt;DATE&gt;]:[&lt;VOL&gt;]],5)</f>
        <v>102.01</v>
      </c>
      <c r="D267" s="29">
        <f>MATCH(A267,Купоны[[#All],[Купоны дата]],1)</f>
        <v>6</v>
      </c>
      <c r="E267" s="33">
        <f>INDEX(Купоны[[#All],[Купоны дата]],D267,1)</f>
        <v>43749</v>
      </c>
      <c r="F267" s="30">
        <f t="shared" si="20"/>
        <v>2.4328767123287673</v>
      </c>
      <c r="G267" s="28">
        <f t="shared" si="21"/>
        <v>208885.75342465751</v>
      </c>
      <c r="H267" s="29">
        <f>SUM($B$8:B267)</f>
        <v>300</v>
      </c>
      <c r="I267" s="30">
        <f>_xlfn.IFNA(VLOOKUP(A267, Купоны[[#All],[Купоны дата]:[Купоны % от Номинала]],3,0),0)*$B$4/100*H267</f>
        <v>0</v>
      </c>
      <c r="J267" s="29" t="str">
        <f t="shared" si="23"/>
        <v>Нет</v>
      </c>
      <c r="K267" s="30">
        <f t="shared" si="24"/>
        <v>208885.75342465751</v>
      </c>
      <c r="L267" s="29">
        <f t="shared" si="22"/>
        <v>167177.85905717159</v>
      </c>
    </row>
    <row r="268" spans="1:12" x14ac:dyDescent="0.2">
      <c r="A268" s="27">
        <v>43861</v>
      </c>
      <c r="B268" s="28">
        <v>160</v>
      </c>
      <c r="C268" s="29">
        <f>VLOOKUP(A268,Таблица2[[&lt;DATE&gt;]:[&lt;VOL&gt;]],5)</f>
        <v>101.85</v>
      </c>
      <c r="D268" s="29">
        <f>MATCH(A268,Купоны[[#All],[Купоны дата]],1)</f>
        <v>6</v>
      </c>
      <c r="E268" s="33">
        <f>INDEX(Купоны[[#All],[Купоны дата]],D268,1)</f>
        <v>43749</v>
      </c>
      <c r="F268" s="30">
        <f t="shared" si="20"/>
        <v>2.4547945205479453</v>
      </c>
      <c r="G268" s="28">
        <f t="shared" si="21"/>
        <v>-166887.67123287672</v>
      </c>
      <c r="H268" s="29">
        <f>SUM($B$8:B268)</f>
        <v>460</v>
      </c>
      <c r="I268" s="30">
        <f>_xlfn.IFNA(VLOOKUP(A268, Купоны[[#All],[Купоны дата]:[Купоны % от Номинала]],3,0),0)*$B$4/100*H268</f>
        <v>0</v>
      </c>
      <c r="J268" s="29" t="str">
        <f t="shared" si="23"/>
        <v>Нет</v>
      </c>
      <c r="K268" s="30">
        <f t="shared" si="24"/>
        <v>-166887.67123287672</v>
      </c>
      <c r="L268" s="29">
        <f t="shared" si="22"/>
        <v>-133530.01589218501</v>
      </c>
    </row>
    <row r="269" spans="1:12" x14ac:dyDescent="0.2">
      <c r="A269" s="27">
        <v>43864</v>
      </c>
      <c r="B269" s="28">
        <v>720</v>
      </c>
      <c r="C269" s="29">
        <f>VLOOKUP(A269,Таблица2[[&lt;DATE&gt;]:[&lt;VOL&gt;]],5)</f>
        <v>101.92</v>
      </c>
      <c r="D269" s="29">
        <f>MATCH(A269,Купоны[[#All],[Купоны дата]],1)</f>
        <v>6</v>
      </c>
      <c r="E269" s="33">
        <f>INDEX(Купоны[[#All],[Купоны дата]],D269,1)</f>
        <v>43749</v>
      </c>
      <c r="F269" s="30">
        <f t="shared" si="20"/>
        <v>2.5205479452054798</v>
      </c>
      <c r="G269" s="28">
        <f t="shared" si="21"/>
        <v>-751971.94520547939</v>
      </c>
      <c r="H269" s="29">
        <f>SUM($B$8:B269)</f>
        <v>1180</v>
      </c>
      <c r="I269" s="30">
        <f>_xlfn.IFNA(VLOOKUP(A269, Купоны[[#All],[Купоны дата]:[Купоны % от Номинала]],3,0),0)*$B$4/100*H269</f>
        <v>0</v>
      </c>
      <c r="J269" s="29" t="str">
        <f t="shared" si="23"/>
        <v>Нет</v>
      </c>
      <c r="K269" s="30">
        <f t="shared" si="24"/>
        <v>-751971.94520547939</v>
      </c>
      <c r="L269" s="29">
        <f t="shared" si="22"/>
        <v>-601188.14499218005</v>
      </c>
    </row>
    <row r="270" spans="1:12" x14ac:dyDescent="0.2">
      <c r="A270" s="27">
        <v>43865</v>
      </c>
      <c r="B270" s="28">
        <v>-610</v>
      </c>
      <c r="C270" s="29">
        <f>VLOOKUP(A270,Таблица2[[&lt;DATE&gt;]:[&lt;VOL&gt;]],5)</f>
        <v>101.84</v>
      </c>
      <c r="D270" s="29">
        <f>MATCH(A270,Купоны[[#All],[Купоны дата]],1)</f>
        <v>6</v>
      </c>
      <c r="E270" s="33">
        <f>INDEX(Купоны[[#All],[Купоны дата]],D270,1)</f>
        <v>43749</v>
      </c>
      <c r="F270" s="30">
        <f t="shared" si="20"/>
        <v>2.5424657534246573</v>
      </c>
      <c r="G270" s="28">
        <f t="shared" si="21"/>
        <v>636733.04109589045</v>
      </c>
      <c r="H270" s="29">
        <f>SUM($B$8:B270)</f>
        <v>570</v>
      </c>
      <c r="I270" s="30">
        <f>_xlfn.IFNA(VLOOKUP(A270, Купоны[[#All],[Купоны дата]:[Купоны % от Номинала]],3,0),0)*$B$4/100*H270</f>
        <v>0</v>
      </c>
      <c r="J270" s="29" t="str">
        <f t="shared" si="23"/>
        <v>Нет</v>
      </c>
      <c r="K270" s="30">
        <f t="shared" si="24"/>
        <v>636733.04109589045</v>
      </c>
      <c r="L270" s="29">
        <f t="shared" si="22"/>
        <v>508921.57728849072</v>
      </c>
    </row>
    <row r="271" spans="1:12" x14ac:dyDescent="0.2">
      <c r="A271" s="27">
        <v>43866</v>
      </c>
      <c r="B271" s="28">
        <v>320</v>
      </c>
      <c r="C271" s="29">
        <f>VLOOKUP(A271,Таблица2[[&lt;DATE&gt;]:[&lt;VOL&gt;]],5)</f>
        <v>101.79</v>
      </c>
      <c r="D271" s="29">
        <f>MATCH(A271,Купоны[[#All],[Купоны дата]],1)</f>
        <v>6</v>
      </c>
      <c r="E271" s="33">
        <f>INDEX(Купоны[[#All],[Купоны дата]],D271,1)</f>
        <v>43749</v>
      </c>
      <c r="F271" s="30">
        <f t="shared" si="20"/>
        <v>2.5643835616438357</v>
      </c>
      <c r="G271" s="28">
        <f t="shared" si="21"/>
        <v>-333934.0273972603</v>
      </c>
      <c r="H271" s="29">
        <f>SUM($B$8:B271)</f>
        <v>890</v>
      </c>
      <c r="I271" s="30">
        <f>_xlfn.IFNA(VLOOKUP(A271, Купоны[[#All],[Купоны дата]:[Купоны % от Номинала]],3,0),0)*$B$4/100*H271</f>
        <v>0</v>
      </c>
      <c r="J271" s="29" t="str">
        <f t="shared" si="23"/>
        <v>Нет</v>
      </c>
      <c r="K271" s="30">
        <f t="shared" si="24"/>
        <v>-333934.0273972603</v>
      </c>
      <c r="L271" s="29">
        <f t="shared" si="22"/>
        <v>-266832.58344703494</v>
      </c>
    </row>
    <row r="272" spans="1:12" x14ac:dyDescent="0.2">
      <c r="A272" s="27">
        <v>43868</v>
      </c>
      <c r="B272" s="28">
        <v>-520</v>
      </c>
      <c r="C272" s="29">
        <f>VLOOKUP(A272,Таблица2[[&lt;DATE&gt;]:[&lt;VOL&gt;]],5)</f>
        <v>101.78</v>
      </c>
      <c r="D272" s="29">
        <f>MATCH(A272,Купоны[[#All],[Купоны дата]],1)</f>
        <v>6</v>
      </c>
      <c r="E272" s="33">
        <f>INDEX(Купоны[[#All],[Купоны дата]],D272,1)</f>
        <v>43749</v>
      </c>
      <c r="F272" s="30">
        <f t="shared" si="20"/>
        <v>2.6082191780821917</v>
      </c>
      <c r="G272" s="28">
        <f t="shared" si="21"/>
        <v>542818.73972602736</v>
      </c>
      <c r="H272" s="29">
        <f>SUM($B$8:B272)</f>
        <v>370</v>
      </c>
      <c r="I272" s="30">
        <f>_xlfn.IFNA(VLOOKUP(A272, Купоны[[#All],[Купоны дата]:[Купоны % от Номинала]],3,0),0)*$B$4/100*H272</f>
        <v>0</v>
      </c>
      <c r="J272" s="29" t="str">
        <f t="shared" si="23"/>
        <v>Нет</v>
      </c>
      <c r="K272" s="30">
        <f t="shared" si="24"/>
        <v>542818.73972602736</v>
      </c>
      <c r="L272" s="29">
        <f t="shared" si="22"/>
        <v>433513.30795379472</v>
      </c>
    </row>
    <row r="273" spans="1:12" x14ac:dyDescent="0.2">
      <c r="A273" s="27">
        <v>43871</v>
      </c>
      <c r="B273" s="28">
        <v>-290</v>
      </c>
      <c r="C273" s="29">
        <f>VLOOKUP(A273,Таблица2[[&lt;DATE&gt;]:[&lt;VOL&gt;]],5)</f>
        <v>101.93</v>
      </c>
      <c r="D273" s="29">
        <f>MATCH(A273,Купоны[[#All],[Купоны дата]],1)</f>
        <v>6</v>
      </c>
      <c r="E273" s="33">
        <f>INDEX(Купоны[[#All],[Купоны дата]],D273,1)</f>
        <v>43749</v>
      </c>
      <c r="F273" s="30">
        <f t="shared" si="20"/>
        <v>2.6739726027397261</v>
      </c>
      <c r="G273" s="28">
        <f t="shared" si="21"/>
        <v>303351.52054794523</v>
      </c>
      <c r="H273" s="29">
        <f>SUM($B$8:B273)</f>
        <v>80</v>
      </c>
      <c r="I273" s="30">
        <f>_xlfn.IFNA(VLOOKUP(A273, Купоны[[#All],[Купоны дата]:[Купоны % от Номинала]],3,0),0)*$B$4/100*H273</f>
        <v>0</v>
      </c>
      <c r="J273" s="29" t="str">
        <f t="shared" si="23"/>
        <v>Нет</v>
      </c>
      <c r="K273" s="30">
        <f t="shared" si="24"/>
        <v>303351.52054794523</v>
      </c>
      <c r="L273" s="29">
        <f t="shared" si="22"/>
        <v>242073.86344295621</v>
      </c>
    </row>
    <row r="274" spans="1:12" x14ac:dyDescent="0.2">
      <c r="A274" s="27">
        <v>43874</v>
      </c>
      <c r="B274" s="28">
        <v>400</v>
      </c>
      <c r="C274" s="29">
        <f>VLOOKUP(A274,Таблица2[[&lt;DATE&gt;]:[&lt;VOL&gt;]],5)</f>
        <v>101.83</v>
      </c>
      <c r="D274" s="29">
        <f>MATCH(A274,Купоны[[#All],[Купоны дата]],1)</f>
        <v>6</v>
      </c>
      <c r="E274" s="33">
        <f>INDEX(Купоны[[#All],[Купоны дата]],D274,1)</f>
        <v>43749</v>
      </c>
      <c r="F274" s="30">
        <f t="shared" si="20"/>
        <v>2.7397260273972601</v>
      </c>
      <c r="G274" s="28">
        <f t="shared" si="21"/>
        <v>-418278.904109589</v>
      </c>
      <c r="H274" s="29">
        <f>SUM($B$8:B274)</f>
        <v>480</v>
      </c>
      <c r="I274" s="30">
        <f>_xlfn.IFNA(VLOOKUP(A274, Купоны[[#All],[Купоны дата]:[Купоны % от Номинала]],3,0),0)*$B$4/100*H274</f>
        <v>0</v>
      </c>
      <c r="J274" s="29" t="str">
        <f t="shared" si="23"/>
        <v>Нет</v>
      </c>
      <c r="K274" s="30">
        <f t="shared" si="24"/>
        <v>-418278.904109589</v>
      </c>
      <c r="L274" s="29">
        <f t="shared" si="22"/>
        <v>-333519.94502340391</v>
      </c>
    </row>
    <row r="275" spans="1:12" x14ac:dyDescent="0.2">
      <c r="A275" s="27">
        <v>43875</v>
      </c>
      <c r="B275" s="28">
        <v>650</v>
      </c>
      <c r="C275" s="29">
        <f>VLOOKUP(A275,Таблица2[[&lt;DATE&gt;]:[&lt;VOL&gt;]],5)</f>
        <v>101.9</v>
      </c>
      <c r="D275" s="29">
        <f>MATCH(A275,Купоны[[#All],[Купоны дата]],1)</f>
        <v>6</v>
      </c>
      <c r="E275" s="33">
        <f>INDEX(Купоны[[#All],[Купоны дата]],D275,1)</f>
        <v>43749</v>
      </c>
      <c r="F275" s="30">
        <f t="shared" si="20"/>
        <v>2.7616438356164381</v>
      </c>
      <c r="G275" s="28">
        <f t="shared" si="21"/>
        <v>-680300.68493150687</v>
      </c>
      <c r="H275" s="29">
        <f>SUM($B$8:B275)</f>
        <v>1130</v>
      </c>
      <c r="I275" s="30">
        <f>_xlfn.IFNA(VLOOKUP(A275, Купоны[[#All],[Купоны дата]:[Купоны % от Номинала]],3,0),0)*$B$4/100*H275</f>
        <v>0</v>
      </c>
      <c r="J275" s="29" t="str">
        <f t="shared" si="23"/>
        <v>Нет</v>
      </c>
      <c r="K275" s="30">
        <f t="shared" si="24"/>
        <v>-680300.68493150687</v>
      </c>
      <c r="L275" s="29">
        <f t="shared" si="22"/>
        <v>-542302.32347256551</v>
      </c>
    </row>
    <row r="276" spans="1:12" x14ac:dyDescent="0.2">
      <c r="A276" s="27">
        <v>43878</v>
      </c>
      <c r="B276" s="28">
        <v>750</v>
      </c>
      <c r="C276" s="29">
        <f>VLOOKUP(A276,Таблица2[[&lt;DATE&gt;]:[&lt;VOL&gt;]],5)</f>
        <v>101.87</v>
      </c>
      <c r="D276" s="29">
        <f>MATCH(A276,Купоны[[#All],[Купоны дата]],1)</f>
        <v>6</v>
      </c>
      <c r="E276" s="33">
        <f>INDEX(Купоны[[#All],[Купоны дата]],D276,1)</f>
        <v>43749</v>
      </c>
      <c r="F276" s="30">
        <f t="shared" si="20"/>
        <v>2.8273972602739725</v>
      </c>
      <c r="G276" s="28">
        <f t="shared" si="21"/>
        <v>-785230.47945205483</v>
      </c>
      <c r="H276" s="29">
        <f>SUM($B$8:B276)</f>
        <v>1880</v>
      </c>
      <c r="I276" s="30">
        <f>_xlfn.IFNA(VLOOKUP(A276, Купоны[[#All],[Купоны дата]:[Купоны % от Номинала]],3,0),0)*$B$4/100*H276</f>
        <v>0</v>
      </c>
      <c r="J276" s="29" t="str">
        <f t="shared" si="23"/>
        <v>Нет</v>
      </c>
      <c r="K276" s="30">
        <f t="shared" si="24"/>
        <v>-785230.47945205483</v>
      </c>
      <c r="L276" s="29">
        <f t="shared" si="22"/>
        <v>-625448.89486502914</v>
      </c>
    </row>
    <row r="277" spans="1:12" x14ac:dyDescent="0.2">
      <c r="A277" s="27">
        <v>43879</v>
      </c>
      <c r="B277" s="28">
        <v>380</v>
      </c>
      <c r="C277" s="29">
        <f>VLOOKUP(A277,Таблица2[[&lt;DATE&gt;]:[&lt;VOL&gt;]],5)</f>
        <v>101.95</v>
      </c>
      <c r="D277" s="29">
        <f>MATCH(A277,Купоны[[#All],[Купоны дата]],1)</f>
        <v>6</v>
      </c>
      <c r="E277" s="33">
        <f>INDEX(Купоны[[#All],[Купоны дата]],D277,1)</f>
        <v>43749</v>
      </c>
      <c r="F277" s="30">
        <f t="shared" si="20"/>
        <v>2.849315068493151</v>
      </c>
      <c r="G277" s="28">
        <f t="shared" si="21"/>
        <v>-398237.39726027398</v>
      </c>
      <c r="H277" s="29">
        <f>SUM($B$8:B277)</f>
        <v>2260</v>
      </c>
      <c r="I277" s="30">
        <f>_xlfn.IFNA(VLOOKUP(A277, Купоны[[#All],[Купоны дата]:[Купоны % от Номинала]],3,0),0)*$B$4/100*H277</f>
        <v>0</v>
      </c>
      <c r="J277" s="29" t="str">
        <f t="shared" si="23"/>
        <v>Нет</v>
      </c>
      <c r="K277" s="30">
        <f t="shared" si="24"/>
        <v>-398237.39726027398</v>
      </c>
      <c r="L277" s="29">
        <f t="shared" si="22"/>
        <v>-317118.39113897027</v>
      </c>
    </row>
    <row r="278" spans="1:12" x14ac:dyDescent="0.2">
      <c r="A278" s="27">
        <v>43881</v>
      </c>
      <c r="B278" s="28">
        <v>-2250</v>
      </c>
      <c r="C278" s="29">
        <f>VLOOKUP(A278,Таблица2[[&lt;DATE&gt;]:[&lt;VOL&gt;]],5)</f>
        <v>101.94</v>
      </c>
      <c r="D278" s="29">
        <f>MATCH(A278,Купоны[[#All],[Купоны дата]],1)</f>
        <v>6</v>
      </c>
      <c r="E278" s="33">
        <f>INDEX(Купоны[[#All],[Купоны дата]],D278,1)</f>
        <v>43749</v>
      </c>
      <c r="F278" s="30">
        <f t="shared" si="20"/>
        <v>2.893150684931507</v>
      </c>
      <c r="G278" s="28">
        <f t="shared" si="21"/>
        <v>2358745.8904109588</v>
      </c>
      <c r="H278" s="29">
        <f>SUM($B$8:B278)</f>
        <v>10</v>
      </c>
      <c r="I278" s="30">
        <f>_xlfn.IFNA(VLOOKUP(A278, Купоны[[#All],[Купоны дата]:[Купоны % от Номинала]],3,0),0)*$B$4/100*H278</f>
        <v>0</v>
      </c>
      <c r="J278" s="29" t="str">
        <f t="shared" si="23"/>
        <v>Нет</v>
      </c>
      <c r="K278" s="30">
        <f t="shared" si="24"/>
        <v>2358745.8904109588</v>
      </c>
      <c r="L278" s="29">
        <f t="shared" si="22"/>
        <v>1877283.9232038152</v>
      </c>
    </row>
    <row r="279" spans="1:12" x14ac:dyDescent="0.2">
      <c r="A279" s="27">
        <v>43882</v>
      </c>
      <c r="B279" s="28">
        <v>140</v>
      </c>
      <c r="C279" s="29">
        <f>VLOOKUP(A279,Таблица2[[&lt;DATE&gt;]:[&lt;VOL&gt;]],5)</f>
        <v>101.96</v>
      </c>
      <c r="D279" s="29">
        <f>MATCH(A279,Купоны[[#All],[Купоны дата]],1)</f>
        <v>6</v>
      </c>
      <c r="E279" s="33">
        <f>INDEX(Купоны[[#All],[Купоны дата]],D279,1)</f>
        <v>43749</v>
      </c>
      <c r="F279" s="30">
        <f t="shared" si="20"/>
        <v>2.9150684931506849</v>
      </c>
      <c r="G279" s="28">
        <f t="shared" si="21"/>
        <v>-146825.09589041094</v>
      </c>
      <c r="H279" s="29">
        <f>SUM($B$8:B279)</f>
        <v>150</v>
      </c>
      <c r="I279" s="30">
        <f>_xlfn.IFNA(VLOOKUP(A279, Купоны[[#All],[Купоны дата]:[Купоны % от Номинала]],3,0),0)*$B$4/100*H279</f>
        <v>0</v>
      </c>
      <c r="J279" s="29" t="str">
        <f t="shared" si="23"/>
        <v>Нет</v>
      </c>
      <c r="K279" s="30">
        <f t="shared" si="24"/>
        <v>-146825.09589041094</v>
      </c>
      <c r="L279" s="29">
        <f t="shared" si="22"/>
        <v>-116824.46624792404</v>
      </c>
    </row>
    <row r="280" spans="1:12" x14ac:dyDescent="0.2">
      <c r="A280" s="27">
        <v>43886</v>
      </c>
      <c r="B280" s="28">
        <v>-10</v>
      </c>
      <c r="C280" s="29">
        <f>VLOOKUP(A280,Таблица2[[&lt;DATE&gt;]:[&lt;VOL&gt;]],5)</f>
        <v>101.62</v>
      </c>
      <c r="D280" s="29">
        <f>MATCH(A280,Купоны[[#All],[Купоны дата]],1)</f>
        <v>6</v>
      </c>
      <c r="E280" s="33">
        <f>INDEX(Купоны[[#All],[Купоны дата]],D280,1)</f>
        <v>43749</v>
      </c>
      <c r="F280" s="30">
        <f t="shared" si="20"/>
        <v>3.0027397260273974</v>
      </c>
      <c r="G280" s="28">
        <f t="shared" si="21"/>
        <v>10462.273972602741</v>
      </c>
      <c r="H280" s="29">
        <f>SUM($B$8:B280)</f>
        <v>140</v>
      </c>
      <c r="I280" s="30">
        <f>_xlfn.IFNA(VLOOKUP(A280, Купоны[[#All],[Купоны дата]:[Купоны % от Номинала]],3,0),0)*$B$4/100*H280</f>
        <v>0</v>
      </c>
      <c r="J280" s="29" t="str">
        <f t="shared" si="23"/>
        <v>Нет</v>
      </c>
      <c r="K280" s="30">
        <f t="shared" si="24"/>
        <v>10462.273972602741</v>
      </c>
      <c r="L280" s="29">
        <f t="shared" si="22"/>
        <v>8315.6927119943102</v>
      </c>
    </row>
    <row r="281" spans="1:12" x14ac:dyDescent="0.2">
      <c r="A281" s="27">
        <v>43887</v>
      </c>
      <c r="B281" s="28">
        <v>690</v>
      </c>
      <c r="C281" s="29">
        <f>VLOOKUP(A281,Таблица2[[&lt;DATE&gt;]:[&lt;VOL&gt;]],5)</f>
        <v>101.58</v>
      </c>
      <c r="D281" s="29">
        <f>MATCH(A281,Купоны[[#All],[Купоны дата]],1)</f>
        <v>6</v>
      </c>
      <c r="E281" s="33">
        <f>INDEX(Купоны[[#All],[Купоны дата]],D281,1)</f>
        <v>43749</v>
      </c>
      <c r="F281" s="30">
        <f t="shared" si="20"/>
        <v>3.0246575342465754</v>
      </c>
      <c r="G281" s="28">
        <f t="shared" si="21"/>
        <v>-721772.1369863014</v>
      </c>
      <c r="H281" s="29">
        <f>SUM($B$8:B281)</f>
        <v>830</v>
      </c>
      <c r="I281" s="30">
        <f>_xlfn.IFNA(VLOOKUP(A281, Купоны[[#All],[Купоны дата]:[Купоны % от Номинала]],3,0),0)*$B$4/100*H281</f>
        <v>0</v>
      </c>
      <c r="J281" s="29" t="str">
        <f t="shared" si="23"/>
        <v>Нет</v>
      </c>
      <c r="K281" s="30">
        <f t="shared" si="24"/>
        <v>-721772.1369863014</v>
      </c>
      <c r="L281" s="29">
        <f t="shared" si="22"/>
        <v>-573531.3534207223</v>
      </c>
    </row>
    <row r="282" spans="1:12" x14ac:dyDescent="0.2">
      <c r="A282" s="27">
        <v>43889</v>
      </c>
      <c r="B282" s="28">
        <v>-560</v>
      </c>
      <c r="C282" s="29">
        <f>VLOOKUP(A282,Таблица2[[&lt;DATE&gt;]:[&lt;VOL&gt;]],5)</f>
        <v>101.1</v>
      </c>
      <c r="D282" s="29">
        <f>MATCH(A282,Купоны[[#All],[Купоны дата]],1)</f>
        <v>6</v>
      </c>
      <c r="E282" s="33">
        <f>INDEX(Купоны[[#All],[Купоны дата]],D282,1)</f>
        <v>43749</v>
      </c>
      <c r="F282" s="30">
        <f t="shared" si="20"/>
        <v>3.0684931506849318</v>
      </c>
      <c r="G282" s="28">
        <f t="shared" si="21"/>
        <v>583343.56164383551</v>
      </c>
      <c r="H282" s="29">
        <f>SUM($B$8:B282)</f>
        <v>270</v>
      </c>
      <c r="I282" s="30">
        <f>_xlfn.IFNA(VLOOKUP(A282, Купоны[[#All],[Купоны дата]:[Купоны % от Номинала]],3,0),0)*$B$4/100*H282</f>
        <v>0</v>
      </c>
      <c r="J282" s="29" t="str">
        <f t="shared" si="23"/>
        <v>Нет</v>
      </c>
      <c r="K282" s="30">
        <f t="shared" si="24"/>
        <v>583343.56164383551</v>
      </c>
      <c r="L282" s="29">
        <f t="shared" si="22"/>
        <v>463287.8136452068</v>
      </c>
    </row>
    <row r="283" spans="1:12" x14ac:dyDescent="0.2">
      <c r="A283" s="27">
        <v>43896</v>
      </c>
      <c r="B283" s="28">
        <v>710</v>
      </c>
      <c r="C283" s="29">
        <f>VLOOKUP(A283,Таблица2[[&lt;DATE&gt;]:[&lt;VOL&gt;]],5)</f>
        <v>101.5</v>
      </c>
      <c r="D283" s="29">
        <f>MATCH(A283,Купоны[[#All],[Купоны дата]],1)</f>
        <v>6</v>
      </c>
      <c r="E283" s="33">
        <f>INDEX(Купоны[[#All],[Купоны дата]],D283,1)</f>
        <v>43749</v>
      </c>
      <c r="F283" s="30">
        <f t="shared" si="20"/>
        <v>3.2219178082191782</v>
      </c>
      <c r="G283" s="28">
        <f t="shared" si="21"/>
        <v>-743525.616438356</v>
      </c>
      <c r="H283" s="29">
        <f>SUM($B$8:B283)</f>
        <v>980</v>
      </c>
      <c r="I283" s="30">
        <f>_xlfn.IFNA(VLOOKUP(A283, Купоны[[#All],[Купоны дата]:[Купоны % от Номинала]],3,0),0)*$B$4/100*H283</f>
        <v>0</v>
      </c>
      <c r="J283" s="29" t="str">
        <f t="shared" si="23"/>
        <v>Нет</v>
      </c>
      <c r="K283" s="30">
        <f t="shared" si="24"/>
        <v>-743525.616438356</v>
      </c>
      <c r="L283" s="29">
        <f t="shared" si="22"/>
        <v>-589407.09424427873</v>
      </c>
    </row>
    <row r="284" spans="1:12" x14ac:dyDescent="0.2">
      <c r="A284" s="27">
        <v>43901</v>
      </c>
      <c r="B284" s="28">
        <v>500</v>
      </c>
      <c r="C284" s="29">
        <f>VLOOKUP(A284,Таблица2[[&lt;DATE&gt;]:[&lt;VOL&gt;]],5)</f>
        <v>100.8</v>
      </c>
      <c r="D284" s="29">
        <f>MATCH(A284,Купоны[[#All],[Купоны дата]],1)</f>
        <v>6</v>
      </c>
      <c r="E284" s="33">
        <f>INDEX(Купоны[[#All],[Купоны дата]],D284,1)</f>
        <v>43749</v>
      </c>
      <c r="F284" s="30">
        <f t="shared" si="20"/>
        <v>3.3315068493150681</v>
      </c>
      <c r="G284" s="28">
        <f t="shared" si="21"/>
        <v>-520657.53424657532</v>
      </c>
      <c r="H284" s="29">
        <f>SUM($B$8:B284)</f>
        <v>1480</v>
      </c>
      <c r="I284" s="30">
        <f>_xlfn.IFNA(VLOOKUP(A284, Купоны[[#All],[Купоны дата]:[Купоны % от Номинала]],3,0),0)*$B$4/100*H284</f>
        <v>0</v>
      </c>
      <c r="J284" s="29" t="str">
        <f t="shared" si="23"/>
        <v>Нет</v>
      </c>
      <c r="K284" s="30">
        <f t="shared" si="24"/>
        <v>-520657.53424657532</v>
      </c>
      <c r="L284" s="29">
        <f t="shared" si="22"/>
        <v>-412187.78731486795</v>
      </c>
    </row>
    <row r="285" spans="1:12" x14ac:dyDescent="0.2">
      <c r="A285" s="27">
        <v>43903</v>
      </c>
      <c r="B285" s="28">
        <v>-1140</v>
      </c>
      <c r="C285" s="29">
        <f>VLOOKUP(A285,Таблица2[[&lt;DATE&gt;]:[&lt;VOL&gt;]],5)</f>
        <v>100.71</v>
      </c>
      <c r="D285" s="29">
        <f>MATCH(A285,Купоны[[#All],[Купоны дата]],1)</f>
        <v>6</v>
      </c>
      <c r="E285" s="33">
        <f>INDEX(Купоны[[#All],[Купоны дата]],D285,1)</f>
        <v>43749</v>
      </c>
      <c r="F285" s="30">
        <f t="shared" si="20"/>
        <v>3.3753424657534246</v>
      </c>
      <c r="G285" s="28">
        <f t="shared" si="21"/>
        <v>1186572.9041095888</v>
      </c>
      <c r="H285" s="29">
        <f>SUM($B$8:B285)</f>
        <v>340</v>
      </c>
      <c r="I285" s="30">
        <f>_xlfn.IFNA(VLOOKUP(A285, Купоны[[#All],[Купоны дата]:[Купоны % от Номинала]],3,0),0)*$B$4/100*H285</f>
        <v>0</v>
      </c>
      <c r="J285" s="29" t="str">
        <f t="shared" si="23"/>
        <v>Нет</v>
      </c>
      <c r="K285" s="30">
        <f t="shared" si="24"/>
        <v>1186572.9041095888</v>
      </c>
      <c r="L285" s="29">
        <f t="shared" si="22"/>
        <v>938872.903696739</v>
      </c>
    </row>
    <row r="286" spans="1:12" x14ac:dyDescent="0.2">
      <c r="A286" s="27">
        <v>43908</v>
      </c>
      <c r="B286" s="28">
        <v>120</v>
      </c>
      <c r="C286" s="29">
        <f>VLOOKUP(A286,Таблица2[[&lt;DATE&gt;]:[&lt;VOL&gt;]],5)</f>
        <v>100.72</v>
      </c>
      <c r="D286" s="29">
        <f>MATCH(A286,Купоны[[#All],[Купоны дата]],1)</f>
        <v>6</v>
      </c>
      <c r="E286" s="33">
        <f>INDEX(Купоны[[#All],[Купоны дата]],D286,1)</f>
        <v>43749</v>
      </c>
      <c r="F286" s="30">
        <f t="shared" si="20"/>
        <v>3.4849315068493154</v>
      </c>
      <c r="G286" s="28">
        <f t="shared" si="21"/>
        <v>-125045.91780821918</v>
      </c>
      <c r="H286" s="29">
        <f>SUM($B$8:B286)</f>
        <v>460</v>
      </c>
      <c r="I286" s="30">
        <f>_xlfn.IFNA(VLOOKUP(A286, Купоны[[#All],[Купоны дата]:[Купоны % от Номинала]],3,0),0)*$B$4/100*H286</f>
        <v>0</v>
      </c>
      <c r="J286" s="29" t="str">
        <f t="shared" si="23"/>
        <v>Нет</v>
      </c>
      <c r="K286" s="30">
        <f t="shared" si="24"/>
        <v>-125045.91780821918</v>
      </c>
      <c r="L286" s="29">
        <f t="shared" si="22"/>
        <v>-98811.032317837555</v>
      </c>
    </row>
    <row r="287" spans="1:12" x14ac:dyDescent="0.2">
      <c r="A287" s="27">
        <v>43910</v>
      </c>
      <c r="B287" s="28">
        <v>-360</v>
      </c>
      <c r="C287" s="29">
        <f>VLOOKUP(A287,Таблица2[[&lt;DATE&gt;]:[&lt;VOL&gt;]],5)</f>
        <v>100.77</v>
      </c>
      <c r="D287" s="29">
        <f>MATCH(A287,Купоны[[#All],[Купоны дата]],1)</f>
        <v>6</v>
      </c>
      <c r="E287" s="33">
        <f>INDEX(Купоны[[#All],[Купоны дата]],D287,1)</f>
        <v>43749</v>
      </c>
      <c r="F287" s="30">
        <f t="shared" si="20"/>
        <v>3.5287671232876718</v>
      </c>
      <c r="G287" s="28">
        <f t="shared" si="21"/>
        <v>375475.56164383562</v>
      </c>
      <c r="H287" s="29">
        <f>SUM($B$8:B287)</f>
        <v>100</v>
      </c>
      <c r="I287" s="30">
        <f>_xlfn.IFNA(VLOOKUP(A287, Купоны[[#All],[Купоны дата]:[Купоны % от Номинала]],3,0),0)*$B$4/100*H287</f>
        <v>0</v>
      </c>
      <c r="J287" s="29" t="str">
        <f t="shared" si="23"/>
        <v>Нет</v>
      </c>
      <c r="K287" s="30">
        <f t="shared" si="24"/>
        <v>375475.56164383562</v>
      </c>
      <c r="L287" s="29">
        <f t="shared" si="22"/>
        <v>296542.54431778548</v>
      </c>
    </row>
    <row r="288" spans="1:12" x14ac:dyDescent="0.2">
      <c r="A288" s="27">
        <v>43914</v>
      </c>
      <c r="B288" s="28">
        <v>280</v>
      </c>
      <c r="C288" s="29">
        <f>VLOOKUP(A288,Таблица2[[&lt;DATE&gt;]:[&lt;VOL&gt;]],5)</f>
        <v>100.76</v>
      </c>
      <c r="D288" s="29">
        <f>MATCH(A288,Купоны[[#All],[Купоны дата]],1)</f>
        <v>6</v>
      </c>
      <c r="E288" s="33">
        <f>INDEX(Купоны[[#All],[Купоны дата]],D288,1)</f>
        <v>43749</v>
      </c>
      <c r="F288" s="30">
        <f t="shared" si="20"/>
        <v>3.6164383561643838</v>
      </c>
      <c r="G288" s="28">
        <f t="shared" si="21"/>
        <v>-292254.0273972603</v>
      </c>
      <c r="H288" s="29">
        <f>SUM($B$8:B288)</f>
        <v>380</v>
      </c>
      <c r="I288" s="30">
        <f>_xlfn.IFNA(VLOOKUP(A288, Купоны[[#All],[Купоны дата]:[Купоны % от Номинала]],3,0),0)*$B$4/100*H288</f>
        <v>0</v>
      </c>
      <c r="J288" s="29" t="str">
        <f t="shared" si="23"/>
        <v>Нет</v>
      </c>
      <c r="K288" s="30">
        <f t="shared" si="24"/>
        <v>-292254.0273972603</v>
      </c>
      <c r="L288" s="29">
        <f t="shared" si="22"/>
        <v>-230570.99312033542</v>
      </c>
    </row>
    <row r="289" spans="1:12" x14ac:dyDescent="0.2">
      <c r="A289" s="27">
        <v>43915</v>
      </c>
      <c r="B289" s="28">
        <v>690</v>
      </c>
      <c r="C289" s="29">
        <f>VLOOKUP(A289,Таблица2[[&lt;DATE&gt;]:[&lt;VOL&gt;]],5)</f>
        <v>101.01</v>
      </c>
      <c r="D289" s="29">
        <f>MATCH(A289,Купоны[[#All],[Купоны дата]],1)</f>
        <v>6</v>
      </c>
      <c r="E289" s="33">
        <f>INDEX(Купоны[[#All],[Купоны дата]],D289,1)</f>
        <v>43749</v>
      </c>
      <c r="F289" s="30">
        <f t="shared" si="20"/>
        <v>3.6383561643835618</v>
      </c>
      <c r="G289" s="28">
        <f t="shared" si="21"/>
        <v>-722073.65753424657</v>
      </c>
      <c r="H289" s="29">
        <f>SUM($B$8:B289)</f>
        <v>1070</v>
      </c>
      <c r="I289" s="30">
        <f>_xlfn.IFNA(VLOOKUP(A289, Купоны[[#All],[Купоны дата]:[Купоны % от Номинала]],3,0),0)*$B$4/100*H289</f>
        <v>0</v>
      </c>
      <c r="J289" s="29" t="str">
        <f t="shared" si="23"/>
        <v>Нет</v>
      </c>
      <c r="K289" s="30">
        <f t="shared" si="24"/>
        <v>-722073.65753424657</v>
      </c>
      <c r="L289" s="29">
        <f t="shared" si="22"/>
        <v>-569521.82934698579</v>
      </c>
    </row>
    <row r="290" spans="1:12" x14ac:dyDescent="0.2">
      <c r="A290" s="27">
        <v>43916</v>
      </c>
      <c r="B290" s="28">
        <v>-220</v>
      </c>
      <c r="C290" s="29">
        <f>VLOOKUP(A290,Таблица2[[&lt;DATE&gt;]:[&lt;VOL&gt;]],5)</f>
        <v>101</v>
      </c>
      <c r="D290" s="29">
        <f>MATCH(A290,Купоны[[#All],[Купоны дата]],1)</f>
        <v>6</v>
      </c>
      <c r="E290" s="33">
        <f>INDEX(Купоны[[#All],[Купоны дата]],D290,1)</f>
        <v>43749</v>
      </c>
      <c r="F290" s="30">
        <f t="shared" si="20"/>
        <v>3.6602739726027393</v>
      </c>
      <c r="G290" s="28">
        <f t="shared" si="21"/>
        <v>230252.60273972605</v>
      </c>
      <c r="H290" s="29">
        <f>SUM($B$8:B290)</f>
        <v>850</v>
      </c>
      <c r="I290" s="30">
        <f>_xlfn.IFNA(VLOOKUP(A290, Купоны[[#All],[Купоны дата]:[Купоны % от Номинала]],3,0),0)*$B$4/100*H290</f>
        <v>0</v>
      </c>
      <c r="J290" s="29" t="str">
        <f t="shared" si="23"/>
        <v>Нет</v>
      </c>
      <c r="K290" s="30">
        <f t="shared" si="24"/>
        <v>230252.60273972605</v>
      </c>
      <c r="L290" s="29">
        <f t="shared" si="22"/>
        <v>181559.14522740809</v>
      </c>
    </row>
    <row r="291" spans="1:12" x14ac:dyDescent="0.2">
      <c r="A291" s="27">
        <v>43924</v>
      </c>
      <c r="B291" s="28">
        <v>-640</v>
      </c>
      <c r="C291" s="29">
        <f>VLOOKUP(A291,Таблица2[[&lt;DATE&gt;]:[&lt;VOL&gt;]],5)</f>
        <v>101.45</v>
      </c>
      <c r="D291" s="29">
        <f>MATCH(A291,Купоны[[#All],[Купоны дата]],1)</f>
        <v>6</v>
      </c>
      <c r="E291" s="33">
        <f>INDEX(Купоны[[#All],[Купоны дата]],D291,1)</f>
        <v>43749</v>
      </c>
      <c r="F291" s="30">
        <f t="shared" si="20"/>
        <v>3.8356164383561646</v>
      </c>
      <c r="G291" s="28">
        <f t="shared" si="21"/>
        <v>673827.94520547939</v>
      </c>
      <c r="H291" s="29">
        <f>SUM($B$8:B291)</f>
        <v>210</v>
      </c>
      <c r="I291" s="30">
        <f>_xlfn.IFNA(VLOOKUP(A291, Купоны[[#All],[Купоны дата]:[Купоны % от Номинала]],3,0),0)*$B$4/100*H291</f>
        <v>0</v>
      </c>
      <c r="J291" s="29" t="str">
        <f t="shared" si="23"/>
        <v>Нет</v>
      </c>
      <c r="K291" s="30">
        <f t="shared" si="24"/>
        <v>673827.94520547939</v>
      </c>
      <c r="L291" s="29">
        <f t="shared" si="22"/>
        <v>530200.65858763061</v>
      </c>
    </row>
    <row r="292" spans="1:12" x14ac:dyDescent="0.2">
      <c r="A292" s="27">
        <v>43927</v>
      </c>
      <c r="B292" s="28">
        <v>520</v>
      </c>
      <c r="C292" s="29">
        <f>VLOOKUP(A292,Таблица2[[&lt;DATE&gt;]:[&lt;VOL&gt;]],5)</f>
        <v>101.35</v>
      </c>
      <c r="D292" s="29">
        <f>MATCH(A292,Купоны[[#All],[Купоны дата]],1)</f>
        <v>6</v>
      </c>
      <c r="E292" s="33">
        <f>INDEX(Купоны[[#All],[Купоны дата]],D292,1)</f>
        <v>43749</v>
      </c>
      <c r="F292" s="30">
        <f t="shared" si="20"/>
        <v>3.9013698630136986</v>
      </c>
      <c r="G292" s="28">
        <f t="shared" si="21"/>
        <v>-547307.12328767125</v>
      </c>
      <c r="H292" s="29">
        <f>SUM($B$8:B292)</f>
        <v>730</v>
      </c>
      <c r="I292" s="30">
        <f>_xlfn.IFNA(VLOOKUP(A292, Купоны[[#All],[Купоны дата]:[Купоны % от Номинала]],3,0),0)*$B$4/100*H292</f>
        <v>0</v>
      </c>
      <c r="J292" s="29" t="str">
        <f t="shared" si="23"/>
        <v>Нет</v>
      </c>
      <c r="K292" s="30">
        <f t="shared" si="24"/>
        <v>-547307.12328767125</v>
      </c>
      <c r="L292" s="29">
        <f t="shared" si="22"/>
        <v>-430305.07579390443</v>
      </c>
    </row>
    <row r="293" spans="1:12" x14ac:dyDescent="0.2">
      <c r="A293" s="27">
        <v>43928</v>
      </c>
      <c r="B293" s="28">
        <v>300</v>
      </c>
      <c r="C293" s="29">
        <f>VLOOKUP(A293,Таблица2[[&lt;DATE&gt;]:[&lt;VOL&gt;]],5)</f>
        <v>101.29</v>
      </c>
      <c r="D293" s="29">
        <f>MATCH(A293,Купоны[[#All],[Купоны дата]],1)</f>
        <v>6</v>
      </c>
      <c r="E293" s="33">
        <f>INDEX(Купоны[[#All],[Купоны дата]],D293,1)</f>
        <v>43749</v>
      </c>
      <c r="F293" s="30">
        <f t="shared" si="20"/>
        <v>3.9232876712328766</v>
      </c>
      <c r="G293" s="28">
        <f t="shared" si="21"/>
        <v>-315639.86301369866</v>
      </c>
      <c r="H293" s="29">
        <f>SUM($B$8:B293)</f>
        <v>1030</v>
      </c>
      <c r="I293" s="30">
        <f>_xlfn.IFNA(VLOOKUP(A293, Купоны[[#All],[Купоны дата]:[Купоны % от Номинала]],3,0),0)*$B$4/100*H293</f>
        <v>0</v>
      </c>
      <c r="J293" s="29" t="str">
        <f t="shared" si="23"/>
        <v>Нет</v>
      </c>
      <c r="K293" s="30">
        <f t="shared" si="24"/>
        <v>-315639.86301369866</v>
      </c>
      <c r="L293" s="29">
        <f t="shared" si="22"/>
        <v>-248097.23405845265</v>
      </c>
    </row>
    <row r="294" spans="1:12" x14ac:dyDescent="0.2">
      <c r="A294" s="27">
        <v>43929</v>
      </c>
      <c r="B294" s="28">
        <v>170</v>
      </c>
      <c r="C294" s="29">
        <f>VLOOKUP(A294,Таблица2[[&lt;DATE&gt;]:[&lt;VOL&gt;]],5)</f>
        <v>101.25</v>
      </c>
      <c r="D294" s="29">
        <f>MATCH(A294,Купоны[[#All],[Купоны дата]],1)</f>
        <v>6</v>
      </c>
      <c r="E294" s="33">
        <f>INDEX(Купоны[[#All],[Купоны дата]],D294,1)</f>
        <v>43749</v>
      </c>
      <c r="F294" s="30">
        <f t="shared" si="20"/>
        <v>3.9452054794520546</v>
      </c>
      <c r="G294" s="28">
        <f t="shared" si="21"/>
        <v>-178831.84931506851</v>
      </c>
      <c r="H294" s="29">
        <f>SUM($B$8:B294)</f>
        <v>1200</v>
      </c>
      <c r="I294" s="30">
        <f>_xlfn.IFNA(VLOOKUP(A294, Купоны[[#All],[Купоны дата]:[Купоны % от Номинала]],3,0),0)*$B$4/100*H294</f>
        <v>0</v>
      </c>
      <c r="J294" s="29" t="str">
        <f t="shared" si="23"/>
        <v>Нет</v>
      </c>
      <c r="K294" s="30">
        <f t="shared" si="24"/>
        <v>-178831.84931506851</v>
      </c>
      <c r="L294" s="29">
        <f t="shared" si="22"/>
        <v>-140526.96016728302</v>
      </c>
    </row>
    <row r="295" spans="1:12" x14ac:dyDescent="0.2">
      <c r="A295" s="27">
        <v>43931</v>
      </c>
      <c r="B295" s="28">
        <v>0</v>
      </c>
      <c r="C295" s="29">
        <f>VLOOKUP(A295,Таблица2[[&lt;DATE&gt;]:[&lt;VOL&gt;]],5)</f>
        <v>101.23</v>
      </c>
      <c r="D295" s="29">
        <f>MATCH(A295,Купоны[[#All],[Купоны дата]],1)</f>
        <v>7</v>
      </c>
      <c r="E295" s="33">
        <f>INDEX(Купоны[[#All],[Купоны дата]],D295,1)</f>
        <v>43931</v>
      </c>
      <c r="F295" s="30">
        <f t="shared" si="20"/>
        <v>0</v>
      </c>
      <c r="G295" s="28">
        <f t="shared" si="21"/>
        <v>0</v>
      </c>
      <c r="H295" s="29">
        <f>SUM($B$8:B295)</f>
        <v>1200</v>
      </c>
      <c r="I295" s="30">
        <f>_xlfn.IFNA(VLOOKUP(A295, Купоны[[#All],[Купоны дата]:[Купоны % от Номинала]],3,0),0)*$B$4/100*H295</f>
        <v>47868</v>
      </c>
      <c r="J295" s="29" t="str">
        <f t="shared" si="23"/>
        <v>Да</v>
      </c>
      <c r="K295" s="30">
        <f t="shared" si="24"/>
        <v>47868</v>
      </c>
      <c r="L295" s="29">
        <f t="shared" si="22"/>
        <v>37594.947473658322</v>
      </c>
    </row>
    <row r="296" spans="1:12" x14ac:dyDescent="0.2">
      <c r="A296" s="27">
        <v>43934</v>
      </c>
      <c r="B296" s="28">
        <v>150</v>
      </c>
      <c r="C296" s="29">
        <f>VLOOKUP(A296,Таблица2[[&lt;DATE&gt;]:[&lt;VOL&gt;]],5)</f>
        <v>101.18</v>
      </c>
      <c r="D296" s="29">
        <f>MATCH(A296,Купоны[[#All],[Купоны дата]],1)</f>
        <v>7</v>
      </c>
      <c r="E296" s="33">
        <f>INDEX(Купоны[[#All],[Купоны дата]],D296,1)</f>
        <v>43931</v>
      </c>
      <c r="F296" s="30">
        <f t="shared" si="20"/>
        <v>6.5753424657534254E-2</v>
      </c>
      <c r="G296" s="28">
        <f t="shared" si="21"/>
        <v>-151868.63013698629</v>
      </c>
      <c r="H296" s="29">
        <f>SUM($B$8:B296)</f>
        <v>1350</v>
      </c>
      <c r="I296" s="30">
        <f>_xlfn.IFNA(VLOOKUP(A296, Купоны[[#All],[Купоны дата]:[Купоны % от Номинала]],3,0),0)*$B$4/100*H296</f>
        <v>0</v>
      </c>
      <c r="J296" s="29" t="str">
        <f t="shared" si="23"/>
        <v>Нет</v>
      </c>
      <c r="K296" s="30">
        <f t="shared" si="24"/>
        <v>-151868.63013698629</v>
      </c>
      <c r="L296" s="29">
        <f t="shared" si="22"/>
        <v>-119180.8282845241</v>
      </c>
    </row>
    <row r="297" spans="1:12" x14ac:dyDescent="0.2">
      <c r="A297" s="27">
        <v>43936</v>
      </c>
      <c r="B297" s="28">
        <v>-970</v>
      </c>
      <c r="C297" s="29">
        <f>VLOOKUP(A297,Таблица2[[&lt;DATE&gt;]:[&lt;VOL&gt;]],5)</f>
        <v>101.1</v>
      </c>
      <c r="D297" s="29">
        <f>MATCH(A297,Купоны[[#All],[Купоны дата]],1)</f>
        <v>7</v>
      </c>
      <c r="E297" s="33">
        <f>INDEX(Купоны[[#All],[Купоны дата]],D297,1)</f>
        <v>43931</v>
      </c>
      <c r="F297" s="30">
        <f t="shared" si="20"/>
        <v>0.10958904109589042</v>
      </c>
      <c r="G297" s="28">
        <f t="shared" si="21"/>
        <v>981733.01369863003</v>
      </c>
      <c r="H297" s="29">
        <f>SUM($B$8:B297)</f>
        <v>380</v>
      </c>
      <c r="I297" s="30">
        <f>_xlfn.IFNA(VLOOKUP(A297, Купоны[[#All],[Купоны дата]:[Купоны % от Номинала]],3,0),0)*$B$4/100*H297</f>
        <v>0</v>
      </c>
      <c r="J297" s="29" t="str">
        <f t="shared" si="23"/>
        <v>Нет</v>
      </c>
      <c r="K297" s="30">
        <f t="shared" si="24"/>
        <v>981733.01369863003</v>
      </c>
      <c r="L297" s="29">
        <f t="shared" si="22"/>
        <v>770018.45722663344</v>
      </c>
    </row>
    <row r="298" spans="1:12" x14ac:dyDescent="0.2">
      <c r="A298" s="27">
        <v>43938</v>
      </c>
      <c r="B298" s="28">
        <v>-130</v>
      </c>
      <c r="C298" s="29">
        <f>VLOOKUP(A298,Таблица2[[&lt;DATE&gt;]:[&lt;VOL&gt;]],5)</f>
        <v>101.38</v>
      </c>
      <c r="D298" s="29">
        <f>MATCH(A298,Купоны[[#All],[Купоны дата]],1)</f>
        <v>7</v>
      </c>
      <c r="E298" s="33">
        <f>INDEX(Купоны[[#All],[Купоны дата]],D298,1)</f>
        <v>43931</v>
      </c>
      <c r="F298" s="30">
        <f t="shared" si="20"/>
        <v>0.15342465753424658</v>
      </c>
      <c r="G298" s="28">
        <f t="shared" si="21"/>
        <v>131993.4520547945</v>
      </c>
      <c r="H298" s="29">
        <f>SUM($B$8:B298)</f>
        <v>250</v>
      </c>
      <c r="I298" s="30">
        <f>_xlfn.IFNA(VLOOKUP(A298, Купоны[[#All],[Купоны дата]:[Купоны % от Номинала]],3,0),0)*$B$4/100*H298</f>
        <v>0</v>
      </c>
      <c r="J298" s="29" t="str">
        <f t="shared" si="23"/>
        <v>Нет</v>
      </c>
      <c r="K298" s="30">
        <f t="shared" si="24"/>
        <v>131993.4520547945</v>
      </c>
      <c r="L298" s="29">
        <f t="shared" si="22"/>
        <v>103473.5960741872</v>
      </c>
    </row>
    <row r="299" spans="1:12" x14ac:dyDescent="0.2">
      <c r="A299" s="27">
        <v>43942</v>
      </c>
      <c r="B299" s="28">
        <v>390</v>
      </c>
      <c r="C299" s="29">
        <f>VLOOKUP(A299,Таблица2[[&lt;DATE&gt;]:[&lt;VOL&gt;]],5)</f>
        <v>101.18</v>
      </c>
      <c r="D299" s="29">
        <f>MATCH(A299,Купоны[[#All],[Купоны дата]],1)</f>
        <v>7</v>
      </c>
      <c r="E299" s="33">
        <f>INDEX(Купоны[[#All],[Купоны дата]],D299,1)</f>
        <v>43931</v>
      </c>
      <c r="F299" s="30">
        <f t="shared" si="20"/>
        <v>0.24109589041095891</v>
      </c>
      <c r="G299" s="28">
        <f t="shared" si="21"/>
        <v>-395542.27397260279</v>
      </c>
      <c r="H299" s="29">
        <f>SUM($B$8:B299)</f>
        <v>640</v>
      </c>
      <c r="I299" s="30">
        <f>_xlfn.IFNA(VLOOKUP(A299, Купоны[[#All],[Купоны дата]:[Купоны % от Номинала]],3,0),0)*$B$4/100*H299</f>
        <v>0</v>
      </c>
      <c r="J299" s="29" t="str">
        <f t="shared" si="23"/>
        <v>Нет</v>
      </c>
      <c r="K299" s="30">
        <f t="shared" si="24"/>
        <v>-395542.27397260279</v>
      </c>
      <c r="L299" s="29">
        <f t="shared" si="22"/>
        <v>-309748.27255512704</v>
      </c>
    </row>
    <row r="300" spans="1:12" x14ac:dyDescent="0.2">
      <c r="A300" s="27">
        <v>43943</v>
      </c>
      <c r="B300" s="28">
        <v>40</v>
      </c>
      <c r="C300" s="29">
        <f>VLOOKUP(A300,Таблица2[[&lt;DATE&gt;]:[&lt;VOL&gt;]],5)</f>
        <v>101.43</v>
      </c>
      <c r="D300" s="29">
        <f>MATCH(A300,Купоны[[#All],[Купоны дата]],1)</f>
        <v>7</v>
      </c>
      <c r="E300" s="33">
        <f>INDEX(Купоны[[#All],[Купоны дата]],D300,1)</f>
        <v>43931</v>
      </c>
      <c r="F300" s="30">
        <f t="shared" si="20"/>
        <v>0.26301369863013702</v>
      </c>
      <c r="G300" s="28">
        <f t="shared" si="21"/>
        <v>-40677.205479452059</v>
      </c>
      <c r="H300" s="29">
        <f>SUM($B$8:B300)</f>
        <v>680</v>
      </c>
      <c r="I300" s="30">
        <f>_xlfn.IFNA(VLOOKUP(A300, Купоны[[#All],[Купоны дата]:[Купоны % от Номинала]],3,0),0)*$B$4/100*H300</f>
        <v>0</v>
      </c>
      <c r="J300" s="29" t="str">
        <f t="shared" si="23"/>
        <v>Нет</v>
      </c>
      <c r="K300" s="30">
        <f t="shared" si="24"/>
        <v>-40677.205479452059</v>
      </c>
      <c r="L300" s="29">
        <f t="shared" si="22"/>
        <v>-31845.77367227017</v>
      </c>
    </row>
    <row r="301" spans="1:12" x14ac:dyDescent="0.2">
      <c r="A301" s="27">
        <v>43944</v>
      </c>
      <c r="B301" s="28">
        <v>390</v>
      </c>
      <c r="C301" s="29">
        <f>VLOOKUP(A301,Таблица2[[&lt;DATE&gt;]:[&lt;VOL&gt;]],5)</f>
        <v>101.43</v>
      </c>
      <c r="D301" s="29">
        <f>MATCH(A301,Купоны[[#All],[Купоны дата]],1)</f>
        <v>7</v>
      </c>
      <c r="E301" s="33">
        <f>INDEX(Купоны[[#All],[Купоны дата]],D301,1)</f>
        <v>43931</v>
      </c>
      <c r="F301" s="30">
        <f t="shared" si="20"/>
        <v>0.28493150684931506</v>
      </c>
      <c r="G301" s="28">
        <f t="shared" si="21"/>
        <v>-396688.2328767124</v>
      </c>
      <c r="H301" s="29">
        <f>SUM($B$8:B301)</f>
        <v>1070</v>
      </c>
      <c r="I301" s="30">
        <f>_xlfn.IFNA(VLOOKUP(A301, Купоны[[#All],[Купоны дата]:[Купоны % от Номинала]],3,0),0)*$B$4/100*H301</f>
        <v>0</v>
      </c>
      <c r="J301" s="29" t="str">
        <f t="shared" si="23"/>
        <v>Нет</v>
      </c>
      <c r="K301" s="30">
        <f t="shared" si="24"/>
        <v>-396688.2328767124</v>
      </c>
      <c r="L301" s="29">
        <f t="shared" si="22"/>
        <v>-310480.78007969481</v>
      </c>
    </row>
    <row r="302" spans="1:12" x14ac:dyDescent="0.2">
      <c r="A302" s="27">
        <v>43945</v>
      </c>
      <c r="B302" s="28">
        <v>110</v>
      </c>
      <c r="C302" s="29">
        <f>VLOOKUP(A302,Таблица2[[&lt;DATE&gt;]:[&lt;VOL&gt;]],5)</f>
        <v>101.55</v>
      </c>
      <c r="D302" s="29">
        <f>MATCH(A302,Купоны[[#All],[Купоны дата]],1)</f>
        <v>7</v>
      </c>
      <c r="E302" s="33">
        <f>INDEX(Купоны[[#All],[Купоны дата]],D302,1)</f>
        <v>43931</v>
      </c>
      <c r="F302" s="30">
        <f t="shared" si="20"/>
        <v>0.30684931506849317</v>
      </c>
      <c r="G302" s="28">
        <f t="shared" si="21"/>
        <v>-112042.53424657535</v>
      </c>
      <c r="H302" s="29">
        <f>SUM($B$8:B302)</f>
        <v>1180</v>
      </c>
      <c r="I302" s="30">
        <f>_xlfn.IFNA(VLOOKUP(A302, Купоны[[#All],[Купоны дата]:[Купоны % от Номинала]],3,0),0)*$B$4/100*H302</f>
        <v>0</v>
      </c>
      <c r="J302" s="29" t="str">
        <f t="shared" si="23"/>
        <v>Нет</v>
      </c>
      <c r="K302" s="30">
        <f t="shared" si="24"/>
        <v>-112042.53424657535</v>
      </c>
      <c r="L302" s="29">
        <f t="shared" si="22"/>
        <v>-87670.40931579085</v>
      </c>
    </row>
    <row r="303" spans="1:12" x14ac:dyDescent="0.2">
      <c r="A303" s="27">
        <v>43948</v>
      </c>
      <c r="B303" s="28">
        <v>-220</v>
      </c>
      <c r="C303" s="29">
        <f>VLOOKUP(A303,Таблица2[[&lt;DATE&gt;]:[&lt;VOL&gt;]],5)</f>
        <v>101.5</v>
      </c>
      <c r="D303" s="29">
        <f>MATCH(A303,Купоны[[#All],[Купоны дата]],1)</f>
        <v>7</v>
      </c>
      <c r="E303" s="33">
        <f>INDEX(Купоны[[#All],[Купоны дата]],D303,1)</f>
        <v>43931</v>
      </c>
      <c r="F303" s="30">
        <f t="shared" si="20"/>
        <v>0.37260273972602742</v>
      </c>
      <c r="G303" s="28">
        <f t="shared" si="21"/>
        <v>224119.72602739726</v>
      </c>
      <c r="H303" s="29">
        <f>SUM($B$8:B303)</f>
        <v>960</v>
      </c>
      <c r="I303" s="30">
        <f>_xlfn.IFNA(VLOOKUP(A303, Купоны[[#All],[Купоны дата]:[Купоны % от Номинала]],3,0),0)*$B$4/100*H303</f>
        <v>0</v>
      </c>
      <c r="J303" s="29" t="str">
        <f t="shared" si="23"/>
        <v>Нет</v>
      </c>
      <c r="K303" s="30">
        <f t="shared" si="24"/>
        <v>224119.72602739726</v>
      </c>
      <c r="L303" s="29">
        <f t="shared" si="22"/>
        <v>175228.32816733076</v>
      </c>
    </row>
    <row r="304" spans="1:12" x14ac:dyDescent="0.2">
      <c r="A304" s="27">
        <v>43949</v>
      </c>
      <c r="B304" s="28">
        <v>-400</v>
      </c>
      <c r="C304" s="29">
        <f>VLOOKUP(A304,Таблица2[[&lt;DATE&gt;]:[&lt;VOL&gt;]],5)</f>
        <v>101.5</v>
      </c>
      <c r="D304" s="29">
        <f>MATCH(A304,Купоны[[#All],[Купоны дата]],1)</f>
        <v>7</v>
      </c>
      <c r="E304" s="33">
        <f>INDEX(Купоны[[#All],[Купоны дата]],D304,1)</f>
        <v>43931</v>
      </c>
      <c r="F304" s="30">
        <f t="shared" si="20"/>
        <v>0.39452054794520547</v>
      </c>
      <c r="G304" s="28">
        <f t="shared" si="21"/>
        <v>407578.08219178091</v>
      </c>
      <c r="H304" s="29">
        <f>SUM($B$8:B304)</f>
        <v>560</v>
      </c>
      <c r="I304" s="30">
        <f>_xlfn.IFNA(VLOOKUP(A304, Купоны[[#All],[Купоны дата]:[Купоны % от Номинала]],3,0),0)*$B$4/100*H304</f>
        <v>0</v>
      </c>
      <c r="J304" s="29" t="str">
        <f t="shared" si="23"/>
        <v>Нет</v>
      </c>
      <c r="K304" s="30">
        <f t="shared" si="24"/>
        <v>407578.08219178091</v>
      </c>
      <c r="L304" s="29">
        <f t="shared" si="22"/>
        <v>318580.92132898048</v>
      </c>
    </row>
    <row r="305" spans="1:12" x14ac:dyDescent="0.2">
      <c r="A305" s="27">
        <v>43950</v>
      </c>
      <c r="B305" s="28">
        <v>300</v>
      </c>
      <c r="C305" s="29">
        <f>VLOOKUP(A305,Таблица2[[&lt;DATE&gt;]:[&lt;VOL&gt;]],5)</f>
        <v>101.6</v>
      </c>
      <c r="D305" s="29">
        <f>MATCH(A305,Купоны[[#All],[Купоны дата]],1)</f>
        <v>7</v>
      </c>
      <c r="E305" s="33">
        <f>INDEX(Купоны[[#All],[Купоны дата]],D305,1)</f>
        <v>43931</v>
      </c>
      <c r="F305" s="30">
        <f t="shared" si="20"/>
        <v>0.41643835616438352</v>
      </c>
      <c r="G305" s="28">
        <f t="shared" si="21"/>
        <v>-306049.31506849313</v>
      </c>
      <c r="H305" s="29">
        <f>SUM($B$8:B305)</f>
        <v>860</v>
      </c>
      <c r="I305" s="30">
        <f>_xlfn.IFNA(VLOOKUP(A305, Купоны[[#All],[Купоны дата]:[Купоны % от Номинала]],3,0),0)*$B$4/100*H305</f>
        <v>0</v>
      </c>
      <c r="J305" s="29" t="str">
        <f t="shared" si="23"/>
        <v>Нет</v>
      </c>
      <c r="K305" s="30">
        <f t="shared" si="24"/>
        <v>-306049.31506849313</v>
      </c>
      <c r="L305" s="29">
        <f t="shared" si="22"/>
        <v>-239158.08224316256</v>
      </c>
    </row>
    <row r="306" spans="1:12" x14ac:dyDescent="0.2">
      <c r="A306" s="27">
        <v>43951</v>
      </c>
      <c r="B306" s="28">
        <v>-650</v>
      </c>
      <c r="C306" s="29">
        <f>VLOOKUP(A306,Таблица2[[&lt;DATE&gt;]:[&lt;VOL&gt;]],5)</f>
        <v>101.61</v>
      </c>
      <c r="D306" s="29">
        <f>MATCH(A306,Купоны[[#All],[Купоны дата]],1)</f>
        <v>7</v>
      </c>
      <c r="E306" s="33">
        <f>INDEX(Купоны[[#All],[Купоны дата]],D306,1)</f>
        <v>43931</v>
      </c>
      <c r="F306" s="30">
        <f t="shared" si="20"/>
        <v>0.43835616438356168</v>
      </c>
      <c r="G306" s="28">
        <f t="shared" si="21"/>
        <v>663314.31506849313</v>
      </c>
      <c r="H306" s="29">
        <f>SUM($B$8:B306)</f>
        <v>210</v>
      </c>
      <c r="I306" s="30">
        <f>_xlfn.IFNA(VLOOKUP(A306, Купоны[[#All],[Купоны дата]:[Купоны % от Номинала]],3,0),0)*$B$4/100*H306</f>
        <v>0</v>
      </c>
      <c r="J306" s="29" t="str">
        <f t="shared" si="23"/>
        <v>Нет</v>
      </c>
      <c r="K306" s="30">
        <f t="shared" si="24"/>
        <v>663314.31506849313</v>
      </c>
      <c r="L306" s="29">
        <f t="shared" si="22"/>
        <v>518200.38132125424</v>
      </c>
    </row>
    <row r="307" spans="1:12" x14ac:dyDescent="0.2">
      <c r="A307" s="27">
        <v>43955</v>
      </c>
      <c r="B307" s="28">
        <v>510</v>
      </c>
      <c r="C307" s="29">
        <f>VLOOKUP(A307,Таблица2[[&lt;DATE&gt;]:[&lt;VOL&gt;]],5)</f>
        <v>101.5</v>
      </c>
      <c r="D307" s="29">
        <f>MATCH(A307,Купоны[[#All],[Купоны дата]],1)</f>
        <v>7</v>
      </c>
      <c r="E307" s="33">
        <f>INDEX(Купоны[[#All],[Купоны дата]],D307,1)</f>
        <v>43931</v>
      </c>
      <c r="F307" s="30">
        <f t="shared" si="20"/>
        <v>0.52602739726027403</v>
      </c>
      <c r="G307" s="28">
        <f t="shared" si="21"/>
        <v>-520332.73972602742</v>
      </c>
      <c r="H307" s="29">
        <f>SUM($B$8:B307)</f>
        <v>720</v>
      </c>
      <c r="I307" s="30">
        <f>_xlfn.IFNA(VLOOKUP(A307, Купоны[[#All],[Купоны дата]:[Купоны % от Номинала]],3,0),0)*$B$4/100*H307</f>
        <v>0</v>
      </c>
      <c r="J307" s="29" t="str">
        <f t="shared" si="23"/>
        <v>Нет</v>
      </c>
      <c r="K307" s="30">
        <f t="shared" si="24"/>
        <v>-520332.73972602742</v>
      </c>
      <c r="L307" s="29">
        <f t="shared" si="22"/>
        <v>-406067.60387619166</v>
      </c>
    </row>
    <row r="308" spans="1:12" x14ac:dyDescent="0.2">
      <c r="A308" s="27">
        <v>43959</v>
      </c>
      <c r="B308" s="28">
        <v>-660</v>
      </c>
      <c r="C308" s="29">
        <f>VLOOKUP(A308,Таблица2[[&lt;DATE&gt;]:[&lt;VOL&gt;]],5)</f>
        <v>101.63</v>
      </c>
      <c r="D308" s="29">
        <f>MATCH(A308,Купоны[[#All],[Купоны дата]],1)</f>
        <v>7</v>
      </c>
      <c r="E308" s="33">
        <f>INDEX(Купоны[[#All],[Купоны дата]],D308,1)</f>
        <v>43931</v>
      </c>
      <c r="F308" s="30">
        <f t="shared" si="20"/>
        <v>0.61369863013698633</v>
      </c>
      <c r="G308" s="28">
        <f t="shared" si="21"/>
        <v>674808.41095890407</v>
      </c>
      <c r="H308" s="29">
        <f>SUM($B$8:B308)</f>
        <v>60</v>
      </c>
      <c r="I308" s="30">
        <f>_xlfn.IFNA(VLOOKUP(A308, Купоны[[#All],[Купоны дата]:[Купоны % от Номинала]],3,0),0)*$B$4/100*H308</f>
        <v>0</v>
      </c>
      <c r="J308" s="29" t="str">
        <f t="shared" si="23"/>
        <v>Нет</v>
      </c>
      <c r="K308" s="30">
        <f t="shared" si="24"/>
        <v>674808.41095890407</v>
      </c>
      <c r="L308" s="29">
        <f t="shared" si="22"/>
        <v>526061.48751411657</v>
      </c>
    </row>
    <row r="309" spans="1:12" x14ac:dyDescent="0.2">
      <c r="A309" s="27">
        <v>43966</v>
      </c>
      <c r="B309" s="28">
        <v>510</v>
      </c>
      <c r="C309" s="29">
        <f>VLOOKUP(A309,Таблица2[[&lt;DATE&gt;]:[&lt;VOL&gt;]],5)</f>
        <v>101.5</v>
      </c>
      <c r="D309" s="29">
        <f>MATCH(A309,Купоны[[#All],[Купоны дата]],1)</f>
        <v>7</v>
      </c>
      <c r="E309" s="33">
        <f>INDEX(Купоны[[#All],[Купоны дата]],D309,1)</f>
        <v>43931</v>
      </c>
      <c r="F309" s="30">
        <f t="shared" si="20"/>
        <v>0.76712328767123295</v>
      </c>
      <c r="G309" s="28">
        <f t="shared" si="21"/>
        <v>-521562.32876712328</v>
      </c>
      <c r="H309" s="29">
        <f>SUM($B$8:B309)</f>
        <v>570</v>
      </c>
      <c r="I309" s="30">
        <f>_xlfn.IFNA(VLOOKUP(A309, Купоны[[#All],[Купоны дата]:[Купоны % от Номинала]],3,0),0)*$B$4/100*H309</f>
        <v>0</v>
      </c>
      <c r="J309" s="29" t="str">
        <f t="shared" si="23"/>
        <v>Нет</v>
      </c>
      <c r="K309" s="30">
        <f t="shared" si="24"/>
        <v>-521562.32876712328</v>
      </c>
      <c r="L309" s="29">
        <f t="shared" si="22"/>
        <v>-405840.32091535232</v>
      </c>
    </row>
    <row r="310" spans="1:12" x14ac:dyDescent="0.2">
      <c r="A310" s="27">
        <v>43969</v>
      </c>
      <c r="B310" s="28">
        <v>-390</v>
      </c>
      <c r="C310" s="29">
        <f>VLOOKUP(A310,Таблица2[[&lt;DATE&gt;]:[&lt;VOL&gt;]],5)</f>
        <v>101.4</v>
      </c>
      <c r="D310" s="29">
        <f>MATCH(A310,Купоны[[#All],[Купоны дата]],1)</f>
        <v>7</v>
      </c>
      <c r="E310" s="33">
        <f>INDEX(Купоны[[#All],[Купоны дата]],D310,1)</f>
        <v>43931</v>
      </c>
      <c r="F310" s="30">
        <f t="shared" si="20"/>
        <v>0.83287671232876703</v>
      </c>
      <c r="G310" s="28">
        <f t="shared" si="21"/>
        <v>398708.21917808219</v>
      </c>
      <c r="H310" s="29">
        <f>SUM($B$8:B310)</f>
        <v>180</v>
      </c>
      <c r="I310" s="30">
        <f>_xlfn.IFNA(VLOOKUP(A310, Купоны[[#All],[Купоны дата]:[Купоны % от Номинала]],3,0),0)*$B$4/100*H310</f>
        <v>0</v>
      </c>
      <c r="J310" s="29" t="str">
        <f t="shared" si="23"/>
        <v>Нет</v>
      </c>
      <c r="K310" s="30">
        <f t="shared" si="24"/>
        <v>398708.21917808219</v>
      </c>
      <c r="L310" s="29">
        <f t="shared" si="22"/>
        <v>309997.56978428032</v>
      </c>
    </row>
    <row r="311" spans="1:12" x14ac:dyDescent="0.2">
      <c r="A311" s="27">
        <v>43972</v>
      </c>
      <c r="B311" s="28">
        <v>1120</v>
      </c>
      <c r="C311" s="29">
        <f>VLOOKUP(A311,Таблица2[[&lt;DATE&gt;]:[&lt;VOL&gt;]],5)</f>
        <v>101.46</v>
      </c>
      <c r="D311" s="29">
        <f>MATCH(A311,Купоны[[#All],[Купоны дата]],1)</f>
        <v>7</v>
      </c>
      <c r="E311" s="33">
        <f>INDEX(Купоны[[#All],[Купоны дата]],D311,1)</f>
        <v>43931</v>
      </c>
      <c r="F311" s="30">
        <f t="shared" si="20"/>
        <v>0.89863013698630134</v>
      </c>
      <c r="G311" s="28">
        <f t="shared" si="21"/>
        <v>-1146416.6575342463</v>
      </c>
      <c r="H311" s="29">
        <f>SUM($B$8:B311)</f>
        <v>1300</v>
      </c>
      <c r="I311" s="30">
        <f>_xlfn.IFNA(VLOOKUP(A311, Купоны[[#All],[Купоны дата]:[Купоны % от Номинала]],3,0),0)*$B$4/100*H311</f>
        <v>0</v>
      </c>
      <c r="J311" s="29" t="str">
        <f t="shared" si="23"/>
        <v>Нет</v>
      </c>
      <c r="K311" s="30">
        <f t="shared" si="24"/>
        <v>-1146416.6575342463</v>
      </c>
      <c r="L311" s="29">
        <f t="shared" si="22"/>
        <v>-890634.90616125904</v>
      </c>
    </row>
    <row r="312" spans="1:12" x14ac:dyDescent="0.2">
      <c r="A312" s="27">
        <v>43973</v>
      </c>
      <c r="B312" s="28">
        <v>-790</v>
      </c>
      <c r="C312" s="29">
        <f>VLOOKUP(A312,Таблица2[[&lt;DATE&gt;]:[&lt;VOL&gt;]],5)</f>
        <v>101.42</v>
      </c>
      <c r="D312" s="29">
        <f>MATCH(A312,Купоны[[#All],[Купоны дата]],1)</f>
        <v>7</v>
      </c>
      <c r="E312" s="33">
        <f>INDEX(Купоны[[#All],[Купоны дата]],D312,1)</f>
        <v>43931</v>
      </c>
      <c r="F312" s="30">
        <f t="shared" si="20"/>
        <v>0.92054794520547933</v>
      </c>
      <c r="G312" s="28">
        <f t="shared" si="21"/>
        <v>808490.32876712317</v>
      </c>
      <c r="H312" s="29">
        <f>SUM($B$8:B312)</f>
        <v>510</v>
      </c>
      <c r="I312" s="30">
        <f>_xlfn.IFNA(VLOOKUP(A312, Купоны[[#All],[Купоны дата]:[Купоны % от Номинала]],3,0),0)*$B$4/100*H312</f>
        <v>0</v>
      </c>
      <c r="J312" s="29" t="str">
        <f t="shared" si="23"/>
        <v>Нет</v>
      </c>
      <c r="K312" s="30">
        <f t="shared" si="24"/>
        <v>808490.32876712317</v>
      </c>
      <c r="L312" s="29">
        <f t="shared" si="22"/>
        <v>627937.99439444626</v>
      </c>
    </row>
    <row r="313" spans="1:12" x14ac:dyDescent="0.2">
      <c r="A313" s="27">
        <v>43977</v>
      </c>
      <c r="B313" s="28">
        <v>110</v>
      </c>
      <c r="C313" s="29">
        <f>VLOOKUP(A313,Таблица2[[&lt;DATE&gt;]:[&lt;VOL&gt;]],5)</f>
        <v>101.45</v>
      </c>
      <c r="D313" s="29">
        <f>MATCH(A313,Купоны[[#All],[Купоны дата]],1)</f>
        <v>7</v>
      </c>
      <c r="E313" s="33">
        <f>INDEX(Купоны[[#All],[Купоны дата]],D313,1)</f>
        <v>43931</v>
      </c>
      <c r="F313" s="30">
        <f t="shared" si="20"/>
        <v>1.0082191780821919</v>
      </c>
      <c r="G313" s="28">
        <f t="shared" si="21"/>
        <v>-112704.0410958904</v>
      </c>
      <c r="H313" s="29">
        <f>SUM($B$8:B313)</f>
        <v>620</v>
      </c>
      <c r="I313" s="30">
        <f>_xlfn.IFNA(VLOOKUP(A313, Купоны[[#All],[Купоны дата]:[Купоны % от Номинала]],3,0),0)*$B$4/100*H313</f>
        <v>0</v>
      </c>
      <c r="J313" s="29" t="str">
        <f t="shared" si="23"/>
        <v>Нет</v>
      </c>
      <c r="K313" s="30">
        <f t="shared" si="24"/>
        <v>-112704.0410958904</v>
      </c>
      <c r="L313" s="29">
        <f t="shared" si="22"/>
        <v>-87442.03421226205</v>
      </c>
    </row>
    <row r="314" spans="1:12" x14ac:dyDescent="0.2">
      <c r="A314" s="27">
        <v>43983</v>
      </c>
      <c r="B314" s="28">
        <v>-280</v>
      </c>
      <c r="C314" s="29">
        <f>VLOOKUP(A314,Таблица2[[&lt;DATE&gt;]:[&lt;VOL&gt;]],5)</f>
        <v>101.5</v>
      </c>
      <c r="D314" s="29">
        <f>MATCH(A314,Купоны[[#All],[Купоны дата]],1)</f>
        <v>7</v>
      </c>
      <c r="E314" s="33">
        <f>INDEX(Купоны[[#All],[Купоны дата]],D314,1)</f>
        <v>43931</v>
      </c>
      <c r="F314" s="30">
        <f t="shared" si="20"/>
        <v>1.1397260273972603</v>
      </c>
      <c r="G314" s="28">
        <f t="shared" si="21"/>
        <v>287391.23287671228</v>
      </c>
      <c r="H314" s="29">
        <f>SUM($B$8:B314)</f>
        <v>340</v>
      </c>
      <c r="I314" s="30">
        <f>_xlfn.IFNA(VLOOKUP(A314, Купоны[[#All],[Купоны дата]:[Купоны % от Номинала]],3,0),0)*$B$4/100*H314</f>
        <v>0</v>
      </c>
      <c r="J314" s="29" t="str">
        <f t="shared" si="23"/>
        <v>Нет</v>
      </c>
      <c r="K314" s="30">
        <f t="shared" si="24"/>
        <v>287391.23287671228</v>
      </c>
      <c r="L314" s="29">
        <f t="shared" si="22"/>
        <v>222619.15344139541</v>
      </c>
    </row>
    <row r="315" spans="1:12" x14ac:dyDescent="0.2">
      <c r="A315" s="27">
        <v>43985</v>
      </c>
      <c r="B315" s="28">
        <v>-70</v>
      </c>
      <c r="C315" s="29">
        <f>VLOOKUP(A315,Таблица2[[&lt;DATE&gt;]:[&lt;VOL&gt;]],5)</f>
        <v>101.5</v>
      </c>
      <c r="D315" s="29">
        <f>MATCH(A315,Купоны[[#All],[Купоны дата]],1)</f>
        <v>7</v>
      </c>
      <c r="E315" s="33">
        <f>INDEX(Купоны[[#All],[Купоны дата]],D315,1)</f>
        <v>43931</v>
      </c>
      <c r="F315" s="30">
        <f t="shared" si="20"/>
        <v>1.1835616438356167</v>
      </c>
      <c r="G315" s="28">
        <f t="shared" si="21"/>
        <v>71878.493150684939</v>
      </c>
      <c r="H315" s="29">
        <f>SUM($B$8:B315)</f>
        <v>270</v>
      </c>
      <c r="I315" s="30">
        <f>_xlfn.IFNA(VLOOKUP(A315, Купоны[[#All],[Купоны дата]:[Купоны % от Номинала]],3,0),0)*$B$4/100*H315</f>
        <v>0</v>
      </c>
      <c r="J315" s="29" t="str">
        <f t="shared" si="23"/>
        <v>Нет</v>
      </c>
      <c r="K315" s="30">
        <f t="shared" si="24"/>
        <v>71878.493150684939</v>
      </c>
      <c r="L315" s="29">
        <f t="shared" si="22"/>
        <v>55649.003429289114</v>
      </c>
    </row>
    <row r="316" spans="1:12" x14ac:dyDescent="0.2">
      <c r="A316" s="27">
        <v>43987</v>
      </c>
      <c r="B316" s="28">
        <v>-170</v>
      </c>
      <c r="C316" s="29">
        <f>VLOOKUP(A316,Таблица2[[&lt;DATE&gt;]:[&lt;VOL&gt;]],5)</f>
        <v>101.46</v>
      </c>
      <c r="D316" s="29">
        <f>MATCH(A316,Купоны[[#All],[Купоны дата]],1)</f>
        <v>7</v>
      </c>
      <c r="E316" s="33">
        <f>INDEX(Купоны[[#All],[Купоны дата]],D316,1)</f>
        <v>43931</v>
      </c>
      <c r="F316" s="30">
        <f t="shared" si="20"/>
        <v>1.2273972602739727</v>
      </c>
      <c r="G316" s="28">
        <f t="shared" si="21"/>
        <v>174568.57534246575</v>
      </c>
      <c r="H316" s="29">
        <f>SUM($B$8:B316)</f>
        <v>100</v>
      </c>
      <c r="I316" s="30">
        <f>_xlfn.IFNA(VLOOKUP(A316, Купоны[[#All],[Купоны дата]:[Купоны % от Номинала]],3,0),0)*$B$4/100*H316</f>
        <v>0</v>
      </c>
      <c r="J316" s="29" t="str">
        <f t="shared" si="23"/>
        <v>Нет</v>
      </c>
      <c r="K316" s="30">
        <f t="shared" si="24"/>
        <v>174568.57534246575</v>
      </c>
      <c r="L316" s="29">
        <f t="shared" si="22"/>
        <v>135080.88917853456</v>
      </c>
    </row>
    <row r="317" spans="1:12" x14ac:dyDescent="0.2">
      <c r="A317" s="27">
        <v>43993</v>
      </c>
      <c r="B317" s="28">
        <v>190</v>
      </c>
      <c r="C317" s="29">
        <f>VLOOKUP(A317,Таблица2[[&lt;DATE&gt;]:[&lt;VOL&gt;]],5)</f>
        <v>101.42</v>
      </c>
      <c r="D317" s="29">
        <f>MATCH(A317,Купоны[[#All],[Купоны дата]],1)</f>
        <v>7</v>
      </c>
      <c r="E317" s="33">
        <f>INDEX(Купоны[[#All],[Купоны дата]],D317,1)</f>
        <v>43931</v>
      </c>
      <c r="F317" s="30">
        <f t="shared" si="20"/>
        <v>1.3589041095890411</v>
      </c>
      <c r="G317" s="28">
        <f t="shared" si="21"/>
        <v>-195279.91780821921</v>
      </c>
      <c r="H317" s="29">
        <f>SUM($B$8:B317)</f>
        <v>290</v>
      </c>
      <c r="I317" s="30">
        <f>_xlfn.IFNA(VLOOKUP(A317, Купоны[[#All],[Купоны дата]:[Купоны % от Номинала]],3,0),0)*$B$4/100*H317</f>
        <v>0</v>
      </c>
      <c r="J317" s="29" t="str">
        <f t="shared" si="23"/>
        <v>Нет</v>
      </c>
      <c r="K317" s="30">
        <f t="shared" si="24"/>
        <v>-195279.91780821921</v>
      </c>
      <c r="L317" s="29">
        <f t="shared" si="22"/>
        <v>-150866.7984270161</v>
      </c>
    </row>
    <row r="318" spans="1:12" x14ac:dyDescent="0.2">
      <c r="A318" s="27">
        <v>43997</v>
      </c>
      <c r="B318" s="28">
        <v>-240</v>
      </c>
      <c r="C318" s="29">
        <f>VLOOKUP(A318,Таблица2[[&lt;DATE&gt;]:[&lt;VOL&gt;]],5)</f>
        <v>101.4</v>
      </c>
      <c r="D318" s="29">
        <f>MATCH(A318,Купоны[[#All],[Купоны дата]],1)</f>
        <v>7</v>
      </c>
      <c r="E318" s="33">
        <f>INDEX(Купоны[[#All],[Купоны дата]],D318,1)</f>
        <v>43931</v>
      </c>
      <c r="F318" s="30">
        <f t="shared" si="20"/>
        <v>1.4465753424657535</v>
      </c>
      <c r="G318" s="28">
        <f t="shared" si="21"/>
        <v>246831.78082191781</v>
      </c>
      <c r="H318" s="29">
        <f>SUM($B$8:B318)</f>
        <v>50</v>
      </c>
      <c r="I318" s="30">
        <f>_xlfn.IFNA(VLOOKUP(A318, Купоны[[#All],[Купоны дата]:[Купоны % от Номинала]],3,0),0)*$B$4/100*H318</f>
        <v>0</v>
      </c>
      <c r="J318" s="29" t="str">
        <f t="shared" si="23"/>
        <v>Нет</v>
      </c>
      <c r="K318" s="30">
        <f t="shared" si="24"/>
        <v>246831.78082191781</v>
      </c>
      <c r="L318" s="29">
        <f t="shared" si="22"/>
        <v>190491.67420051675</v>
      </c>
    </row>
    <row r="319" spans="1:12" x14ac:dyDescent="0.2">
      <c r="A319" s="27">
        <v>44000</v>
      </c>
      <c r="B319" s="28">
        <v>410</v>
      </c>
      <c r="C319" s="29">
        <f>VLOOKUP(A319,Таблица2[[&lt;DATE&gt;]:[&lt;VOL&gt;]],5)</f>
        <v>101.46</v>
      </c>
      <c r="D319" s="29">
        <f>MATCH(A319,Купоны[[#All],[Купоны дата]],1)</f>
        <v>7</v>
      </c>
      <c r="E319" s="33">
        <f>INDEX(Купоны[[#All],[Купоны дата]],D319,1)</f>
        <v>43931</v>
      </c>
      <c r="F319" s="30">
        <f t="shared" si="20"/>
        <v>1.5123287671232877</v>
      </c>
      <c r="G319" s="28">
        <f t="shared" si="21"/>
        <v>-422186.54794520541</v>
      </c>
      <c r="H319" s="29">
        <f>SUM($B$8:B319)</f>
        <v>460</v>
      </c>
      <c r="I319" s="30">
        <f>_xlfn.IFNA(VLOOKUP(A319, Купоны[[#All],[Купоны дата]:[Купоны % от Номинала]],3,0),0)*$B$4/100*H319</f>
        <v>0</v>
      </c>
      <c r="J319" s="29" t="str">
        <f t="shared" si="23"/>
        <v>Нет</v>
      </c>
      <c r="K319" s="30">
        <f t="shared" si="24"/>
        <v>-422186.54794520541</v>
      </c>
      <c r="L319" s="29">
        <f t="shared" si="22"/>
        <v>-325561.79723786889</v>
      </c>
    </row>
    <row r="320" spans="1:12" x14ac:dyDescent="0.2">
      <c r="A320" s="27">
        <v>44001</v>
      </c>
      <c r="B320" s="28">
        <v>630</v>
      </c>
      <c r="C320" s="29">
        <f>VLOOKUP(A320,Таблица2[[&lt;DATE&gt;]:[&lt;VOL&gt;]],5)</f>
        <v>101.52</v>
      </c>
      <c r="D320" s="29">
        <f>MATCH(A320,Купоны[[#All],[Купоны дата]],1)</f>
        <v>7</v>
      </c>
      <c r="E320" s="33">
        <f>INDEX(Купоны[[#All],[Купоны дата]],D320,1)</f>
        <v>43931</v>
      </c>
      <c r="F320" s="30">
        <f t="shared" si="20"/>
        <v>1.5342465753424659</v>
      </c>
      <c r="G320" s="28">
        <f t="shared" si="21"/>
        <v>-649241.75342465751</v>
      </c>
      <c r="H320" s="29">
        <f>SUM($B$8:B320)</f>
        <v>1090</v>
      </c>
      <c r="I320" s="30">
        <f>_xlfn.IFNA(VLOOKUP(A320, Купоны[[#All],[Купоны дата]:[Купоны % от Номинала]],3,0),0)*$B$4/100*H320</f>
        <v>0</v>
      </c>
      <c r="J320" s="29" t="str">
        <f t="shared" si="23"/>
        <v>Нет</v>
      </c>
      <c r="K320" s="30">
        <f t="shared" si="24"/>
        <v>-649241.75342465751</v>
      </c>
      <c r="L320" s="29">
        <f t="shared" si="22"/>
        <v>-500518.57087821909</v>
      </c>
    </row>
    <row r="321" spans="1:12" x14ac:dyDescent="0.2">
      <c r="A321" s="27">
        <v>44004</v>
      </c>
      <c r="B321" s="28">
        <v>-550</v>
      </c>
      <c r="C321" s="29">
        <f>VLOOKUP(A321,Таблица2[[&lt;DATE&gt;]:[&lt;VOL&gt;]],5)</f>
        <v>101.58</v>
      </c>
      <c r="D321" s="29">
        <f>MATCH(A321,Купоны[[#All],[Купоны дата]],1)</f>
        <v>7</v>
      </c>
      <c r="E321" s="33">
        <f>INDEX(Купоны[[#All],[Купоны дата]],D321,1)</f>
        <v>43931</v>
      </c>
      <c r="F321" s="30">
        <f t="shared" si="20"/>
        <v>1.6</v>
      </c>
      <c r="G321" s="28">
        <f t="shared" si="21"/>
        <v>567489.99999999988</v>
      </c>
      <c r="H321" s="29">
        <f>SUM($B$8:B321)</f>
        <v>540</v>
      </c>
      <c r="I321" s="30">
        <f>_xlfn.IFNA(VLOOKUP(A321, Купоны[[#All],[Купоны дата]:[Купоны % от Номинала]],3,0),0)*$B$4/100*H321</f>
        <v>0</v>
      </c>
      <c r="J321" s="29" t="str">
        <f t="shared" si="23"/>
        <v>Нет</v>
      </c>
      <c r="K321" s="30">
        <f t="shared" si="24"/>
        <v>567489.99999999988</v>
      </c>
      <c r="L321" s="29">
        <f t="shared" si="22"/>
        <v>437145.57905909856</v>
      </c>
    </row>
    <row r="322" spans="1:12" x14ac:dyDescent="0.2">
      <c r="A322" s="27">
        <v>44005</v>
      </c>
      <c r="B322" s="28">
        <v>-300</v>
      </c>
      <c r="C322" s="29">
        <f>VLOOKUP(A322,Таблица2[[&lt;DATE&gt;]:[&lt;VOL&gt;]],5)</f>
        <v>101.5</v>
      </c>
      <c r="D322" s="29">
        <f>MATCH(A322,Купоны[[#All],[Купоны дата]],1)</f>
        <v>7</v>
      </c>
      <c r="E322" s="33">
        <f>INDEX(Купоны[[#All],[Купоны дата]],D322,1)</f>
        <v>43931</v>
      </c>
      <c r="F322" s="30">
        <f t="shared" si="20"/>
        <v>1.6219178082191781</v>
      </c>
      <c r="G322" s="28">
        <f t="shared" si="21"/>
        <v>309365.75342465751</v>
      </c>
      <c r="H322" s="29">
        <f>SUM($B$8:B322)</f>
        <v>240</v>
      </c>
      <c r="I322" s="30">
        <f>_xlfn.IFNA(VLOOKUP(A322, Купоны[[#All],[Купоны дата]:[Купоны % от Номинала]],3,0),0)*$B$4/100*H322</f>
        <v>0</v>
      </c>
      <c r="J322" s="29" t="str">
        <f t="shared" si="23"/>
        <v>Нет</v>
      </c>
      <c r="K322" s="30">
        <f t="shared" si="24"/>
        <v>309365.75342465751</v>
      </c>
      <c r="L322" s="29">
        <f t="shared" si="22"/>
        <v>238245.56311188932</v>
      </c>
    </row>
    <row r="323" spans="1:12" x14ac:dyDescent="0.2">
      <c r="A323" s="27">
        <v>44007</v>
      </c>
      <c r="B323" s="28">
        <v>290</v>
      </c>
      <c r="C323" s="29">
        <f>VLOOKUP(A323,Таблица2[[&lt;DATE&gt;]:[&lt;VOL&gt;]],5)</f>
        <v>101.53</v>
      </c>
      <c r="D323" s="29">
        <f>MATCH(A323,Купоны[[#All],[Купоны дата]],1)</f>
        <v>7</v>
      </c>
      <c r="E323" s="33">
        <f>INDEX(Купоны[[#All],[Купоны дата]],D323,1)</f>
        <v>43931</v>
      </c>
      <c r="F323" s="30">
        <f t="shared" si="20"/>
        <v>1.6657534246575341</v>
      </c>
      <c r="G323" s="28">
        <f t="shared" si="21"/>
        <v>-299267.68493150687</v>
      </c>
      <c r="H323" s="29">
        <f>SUM($B$8:B323)</f>
        <v>530</v>
      </c>
      <c r="I323" s="30">
        <f>_xlfn.IFNA(VLOOKUP(A323, Купоны[[#All],[Купоны дата]:[Купоны % от Номинала]],3,0),0)*$B$4/100*H323</f>
        <v>0</v>
      </c>
      <c r="J323" s="29" t="str">
        <f t="shared" si="23"/>
        <v>Нет</v>
      </c>
      <c r="K323" s="30">
        <f t="shared" si="24"/>
        <v>-299267.68493150687</v>
      </c>
      <c r="L323" s="29">
        <f t="shared" si="22"/>
        <v>-230346.61012968508</v>
      </c>
    </row>
    <row r="324" spans="1:12" x14ac:dyDescent="0.2">
      <c r="A324" s="27">
        <v>44008</v>
      </c>
      <c r="B324" s="28">
        <v>450</v>
      </c>
      <c r="C324" s="29">
        <f>VLOOKUP(A324,Таблица2[[&lt;DATE&gt;]:[&lt;VOL&gt;]],5)</f>
        <v>101.53</v>
      </c>
      <c r="D324" s="29">
        <f>MATCH(A324,Купоны[[#All],[Купоны дата]],1)</f>
        <v>7</v>
      </c>
      <c r="E324" s="33">
        <f>INDEX(Купоны[[#All],[Купоны дата]],D324,1)</f>
        <v>43931</v>
      </c>
      <c r="F324" s="30">
        <f t="shared" si="20"/>
        <v>1.6876712328767123</v>
      </c>
      <c r="G324" s="28">
        <f t="shared" si="21"/>
        <v>-464479.52054794523</v>
      </c>
      <c r="H324" s="29">
        <f>SUM($B$8:B324)</f>
        <v>980</v>
      </c>
      <c r="I324" s="30">
        <f>_xlfn.IFNA(VLOOKUP(A324, Купоны[[#All],[Купоны дата]:[Купоны % от Номинала]],3,0),0)*$B$4/100*H324</f>
        <v>0</v>
      </c>
      <c r="J324" s="29" t="str">
        <f t="shared" si="23"/>
        <v>Нет</v>
      </c>
      <c r="K324" s="30">
        <f t="shared" si="24"/>
        <v>-464479.52054794523</v>
      </c>
      <c r="L324" s="29">
        <f t="shared" si="22"/>
        <v>-357415.41512573574</v>
      </c>
    </row>
    <row r="325" spans="1:12" x14ac:dyDescent="0.2">
      <c r="A325" s="27">
        <v>44011</v>
      </c>
      <c r="B325" s="28">
        <v>-410</v>
      </c>
      <c r="C325" s="29">
        <f>VLOOKUP(A325,Таблица2[[&lt;DATE&gt;]:[&lt;VOL&gt;]],5)</f>
        <v>101.47</v>
      </c>
      <c r="D325" s="29">
        <f>MATCH(A325,Купоны[[#All],[Купоны дата]],1)</f>
        <v>7</v>
      </c>
      <c r="E325" s="33">
        <f>INDEX(Купоны[[#All],[Купоны дата]],D325,1)</f>
        <v>43931</v>
      </c>
      <c r="F325" s="30">
        <f t="shared" si="20"/>
        <v>1.7534246575342467</v>
      </c>
      <c r="G325" s="28">
        <f t="shared" si="21"/>
        <v>423216.04109589045</v>
      </c>
      <c r="H325" s="29">
        <f>SUM($B$8:B325)</f>
        <v>570</v>
      </c>
      <c r="I325" s="30">
        <f>_xlfn.IFNA(VLOOKUP(A325, Купоны[[#All],[Купоны дата]:[Купоны % от Номинала]],3,0),0)*$B$4/100*H325</f>
        <v>0</v>
      </c>
      <c r="J325" s="29" t="str">
        <f t="shared" si="23"/>
        <v>Нет</v>
      </c>
      <c r="K325" s="30">
        <f t="shared" si="24"/>
        <v>423216.04109589045</v>
      </c>
      <c r="L325" s="29">
        <f t="shared" si="22"/>
        <v>325404.04958065436</v>
      </c>
    </row>
    <row r="326" spans="1:12" x14ac:dyDescent="0.2">
      <c r="A326" s="27">
        <v>44012</v>
      </c>
      <c r="B326" s="28">
        <v>350</v>
      </c>
      <c r="C326" s="29">
        <f>VLOOKUP(A326,Таблица2[[&lt;DATE&gt;]:[&lt;VOL&gt;]],5)</f>
        <v>101.43</v>
      </c>
      <c r="D326" s="29">
        <f>MATCH(A326,Купоны[[#All],[Купоны дата]],1)</f>
        <v>7</v>
      </c>
      <c r="E326" s="33">
        <f>INDEX(Купоны[[#All],[Купоны дата]],D326,1)</f>
        <v>43931</v>
      </c>
      <c r="F326" s="30">
        <f t="shared" si="20"/>
        <v>1.7753424657534247</v>
      </c>
      <c r="G326" s="28">
        <f t="shared" si="21"/>
        <v>-361218.69863013702</v>
      </c>
      <c r="H326" s="29">
        <f>SUM($B$8:B326)</f>
        <v>920</v>
      </c>
      <c r="I326" s="30">
        <f>_xlfn.IFNA(VLOOKUP(A326, Купоны[[#All],[Купоны дата]:[Купоны % от Номинала]],3,0),0)*$B$4/100*H326</f>
        <v>0</v>
      </c>
      <c r="J326" s="29" t="str">
        <f t="shared" si="23"/>
        <v>Нет</v>
      </c>
      <c r="K326" s="30">
        <f t="shared" si="24"/>
        <v>-361218.69863013702</v>
      </c>
      <c r="L326" s="29">
        <f t="shared" si="22"/>
        <v>-277661.56332865509</v>
      </c>
    </row>
    <row r="327" spans="1:12" x14ac:dyDescent="0.2">
      <c r="A327" s="27">
        <v>44015</v>
      </c>
      <c r="B327" s="28">
        <v>570</v>
      </c>
      <c r="C327" s="29">
        <f>VLOOKUP(A327,Таблица2[[&lt;DATE&gt;]:[&lt;VOL&gt;]],5)</f>
        <v>101.38</v>
      </c>
      <c r="D327" s="29">
        <f>MATCH(A327,Купоны[[#All],[Купоны дата]],1)</f>
        <v>7</v>
      </c>
      <c r="E327" s="33">
        <f>INDEX(Купоны[[#All],[Купоны дата]],D327,1)</f>
        <v>43931</v>
      </c>
      <c r="F327" s="30">
        <f t="shared" si="20"/>
        <v>1.8410958904109587</v>
      </c>
      <c r="G327" s="28">
        <f t="shared" si="21"/>
        <v>-588360.24657534237</v>
      </c>
      <c r="H327" s="29">
        <f>SUM($B$8:B327)</f>
        <v>1490</v>
      </c>
      <c r="I327" s="30">
        <f>_xlfn.IFNA(VLOOKUP(A327, Купоны[[#All],[Купоны дата]:[Купоны % от Номинала]],3,0),0)*$B$4/100*H327</f>
        <v>0</v>
      </c>
      <c r="J327" s="29" t="str">
        <f t="shared" si="23"/>
        <v>Нет</v>
      </c>
      <c r="K327" s="30">
        <f t="shared" si="24"/>
        <v>-588360.24657534237</v>
      </c>
      <c r="L327" s="29">
        <f t="shared" si="22"/>
        <v>-451900.67074376484</v>
      </c>
    </row>
    <row r="328" spans="1:12" x14ac:dyDescent="0.2">
      <c r="A328" s="27">
        <v>44018</v>
      </c>
      <c r="B328" s="28">
        <v>340</v>
      </c>
      <c r="C328" s="29">
        <f>VLOOKUP(A328,Таблица2[[&lt;DATE&gt;]:[&lt;VOL&gt;]],5)</f>
        <v>101.37</v>
      </c>
      <c r="D328" s="29">
        <f>MATCH(A328,Купоны[[#All],[Купоны дата]],1)</f>
        <v>7</v>
      </c>
      <c r="E328" s="33">
        <f>INDEX(Купоны[[#All],[Купоны дата]],D328,1)</f>
        <v>43931</v>
      </c>
      <c r="F328" s="30">
        <f t="shared" ref="F328:F391" si="25">$B$3*(A328-E328)/365*100</f>
        <v>1.9068493150684933</v>
      </c>
      <c r="G328" s="28">
        <f t="shared" ref="G328:G391" si="26">-B328*(C328+F328)*$B$4/100</f>
        <v>-351141.28767123289</v>
      </c>
      <c r="H328" s="29">
        <f>SUM($B$8:B328)</f>
        <v>1830</v>
      </c>
      <c r="I328" s="30">
        <f>_xlfn.IFNA(VLOOKUP(A328, Купоны[[#All],[Купоны дата]:[Купоны % от Номинала]],3,0),0)*$B$4/100*H328</f>
        <v>0</v>
      </c>
      <c r="J328" s="29" t="str">
        <f t="shared" si="23"/>
        <v>Нет</v>
      </c>
      <c r="K328" s="30">
        <f t="shared" si="24"/>
        <v>-351141.28767123289</v>
      </c>
      <c r="L328" s="29">
        <f t="shared" ref="L328:L391" si="27">K328/((1+$B$5)^((A328-$A$8)/365))</f>
        <v>-269485.67584217136</v>
      </c>
    </row>
    <row r="329" spans="1:12" x14ac:dyDescent="0.2">
      <c r="A329" s="27">
        <v>44019</v>
      </c>
      <c r="B329" s="28">
        <v>-570</v>
      </c>
      <c r="C329" s="29">
        <f>VLOOKUP(A329,Таблица2[[&lt;DATE&gt;]:[&lt;VOL&gt;]],5)</f>
        <v>101.38</v>
      </c>
      <c r="D329" s="29">
        <f>MATCH(A329,Купоны[[#All],[Купоны дата]],1)</f>
        <v>7</v>
      </c>
      <c r="E329" s="33">
        <f>INDEX(Купоны[[#All],[Купоны дата]],D329,1)</f>
        <v>43931</v>
      </c>
      <c r="F329" s="30">
        <f t="shared" si="25"/>
        <v>1.9287671232876713</v>
      </c>
      <c r="G329" s="28">
        <f t="shared" si="26"/>
        <v>588859.9726027397</v>
      </c>
      <c r="H329" s="29">
        <f>SUM($B$8:B329)</f>
        <v>1260</v>
      </c>
      <c r="I329" s="30">
        <f>_xlfn.IFNA(VLOOKUP(A329, Купоны[[#All],[Купоны дата]:[Купоны % от Номинала]],3,0),0)*$B$4/100*H329</f>
        <v>0</v>
      </c>
      <c r="J329" s="29" t="str">
        <f t="shared" ref="J329:J357" si="28">IF(I329=0,"Нет","Да")</f>
        <v>Нет</v>
      </c>
      <c r="K329" s="30">
        <f t="shared" ref="K329:K357" si="29">I329+G329</f>
        <v>588859.9726027397</v>
      </c>
      <c r="L329" s="29">
        <f t="shared" si="27"/>
        <v>451804.4776385182</v>
      </c>
    </row>
    <row r="330" spans="1:12" x14ac:dyDescent="0.2">
      <c r="A330" s="27">
        <v>44022</v>
      </c>
      <c r="B330" s="28">
        <v>-500</v>
      </c>
      <c r="C330" s="29">
        <f>VLOOKUP(A330,Таблица2[[&lt;DATE&gt;]:[&lt;VOL&gt;]],5)</f>
        <v>101.35</v>
      </c>
      <c r="D330" s="29">
        <f>MATCH(A330,Купоны[[#All],[Купоны дата]],1)</f>
        <v>7</v>
      </c>
      <c r="E330" s="33">
        <f>INDEX(Купоны[[#All],[Купоны дата]],D330,1)</f>
        <v>43931</v>
      </c>
      <c r="F330" s="30">
        <f t="shared" si="25"/>
        <v>1.9945205479452055</v>
      </c>
      <c r="G330" s="28">
        <f t="shared" si="26"/>
        <v>516722.60273972602</v>
      </c>
      <c r="H330" s="29">
        <f>SUM($B$8:B330)</f>
        <v>760</v>
      </c>
      <c r="I330" s="30">
        <f>_xlfn.IFNA(VLOOKUP(A330, Купоны[[#All],[Купоны дата]:[Купоны % от Номинала]],3,0),0)*$B$4/100*H330</f>
        <v>0</v>
      </c>
      <c r="J330" s="29" t="str">
        <f t="shared" si="28"/>
        <v>Нет</v>
      </c>
      <c r="K330" s="30">
        <f t="shared" si="29"/>
        <v>516722.60273972602</v>
      </c>
      <c r="L330" s="29">
        <f t="shared" si="27"/>
        <v>396141.26046936482</v>
      </c>
    </row>
    <row r="331" spans="1:12" x14ac:dyDescent="0.2">
      <c r="A331" s="27">
        <v>44025</v>
      </c>
      <c r="B331" s="28">
        <v>-540</v>
      </c>
      <c r="C331" s="29">
        <f>VLOOKUP(A331,Таблица2[[&lt;DATE&gt;]:[&lt;VOL&gt;]],5)</f>
        <v>101.24</v>
      </c>
      <c r="D331" s="29">
        <f>MATCH(A331,Купоны[[#All],[Купоны дата]],1)</f>
        <v>7</v>
      </c>
      <c r="E331" s="33">
        <f>INDEX(Купоны[[#All],[Купоны дата]],D331,1)</f>
        <v>43931</v>
      </c>
      <c r="F331" s="30">
        <f t="shared" si="25"/>
        <v>2.0602739726027401</v>
      </c>
      <c r="G331" s="28">
        <f t="shared" si="26"/>
        <v>557821.47945205483</v>
      </c>
      <c r="H331" s="29">
        <f>SUM($B$8:B331)</f>
        <v>220</v>
      </c>
      <c r="I331" s="30">
        <f>_xlfn.IFNA(VLOOKUP(A331, Купоны[[#All],[Купоны дата]:[Купоны % от Номинала]],3,0),0)*$B$4/100*H331</f>
        <v>0</v>
      </c>
      <c r="J331" s="29" t="str">
        <f t="shared" si="28"/>
        <v>Нет</v>
      </c>
      <c r="K331" s="30">
        <f t="shared" si="29"/>
        <v>557821.47945205483</v>
      </c>
      <c r="L331" s="29">
        <f t="shared" si="27"/>
        <v>427308.93791355251</v>
      </c>
    </row>
    <row r="332" spans="1:12" x14ac:dyDescent="0.2">
      <c r="A332" s="27">
        <v>44027</v>
      </c>
      <c r="B332" s="28">
        <v>410</v>
      </c>
      <c r="C332" s="29">
        <f>VLOOKUP(A332,Таблица2[[&lt;DATE&gt;]:[&lt;VOL&gt;]],5)</f>
        <v>101.25</v>
      </c>
      <c r="D332" s="29">
        <f>MATCH(A332,Купоны[[#All],[Купоны дата]],1)</f>
        <v>7</v>
      </c>
      <c r="E332" s="33">
        <f>INDEX(Купоны[[#All],[Купоны дата]],D332,1)</f>
        <v>43931</v>
      </c>
      <c r="F332" s="30">
        <f t="shared" si="25"/>
        <v>2.1041095890410961</v>
      </c>
      <c r="G332" s="28">
        <f t="shared" si="26"/>
        <v>-423751.84931506857</v>
      </c>
      <c r="H332" s="29">
        <f>SUM($B$8:B332)</f>
        <v>630</v>
      </c>
      <c r="I332" s="30">
        <f>_xlfn.IFNA(VLOOKUP(A332, Купоны[[#All],[Купоны дата]:[Купоны % от Номинала]],3,0),0)*$B$4/100*H332</f>
        <v>0</v>
      </c>
      <c r="J332" s="29" t="str">
        <f t="shared" si="28"/>
        <v>Нет</v>
      </c>
      <c r="K332" s="30">
        <f t="shared" si="29"/>
        <v>-423751.84931506857</v>
      </c>
      <c r="L332" s="29">
        <f t="shared" si="27"/>
        <v>-324435.04962974676</v>
      </c>
    </row>
    <row r="333" spans="1:12" x14ac:dyDescent="0.2">
      <c r="A333" s="27">
        <v>44032</v>
      </c>
      <c r="B333" s="28">
        <v>200</v>
      </c>
      <c r="C333" s="29">
        <f>VLOOKUP(A333,Таблица2[[&lt;DATE&gt;]:[&lt;VOL&gt;]],5)</f>
        <v>101.3</v>
      </c>
      <c r="D333" s="29">
        <f>MATCH(A333,Купоны[[#All],[Купоны дата]],1)</f>
        <v>7</v>
      </c>
      <c r="E333" s="33">
        <f>INDEX(Купоны[[#All],[Купоны дата]],D333,1)</f>
        <v>43931</v>
      </c>
      <c r="F333" s="30">
        <f t="shared" si="25"/>
        <v>2.2136986301369865</v>
      </c>
      <c r="G333" s="28">
        <f t="shared" si="26"/>
        <v>-207027.39726027395</v>
      </c>
      <c r="H333" s="29">
        <f>SUM($B$8:B333)</f>
        <v>830</v>
      </c>
      <c r="I333" s="30">
        <f>_xlfn.IFNA(VLOOKUP(A333, Купоны[[#All],[Купоны дата]:[Купоны % от Номинала]],3,0),0)*$B$4/100*H333</f>
        <v>0</v>
      </c>
      <c r="J333" s="29" t="str">
        <f t="shared" si="28"/>
        <v>Нет</v>
      </c>
      <c r="K333" s="30">
        <f t="shared" si="29"/>
        <v>-207027.39726027395</v>
      </c>
      <c r="L333" s="29">
        <f t="shared" si="27"/>
        <v>-158295.11815962463</v>
      </c>
    </row>
    <row r="334" spans="1:12" x14ac:dyDescent="0.2">
      <c r="A334" s="27">
        <v>44043</v>
      </c>
      <c r="B334" s="28">
        <v>-180</v>
      </c>
      <c r="C334" s="29">
        <f>VLOOKUP(A334,Таблица2[[&lt;DATE&gt;]:[&lt;VOL&gt;]],5)</f>
        <v>101.15</v>
      </c>
      <c r="D334" s="29">
        <f>MATCH(A334,Купоны[[#All],[Купоны дата]],1)</f>
        <v>7</v>
      </c>
      <c r="E334" s="33">
        <f>INDEX(Купоны[[#All],[Купоны дата]],D334,1)</f>
        <v>43931</v>
      </c>
      <c r="F334" s="30">
        <f t="shared" si="25"/>
        <v>2.4547945205479453</v>
      </c>
      <c r="G334" s="28">
        <f t="shared" si="26"/>
        <v>186488.63013698635</v>
      </c>
      <c r="H334" s="29">
        <f>SUM($B$8:B334)</f>
        <v>650</v>
      </c>
      <c r="I334" s="30">
        <f>_xlfn.IFNA(VLOOKUP(A334, Купоны[[#All],[Купоны дата]:[Купоны % от Номинала]],3,0),0)*$B$4/100*H334</f>
        <v>0</v>
      </c>
      <c r="J334" s="29" t="str">
        <f t="shared" si="28"/>
        <v>Нет</v>
      </c>
      <c r="K334" s="30">
        <f t="shared" si="29"/>
        <v>186488.63013698635</v>
      </c>
      <c r="L334" s="29">
        <f t="shared" si="27"/>
        <v>142175.19906914889</v>
      </c>
    </row>
    <row r="335" spans="1:12" x14ac:dyDescent="0.2">
      <c r="A335" s="27">
        <v>44053</v>
      </c>
      <c r="B335" s="28">
        <v>100</v>
      </c>
      <c r="C335" s="29">
        <f>VLOOKUP(A335,Таблица2[[&lt;DATE&gt;]:[&lt;VOL&gt;]],5)</f>
        <v>101.13</v>
      </c>
      <c r="D335" s="29">
        <f>MATCH(A335,Купоны[[#All],[Купоны дата]],1)</f>
        <v>7</v>
      </c>
      <c r="E335" s="33">
        <f>INDEX(Купоны[[#All],[Купоны дата]],D335,1)</f>
        <v>43931</v>
      </c>
      <c r="F335" s="30">
        <f t="shared" si="25"/>
        <v>2.6739726027397261</v>
      </c>
      <c r="G335" s="28">
        <f t="shared" si="26"/>
        <v>-103803.97260273973</v>
      </c>
      <c r="H335" s="29">
        <f>SUM($B$8:B335)</f>
        <v>750</v>
      </c>
      <c r="I335" s="30">
        <f>_xlfn.IFNA(VLOOKUP(A335, Купоны[[#All],[Купоны дата]:[Купоны % от Номинала]],3,0),0)*$B$4/100*H335</f>
        <v>0</v>
      </c>
      <c r="J335" s="29" t="str">
        <f t="shared" si="28"/>
        <v>Нет</v>
      </c>
      <c r="K335" s="30">
        <f t="shared" si="29"/>
        <v>-103803.97260273973</v>
      </c>
      <c r="L335" s="29">
        <f t="shared" si="27"/>
        <v>-78928.261988584316</v>
      </c>
    </row>
    <row r="336" spans="1:12" x14ac:dyDescent="0.2">
      <c r="A336" s="27">
        <v>44054</v>
      </c>
      <c r="B336" s="28">
        <v>-390</v>
      </c>
      <c r="C336" s="29">
        <f>VLOOKUP(A336,Таблица2[[&lt;DATE&gt;]:[&lt;VOL&gt;]],5)</f>
        <v>101.12</v>
      </c>
      <c r="D336" s="29">
        <f>MATCH(A336,Купоны[[#All],[Купоны дата]],1)</f>
        <v>7</v>
      </c>
      <c r="E336" s="33">
        <f>INDEX(Купоны[[#All],[Купоны дата]],D336,1)</f>
        <v>43931</v>
      </c>
      <c r="F336" s="30">
        <f t="shared" si="25"/>
        <v>2.6958904109589041</v>
      </c>
      <c r="G336" s="28">
        <f t="shared" si="26"/>
        <v>404881.97260273976</v>
      </c>
      <c r="H336" s="29">
        <f>SUM($B$8:B336)</f>
        <v>360</v>
      </c>
      <c r="I336" s="30">
        <f>_xlfn.IFNA(VLOOKUP(A336, Купоны[[#All],[Купоны дата]:[Купоны % от Номинала]],3,0),0)*$B$4/100*H336</f>
        <v>0</v>
      </c>
      <c r="J336" s="29" t="str">
        <f t="shared" si="28"/>
        <v>Нет</v>
      </c>
      <c r="K336" s="30">
        <f t="shared" si="29"/>
        <v>404881.97260273976</v>
      </c>
      <c r="L336" s="29">
        <f t="shared" si="27"/>
        <v>307773.84729403246</v>
      </c>
    </row>
    <row r="337" spans="1:12" x14ac:dyDescent="0.2">
      <c r="A337" s="27">
        <v>44056</v>
      </c>
      <c r="B337" s="28">
        <v>-350</v>
      </c>
      <c r="C337" s="29">
        <f>VLOOKUP(A337,Таблица2[[&lt;DATE&gt;]:[&lt;VOL&gt;]],5)</f>
        <v>101.13</v>
      </c>
      <c r="D337" s="29">
        <f>MATCH(A337,Купоны[[#All],[Купоны дата]],1)</f>
        <v>7</v>
      </c>
      <c r="E337" s="33">
        <f>INDEX(Купоны[[#All],[Купоны дата]],D337,1)</f>
        <v>43931</v>
      </c>
      <c r="F337" s="30">
        <f t="shared" si="25"/>
        <v>2.7397260273972601</v>
      </c>
      <c r="G337" s="28">
        <f t="shared" si="26"/>
        <v>363544.04109589034</v>
      </c>
      <c r="H337" s="29">
        <f>SUM($B$8:B337)</f>
        <v>10</v>
      </c>
      <c r="I337" s="30">
        <f>_xlfn.IFNA(VLOOKUP(A337, Купоны[[#All],[Купоны дата]:[Купоны % от Номинала]],3,0),0)*$B$4/100*H337</f>
        <v>0</v>
      </c>
      <c r="J337" s="29" t="str">
        <f t="shared" si="28"/>
        <v>Нет</v>
      </c>
      <c r="K337" s="30">
        <f t="shared" si="29"/>
        <v>363544.04109589034</v>
      </c>
      <c r="L337" s="29">
        <f t="shared" si="27"/>
        <v>276203.84464757534</v>
      </c>
    </row>
    <row r="338" spans="1:12" x14ac:dyDescent="0.2">
      <c r="A338" s="27">
        <v>44057</v>
      </c>
      <c r="B338" s="28">
        <v>170</v>
      </c>
      <c r="C338" s="29">
        <f>VLOOKUP(A338,Таблица2[[&lt;DATE&gt;]:[&lt;VOL&gt;]],5)</f>
        <v>101.12</v>
      </c>
      <c r="D338" s="29">
        <f>MATCH(A338,Купоны[[#All],[Купоны дата]],1)</f>
        <v>7</v>
      </c>
      <c r="E338" s="33">
        <f>INDEX(Купоны[[#All],[Купоны дата]],D338,1)</f>
        <v>43931</v>
      </c>
      <c r="F338" s="30">
        <f t="shared" si="25"/>
        <v>2.7616438356164381</v>
      </c>
      <c r="G338" s="28">
        <f t="shared" si="26"/>
        <v>-176598.79452054796</v>
      </c>
      <c r="H338" s="29">
        <f>SUM($B$8:B338)</f>
        <v>180</v>
      </c>
      <c r="I338" s="30">
        <f>_xlfn.IFNA(VLOOKUP(A338, Купоны[[#All],[Купоны дата]:[Купоны % от Номинала]],3,0),0)*$B$4/100*H338</f>
        <v>0</v>
      </c>
      <c r="J338" s="29" t="str">
        <f t="shared" si="28"/>
        <v>Нет</v>
      </c>
      <c r="K338" s="30">
        <f t="shared" si="29"/>
        <v>-176598.79452054796</v>
      </c>
      <c r="L338" s="29">
        <f t="shared" si="27"/>
        <v>-134135.93215605526</v>
      </c>
    </row>
    <row r="339" spans="1:12" x14ac:dyDescent="0.2">
      <c r="A339" s="27">
        <v>44060</v>
      </c>
      <c r="B339" s="28">
        <v>260</v>
      </c>
      <c r="C339" s="29">
        <f>VLOOKUP(A339,Таблица2[[&lt;DATE&gt;]:[&lt;VOL&gt;]],5)</f>
        <v>101.01</v>
      </c>
      <c r="D339" s="29">
        <f>MATCH(A339,Купоны[[#All],[Купоны дата]],1)</f>
        <v>7</v>
      </c>
      <c r="E339" s="33">
        <f>INDEX(Купоны[[#All],[Купоны дата]],D339,1)</f>
        <v>43931</v>
      </c>
      <c r="F339" s="30">
        <f t="shared" si="25"/>
        <v>2.8273972602739725</v>
      </c>
      <c r="G339" s="28">
        <f t="shared" si="26"/>
        <v>-269977.23287671234</v>
      </c>
      <c r="H339" s="29">
        <f>SUM($B$8:B339)</f>
        <v>440</v>
      </c>
      <c r="I339" s="30">
        <f>_xlfn.IFNA(VLOOKUP(A339, Купоны[[#All],[Купоны дата]:[Купоны % от Номинала]],3,0),0)*$B$4/100*H339</f>
        <v>0</v>
      </c>
      <c r="J339" s="29" t="str">
        <f t="shared" si="28"/>
        <v>Нет</v>
      </c>
      <c r="K339" s="30">
        <f t="shared" si="29"/>
        <v>-269977.23287671234</v>
      </c>
      <c r="L339" s="29">
        <f t="shared" si="27"/>
        <v>-204898.44496634603</v>
      </c>
    </row>
    <row r="340" spans="1:12" x14ac:dyDescent="0.2">
      <c r="A340" s="27">
        <v>44064</v>
      </c>
      <c r="B340" s="28">
        <v>170</v>
      </c>
      <c r="C340" s="29">
        <f>VLOOKUP(A340,Таблица2[[&lt;DATE&gt;]:[&lt;VOL&gt;]],5)</f>
        <v>101.03</v>
      </c>
      <c r="D340" s="29">
        <f>MATCH(A340,Купоны[[#All],[Купоны дата]],1)</f>
        <v>7</v>
      </c>
      <c r="E340" s="33">
        <f>INDEX(Купоны[[#All],[Купоны дата]],D340,1)</f>
        <v>43931</v>
      </c>
      <c r="F340" s="30">
        <f t="shared" si="25"/>
        <v>2.9150684931506849</v>
      </c>
      <c r="G340" s="28">
        <f t="shared" si="26"/>
        <v>-176706.6164383562</v>
      </c>
      <c r="H340" s="29">
        <f>SUM($B$8:B340)</f>
        <v>610</v>
      </c>
      <c r="I340" s="30">
        <f>_xlfn.IFNA(VLOOKUP(A340, Купоны[[#All],[Купоны дата]:[Купоны % от Номинала]],3,0),0)*$B$4/100*H340</f>
        <v>0</v>
      </c>
      <c r="J340" s="29" t="str">
        <f t="shared" si="28"/>
        <v>Нет</v>
      </c>
      <c r="K340" s="30">
        <f t="shared" si="29"/>
        <v>-176706.6164383562</v>
      </c>
      <c r="L340" s="29">
        <f t="shared" si="27"/>
        <v>-133968.64458638403</v>
      </c>
    </row>
    <row r="341" spans="1:12" x14ac:dyDescent="0.2">
      <c r="A341" s="27">
        <v>44069</v>
      </c>
      <c r="B341" s="28">
        <v>-500</v>
      </c>
      <c r="C341" s="29">
        <f>VLOOKUP(A341,Таблица2[[&lt;DATE&gt;]:[&lt;VOL&gt;]],5)</f>
        <v>100.91</v>
      </c>
      <c r="D341" s="29">
        <f>MATCH(A341,Купоны[[#All],[Купоны дата]],1)</f>
        <v>7</v>
      </c>
      <c r="E341" s="33">
        <f>INDEX(Купоны[[#All],[Купоны дата]],D341,1)</f>
        <v>43931</v>
      </c>
      <c r="F341" s="30">
        <f t="shared" si="25"/>
        <v>3.0246575342465754</v>
      </c>
      <c r="G341" s="28">
        <f t="shared" si="26"/>
        <v>519673.28767123283</v>
      </c>
      <c r="H341" s="29">
        <f>SUM($B$8:B341)</f>
        <v>110</v>
      </c>
      <c r="I341" s="30">
        <f>_xlfn.IFNA(VLOOKUP(A341, Купоны[[#All],[Купоны дата]:[Купоны % от Номинала]],3,0),0)*$B$4/100*H341</f>
        <v>0</v>
      </c>
      <c r="J341" s="29" t="str">
        <f t="shared" si="28"/>
        <v>Нет</v>
      </c>
      <c r="K341" s="30">
        <f t="shared" si="29"/>
        <v>519673.28767123283</v>
      </c>
      <c r="L341" s="29">
        <f t="shared" si="27"/>
        <v>393463.35031134251</v>
      </c>
    </row>
    <row r="342" spans="1:12" x14ac:dyDescent="0.2">
      <c r="A342" s="27">
        <v>44071</v>
      </c>
      <c r="B342" s="28">
        <v>230</v>
      </c>
      <c r="C342" s="29">
        <f>VLOOKUP(A342,Таблица2[[&lt;DATE&gt;]:[&lt;VOL&gt;]],5)</f>
        <v>100.98</v>
      </c>
      <c r="D342" s="29">
        <f>MATCH(A342,Купоны[[#All],[Купоны дата]],1)</f>
        <v>7</v>
      </c>
      <c r="E342" s="33">
        <f>INDEX(Купоны[[#All],[Купоны дата]],D342,1)</f>
        <v>43931</v>
      </c>
      <c r="F342" s="30">
        <f t="shared" si="25"/>
        <v>3.0684931506849318</v>
      </c>
      <c r="G342" s="28">
        <f t="shared" si="26"/>
        <v>-239311.53424657535</v>
      </c>
      <c r="H342" s="29">
        <f>SUM($B$8:B342)</f>
        <v>340</v>
      </c>
      <c r="I342" s="30">
        <f>_xlfn.IFNA(VLOOKUP(A342, Купоны[[#All],[Купоны дата]:[Купоны % от Номинала]],3,0),0)*$B$4/100*H342</f>
        <v>0</v>
      </c>
      <c r="J342" s="29" t="str">
        <f t="shared" si="28"/>
        <v>Нет</v>
      </c>
      <c r="K342" s="30">
        <f t="shared" si="29"/>
        <v>-239311.53424657535</v>
      </c>
      <c r="L342" s="29">
        <f t="shared" si="27"/>
        <v>-181095.19978266716</v>
      </c>
    </row>
    <row r="343" spans="1:12" x14ac:dyDescent="0.2">
      <c r="A343" s="27">
        <v>44074</v>
      </c>
      <c r="B343" s="28">
        <v>380</v>
      </c>
      <c r="C343" s="29">
        <f>VLOOKUP(A343,Таблица2[[&lt;DATE&gt;]:[&lt;VOL&gt;]],5)</f>
        <v>100.81</v>
      </c>
      <c r="D343" s="29">
        <f>MATCH(A343,Купоны[[#All],[Купоны дата]],1)</f>
        <v>7</v>
      </c>
      <c r="E343" s="33">
        <f>INDEX(Купоны[[#All],[Купоны дата]],D343,1)</f>
        <v>43931</v>
      </c>
      <c r="F343" s="30">
        <f t="shared" si="25"/>
        <v>3.1342465753424658</v>
      </c>
      <c r="G343" s="28">
        <f t="shared" si="26"/>
        <v>-394988.13698630134</v>
      </c>
      <c r="H343" s="29">
        <f>SUM($B$8:B343)</f>
        <v>720</v>
      </c>
      <c r="I343" s="30">
        <f>_xlfn.IFNA(VLOOKUP(A343, Купоны[[#All],[Купоны дата]:[Купоны % от Номинала]],3,0),0)*$B$4/100*H343</f>
        <v>0</v>
      </c>
      <c r="J343" s="29" t="str">
        <f t="shared" si="28"/>
        <v>Нет</v>
      </c>
      <c r="K343" s="30">
        <f t="shared" si="29"/>
        <v>-394988.13698630134</v>
      </c>
      <c r="L343" s="29">
        <f t="shared" si="27"/>
        <v>-298663.04165674362</v>
      </c>
    </row>
    <row r="344" spans="1:12" x14ac:dyDescent="0.2">
      <c r="A344" s="27">
        <v>44075</v>
      </c>
      <c r="B344" s="28">
        <v>-60</v>
      </c>
      <c r="C344" s="29">
        <f>VLOOKUP(A344,Таблица2[[&lt;DATE&gt;]:[&lt;VOL&gt;]],5)</f>
        <v>100.9</v>
      </c>
      <c r="D344" s="29">
        <f>MATCH(A344,Купоны[[#All],[Купоны дата]],1)</f>
        <v>7</v>
      </c>
      <c r="E344" s="33">
        <f>INDEX(Купоны[[#All],[Купоны дата]],D344,1)</f>
        <v>43931</v>
      </c>
      <c r="F344" s="30">
        <f t="shared" si="25"/>
        <v>3.1561643835616437</v>
      </c>
      <c r="G344" s="28">
        <f t="shared" si="26"/>
        <v>62433.698630136991</v>
      </c>
      <c r="H344" s="29">
        <f>SUM($B$8:B344)</f>
        <v>660</v>
      </c>
      <c r="I344" s="30">
        <f>_xlfn.IFNA(VLOOKUP(A344, Купоны[[#All],[Купоны дата]:[Купоны % от Номинала]],3,0),0)*$B$4/100*H344</f>
        <v>0</v>
      </c>
      <c r="J344" s="29" t="str">
        <f t="shared" si="28"/>
        <v>Нет</v>
      </c>
      <c r="K344" s="30">
        <f t="shared" si="29"/>
        <v>62433.698630136991</v>
      </c>
      <c r="L344" s="29">
        <f t="shared" si="27"/>
        <v>47195.56646393636</v>
      </c>
    </row>
    <row r="345" spans="1:12" x14ac:dyDescent="0.2">
      <c r="A345" s="27">
        <v>44076</v>
      </c>
      <c r="B345" s="28">
        <v>850</v>
      </c>
      <c r="C345" s="29">
        <f>VLOOKUP(A345,Таблица2[[&lt;DATE&gt;]:[&lt;VOL&gt;]],5)</f>
        <v>100.84</v>
      </c>
      <c r="D345" s="29">
        <f>MATCH(A345,Купоны[[#All],[Купоны дата]],1)</f>
        <v>7</v>
      </c>
      <c r="E345" s="33">
        <f>INDEX(Купоны[[#All],[Купоны дата]],D345,1)</f>
        <v>43931</v>
      </c>
      <c r="F345" s="30">
        <f t="shared" si="25"/>
        <v>3.1780821917808217</v>
      </c>
      <c r="G345" s="28">
        <f t="shared" si="26"/>
        <v>-884153.69863013702</v>
      </c>
      <c r="H345" s="29">
        <f>SUM($B$8:B345)</f>
        <v>1510</v>
      </c>
      <c r="I345" s="30">
        <f>_xlfn.IFNA(VLOOKUP(A345, Купоны[[#All],[Купоны дата]:[Купоны % от Номинала]],3,0),0)*$B$4/100*H345</f>
        <v>0</v>
      </c>
      <c r="J345" s="29" t="str">
        <f t="shared" si="28"/>
        <v>Нет</v>
      </c>
      <c r="K345" s="30">
        <f t="shared" si="29"/>
        <v>-884153.69863013702</v>
      </c>
      <c r="L345" s="29">
        <f t="shared" si="27"/>
        <v>-668181.75876570796</v>
      </c>
    </row>
    <row r="346" spans="1:12" x14ac:dyDescent="0.2">
      <c r="A346" s="27">
        <v>44077</v>
      </c>
      <c r="B346" s="28">
        <v>-1400</v>
      </c>
      <c r="C346" s="29">
        <f>VLOOKUP(A346,Таблица2[[&lt;DATE&gt;]:[&lt;VOL&gt;]],5)</f>
        <v>100.88</v>
      </c>
      <c r="D346" s="29">
        <f>MATCH(A346,Купоны[[#All],[Купоны дата]],1)</f>
        <v>7</v>
      </c>
      <c r="E346" s="33">
        <f>INDEX(Купоны[[#All],[Купоны дата]],D346,1)</f>
        <v>43931</v>
      </c>
      <c r="F346" s="30">
        <f t="shared" si="25"/>
        <v>3.2</v>
      </c>
      <c r="G346" s="28">
        <f t="shared" si="26"/>
        <v>1457120</v>
      </c>
      <c r="H346" s="29">
        <f>SUM($B$8:B346)</f>
        <v>110</v>
      </c>
      <c r="I346" s="30">
        <f>_xlfn.IFNA(VLOOKUP(A346, Купоны[[#All],[Купоны дата]:[Купоны % от Номинала]],3,0),0)*$B$4/100*H346</f>
        <v>0</v>
      </c>
      <c r="J346" s="29" t="str">
        <f t="shared" si="28"/>
        <v>Нет</v>
      </c>
      <c r="K346" s="30">
        <f t="shared" si="29"/>
        <v>1457120</v>
      </c>
      <c r="L346" s="29">
        <f t="shared" si="27"/>
        <v>1100897.471933058</v>
      </c>
    </row>
    <row r="347" spans="1:12" x14ac:dyDescent="0.2">
      <c r="A347" s="27">
        <v>44078</v>
      </c>
      <c r="B347" s="28">
        <v>640</v>
      </c>
      <c r="C347" s="29">
        <f>VLOOKUP(A347,Таблица2[[&lt;DATE&gt;]:[&lt;VOL&gt;]],5)</f>
        <v>100.93</v>
      </c>
      <c r="D347" s="29">
        <f>MATCH(A347,Купоны[[#All],[Купоны дата]],1)</f>
        <v>7</v>
      </c>
      <c r="E347" s="33">
        <f>INDEX(Купоны[[#All],[Купоны дата]],D347,1)</f>
        <v>43931</v>
      </c>
      <c r="F347" s="30">
        <f t="shared" si="25"/>
        <v>3.2219178082191782</v>
      </c>
      <c r="G347" s="28">
        <f t="shared" si="26"/>
        <v>-666572.27397260268</v>
      </c>
      <c r="H347" s="29">
        <f>SUM($B$8:B347)</f>
        <v>750</v>
      </c>
      <c r="I347" s="30">
        <f>_xlfn.IFNA(VLOOKUP(A347, Купоны[[#All],[Купоны дата]:[Купоны % от Номинала]],3,0),0)*$B$4/100*H347</f>
        <v>0</v>
      </c>
      <c r="J347" s="29" t="str">
        <f t="shared" si="28"/>
        <v>Нет</v>
      </c>
      <c r="K347" s="30">
        <f t="shared" si="29"/>
        <v>-666572.27397260268</v>
      </c>
      <c r="L347" s="29">
        <f t="shared" si="27"/>
        <v>-503481.48951373395</v>
      </c>
    </row>
    <row r="348" spans="1:12" x14ac:dyDescent="0.2">
      <c r="A348" s="27">
        <v>44088</v>
      </c>
      <c r="B348" s="28">
        <v>380</v>
      </c>
      <c r="C348" s="29">
        <f>VLOOKUP(A348,Таблица2[[&lt;DATE&gt;]:[&lt;VOL&gt;]],5)</f>
        <v>100.79</v>
      </c>
      <c r="D348" s="29">
        <f>MATCH(A348,Купоны[[#All],[Купоны дата]],1)</f>
        <v>7</v>
      </c>
      <c r="E348" s="33">
        <f>INDEX(Купоны[[#All],[Купоны дата]],D348,1)</f>
        <v>43931</v>
      </c>
      <c r="F348" s="30">
        <f t="shared" si="25"/>
        <v>3.441095890410959</v>
      </c>
      <c r="G348" s="28">
        <f t="shared" si="26"/>
        <v>-396078.1643835617</v>
      </c>
      <c r="H348" s="29">
        <f>SUM($B$8:B348)</f>
        <v>1130</v>
      </c>
      <c r="I348" s="30">
        <f>_xlfn.IFNA(VLOOKUP(A348, Купоны[[#All],[Купоны дата]:[Купоны % от Номинала]],3,0),0)*$B$4/100*H348</f>
        <v>0</v>
      </c>
      <c r="J348" s="29" t="str">
        <f t="shared" si="28"/>
        <v>Нет</v>
      </c>
      <c r="K348" s="30">
        <f t="shared" si="29"/>
        <v>-396078.1643835617</v>
      </c>
      <c r="L348" s="29">
        <f t="shared" si="27"/>
        <v>-298376.24409000063</v>
      </c>
    </row>
    <row r="349" spans="1:12" x14ac:dyDescent="0.2">
      <c r="A349" s="27">
        <v>44092</v>
      </c>
      <c r="B349" s="28">
        <v>-290</v>
      </c>
      <c r="C349" s="29">
        <f>VLOOKUP(A349,Таблица2[[&lt;DATE&gt;]:[&lt;VOL&gt;]],5)</f>
        <v>100.74</v>
      </c>
      <c r="D349" s="29">
        <f>MATCH(A349,Купоны[[#All],[Купоны дата]],1)</f>
        <v>7</v>
      </c>
      <c r="E349" s="33">
        <f>INDEX(Купоны[[#All],[Купоны дата]],D349,1)</f>
        <v>43931</v>
      </c>
      <c r="F349" s="30">
        <f t="shared" si="25"/>
        <v>3.5287671232876718</v>
      </c>
      <c r="G349" s="28">
        <f t="shared" si="26"/>
        <v>302379.42465753423</v>
      </c>
      <c r="H349" s="29">
        <f>SUM($B$8:B349)</f>
        <v>840</v>
      </c>
      <c r="I349" s="30">
        <f>_xlfn.IFNA(VLOOKUP(A349, Купоны[[#All],[Купоны дата]:[Купоны % от Номинала]],3,0),0)*$B$4/100*H349</f>
        <v>0</v>
      </c>
      <c r="J349" s="29" t="str">
        <f t="shared" si="28"/>
        <v>Нет</v>
      </c>
      <c r="K349" s="30">
        <f t="shared" si="29"/>
        <v>302379.42465753423</v>
      </c>
      <c r="L349" s="29">
        <f t="shared" si="27"/>
        <v>227548.72700262218</v>
      </c>
    </row>
    <row r="350" spans="1:12" x14ac:dyDescent="0.2">
      <c r="A350" s="27">
        <v>44097</v>
      </c>
      <c r="B350" s="28">
        <v>440</v>
      </c>
      <c r="C350" s="29">
        <f>VLOOKUP(A350,Таблица2[[&lt;DATE&gt;]:[&lt;VOL&gt;]],5)</f>
        <v>100.82</v>
      </c>
      <c r="D350" s="29">
        <f>MATCH(A350,Купоны[[#All],[Купоны дата]],1)</f>
        <v>7</v>
      </c>
      <c r="E350" s="33">
        <f>INDEX(Купоны[[#All],[Купоны дата]],D350,1)</f>
        <v>43931</v>
      </c>
      <c r="F350" s="30">
        <f t="shared" si="25"/>
        <v>3.6383561643835618</v>
      </c>
      <c r="G350" s="28">
        <f t="shared" si="26"/>
        <v>-459616.7671232876</v>
      </c>
      <c r="H350" s="29">
        <f>SUM($B$8:B350)</f>
        <v>1280</v>
      </c>
      <c r="I350" s="30">
        <f>_xlfn.IFNA(VLOOKUP(A350, Купоны[[#All],[Купоны дата]:[Купоны % от Номинала]],3,0),0)*$B$4/100*H350</f>
        <v>0</v>
      </c>
      <c r="J350" s="29" t="str">
        <f t="shared" si="28"/>
        <v>Нет</v>
      </c>
      <c r="K350" s="30">
        <f t="shared" si="29"/>
        <v>-459616.7671232876</v>
      </c>
      <c r="L350" s="29">
        <f t="shared" si="27"/>
        <v>-345415.305227342</v>
      </c>
    </row>
    <row r="351" spans="1:12" x14ac:dyDescent="0.2">
      <c r="A351" s="27">
        <v>44099</v>
      </c>
      <c r="B351" s="28">
        <v>-1100</v>
      </c>
      <c r="C351" s="29">
        <f>VLOOKUP(A351,Таблица2[[&lt;DATE&gt;]:[&lt;VOL&gt;]],5)</f>
        <v>100.75</v>
      </c>
      <c r="D351" s="29">
        <f>MATCH(A351,Купоны[[#All],[Купоны дата]],1)</f>
        <v>7</v>
      </c>
      <c r="E351" s="33">
        <f>INDEX(Купоны[[#All],[Купоны дата]],D351,1)</f>
        <v>43931</v>
      </c>
      <c r="F351" s="30">
        <f t="shared" si="25"/>
        <v>3.6821917808219173</v>
      </c>
      <c r="G351" s="28">
        <f t="shared" si="26"/>
        <v>1148754.1095890412</v>
      </c>
      <c r="H351" s="29">
        <f>SUM($B$8:B351)</f>
        <v>180</v>
      </c>
      <c r="I351" s="30">
        <f>_xlfn.IFNA(VLOOKUP(A351, Купоны[[#All],[Купоны дата]:[Купоны % от Номинала]],3,0),0)*$B$4/100*H351</f>
        <v>0</v>
      </c>
      <c r="J351" s="29" t="str">
        <f t="shared" si="28"/>
        <v>Нет</v>
      </c>
      <c r="K351" s="30">
        <f t="shared" si="29"/>
        <v>1148754.1095890412</v>
      </c>
      <c r="L351" s="29">
        <f t="shared" si="27"/>
        <v>862863.7166288693</v>
      </c>
    </row>
    <row r="352" spans="1:12" x14ac:dyDescent="0.2">
      <c r="A352" s="27">
        <v>44106</v>
      </c>
      <c r="B352" s="28">
        <v>-30</v>
      </c>
      <c r="C352" s="29">
        <f>VLOOKUP(A352,Таблица2[[&lt;DATE&gt;]:[&lt;VOL&gt;]],5)</f>
        <v>100.7</v>
      </c>
      <c r="D352" s="29">
        <f>MATCH(A352,Купоны[[#All],[Купоны дата]],1)</f>
        <v>7</v>
      </c>
      <c r="E352" s="33">
        <f>INDEX(Купоны[[#All],[Купоны дата]],D352,1)</f>
        <v>43931</v>
      </c>
      <c r="F352" s="30">
        <f t="shared" si="25"/>
        <v>3.8356164383561646</v>
      </c>
      <c r="G352" s="28">
        <f t="shared" si="26"/>
        <v>31360.684931506854</v>
      </c>
      <c r="H352" s="29">
        <f>SUM($B$8:B352)</f>
        <v>150</v>
      </c>
      <c r="I352" s="30">
        <f>_xlfn.IFNA(VLOOKUP(A352, Купоны[[#All],[Купоны дата]:[Купоны % от Номинала]],3,0),0)*$B$4/100*H352</f>
        <v>0</v>
      </c>
      <c r="J352" s="29" t="str">
        <f t="shared" si="28"/>
        <v>Нет</v>
      </c>
      <c r="K352" s="30">
        <f t="shared" si="29"/>
        <v>31360.684931506854</v>
      </c>
      <c r="L352" s="29">
        <f t="shared" si="27"/>
        <v>23512.219309233747</v>
      </c>
    </row>
    <row r="353" spans="1:12" x14ac:dyDescent="0.2">
      <c r="A353" s="27">
        <v>44113</v>
      </c>
      <c r="B353" s="28">
        <v>0</v>
      </c>
      <c r="C353" s="29">
        <f>VLOOKUP(A353,Таблица2[[&lt;DATE&gt;]:[&lt;VOL&gt;]],5)</f>
        <v>100.6</v>
      </c>
      <c r="D353" s="29">
        <f>MATCH(A353,Купоны[[#All],[Купоны дата]],1)</f>
        <v>8</v>
      </c>
      <c r="E353" s="33">
        <f>INDEX(Купоны[[#All],[Купоны дата]],D353,1)</f>
        <v>44113</v>
      </c>
      <c r="F353" s="30">
        <f t="shared" si="25"/>
        <v>0</v>
      </c>
      <c r="G353" s="28">
        <f t="shared" si="26"/>
        <v>0</v>
      </c>
      <c r="H353" s="29">
        <f>SUM($B$8:B353)</f>
        <v>150</v>
      </c>
      <c r="I353" s="30">
        <f>_xlfn.IFNA(VLOOKUP(A353, Купоны[[#All],[Купоны дата]:[Купоны % от Номинала]],3,0),0)*$B$4/100*H353</f>
        <v>5983.5</v>
      </c>
      <c r="J353" s="29" t="str">
        <f t="shared" si="28"/>
        <v>Да</v>
      </c>
      <c r="K353" s="30">
        <f t="shared" si="29"/>
        <v>5983.5</v>
      </c>
      <c r="L353" s="29">
        <f t="shared" si="27"/>
        <v>4477.713839869627</v>
      </c>
    </row>
    <row r="354" spans="1:12" x14ac:dyDescent="0.2">
      <c r="A354" s="27">
        <v>44118</v>
      </c>
      <c r="B354" s="28">
        <v>340</v>
      </c>
      <c r="C354" s="29">
        <f>VLOOKUP(A354,Таблица2[[&lt;DATE&gt;]:[&lt;VOL&gt;]],5)</f>
        <v>100.5</v>
      </c>
      <c r="D354" s="29">
        <f>MATCH(A354,Купоны[[#All],[Купоны дата]],1)</f>
        <v>8</v>
      </c>
      <c r="E354" s="33">
        <f>INDEX(Купоны[[#All],[Купоны дата]],D354,1)</f>
        <v>44113</v>
      </c>
      <c r="F354" s="30">
        <f t="shared" si="25"/>
        <v>0.10958904109589042</v>
      </c>
      <c r="G354" s="28">
        <f t="shared" si="26"/>
        <v>-342072.60273972602</v>
      </c>
      <c r="H354" s="29">
        <f>SUM($B$8:B354)</f>
        <v>490</v>
      </c>
      <c r="I354" s="30">
        <f>_xlfn.IFNA(VLOOKUP(A354, Купоны[[#All],[Купоны дата]:[Купоны % от Номинала]],3,0),0)*$B$4/100*H354</f>
        <v>0</v>
      </c>
      <c r="J354" s="29" t="str">
        <f t="shared" si="28"/>
        <v>Нет</v>
      </c>
      <c r="K354" s="30">
        <f t="shared" si="29"/>
        <v>-342072.60273972602</v>
      </c>
      <c r="L354" s="29">
        <f t="shared" si="27"/>
        <v>-255648.27796028109</v>
      </c>
    </row>
    <row r="355" spans="1:12" x14ac:dyDescent="0.2">
      <c r="A355" s="27">
        <v>44120</v>
      </c>
      <c r="B355" s="28">
        <v>-370</v>
      </c>
      <c r="C355" s="29">
        <f>VLOOKUP(A355,Таблица2[[&lt;DATE&gt;]:[&lt;VOL&gt;]],5)</f>
        <v>100.48</v>
      </c>
      <c r="D355" s="29">
        <f>MATCH(A355,Купоны[[#All],[Купоны дата]],1)</f>
        <v>8</v>
      </c>
      <c r="E355" s="33">
        <f>INDEX(Купоны[[#All],[Купоны дата]],D355,1)</f>
        <v>44113</v>
      </c>
      <c r="F355" s="30">
        <f t="shared" si="25"/>
        <v>0.15342465753424658</v>
      </c>
      <c r="G355" s="28">
        <f t="shared" si="26"/>
        <v>372343.67123287672</v>
      </c>
      <c r="H355" s="29">
        <f>SUM($B$8:B355)</f>
        <v>120</v>
      </c>
      <c r="I355" s="30">
        <f>_xlfn.IFNA(VLOOKUP(A355, Купоны[[#All],[Купоны дата]:[Купоны % от Номинала]],3,0),0)*$B$4/100*H355</f>
        <v>0</v>
      </c>
      <c r="J355" s="29" t="str">
        <f t="shared" si="28"/>
        <v>Нет</v>
      </c>
      <c r="K355" s="30">
        <f t="shared" si="29"/>
        <v>372343.67123287672</v>
      </c>
      <c r="L355" s="29">
        <f t="shared" si="27"/>
        <v>278123.6830572898</v>
      </c>
    </row>
    <row r="356" spans="1:12" x14ac:dyDescent="0.2">
      <c r="A356" s="27">
        <v>44124</v>
      </c>
      <c r="B356" s="28">
        <v>-120</v>
      </c>
      <c r="C356" s="29">
        <f>VLOOKUP(A356,Таблица2[[&lt;DATE&gt;]:[&lt;VOL&gt;]],5)</f>
        <v>100.43</v>
      </c>
      <c r="D356" s="29">
        <f>MATCH(A356,Купоны[[#All],[Купоны дата]],1)</f>
        <v>8</v>
      </c>
      <c r="E356" s="33">
        <f>INDEX(Купоны[[#All],[Купоны дата]],D356,1)</f>
        <v>44113</v>
      </c>
      <c r="F356" s="30">
        <f t="shared" si="25"/>
        <v>0.24109589041095891</v>
      </c>
      <c r="G356" s="28">
        <f t="shared" si="26"/>
        <v>120805.31506849318</v>
      </c>
      <c r="H356" s="29">
        <f>SUM($B$8:B356)</f>
        <v>0</v>
      </c>
      <c r="I356" s="30">
        <f>_xlfn.IFNA(VLOOKUP(A356, Купоны[[#All],[Купоны дата]:[Купоны % от Номинала]],3,0),0)*$B$4/100*H356</f>
        <v>0</v>
      </c>
      <c r="J356" s="29" t="str">
        <f t="shared" si="28"/>
        <v>Нет</v>
      </c>
      <c r="K356" s="30">
        <f t="shared" si="29"/>
        <v>120805.31506849318</v>
      </c>
      <c r="L356" s="29">
        <f t="shared" si="27"/>
        <v>90140.273075524805</v>
      </c>
    </row>
    <row r="357" spans="1:12" x14ac:dyDescent="0.2">
      <c r="A357" s="27">
        <v>44173</v>
      </c>
      <c r="B357" s="28">
        <v>0</v>
      </c>
      <c r="C357" s="29">
        <f>VLOOKUP(A357,Таблица2[[&lt;DATE&gt;]:[&lt;VOL&gt;]],5)</f>
        <v>100.01</v>
      </c>
      <c r="D357" s="29">
        <f>MATCH(A357,Купоны[[#All],[Купоны дата]],1)</f>
        <v>9</v>
      </c>
      <c r="E357" s="33">
        <f>INDEX(Купоны[[#All],[Купоны дата]],D357,1)</f>
        <v>44173</v>
      </c>
      <c r="F357" s="30">
        <f t="shared" si="25"/>
        <v>0</v>
      </c>
      <c r="G357" s="28">
        <f t="shared" si="26"/>
        <v>0</v>
      </c>
      <c r="H357" s="29">
        <f>SUM($B$8:B357)</f>
        <v>0</v>
      </c>
      <c r="I357" s="30">
        <f>_xlfn.IFNA(VLOOKUP(A357, Купоны[[#All],[Купоны дата]:[Купоны % от Номинала]],3,0),0)*$B$4/100*H357</f>
        <v>0</v>
      </c>
      <c r="J357" s="29" t="str">
        <f t="shared" si="28"/>
        <v>Нет</v>
      </c>
      <c r="K357" s="30">
        <f t="shared" si="29"/>
        <v>0</v>
      </c>
      <c r="L357" s="29">
        <f t="shared" si="27"/>
        <v>0</v>
      </c>
    </row>
    <row r="358" spans="1:12" x14ac:dyDescent="0.2">
      <c r="A358" s="26" t="s">
        <v>40</v>
      </c>
      <c r="B358" s="26">
        <f t="shared" ref="B358:I358" si="30">SUM(B8:B357)</f>
        <v>0</v>
      </c>
      <c r="C358" s="26">
        <f t="shared" si="30"/>
        <v>35411.320000000007</v>
      </c>
      <c r="D358" s="26">
        <f t="shared" si="30"/>
        <v>1590</v>
      </c>
      <c r="E358" s="26"/>
      <c r="F358" s="26">
        <f t="shared" si="30"/>
        <v>685.17260273972579</v>
      </c>
      <c r="G358" s="26">
        <f t="shared" si="30"/>
        <v>35065.273972602663</v>
      </c>
      <c r="H358" s="26">
        <f t="shared" si="30"/>
        <v>243700</v>
      </c>
      <c r="I358" s="26">
        <f t="shared" si="30"/>
        <v>171527</v>
      </c>
      <c r="J358" s="26"/>
      <c r="K358" s="26">
        <f>SUM(K8:K357)</f>
        <v>206592.27397260361</v>
      </c>
      <c r="L358" s="31">
        <f>SUM(L8:L357)</f>
        <v>4.3164181988686323E-6</v>
      </c>
    </row>
  </sheetData>
  <mergeCells count="1">
    <mergeCell ref="A1:B1"/>
  </mergeCells>
  <conditionalFormatting sqref="I8:I357">
    <cfRule type="cellIs" dxfId="19" priority="2" operator="notEqual">
      <formula>0</formula>
    </cfRule>
  </conditionalFormatting>
  <conditionalFormatting sqref="J8:J357">
    <cfRule type="cellIs" dxfId="18" priority="1" operator="equal">
      <formula>"Да"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A14D-F21A-1844-B070-3A5DFF1B59A3}">
  <dimension ref="A1:D509"/>
  <sheetViews>
    <sheetView topLeftCell="A304" zoomScale="116" workbookViewId="0">
      <selection activeCell="D509" sqref="A1:D509"/>
    </sheetView>
  </sheetViews>
  <sheetFormatPr baseColWidth="10" defaultRowHeight="16" x14ac:dyDescent="0.2"/>
  <cols>
    <col min="2" max="2" width="20.6640625" customWidth="1"/>
    <col min="3" max="3" width="13.33203125" customWidth="1"/>
  </cols>
  <sheetData>
    <row r="1" spans="1:4" x14ac:dyDescent="0.2">
      <c r="A1" s="15" t="s">
        <v>0</v>
      </c>
      <c r="B1" s="16" t="s">
        <v>1</v>
      </c>
      <c r="C1" s="16" t="s">
        <v>2</v>
      </c>
      <c r="D1" s="17" t="s">
        <v>21</v>
      </c>
    </row>
    <row r="2" spans="1:4" x14ac:dyDescent="0.2">
      <c r="A2" s="18">
        <v>43021</v>
      </c>
      <c r="B2" s="19">
        <v>290</v>
      </c>
      <c r="C2" s="19" t="s">
        <v>3</v>
      </c>
      <c r="D2" s="20">
        <f t="shared" ref="D2:D33" si="0">IF(C2 = "Продажа",-B2,B2)</f>
        <v>290</v>
      </c>
    </row>
    <row r="3" spans="1:4" x14ac:dyDescent="0.2">
      <c r="A3" s="18">
        <v>43021</v>
      </c>
      <c r="B3" s="19">
        <v>90</v>
      </c>
      <c r="C3" s="19" t="s">
        <v>3</v>
      </c>
      <c r="D3" s="20">
        <f t="shared" si="0"/>
        <v>90</v>
      </c>
    </row>
    <row r="4" spans="1:4" x14ac:dyDescent="0.2">
      <c r="A4" s="18">
        <v>43026</v>
      </c>
      <c r="B4" s="19">
        <v>380</v>
      </c>
      <c r="C4" s="19" t="s">
        <v>3</v>
      </c>
      <c r="D4" s="20">
        <f t="shared" si="0"/>
        <v>380</v>
      </c>
    </row>
    <row r="5" spans="1:4" x14ac:dyDescent="0.2">
      <c r="A5" s="18">
        <v>43027</v>
      </c>
      <c r="B5" s="19">
        <v>570</v>
      </c>
      <c r="C5" s="19" t="s">
        <v>3</v>
      </c>
      <c r="D5" s="20">
        <f t="shared" si="0"/>
        <v>570</v>
      </c>
    </row>
    <row r="6" spans="1:4" x14ac:dyDescent="0.2">
      <c r="A6" s="18">
        <v>43028</v>
      </c>
      <c r="B6" s="19">
        <v>490</v>
      </c>
      <c r="C6" s="19" t="s">
        <v>4</v>
      </c>
      <c r="D6" s="20">
        <f t="shared" si="0"/>
        <v>-490</v>
      </c>
    </row>
    <row r="7" spans="1:4" x14ac:dyDescent="0.2">
      <c r="A7" s="18">
        <v>43028</v>
      </c>
      <c r="B7" s="19">
        <v>800</v>
      </c>
      <c r="C7" s="19" t="s">
        <v>4</v>
      </c>
      <c r="D7" s="20">
        <f t="shared" si="0"/>
        <v>-800</v>
      </c>
    </row>
    <row r="8" spans="1:4" x14ac:dyDescent="0.2">
      <c r="A8" s="18">
        <v>43028</v>
      </c>
      <c r="B8" s="19">
        <v>260</v>
      </c>
      <c r="C8" s="19" t="s">
        <v>3</v>
      </c>
      <c r="D8" s="20">
        <f t="shared" si="0"/>
        <v>260</v>
      </c>
    </row>
    <row r="9" spans="1:4" x14ac:dyDescent="0.2">
      <c r="A9" s="18">
        <v>43031</v>
      </c>
      <c r="B9" s="19">
        <v>230</v>
      </c>
      <c r="C9" s="19" t="s">
        <v>3</v>
      </c>
      <c r="D9" s="20">
        <f t="shared" si="0"/>
        <v>230</v>
      </c>
    </row>
    <row r="10" spans="1:4" x14ac:dyDescent="0.2">
      <c r="A10" s="18">
        <v>43032</v>
      </c>
      <c r="B10" s="19">
        <v>390</v>
      </c>
      <c r="C10" s="19" t="s">
        <v>4</v>
      </c>
      <c r="D10" s="20">
        <f t="shared" si="0"/>
        <v>-390</v>
      </c>
    </row>
    <row r="11" spans="1:4" x14ac:dyDescent="0.2">
      <c r="A11" s="18">
        <v>43032</v>
      </c>
      <c r="B11" s="19">
        <v>410</v>
      </c>
      <c r="C11" s="19" t="s">
        <v>3</v>
      </c>
      <c r="D11" s="20">
        <f t="shared" si="0"/>
        <v>410</v>
      </c>
    </row>
    <row r="12" spans="1:4" x14ac:dyDescent="0.2">
      <c r="A12" s="18">
        <v>43035</v>
      </c>
      <c r="B12" s="19">
        <v>100</v>
      </c>
      <c r="C12" s="19" t="s">
        <v>4</v>
      </c>
      <c r="D12" s="20">
        <f t="shared" si="0"/>
        <v>-100</v>
      </c>
    </row>
    <row r="13" spans="1:4" x14ac:dyDescent="0.2">
      <c r="A13" s="18">
        <v>43035</v>
      </c>
      <c r="B13" s="19">
        <v>90</v>
      </c>
      <c r="C13" s="19" t="s">
        <v>3</v>
      </c>
      <c r="D13" s="20">
        <f t="shared" si="0"/>
        <v>90</v>
      </c>
    </row>
    <row r="14" spans="1:4" x14ac:dyDescent="0.2">
      <c r="A14" s="18">
        <v>43041</v>
      </c>
      <c r="B14" s="19">
        <v>700</v>
      </c>
      <c r="C14" s="19" t="s">
        <v>3</v>
      </c>
      <c r="D14" s="20">
        <f t="shared" si="0"/>
        <v>700</v>
      </c>
    </row>
    <row r="15" spans="1:4" x14ac:dyDescent="0.2">
      <c r="A15" s="18">
        <v>43042</v>
      </c>
      <c r="B15" s="19">
        <v>330</v>
      </c>
      <c r="C15" s="19" t="s">
        <v>4</v>
      </c>
      <c r="D15" s="20">
        <f t="shared" si="0"/>
        <v>-330</v>
      </c>
    </row>
    <row r="16" spans="1:4" x14ac:dyDescent="0.2">
      <c r="A16" s="18">
        <v>43042</v>
      </c>
      <c r="B16" s="19">
        <v>470</v>
      </c>
      <c r="C16" s="19" t="s">
        <v>4</v>
      </c>
      <c r="D16" s="20">
        <f t="shared" si="0"/>
        <v>-470</v>
      </c>
    </row>
    <row r="17" spans="1:4" x14ac:dyDescent="0.2">
      <c r="A17" s="18">
        <v>43046</v>
      </c>
      <c r="B17" s="19">
        <v>150</v>
      </c>
      <c r="C17" s="19" t="s">
        <v>3</v>
      </c>
      <c r="D17" s="20">
        <f t="shared" si="0"/>
        <v>150</v>
      </c>
    </row>
    <row r="18" spans="1:4" x14ac:dyDescent="0.2">
      <c r="A18" s="18">
        <v>43046</v>
      </c>
      <c r="B18" s="19">
        <v>90</v>
      </c>
      <c r="C18" s="19" t="s">
        <v>3</v>
      </c>
      <c r="D18" s="20">
        <f t="shared" si="0"/>
        <v>90</v>
      </c>
    </row>
    <row r="19" spans="1:4" x14ac:dyDescent="0.2">
      <c r="A19" s="18">
        <v>43049</v>
      </c>
      <c r="B19" s="19">
        <v>30</v>
      </c>
      <c r="C19" s="19" t="s">
        <v>3</v>
      </c>
      <c r="D19" s="20">
        <f t="shared" si="0"/>
        <v>30</v>
      </c>
    </row>
    <row r="20" spans="1:4" x14ac:dyDescent="0.2">
      <c r="A20" s="18">
        <v>43049</v>
      </c>
      <c r="B20" s="19">
        <v>250</v>
      </c>
      <c r="C20" s="19" t="s">
        <v>3</v>
      </c>
      <c r="D20" s="20">
        <f t="shared" si="0"/>
        <v>250</v>
      </c>
    </row>
    <row r="21" spans="1:4" x14ac:dyDescent="0.2">
      <c r="A21" s="18">
        <v>43049</v>
      </c>
      <c r="B21" s="19">
        <v>700</v>
      </c>
      <c r="C21" s="19" t="s">
        <v>3</v>
      </c>
      <c r="D21" s="20">
        <f t="shared" si="0"/>
        <v>700</v>
      </c>
    </row>
    <row r="22" spans="1:4" x14ac:dyDescent="0.2">
      <c r="A22" s="18">
        <v>43053</v>
      </c>
      <c r="B22" s="19">
        <v>620</v>
      </c>
      <c r="C22" s="19" t="s">
        <v>4</v>
      </c>
      <c r="D22" s="20">
        <f t="shared" si="0"/>
        <v>-620</v>
      </c>
    </row>
    <row r="23" spans="1:4" x14ac:dyDescent="0.2">
      <c r="A23" s="18">
        <v>43055</v>
      </c>
      <c r="B23" s="19">
        <v>920</v>
      </c>
      <c r="C23" s="19" t="s">
        <v>4</v>
      </c>
      <c r="D23" s="20">
        <f t="shared" si="0"/>
        <v>-920</v>
      </c>
    </row>
    <row r="24" spans="1:4" x14ac:dyDescent="0.2">
      <c r="A24" s="18">
        <v>43056</v>
      </c>
      <c r="B24" s="19">
        <v>80</v>
      </c>
      <c r="C24" s="19" t="s">
        <v>4</v>
      </c>
      <c r="D24" s="20">
        <f t="shared" si="0"/>
        <v>-80</v>
      </c>
    </row>
    <row r="25" spans="1:4" x14ac:dyDescent="0.2">
      <c r="A25" s="18">
        <v>43056</v>
      </c>
      <c r="B25" s="19">
        <v>330</v>
      </c>
      <c r="C25" s="19" t="s">
        <v>3</v>
      </c>
      <c r="D25" s="20">
        <f t="shared" si="0"/>
        <v>330</v>
      </c>
    </row>
    <row r="26" spans="1:4" x14ac:dyDescent="0.2">
      <c r="A26" s="18">
        <v>43061</v>
      </c>
      <c r="B26" s="19">
        <v>550</v>
      </c>
      <c r="C26" s="19" t="s">
        <v>3</v>
      </c>
      <c r="D26" s="20">
        <f t="shared" si="0"/>
        <v>550</v>
      </c>
    </row>
    <row r="27" spans="1:4" x14ac:dyDescent="0.2">
      <c r="A27" s="18">
        <v>43069</v>
      </c>
      <c r="B27" s="19">
        <v>740</v>
      </c>
      <c r="C27" s="19" t="s">
        <v>3</v>
      </c>
      <c r="D27" s="20">
        <f t="shared" si="0"/>
        <v>740</v>
      </c>
    </row>
    <row r="28" spans="1:4" x14ac:dyDescent="0.2">
      <c r="A28" s="18">
        <v>43070</v>
      </c>
      <c r="B28" s="19">
        <v>1110</v>
      </c>
      <c r="C28" s="19" t="s">
        <v>4</v>
      </c>
      <c r="D28" s="20">
        <f t="shared" si="0"/>
        <v>-1110</v>
      </c>
    </row>
    <row r="29" spans="1:4" x14ac:dyDescent="0.2">
      <c r="A29" s="18">
        <v>43073</v>
      </c>
      <c r="B29" s="19">
        <v>520</v>
      </c>
      <c r="C29" s="19" t="s">
        <v>4</v>
      </c>
      <c r="D29" s="20">
        <f t="shared" si="0"/>
        <v>-520</v>
      </c>
    </row>
    <row r="30" spans="1:4" x14ac:dyDescent="0.2">
      <c r="A30" s="18">
        <v>43077</v>
      </c>
      <c r="B30" s="19">
        <v>30</v>
      </c>
      <c r="C30" s="19" t="s">
        <v>4</v>
      </c>
      <c r="D30" s="20">
        <f t="shared" si="0"/>
        <v>-30</v>
      </c>
    </row>
    <row r="31" spans="1:4" x14ac:dyDescent="0.2">
      <c r="A31" s="18">
        <v>43077</v>
      </c>
      <c r="B31" s="19">
        <v>460</v>
      </c>
      <c r="C31" s="19" t="s">
        <v>4</v>
      </c>
      <c r="D31" s="20">
        <f t="shared" si="0"/>
        <v>-460</v>
      </c>
    </row>
    <row r="32" spans="1:4" x14ac:dyDescent="0.2">
      <c r="A32" s="18">
        <v>43077</v>
      </c>
      <c r="B32" s="19">
        <v>610</v>
      </c>
      <c r="C32" s="19" t="s">
        <v>3</v>
      </c>
      <c r="D32" s="20">
        <f t="shared" si="0"/>
        <v>610</v>
      </c>
    </row>
    <row r="33" spans="1:4" x14ac:dyDescent="0.2">
      <c r="A33" s="18">
        <v>43077</v>
      </c>
      <c r="B33" s="19">
        <v>570</v>
      </c>
      <c r="C33" s="19" t="s">
        <v>3</v>
      </c>
      <c r="D33" s="20">
        <f t="shared" si="0"/>
        <v>570</v>
      </c>
    </row>
    <row r="34" spans="1:4" x14ac:dyDescent="0.2">
      <c r="A34" s="18">
        <v>43080</v>
      </c>
      <c r="B34" s="19">
        <v>60</v>
      </c>
      <c r="C34" s="19" t="s">
        <v>3</v>
      </c>
      <c r="D34" s="20">
        <f t="shared" ref="D34:D65" si="1">IF(C34 = "Продажа",-B34,B34)</f>
        <v>60</v>
      </c>
    </row>
    <row r="35" spans="1:4" x14ac:dyDescent="0.2">
      <c r="A35" s="18">
        <v>43081</v>
      </c>
      <c r="B35" s="19">
        <v>320</v>
      </c>
      <c r="C35" s="19" t="s">
        <v>4</v>
      </c>
      <c r="D35" s="20">
        <f t="shared" si="1"/>
        <v>-320</v>
      </c>
    </row>
    <row r="36" spans="1:4" x14ac:dyDescent="0.2">
      <c r="A36" s="18">
        <v>43083</v>
      </c>
      <c r="B36" s="19">
        <v>410</v>
      </c>
      <c r="C36" s="19" t="s">
        <v>3</v>
      </c>
      <c r="D36" s="20">
        <f t="shared" si="1"/>
        <v>410</v>
      </c>
    </row>
    <row r="37" spans="1:4" x14ac:dyDescent="0.2">
      <c r="A37" s="18">
        <v>43084</v>
      </c>
      <c r="B37" s="19">
        <v>640</v>
      </c>
      <c r="C37" s="19" t="s">
        <v>4</v>
      </c>
      <c r="D37" s="20">
        <f t="shared" si="1"/>
        <v>-640</v>
      </c>
    </row>
    <row r="38" spans="1:4" x14ac:dyDescent="0.2">
      <c r="A38" s="18">
        <v>43091</v>
      </c>
      <c r="B38" s="19">
        <v>510</v>
      </c>
      <c r="C38" s="19" t="s">
        <v>3</v>
      </c>
      <c r="D38" s="20">
        <f t="shared" si="1"/>
        <v>510</v>
      </c>
    </row>
    <row r="39" spans="1:4" x14ac:dyDescent="0.2">
      <c r="A39" s="18">
        <v>43095</v>
      </c>
      <c r="B39" s="19">
        <v>40</v>
      </c>
      <c r="C39" s="19" t="s">
        <v>3</v>
      </c>
      <c r="D39" s="20">
        <f t="shared" si="1"/>
        <v>40</v>
      </c>
    </row>
    <row r="40" spans="1:4" x14ac:dyDescent="0.2">
      <c r="A40" s="18">
        <v>43098</v>
      </c>
      <c r="B40" s="19">
        <v>750</v>
      </c>
      <c r="C40" s="19" t="s">
        <v>4</v>
      </c>
      <c r="D40" s="20">
        <f t="shared" si="1"/>
        <v>-750</v>
      </c>
    </row>
    <row r="41" spans="1:4" x14ac:dyDescent="0.2">
      <c r="A41" s="18">
        <v>43098</v>
      </c>
      <c r="B41" s="19">
        <v>170</v>
      </c>
      <c r="C41" s="19" t="s">
        <v>4</v>
      </c>
      <c r="D41" s="20">
        <f t="shared" si="1"/>
        <v>-170</v>
      </c>
    </row>
    <row r="42" spans="1:4" x14ac:dyDescent="0.2">
      <c r="A42" s="18">
        <v>43098</v>
      </c>
      <c r="B42" s="19">
        <v>220</v>
      </c>
      <c r="C42" s="19" t="s">
        <v>3</v>
      </c>
      <c r="D42" s="20">
        <f t="shared" si="1"/>
        <v>220</v>
      </c>
    </row>
    <row r="43" spans="1:4" x14ac:dyDescent="0.2">
      <c r="A43" s="18">
        <v>43103</v>
      </c>
      <c r="B43" s="19">
        <v>540</v>
      </c>
      <c r="C43" s="19" t="s">
        <v>3</v>
      </c>
      <c r="D43" s="20">
        <f t="shared" si="1"/>
        <v>540</v>
      </c>
    </row>
    <row r="44" spans="1:4" x14ac:dyDescent="0.2">
      <c r="A44" s="18">
        <v>43105</v>
      </c>
      <c r="B44" s="19">
        <v>620</v>
      </c>
      <c r="C44" s="19" t="s">
        <v>4</v>
      </c>
      <c r="D44" s="20">
        <f t="shared" si="1"/>
        <v>-620</v>
      </c>
    </row>
    <row r="45" spans="1:4" x14ac:dyDescent="0.2">
      <c r="A45" s="18">
        <v>43112</v>
      </c>
      <c r="B45" s="19">
        <v>50</v>
      </c>
      <c r="C45" s="19" t="s">
        <v>3</v>
      </c>
      <c r="D45" s="20">
        <f t="shared" si="1"/>
        <v>50</v>
      </c>
    </row>
    <row r="46" spans="1:4" x14ac:dyDescent="0.2">
      <c r="A46" s="18">
        <v>43112</v>
      </c>
      <c r="B46" s="19">
        <v>50</v>
      </c>
      <c r="C46" s="19" t="s">
        <v>3</v>
      </c>
      <c r="D46" s="20">
        <f t="shared" si="1"/>
        <v>50</v>
      </c>
    </row>
    <row r="47" spans="1:4" x14ac:dyDescent="0.2">
      <c r="A47" s="18">
        <v>43112</v>
      </c>
      <c r="B47" s="19">
        <v>360</v>
      </c>
      <c r="C47" s="19" t="s">
        <v>3</v>
      </c>
      <c r="D47" s="20">
        <f t="shared" si="1"/>
        <v>360</v>
      </c>
    </row>
    <row r="48" spans="1:4" x14ac:dyDescent="0.2">
      <c r="A48" s="18">
        <v>43123</v>
      </c>
      <c r="B48" s="19">
        <v>290</v>
      </c>
      <c r="C48" s="19" t="s">
        <v>4</v>
      </c>
      <c r="D48" s="20">
        <f t="shared" si="1"/>
        <v>-290</v>
      </c>
    </row>
    <row r="49" spans="1:4" x14ac:dyDescent="0.2">
      <c r="A49" s="18">
        <v>43124</v>
      </c>
      <c r="B49" s="19">
        <v>390</v>
      </c>
      <c r="C49" s="19" t="s">
        <v>3</v>
      </c>
      <c r="D49" s="20">
        <f t="shared" si="1"/>
        <v>390</v>
      </c>
    </row>
    <row r="50" spans="1:4" x14ac:dyDescent="0.2">
      <c r="A50" s="18">
        <v>43125</v>
      </c>
      <c r="B50" s="19">
        <v>200</v>
      </c>
      <c r="C50" s="19" t="s">
        <v>3</v>
      </c>
      <c r="D50" s="20">
        <f t="shared" si="1"/>
        <v>200</v>
      </c>
    </row>
    <row r="51" spans="1:4" x14ac:dyDescent="0.2">
      <c r="A51" s="18">
        <v>43126</v>
      </c>
      <c r="B51" s="19">
        <v>750</v>
      </c>
      <c r="C51" s="19" t="s">
        <v>4</v>
      </c>
      <c r="D51" s="20">
        <f t="shared" si="1"/>
        <v>-750</v>
      </c>
    </row>
    <row r="52" spans="1:4" x14ac:dyDescent="0.2">
      <c r="A52" s="18">
        <v>43132</v>
      </c>
      <c r="B52" s="19">
        <v>450</v>
      </c>
      <c r="C52" s="19" t="s">
        <v>3</v>
      </c>
      <c r="D52" s="20">
        <f t="shared" si="1"/>
        <v>450</v>
      </c>
    </row>
    <row r="53" spans="1:4" x14ac:dyDescent="0.2">
      <c r="A53" s="18">
        <v>43140</v>
      </c>
      <c r="B53" s="19">
        <v>390</v>
      </c>
      <c r="C53" s="19" t="s">
        <v>4</v>
      </c>
      <c r="D53" s="20">
        <f t="shared" si="1"/>
        <v>-390</v>
      </c>
    </row>
    <row r="54" spans="1:4" x14ac:dyDescent="0.2">
      <c r="A54" s="18">
        <v>43140</v>
      </c>
      <c r="B54" s="19">
        <v>350</v>
      </c>
      <c r="C54" s="19" t="s">
        <v>3</v>
      </c>
      <c r="D54" s="20">
        <f t="shared" si="1"/>
        <v>350</v>
      </c>
    </row>
    <row r="55" spans="1:4" x14ac:dyDescent="0.2">
      <c r="A55" s="18">
        <v>43146</v>
      </c>
      <c r="B55" s="19">
        <v>220</v>
      </c>
      <c r="C55" s="19" t="s">
        <v>4</v>
      </c>
      <c r="D55" s="20">
        <f t="shared" si="1"/>
        <v>-220</v>
      </c>
    </row>
    <row r="56" spans="1:4" x14ac:dyDescent="0.2">
      <c r="A56" s="18">
        <v>43147</v>
      </c>
      <c r="B56" s="19">
        <v>30</v>
      </c>
      <c r="C56" s="19" t="s">
        <v>3</v>
      </c>
      <c r="D56" s="20">
        <f t="shared" si="1"/>
        <v>30</v>
      </c>
    </row>
    <row r="57" spans="1:4" x14ac:dyDescent="0.2">
      <c r="A57" s="18">
        <v>43152</v>
      </c>
      <c r="B57" s="19">
        <v>80</v>
      </c>
      <c r="C57" s="19" t="s">
        <v>3</v>
      </c>
      <c r="D57" s="20">
        <f t="shared" si="1"/>
        <v>80</v>
      </c>
    </row>
    <row r="58" spans="1:4" x14ac:dyDescent="0.2">
      <c r="A58" s="18">
        <v>43153</v>
      </c>
      <c r="B58" s="19">
        <v>90</v>
      </c>
      <c r="C58" s="19" t="s">
        <v>4</v>
      </c>
      <c r="D58" s="20">
        <f t="shared" si="1"/>
        <v>-90</v>
      </c>
    </row>
    <row r="59" spans="1:4" x14ac:dyDescent="0.2">
      <c r="A59" s="18">
        <v>43161</v>
      </c>
      <c r="B59" s="19">
        <v>360</v>
      </c>
      <c r="C59" s="19" t="s">
        <v>3</v>
      </c>
      <c r="D59" s="20">
        <f t="shared" si="1"/>
        <v>360</v>
      </c>
    </row>
    <row r="60" spans="1:4" x14ac:dyDescent="0.2">
      <c r="A60" s="18">
        <v>43161</v>
      </c>
      <c r="B60" s="19">
        <v>600</v>
      </c>
      <c r="C60" s="19" t="s">
        <v>3</v>
      </c>
      <c r="D60" s="20">
        <f t="shared" si="1"/>
        <v>600</v>
      </c>
    </row>
    <row r="61" spans="1:4" x14ac:dyDescent="0.2">
      <c r="A61" s="18">
        <v>43164</v>
      </c>
      <c r="B61" s="19">
        <v>660</v>
      </c>
      <c r="C61" s="19" t="s">
        <v>4</v>
      </c>
      <c r="D61" s="20">
        <f t="shared" si="1"/>
        <v>-660</v>
      </c>
    </row>
    <row r="62" spans="1:4" x14ac:dyDescent="0.2">
      <c r="A62" s="18">
        <v>43164</v>
      </c>
      <c r="B62" s="19">
        <v>230</v>
      </c>
      <c r="C62" s="19" t="s">
        <v>3</v>
      </c>
      <c r="D62" s="20">
        <f t="shared" si="1"/>
        <v>230</v>
      </c>
    </row>
    <row r="63" spans="1:4" x14ac:dyDescent="0.2">
      <c r="A63" s="18">
        <v>43166</v>
      </c>
      <c r="B63" s="19">
        <v>1000</v>
      </c>
      <c r="C63" s="19" t="s">
        <v>4</v>
      </c>
      <c r="D63" s="20">
        <f t="shared" si="1"/>
        <v>-1000</v>
      </c>
    </row>
    <row r="64" spans="1:4" x14ac:dyDescent="0.2">
      <c r="A64" s="18">
        <v>43166</v>
      </c>
      <c r="B64" s="19">
        <v>570</v>
      </c>
      <c r="C64" s="19" t="s">
        <v>3</v>
      </c>
      <c r="D64" s="20">
        <f t="shared" si="1"/>
        <v>570</v>
      </c>
    </row>
    <row r="65" spans="1:4" x14ac:dyDescent="0.2">
      <c r="A65" s="18">
        <v>43166</v>
      </c>
      <c r="B65" s="19">
        <v>200</v>
      </c>
      <c r="C65" s="19" t="s">
        <v>3</v>
      </c>
      <c r="D65" s="20">
        <f t="shared" si="1"/>
        <v>200</v>
      </c>
    </row>
    <row r="66" spans="1:4" x14ac:dyDescent="0.2">
      <c r="A66" s="18">
        <v>43168</v>
      </c>
      <c r="B66" s="19">
        <v>230</v>
      </c>
      <c r="C66" s="19" t="s">
        <v>4</v>
      </c>
      <c r="D66" s="20">
        <f t="shared" ref="D66:D97" si="2">IF(C66 = "Продажа",-B66,B66)</f>
        <v>-230</v>
      </c>
    </row>
    <row r="67" spans="1:4" x14ac:dyDescent="0.2">
      <c r="A67" s="18">
        <v>43168</v>
      </c>
      <c r="B67" s="19">
        <v>320</v>
      </c>
      <c r="C67" s="19" t="s">
        <v>3</v>
      </c>
      <c r="D67" s="20">
        <f t="shared" si="2"/>
        <v>320</v>
      </c>
    </row>
    <row r="68" spans="1:4" x14ac:dyDescent="0.2">
      <c r="A68" s="18">
        <v>43168</v>
      </c>
      <c r="B68" s="19">
        <v>110</v>
      </c>
      <c r="C68" s="19" t="s">
        <v>3</v>
      </c>
      <c r="D68" s="20">
        <f t="shared" si="2"/>
        <v>110</v>
      </c>
    </row>
    <row r="69" spans="1:4" x14ac:dyDescent="0.2">
      <c r="A69" s="18">
        <v>43172</v>
      </c>
      <c r="B69" s="19">
        <v>500</v>
      </c>
      <c r="C69" s="19" t="s">
        <v>4</v>
      </c>
      <c r="D69" s="20">
        <f t="shared" si="2"/>
        <v>-500</v>
      </c>
    </row>
    <row r="70" spans="1:4" x14ac:dyDescent="0.2">
      <c r="A70" s="18">
        <v>43173</v>
      </c>
      <c r="B70" s="19">
        <v>500</v>
      </c>
      <c r="C70" s="19" t="s">
        <v>3</v>
      </c>
      <c r="D70" s="20">
        <f t="shared" si="2"/>
        <v>500</v>
      </c>
    </row>
    <row r="71" spans="1:4" x14ac:dyDescent="0.2">
      <c r="A71" s="18">
        <v>43174</v>
      </c>
      <c r="B71" s="19">
        <v>40</v>
      </c>
      <c r="C71" s="19" t="s">
        <v>4</v>
      </c>
      <c r="D71" s="20">
        <f t="shared" si="2"/>
        <v>-40</v>
      </c>
    </row>
    <row r="72" spans="1:4" x14ac:dyDescent="0.2">
      <c r="A72" s="18">
        <v>43174</v>
      </c>
      <c r="B72" s="19">
        <v>120</v>
      </c>
      <c r="C72" s="19" t="s">
        <v>4</v>
      </c>
      <c r="D72" s="20">
        <f t="shared" si="2"/>
        <v>-120</v>
      </c>
    </row>
    <row r="73" spans="1:4" x14ac:dyDescent="0.2">
      <c r="A73" s="18">
        <v>43175</v>
      </c>
      <c r="B73" s="19">
        <v>290</v>
      </c>
      <c r="C73" s="19" t="s">
        <v>4</v>
      </c>
      <c r="D73" s="20">
        <f t="shared" si="2"/>
        <v>-290</v>
      </c>
    </row>
    <row r="74" spans="1:4" x14ac:dyDescent="0.2">
      <c r="A74" s="18">
        <v>43175</v>
      </c>
      <c r="B74" s="19">
        <v>580</v>
      </c>
      <c r="C74" s="19" t="s">
        <v>3</v>
      </c>
      <c r="D74" s="20">
        <f t="shared" si="2"/>
        <v>580</v>
      </c>
    </row>
    <row r="75" spans="1:4" x14ac:dyDescent="0.2">
      <c r="A75" s="18">
        <v>43178</v>
      </c>
      <c r="B75" s="19">
        <v>710</v>
      </c>
      <c r="C75" s="19" t="s">
        <v>4</v>
      </c>
      <c r="D75" s="20">
        <f t="shared" si="2"/>
        <v>-710</v>
      </c>
    </row>
    <row r="76" spans="1:4" x14ac:dyDescent="0.2">
      <c r="A76" s="18">
        <v>43178</v>
      </c>
      <c r="B76" s="19">
        <v>420</v>
      </c>
      <c r="C76" s="19" t="s">
        <v>3</v>
      </c>
      <c r="D76" s="20">
        <f t="shared" si="2"/>
        <v>420</v>
      </c>
    </row>
    <row r="77" spans="1:4" x14ac:dyDescent="0.2">
      <c r="A77" s="18">
        <v>43179</v>
      </c>
      <c r="B77" s="19">
        <v>380</v>
      </c>
      <c r="C77" s="19" t="s">
        <v>4</v>
      </c>
      <c r="D77" s="20">
        <f t="shared" si="2"/>
        <v>-380</v>
      </c>
    </row>
    <row r="78" spans="1:4" x14ac:dyDescent="0.2">
      <c r="A78" s="18">
        <v>43182</v>
      </c>
      <c r="B78" s="19">
        <v>240</v>
      </c>
      <c r="C78" s="19" t="s">
        <v>4</v>
      </c>
      <c r="D78" s="20">
        <f t="shared" si="2"/>
        <v>-240</v>
      </c>
    </row>
    <row r="79" spans="1:4" x14ac:dyDescent="0.2">
      <c r="A79" s="18">
        <v>43182</v>
      </c>
      <c r="B79" s="19">
        <v>130</v>
      </c>
      <c r="C79" s="19" t="s">
        <v>3</v>
      </c>
      <c r="D79" s="20">
        <f t="shared" si="2"/>
        <v>130</v>
      </c>
    </row>
    <row r="80" spans="1:4" x14ac:dyDescent="0.2">
      <c r="A80" s="18">
        <v>43182</v>
      </c>
      <c r="B80" s="19">
        <v>290</v>
      </c>
      <c r="C80" s="19" t="s">
        <v>3</v>
      </c>
      <c r="D80" s="20">
        <f t="shared" si="2"/>
        <v>290</v>
      </c>
    </row>
    <row r="81" spans="1:4" x14ac:dyDescent="0.2">
      <c r="A81" s="18">
        <v>43182</v>
      </c>
      <c r="B81" s="19">
        <v>590</v>
      </c>
      <c r="C81" s="19" t="s">
        <v>3</v>
      </c>
      <c r="D81" s="20">
        <f t="shared" si="2"/>
        <v>590</v>
      </c>
    </row>
    <row r="82" spans="1:4" x14ac:dyDescent="0.2">
      <c r="A82" s="18">
        <v>43187</v>
      </c>
      <c r="B82" s="19">
        <v>320</v>
      </c>
      <c r="C82" s="19" t="s">
        <v>4</v>
      </c>
      <c r="D82" s="20">
        <f t="shared" si="2"/>
        <v>-320</v>
      </c>
    </row>
    <row r="83" spans="1:4" x14ac:dyDescent="0.2">
      <c r="A83" s="18">
        <v>43188</v>
      </c>
      <c r="B83" s="19">
        <v>40</v>
      </c>
      <c r="C83" s="19" t="s">
        <v>4</v>
      </c>
      <c r="D83" s="20">
        <f t="shared" si="2"/>
        <v>-40</v>
      </c>
    </row>
    <row r="84" spans="1:4" x14ac:dyDescent="0.2">
      <c r="A84" s="18">
        <v>43189</v>
      </c>
      <c r="B84" s="19">
        <v>60</v>
      </c>
      <c r="C84" s="19" t="s">
        <v>4</v>
      </c>
      <c r="D84" s="20">
        <f t="shared" si="2"/>
        <v>-60</v>
      </c>
    </row>
    <row r="85" spans="1:4" x14ac:dyDescent="0.2">
      <c r="A85" s="18">
        <v>43189</v>
      </c>
      <c r="B85" s="19">
        <v>590</v>
      </c>
      <c r="C85" s="19" t="s">
        <v>3</v>
      </c>
      <c r="D85" s="20">
        <f t="shared" si="2"/>
        <v>590</v>
      </c>
    </row>
    <row r="86" spans="1:4" x14ac:dyDescent="0.2">
      <c r="A86" s="18">
        <v>43193</v>
      </c>
      <c r="B86" s="19">
        <v>1000</v>
      </c>
      <c r="C86" s="19" t="s">
        <v>4</v>
      </c>
      <c r="D86" s="20">
        <f t="shared" si="2"/>
        <v>-1000</v>
      </c>
    </row>
    <row r="87" spans="1:4" x14ac:dyDescent="0.2">
      <c r="A87" s="18">
        <v>43193</v>
      </c>
      <c r="B87" s="19">
        <v>570</v>
      </c>
      <c r="C87" s="19" t="s">
        <v>3</v>
      </c>
      <c r="D87" s="20">
        <f t="shared" si="2"/>
        <v>570</v>
      </c>
    </row>
    <row r="88" spans="1:4" x14ac:dyDescent="0.2">
      <c r="A88" s="18">
        <v>43196</v>
      </c>
      <c r="B88" s="19">
        <v>640</v>
      </c>
      <c r="C88" s="19" t="s">
        <v>3</v>
      </c>
      <c r="D88" s="20">
        <f t="shared" si="2"/>
        <v>640</v>
      </c>
    </row>
    <row r="89" spans="1:4" x14ac:dyDescent="0.2">
      <c r="A89" s="18">
        <v>43196</v>
      </c>
      <c r="B89" s="19">
        <v>640</v>
      </c>
      <c r="C89" s="19" t="s">
        <v>3</v>
      </c>
      <c r="D89" s="20">
        <f t="shared" si="2"/>
        <v>640</v>
      </c>
    </row>
    <row r="90" spans="1:4" x14ac:dyDescent="0.2">
      <c r="A90" s="18">
        <v>43200</v>
      </c>
      <c r="B90" s="19">
        <v>1680</v>
      </c>
      <c r="C90" s="19" t="s">
        <v>4</v>
      </c>
      <c r="D90" s="20">
        <f t="shared" si="2"/>
        <v>-1680</v>
      </c>
    </row>
    <row r="91" spans="1:4" x14ac:dyDescent="0.2">
      <c r="A91" s="18">
        <v>43202</v>
      </c>
      <c r="B91" s="19">
        <v>380</v>
      </c>
      <c r="C91" s="19" t="s">
        <v>3</v>
      </c>
      <c r="D91" s="20">
        <f t="shared" si="2"/>
        <v>380</v>
      </c>
    </row>
    <row r="92" spans="1:4" x14ac:dyDescent="0.2">
      <c r="A92" s="18">
        <v>43203</v>
      </c>
      <c r="B92" s="19">
        <v>50</v>
      </c>
      <c r="C92" s="19" t="s">
        <v>4</v>
      </c>
      <c r="D92" s="20">
        <f t="shared" si="2"/>
        <v>-50</v>
      </c>
    </row>
    <row r="93" spans="1:4" x14ac:dyDescent="0.2">
      <c r="A93" s="18">
        <v>43203</v>
      </c>
      <c r="B93" s="19">
        <v>190</v>
      </c>
      <c r="C93" s="19" t="s">
        <v>3</v>
      </c>
      <c r="D93" s="20">
        <f t="shared" si="2"/>
        <v>190</v>
      </c>
    </row>
    <row r="94" spans="1:4" x14ac:dyDescent="0.2">
      <c r="A94" s="18">
        <v>43203</v>
      </c>
      <c r="B94" s="19">
        <v>220</v>
      </c>
      <c r="C94" s="19" t="s">
        <v>3</v>
      </c>
      <c r="D94" s="20">
        <f t="shared" si="2"/>
        <v>220</v>
      </c>
    </row>
    <row r="95" spans="1:4" x14ac:dyDescent="0.2">
      <c r="A95" s="21">
        <v>43203</v>
      </c>
      <c r="B95" s="13">
        <v>0</v>
      </c>
      <c r="C95" s="13" t="s">
        <v>37</v>
      </c>
      <c r="D95" s="22">
        <v>0</v>
      </c>
    </row>
    <row r="96" spans="1:4" x14ac:dyDescent="0.2">
      <c r="A96" s="18">
        <v>43213</v>
      </c>
      <c r="B96" s="19">
        <v>470</v>
      </c>
      <c r="C96" s="19" t="s">
        <v>3</v>
      </c>
      <c r="D96" s="20">
        <f t="shared" ref="D96:D127" si="3">IF(C96 = "Продажа",-B96,B96)</f>
        <v>470</v>
      </c>
    </row>
    <row r="97" spans="1:4" x14ac:dyDescent="0.2">
      <c r="A97" s="18">
        <v>43215</v>
      </c>
      <c r="B97" s="19">
        <v>60</v>
      </c>
      <c r="C97" s="19" t="s">
        <v>3</v>
      </c>
      <c r="D97" s="20">
        <f t="shared" si="3"/>
        <v>60</v>
      </c>
    </row>
    <row r="98" spans="1:4" x14ac:dyDescent="0.2">
      <c r="A98" s="18">
        <v>43220</v>
      </c>
      <c r="B98" s="19">
        <v>740</v>
      </c>
      <c r="C98" s="19" t="s">
        <v>3</v>
      </c>
      <c r="D98" s="20">
        <f t="shared" si="3"/>
        <v>740</v>
      </c>
    </row>
    <row r="99" spans="1:4" x14ac:dyDescent="0.2">
      <c r="A99" s="18">
        <v>43220</v>
      </c>
      <c r="B99" s="19">
        <v>180</v>
      </c>
      <c r="C99" s="19" t="s">
        <v>3</v>
      </c>
      <c r="D99" s="20">
        <f t="shared" si="3"/>
        <v>180</v>
      </c>
    </row>
    <row r="100" spans="1:4" x14ac:dyDescent="0.2">
      <c r="A100" s="18">
        <v>43228</v>
      </c>
      <c r="B100" s="19">
        <v>2130</v>
      </c>
      <c r="C100" s="19" t="s">
        <v>4</v>
      </c>
      <c r="D100" s="20">
        <f t="shared" si="3"/>
        <v>-2130</v>
      </c>
    </row>
    <row r="101" spans="1:4" x14ac:dyDescent="0.2">
      <c r="A101" s="18">
        <v>43230</v>
      </c>
      <c r="B101" s="19">
        <v>310</v>
      </c>
      <c r="C101" s="19" t="s">
        <v>4</v>
      </c>
      <c r="D101" s="20">
        <f t="shared" si="3"/>
        <v>-310</v>
      </c>
    </row>
    <row r="102" spans="1:4" x14ac:dyDescent="0.2">
      <c r="A102" s="18">
        <v>43231</v>
      </c>
      <c r="B102" s="19">
        <v>530</v>
      </c>
      <c r="C102" s="19" t="s">
        <v>3</v>
      </c>
      <c r="D102" s="20">
        <f t="shared" si="3"/>
        <v>530</v>
      </c>
    </row>
    <row r="103" spans="1:4" x14ac:dyDescent="0.2">
      <c r="A103" s="18">
        <v>43231</v>
      </c>
      <c r="B103" s="19">
        <v>360</v>
      </c>
      <c r="C103" s="19" t="s">
        <v>3</v>
      </c>
      <c r="D103" s="20">
        <f t="shared" si="3"/>
        <v>360</v>
      </c>
    </row>
    <row r="104" spans="1:4" x14ac:dyDescent="0.2">
      <c r="A104" s="18">
        <v>43234</v>
      </c>
      <c r="B104" s="19">
        <v>330</v>
      </c>
      <c r="C104" s="19" t="s">
        <v>4</v>
      </c>
      <c r="D104" s="20">
        <f t="shared" si="3"/>
        <v>-330</v>
      </c>
    </row>
    <row r="105" spans="1:4" x14ac:dyDescent="0.2">
      <c r="A105" s="18">
        <v>43234</v>
      </c>
      <c r="B105" s="19">
        <v>420</v>
      </c>
      <c r="C105" s="19" t="s">
        <v>3</v>
      </c>
      <c r="D105" s="20">
        <f t="shared" si="3"/>
        <v>420</v>
      </c>
    </row>
    <row r="106" spans="1:4" x14ac:dyDescent="0.2">
      <c r="A106" s="18">
        <v>43238</v>
      </c>
      <c r="B106" s="19">
        <v>660</v>
      </c>
      <c r="C106" s="19" t="s">
        <v>4</v>
      </c>
      <c r="D106" s="20">
        <f t="shared" si="3"/>
        <v>-660</v>
      </c>
    </row>
    <row r="107" spans="1:4" x14ac:dyDescent="0.2">
      <c r="A107" s="18">
        <v>43238</v>
      </c>
      <c r="B107" s="19">
        <v>280</v>
      </c>
      <c r="C107" s="19" t="s">
        <v>3</v>
      </c>
      <c r="D107" s="20">
        <f t="shared" si="3"/>
        <v>280</v>
      </c>
    </row>
    <row r="108" spans="1:4" x14ac:dyDescent="0.2">
      <c r="A108" s="18">
        <v>43242</v>
      </c>
      <c r="B108" s="19">
        <v>40</v>
      </c>
      <c r="C108" s="19" t="s">
        <v>4</v>
      </c>
      <c r="D108" s="20">
        <f t="shared" si="3"/>
        <v>-40</v>
      </c>
    </row>
    <row r="109" spans="1:4" x14ac:dyDescent="0.2">
      <c r="A109" s="18">
        <v>43242</v>
      </c>
      <c r="B109" s="19">
        <v>90</v>
      </c>
      <c r="C109" s="19" t="s">
        <v>3</v>
      </c>
      <c r="D109" s="20">
        <f t="shared" si="3"/>
        <v>90</v>
      </c>
    </row>
    <row r="110" spans="1:4" x14ac:dyDescent="0.2">
      <c r="A110" s="18">
        <v>43244</v>
      </c>
      <c r="B110" s="19">
        <v>380</v>
      </c>
      <c r="C110" s="19" t="s">
        <v>3</v>
      </c>
      <c r="D110" s="20">
        <f t="shared" si="3"/>
        <v>380</v>
      </c>
    </row>
    <row r="111" spans="1:4" x14ac:dyDescent="0.2">
      <c r="A111" s="18">
        <v>43250</v>
      </c>
      <c r="B111" s="19">
        <v>400</v>
      </c>
      <c r="C111" s="19" t="s">
        <v>4</v>
      </c>
      <c r="D111" s="20">
        <f t="shared" si="3"/>
        <v>-400</v>
      </c>
    </row>
    <row r="112" spans="1:4" x14ac:dyDescent="0.2">
      <c r="A112" s="18">
        <v>43252</v>
      </c>
      <c r="B112" s="19">
        <v>770</v>
      </c>
      <c r="C112" s="19" t="s">
        <v>4</v>
      </c>
      <c r="D112" s="20">
        <f t="shared" si="3"/>
        <v>-770</v>
      </c>
    </row>
    <row r="113" spans="1:4" x14ac:dyDescent="0.2">
      <c r="A113" s="18">
        <v>43252</v>
      </c>
      <c r="B113" s="19">
        <v>680</v>
      </c>
      <c r="C113" s="19" t="s">
        <v>3</v>
      </c>
      <c r="D113" s="20">
        <f t="shared" si="3"/>
        <v>680</v>
      </c>
    </row>
    <row r="114" spans="1:4" x14ac:dyDescent="0.2">
      <c r="A114" s="18">
        <v>43262</v>
      </c>
      <c r="B114" s="19">
        <v>550</v>
      </c>
      <c r="C114" s="19" t="s">
        <v>4</v>
      </c>
      <c r="D114" s="20">
        <f t="shared" si="3"/>
        <v>-550</v>
      </c>
    </row>
    <row r="115" spans="1:4" x14ac:dyDescent="0.2">
      <c r="A115" s="18">
        <v>43262</v>
      </c>
      <c r="B115" s="19">
        <v>360</v>
      </c>
      <c r="C115" s="19" t="s">
        <v>3</v>
      </c>
      <c r="D115" s="20">
        <f t="shared" si="3"/>
        <v>360</v>
      </c>
    </row>
    <row r="116" spans="1:4" x14ac:dyDescent="0.2">
      <c r="A116" s="18">
        <v>43266</v>
      </c>
      <c r="B116" s="19">
        <v>450</v>
      </c>
      <c r="C116" s="19" t="s">
        <v>3</v>
      </c>
      <c r="D116" s="20">
        <f t="shared" si="3"/>
        <v>450</v>
      </c>
    </row>
    <row r="117" spans="1:4" x14ac:dyDescent="0.2">
      <c r="A117" s="18">
        <v>43269</v>
      </c>
      <c r="B117" s="19">
        <v>310</v>
      </c>
      <c r="C117" s="19" t="s">
        <v>3</v>
      </c>
      <c r="D117" s="20">
        <f t="shared" si="3"/>
        <v>310</v>
      </c>
    </row>
    <row r="118" spans="1:4" x14ac:dyDescent="0.2">
      <c r="A118" s="18">
        <v>43270</v>
      </c>
      <c r="B118" s="19">
        <v>1010</v>
      </c>
      <c r="C118" s="19" t="s">
        <v>4</v>
      </c>
      <c r="D118" s="20">
        <f t="shared" si="3"/>
        <v>-1010</v>
      </c>
    </row>
    <row r="119" spans="1:4" x14ac:dyDescent="0.2">
      <c r="A119" s="18">
        <v>43273</v>
      </c>
      <c r="B119" s="19">
        <v>400</v>
      </c>
      <c r="C119" s="19" t="s">
        <v>3</v>
      </c>
      <c r="D119" s="20">
        <f t="shared" si="3"/>
        <v>400</v>
      </c>
    </row>
    <row r="120" spans="1:4" x14ac:dyDescent="0.2">
      <c r="A120" s="18">
        <v>43273</v>
      </c>
      <c r="B120" s="19">
        <v>600</v>
      </c>
      <c r="C120" s="19" t="s">
        <v>3</v>
      </c>
      <c r="D120" s="20">
        <f t="shared" si="3"/>
        <v>600</v>
      </c>
    </row>
    <row r="121" spans="1:4" x14ac:dyDescent="0.2">
      <c r="A121" s="18">
        <v>43276</v>
      </c>
      <c r="B121" s="19">
        <v>170</v>
      </c>
      <c r="C121" s="19" t="s">
        <v>4</v>
      </c>
      <c r="D121" s="20">
        <f t="shared" si="3"/>
        <v>-170</v>
      </c>
    </row>
    <row r="122" spans="1:4" x14ac:dyDescent="0.2">
      <c r="A122" s="18">
        <v>43280</v>
      </c>
      <c r="B122" s="19">
        <v>410</v>
      </c>
      <c r="C122" s="19" t="s">
        <v>4</v>
      </c>
      <c r="D122" s="20">
        <f t="shared" si="3"/>
        <v>-410</v>
      </c>
    </row>
    <row r="123" spans="1:4" x14ac:dyDescent="0.2">
      <c r="A123" s="18">
        <v>43283</v>
      </c>
      <c r="B123" s="19">
        <v>380</v>
      </c>
      <c r="C123" s="19" t="s">
        <v>4</v>
      </c>
      <c r="D123" s="20">
        <f t="shared" si="3"/>
        <v>-380</v>
      </c>
    </row>
    <row r="124" spans="1:4" x14ac:dyDescent="0.2">
      <c r="A124" s="18">
        <v>43287</v>
      </c>
      <c r="B124" s="19">
        <v>440</v>
      </c>
      <c r="C124" s="19" t="s">
        <v>3</v>
      </c>
      <c r="D124" s="20">
        <f t="shared" si="3"/>
        <v>440</v>
      </c>
    </row>
    <row r="125" spans="1:4" x14ac:dyDescent="0.2">
      <c r="A125" s="18">
        <v>43294</v>
      </c>
      <c r="B125" s="19">
        <v>610</v>
      </c>
      <c r="C125" s="19" t="s">
        <v>4</v>
      </c>
      <c r="D125" s="20">
        <f t="shared" si="3"/>
        <v>-610</v>
      </c>
    </row>
    <row r="126" spans="1:4" x14ac:dyDescent="0.2">
      <c r="A126" s="18">
        <v>43294</v>
      </c>
      <c r="B126" s="19">
        <v>490</v>
      </c>
      <c r="C126" s="19" t="s">
        <v>3</v>
      </c>
      <c r="D126" s="20">
        <f t="shared" si="3"/>
        <v>490</v>
      </c>
    </row>
    <row r="127" spans="1:4" x14ac:dyDescent="0.2">
      <c r="A127" s="18">
        <v>43294</v>
      </c>
      <c r="B127" s="19">
        <v>210</v>
      </c>
      <c r="C127" s="19" t="s">
        <v>3</v>
      </c>
      <c r="D127" s="20">
        <f t="shared" si="3"/>
        <v>210</v>
      </c>
    </row>
    <row r="128" spans="1:4" x14ac:dyDescent="0.2">
      <c r="A128" s="18">
        <v>43299</v>
      </c>
      <c r="B128" s="19">
        <v>170</v>
      </c>
      <c r="C128" s="19" t="s">
        <v>3</v>
      </c>
      <c r="D128" s="20">
        <f t="shared" ref="D128:D159" si="4">IF(C128 = "Продажа",-B128,B128)</f>
        <v>170</v>
      </c>
    </row>
    <row r="129" spans="1:4" x14ac:dyDescent="0.2">
      <c r="A129" s="18">
        <v>43307</v>
      </c>
      <c r="B129" s="19">
        <v>600</v>
      </c>
      <c r="C129" s="19" t="s">
        <v>4</v>
      </c>
      <c r="D129" s="20">
        <f t="shared" si="4"/>
        <v>-600</v>
      </c>
    </row>
    <row r="130" spans="1:4" x14ac:dyDescent="0.2">
      <c r="A130" s="18">
        <v>43308</v>
      </c>
      <c r="B130" s="19">
        <v>100</v>
      </c>
      <c r="C130" s="19" t="s">
        <v>4</v>
      </c>
      <c r="D130" s="20">
        <f t="shared" si="4"/>
        <v>-100</v>
      </c>
    </row>
    <row r="131" spans="1:4" x14ac:dyDescent="0.2">
      <c r="A131" s="18">
        <v>43308</v>
      </c>
      <c r="B131" s="19">
        <v>710</v>
      </c>
      <c r="C131" s="19" t="s">
        <v>3</v>
      </c>
      <c r="D131" s="20">
        <f t="shared" si="4"/>
        <v>710</v>
      </c>
    </row>
    <row r="132" spans="1:4" x14ac:dyDescent="0.2">
      <c r="A132" s="18">
        <v>43311</v>
      </c>
      <c r="B132" s="19">
        <v>10</v>
      </c>
      <c r="C132" s="19" t="s">
        <v>4</v>
      </c>
      <c r="D132" s="20">
        <f t="shared" si="4"/>
        <v>-10</v>
      </c>
    </row>
    <row r="133" spans="1:4" x14ac:dyDescent="0.2">
      <c r="A133" s="18">
        <v>43313</v>
      </c>
      <c r="B133" s="19">
        <v>360</v>
      </c>
      <c r="C133" s="19" t="s">
        <v>3</v>
      </c>
      <c r="D133" s="20">
        <f t="shared" si="4"/>
        <v>360</v>
      </c>
    </row>
    <row r="134" spans="1:4" x14ac:dyDescent="0.2">
      <c r="A134" s="18">
        <v>43313</v>
      </c>
      <c r="B134" s="19">
        <v>540</v>
      </c>
      <c r="C134" s="19" t="s">
        <v>3</v>
      </c>
      <c r="D134" s="20">
        <f t="shared" si="4"/>
        <v>540</v>
      </c>
    </row>
    <row r="135" spans="1:4" x14ac:dyDescent="0.2">
      <c r="A135" s="18">
        <v>43314</v>
      </c>
      <c r="B135" s="19">
        <v>1370</v>
      </c>
      <c r="C135" s="19" t="s">
        <v>4</v>
      </c>
      <c r="D135" s="20">
        <f t="shared" si="4"/>
        <v>-1370</v>
      </c>
    </row>
    <row r="136" spans="1:4" x14ac:dyDescent="0.2">
      <c r="A136" s="18">
        <v>43314</v>
      </c>
      <c r="B136" s="19">
        <v>690</v>
      </c>
      <c r="C136" s="19" t="s">
        <v>3</v>
      </c>
      <c r="D136" s="20">
        <f t="shared" si="4"/>
        <v>690</v>
      </c>
    </row>
    <row r="137" spans="1:4" x14ac:dyDescent="0.2">
      <c r="A137" s="18">
        <v>43315</v>
      </c>
      <c r="B137" s="19">
        <v>810</v>
      </c>
      <c r="C137" s="19" t="s">
        <v>4</v>
      </c>
      <c r="D137" s="20">
        <f t="shared" si="4"/>
        <v>-810</v>
      </c>
    </row>
    <row r="138" spans="1:4" x14ac:dyDescent="0.2">
      <c r="A138" s="18">
        <v>43315</v>
      </c>
      <c r="B138" s="19">
        <v>100</v>
      </c>
      <c r="C138" s="19" t="s">
        <v>4</v>
      </c>
      <c r="D138" s="20">
        <f t="shared" si="4"/>
        <v>-100</v>
      </c>
    </row>
    <row r="139" spans="1:4" x14ac:dyDescent="0.2">
      <c r="A139" s="18">
        <v>43318</v>
      </c>
      <c r="B139" s="19">
        <v>60</v>
      </c>
      <c r="C139" s="19" t="s">
        <v>3</v>
      </c>
      <c r="D139" s="20">
        <f t="shared" si="4"/>
        <v>60</v>
      </c>
    </row>
    <row r="140" spans="1:4" x14ac:dyDescent="0.2">
      <c r="A140" s="18">
        <v>43319</v>
      </c>
      <c r="B140" s="19">
        <v>600</v>
      </c>
      <c r="C140" s="19" t="s">
        <v>4</v>
      </c>
      <c r="D140" s="20">
        <f t="shared" si="4"/>
        <v>-600</v>
      </c>
    </row>
    <row r="141" spans="1:4" x14ac:dyDescent="0.2">
      <c r="A141" s="18">
        <v>43319</v>
      </c>
      <c r="B141" s="19">
        <v>440</v>
      </c>
      <c r="C141" s="19" t="s">
        <v>3</v>
      </c>
      <c r="D141" s="20">
        <f t="shared" si="4"/>
        <v>440</v>
      </c>
    </row>
    <row r="142" spans="1:4" x14ac:dyDescent="0.2">
      <c r="A142" s="18">
        <v>43322</v>
      </c>
      <c r="B142" s="19">
        <v>530</v>
      </c>
      <c r="C142" s="19" t="s">
        <v>3</v>
      </c>
      <c r="D142" s="20">
        <f t="shared" si="4"/>
        <v>530</v>
      </c>
    </row>
    <row r="143" spans="1:4" x14ac:dyDescent="0.2">
      <c r="A143" s="18">
        <v>43326</v>
      </c>
      <c r="B143" s="19">
        <v>610</v>
      </c>
      <c r="C143" s="19" t="s">
        <v>3</v>
      </c>
      <c r="D143" s="20">
        <f t="shared" si="4"/>
        <v>610</v>
      </c>
    </row>
    <row r="144" spans="1:4" x14ac:dyDescent="0.2">
      <c r="A144" s="18">
        <v>43327</v>
      </c>
      <c r="B144" s="19">
        <v>1070</v>
      </c>
      <c r="C144" s="19" t="s">
        <v>4</v>
      </c>
      <c r="D144" s="20">
        <f t="shared" si="4"/>
        <v>-1070</v>
      </c>
    </row>
    <row r="145" spans="1:4" x14ac:dyDescent="0.2">
      <c r="A145" s="18">
        <v>43328</v>
      </c>
      <c r="B145" s="19">
        <v>190</v>
      </c>
      <c r="C145" s="19" t="s">
        <v>3</v>
      </c>
      <c r="D145" s="20">
        <f t="shared" si="4"/>
        <v>190</v>
      </c>
    </row>
    <row r="146" spans="1:4" x14ac:dyDescent="0.2">
      <c r="A146" s="18">
        <v>43329</v>
      </c>
      <c r="B146" s="19">
        <v>530</v>
      </c>
      <c r="C146" s="19" t="s">
        <v>3</v>
      </c>
      <c r="D146" s="20">
        <f t="shared" si="4"/>
        <v>530</v>
      </c>
    </row>
    <row r="147" spans="1:4" x14ac:dyDescent="0.2">
      <c r="A147" s="18">
        <v>43329</v>
      </c>
      <c r="B147" s="19">
        <v>460</v>
      </c>
      <c r="C147" s="19" t="s">
        <v>3</v>
      </c>
      <c r="D147" s="20">
        <f t="shared" si="4"/>
        <v>460</v>
      </c>
    </row>
    <row r="148" spans="1:4" x14ac:dyDescent="0.2">
      <c r="A148" s="18">
        <v>43329</v>
      </c>
      <c r="B148" s="19">
        <v>160</v>
      </c>
      <c r="C148" s="19" t="s">
        <v>3</v>
      </c>
      <c r="D148" s="20">
        <f t="shared" si="4"/>
        <v>160</v>
      </c>
    </row>
    <row r="149" spans="1:4" x14ac:dyDescent="0.2">
      <c r="A149" s="18">
        <v>43332</v>
      </c>
      <c r="B149" s="19">
        <v>1320</v>
      </c>
      <c r="C149" s="19" t="s">
        <v>4</v>
      </c>
      <c r="D149" s="20">
        <f t="shared" si="4"/>
        <v>-1320</v>
      </c>
    </row>
    <row r="150" spans="1:4" x14ac:dyDescent="0.2">
      <c r="A150" s="18">
        <v>43333</v>
      </c>
      <c r="B150" s="19">
        <v>340</v>
      </c>
      <c r="C150" s="19" t="s">
        <v>3</v>
      </c>
      <c r="D150" s="20">
        <f t="shared" si="4"/>
        <v>340</v>
      </c>
    </row>
    <row r="151" spans="1:4" x14ac:dyDescent="0.2">
      <c r="A151" s="18">
        <v>43334</v>
      </c>
      <c r="B151" s="19">
        <v>490</v>
      </c>
      <c r="C151" s="19" t="s">
        <v>4</v>
      </c>
      <c r="D151" s="20">
        <f t="shared" si="4"/>
        <v>-490</v>
      </c>
    </row>
    <row r="152" spans="1:4" x14ac:dyDescent="0.2">
      <c r="A152" s="18">
        <v>43340</v>
      </c>
      <c r="B152" s="19">
        <v>310</v>
      </c>
      <c r="C152" s="19" t="s">
        <v>3</v>
      </c>
      <c r="D152" s="20">
        <f t="shared" si="4"/>
        <v>310</v>
      </c>
    </row>
    <row r="153" spans="1:4" x14ac:dyDescent="0.2">
      <c r="A153" s="18">
        <v>43341</v>
      </c>
      <c r="B153" s="19">
        <v>110</v>
      </c>
      <c r="C153" s="19" t="s">
        <v>3</v>
      </c>
      <c r="D153" s="20">
        <f t="shared" si="4"/>
        <v>110</v>
      </c>
    </row>
    <row r="154" spans="1:4" x14ac:dyDescent="0.2">
      <c r="A154" s="18">
        <v>43343</v>
      </c>
      <c r="B154" s="19">
        <v>300</v>
      </c>
      <c r="C154" s="19" t="s">
        <v>4</v>
      </c>
      <c r="D154" s="20">
        <f t="shared" si="4"/>
        <v>-300</v>
      </c>
    </row>
    <row r="155" spans="1:4" x14ac:dyDescent="0.2">
      <c r="A155" s="18">
        <v>43346</v>
      </c>
      <c r="B155" s="19">
        <v>80</v>
      </c>
      <c r="C155" s="19" t="s">
        <v>3</v>
      </c>
      <c r="D155" s="20">
        <f t="shared" si="4"/>
        <v>80</v>
      </c>
    </row>
    <row r="156" spans="1:4" x14ac:dyDescent="0.2">
      <c r="A156" s="18">
        <v>43346</v>
      </c>
      <c r="B156" s="19">
        <v>270</v>
      </c>
      <c r="C156" s="19" t="s">
        <v>3</v>
      </c>
      <c r="D156" s="20">
        <f t="shared" si="4"/>
        <v>270</v>
      </c>
    </row>
    <row r="157" spans="1:4" x14ac:dyDescent="0.2">
      <c r="A157" s="18">
        <v>43346</v>
      </c>
      <c r="B157" s="19">
        <v>350</v>
      </c>
      <c r="C157" s="19" t="s">
        <v>3</v>
      </c>
      <c r="D157" s="20">
        <f t="shared" si="4"/>
        <v>350</v>
      </c>
    </row>
    <row r="158" spans="1:4" x14ac:dyDescent="0.2">
      <c r="A158" s="18">
        <v>43347</v>
      </c>
      <c r="B158" s="19">
        <v>580</v>
      </c>
      <c r="C158" s="19" t="s">
        <v>4</v>
      </c>
      <c r="D158" s="20">
        <f t="shared" si="4"/>
        <v>-580</v>
      </c>
    </row>
    <row r="159" spans="1:4" x14ac:dyDescent="0.2">
      <c r="A159" s="18">
        <v>43348</v>
      </c>
      <c r="B159" s="19">
        <v>500</v>
      </c>
      <c r="C159" s="19" t="s">
        <v>3</v>
      </c>
      <c r="D159" s="20">
        <f t="shared" si="4"/>
        <v>500</v>
      </c>
    </row>
    <row r="160" spans="1:4" x14ac:dyDescent="0.2">
      <c r="A160" s="18">
        <v>43349</v>
      </c>
      <c r="B160" s="19">
        <v>1250</v>
      </c>
      <c r="C160" s="19" t="s">
        <v>4</v>
      </c>
      <c r="D160" s="20">
        <f t="shared" ref="D160:D191" si="5">IF(C160 = "Продажа",-B160,B160)</f>
        <v>-1250</v>
      </c>
    </row>
    <row r="161" spans="1:4" x14ac:dyDescent="0.2">
      <c r="A161" s="18">
        <v>43349</v>
      </c>
      <c r="B161" s="19">
        <v>610</v>
      </c>
      <c r="C161" s="19" t="s">
        <v>3</v>
      </c>
      <c r="D161" s="20">
        <f t="shared" si="5"/>
        <v>610</v>
      </c>
    </row>
    <row r="162" spans="1:4" x14ac:dyDescent="0.2">
      <c r="A162" s="18">
        <v>43349</v>
      </c>
      <c r="B162" s="19">
        <v>640</v>
      </c>
      <c r="C162" s="19" t="s">
        <v>3</v>
      </c>
      <c r="D162" s="20">
        <f t="shared" si="5"/>
        <v>640</v>
      </c>
    </row>
    <row r="163" spans="1:4" x14ac:dyDescent="0.2">
      <c r="A163" s="18">
        <v>43350</v>
      </c>
      <c r="B163" s="19">
        <v>80</v>
      </c>
      <c r="C163" s="19" t="s">
        <v>3</v>
      </c>
      <c r="D163" s="20">
        <f t="shared" si="5"/>
        <v>80</v>
      </c>
    </row>
    <row r="164" spans="1:4" x14ac:dyDescent="0.2">
      <c r="A164" s="18">
        <v>43355</v>
      </c>
      <c r="B164" s="19">
        <v>690</v>
      </c>
      <c r="C164" s="19" t="s">
        <v>3</v>
      </c>
      <c r="D164" s="20">
        <f t="shared" si="5"/>
        <v>690</v>
      </c>
    </row>
    <row r="165" spans="1:4" x14ac:dyDescent="0.2">
      <c r="A165" s="18">
        <v>43357</v>
      </c>
      <c r="B165" s="19">
        <v>1060</v>
      </c>
      <c r="C165" s="19" t="s">
        <v>4</v>
      </c>
      <c r="D165" s="20">
        <f t="shared" si="5"/>
        <v>-1060</v>
      </c>
    </row>
    <row r="166" spans="1:4" x14ac:dyDescent="0.2">
      <c r="A166" s="18">
        <v>43360</v>
      </c>
      <c r="B166" s="19">
        <v>0</v>
      </c>
      <c r="C166" s="19" t="s">
        <v>3</v>
      </c>
      <c r="D166" s="20">
        <f t="shared" si="5"/>
        <v>0</v>
      </c>
    </row>
    <row r="167" spans="1:4" x14ac:dyDescent="0.2">
      <c r="A167" s="18">
        <v>43361</v>
      </c>
      <c r="B167" s="19">
        <v>400</v>
      </c>
      <c r="C167" s="19" t="s">
        <v>3</v>
      </c>
      <c r="D167" s="20">
        <f t="shared" si="5"/>
        <v>400</v>
      </c>
    </row>
    <row r="168" spans="1:4" x14ac:dyDescent="0.2">
      <c r="A168" s="18">
        <v>43364</v>
      </c>
      <c r="B168" s="19">
        <v>640</v>
      </c>
      <c r="C168" s="19" t="s">
        <v>3</v>
      </c>
      <c r="D168" s="20">
        <f t="shared" si="5"/>
        <v>640</v>
      </c>
    </row>
    <row r="169" spans="1:4" x14ac:dyDescent="0.2">
      <c r="A169" s="18">
        <v>43367</v>
      </c>
      <c r="B169" s="19">
        <v>1300</v>
      </c>
      <c r="C169" s="19" t="s">
        <v>4</v>
      </c>
      <c r="D169" s="20">
        <f t="shared" si="5"/>
        <v>-1300</v>
      </c>
    </row>
    <row r="170" spans="1:4" x14ac:dyDescent="0.2">
      <c r="A170" s="18">
        <v>43368</v>
      </c>
      <c r="B170" s="19">
        <v>60</v>
      </c>
      <c r="C170" s="19" t="s">
        <v>3</v>
      </c>
      <c r="D170" s="20">
        <f t="shared" si="5"/>
        <v>60</v>
      </c>
    </row>
    <row r="171" spans="1:4" x14ac:dyDescent="0.2">
      <c r="A171" s="18">
        <v>43371</v>
      </c>
      <c r="B171" s="19">
        <v>430</v>
      </c>
      <c r="C171" s="19" t="s">
        <v>4</v>
      </c>
      <c r="D171" s="20">
        <f t="shared" si="5"/>
        <v>-430</v>
      </c>
    </row>
    <row r="172" spans="1:4" x14ac:dyDescent="0.2">
      <c r="A172" s="18">
        <v>43371</v>
      </c>
      <c r="B172" s="19">
        <v>750</v>
      </c>
      <c r="C172" s="19" t="s">
        <v>3</v>
      </c>
      <c r="D172" s="20">
        <f t="shared" si="5"/>
        <v>750</v>
      </c>
    </row>
    <row r="173" spans="1:4" x14ac:dyDescent="0.2">
      <c r="A173" s="18">
        <v>43371</v>
      </c>
      <c r="B173" s="19">
        <v>530</v>
      </c>
      <c r="C173" s="19" t="s">
        <v>3</v>
      </c>
      <c r="D173" s="20">
        <f t="shared" si="5"/>
        <v>530</v>
      </c>
    </row>
    <row r="174" spans="1:4" x14ac:dyDescent="0.2">
      <c r="A174" s="18">
        <v>43378</v>
      </c>
      <c r="B174" s="19">
        <v>1120</v>
      </c>
      <c r="C174" s="19" t="s">
        <v>4</v>
      </c>
      <c r="D174" s="20">
        <f t="shared" si="5"/>
        <v>-1120</v>
      </c>
    </row>
    <row r="175" spans="1:4" x14ac:dyDescent="0.2">
      <c r="A175" s="18">
        <v>43378</v>
      </c>
      <c r="B175" s="19">
        <v>220</v>
      </c>
      <c r="C175" s="19" t="s">
        <v>3</v>
      </c>
      <c r="D175" s="20">
        <f t="shared" si="5"/>
        <v>220</v>
      </c>
    </row>
    <row r="176" spans="1:4" x14ac:dyDescent="0.2">
      <c r="A176" s="18">
        <v>43382</v>
      </c>
      <c r="B176" s="19">
        <v>50</v>
      </c>
      <c r="C176" s="19" t="s">
        <v>3</v>
      </c>
      <c r="D176" s="20">
        <f t="shared" si="5"/>
        <v>50</v>
      </c>
    </row>
    <row r="177" spans="1:4" x14ac:dyDescent="0.2">
      <c r="A177" s="18">
        <v>43383</v>
      </c>
      <c r="B177" s="19">
        <v>20</v>
      </c>
      <c r="C177" s="19" t="s">
        <v>4</v>
      </c>
      <c r="D177" s="20">
        <f t="shared" si="5"/>
        <v>-20</v>
      </c>
    </row>
    <row r="178" spans="1:4" x14ac:dyDescent="0.2">
      <c r="A178" s="18">
        <v>43384</v>
      </c>
      <c r="B178" s="19">
        <v>540</v>
      </c>
      <c r="C178" s="19" t="s">
        <v>3</v>
      </c>
      <c r="D178" s="20">
        <f t="shared" si="5"/>
        <v>540</v>
      </c>
    </row>
    <row r="179" spans="1:4" x14ac:dyDescent="0.2">
      <c r="A179" s="18">
        <v>43385</v>
      </c>
      <c r="B179" s="19">
        <v>830</v>
      </c>
      <c r="C179" s="19" t="s">
        <v>4</v>
      </c>
      <c r="D179" s="20">
        <f t="shared" si="5"/>
        <v>-830</v>
      </c>
    </row>
    <row r="180" spans="1:4" x14ac:dyDescent="0.2">
      <c r="A180" s="18">
        <v>43385</v>
      </c>
      <c r="B180" s="19">
        <v>540</v>
      </c>
      <c r="C180" s="19" t="s">
        <v>3</v>
      </c>
      <c r="D180" s="20">
        <f t="shared" si="5"/>
        <v>540</v>
      </c>
    </row>
    <row r="181" spans="1:4" x14ac:dyDescent="0.2">
      <c r="A181" s="18">
        <v>43385</v>
      </c>
      <c r="B181" s="19">
        <v>270</v>
      </c>
      <c r="C181" s="19" t="s">
        <v>3</v>
      </c>
      <c r="D181" s="20">
        <f t="shared" si="5"/>
        <v>270</v>
      </c>
    </row>
    <row r="182" spans="1:4" x14ac:dyDescent="0.2">
      <c r="A182" s="21">
        <v>43385</v>
      </c>
      <c r="B182" s="13">
        <v>0</v>
      </c>
      <c r="C182" s="13" t="s">
        <v>37</v>
      </c>
      <c r="D182" s="22">
        <v>0</v>
      </c>
    </row>
    <row r="183" spans="1:4" x14ac:dyDescent="0.2">
      <c r="A183" s="18">
        <v>43388</v>
      </c>
      <c r="B183" s="19">
        <v>80</v>
      </c>
      <c r="C183" s="19" t="s">
        <v>3</v>
      </c>
      <c r="D183" s="20">
        <f t="shared" ref="D183:D214" si="6">IF(C183 = "Продажа",-B183,B183)</f>
        <v>80</v>
      </c>
    </row>
    <row r="184" spans="1:4" x14ac:dyDescent="0.2">
      <c r="A184" s="18">
        <v>43392</v>
      </c>
      <c r="B184" s="19">
        <v>720</v>
      </c>
      <c r="C184" s="19" t="s">
        <v>4</v>
      </c>
      <c r="D184" s="20">
        <f t="shared" si="6"/>
        <v>-720</v>
      </c>
    </row>
    <row r="185" spans="1:4" x14ac:dyDescent="0.2">
      <c r="A185" s="18">
        <v>43392</v>
      </c>
      <c r="B185" s="19">
        <v>80</v>
      </c>
      <c r="C185" s="19" t="s">
        <v>3</v>
      </c>
      <c r="D185" s="20">
        <f t="shared" si="6"/>
        <v>80</v>
      </c>
    </row>
    <row r="186" spans="1:4" x14ac:dyDescent="0.2">
      <c r="A186" s="18">
        <v>43397</v>
      </c>
      <c r="B186" s="19">
        <v>370</v>
      </c>
      <c r="C186" s="19" t="s">
        <v>3</v>
      </c>
      <c r="D186" s="20">
        <f t="shared" si="6"/>
        <v>370</v>
      </c>
    </row>
    <row r="187" spans="1:4" x14ac:dyDescent="0.2">
      <c r="A187" s="18">
        <v>43399</v>
      </c>
      <c r="B187" s="19">
        <v>340</v>
      </c>
      <c r="C187" s="19" t="s">
        <v>4</v>
      </c>
      <c r="D187" s="20">
        <f t="shared" si="6"/>
        <v>-340</v>
      </c>
    </row>
    <row r="188" spans="1:4" x14ac:dyDescent="0.2">
      <c r="A188" s="18">
        <v>43402</v>
      </c>
      <c r="B188" s="19">
        <v>590</v>
      </c>
      <c r="C188" s="19" t="s">
        <v>3</v>
      </c>
      <c r="D188" s="20">
        <f t="shared" si="6"/>
        <v>590</v>
      </c>
    </row>
    <row r="189" spans="1:4" x14ac:dyDescent="0.2">
      <c r="A189" s="18">
        <v>43402</v>
      </c>
      <c r="B189" s="19">
        <v>130</v>
      </c>
      <c r="C189" s="19" t="s">
        <v>3</v>
      </c>
      <c r="D189" s="20">
        <f t="shared" si="6"/>
        <v>130</v>
      </c>
    </row>
    <row r="190" spans="1:4" x14ac:dyDescent="0.2">
      <c r="A190" s="18">
        <v>43403</v>
      </c>
      <c r="B190" s="19">
        <v>180</v>
      </c>
      <c r="C190" s="19" t="s">
        <v>4</v>
      </c>
      <c r="D190" s="20">
        <f t="shared" si="6"/>
        <v>-180</v>
      </c>
    </row>
    <row r="191" spans="1:4" x14ac:dyDescent="0.2">
      <c r="A191" s="18">
        <v>43406</v>
      </c>
      <c r="B191" s="19">
        <v>410</v>
      </c>
      <c r="C191" s="19" t="s">
        <v>3</v>
      </c>
      <c r="D191" s="20">
        <f t="shared" si="6"/>
        <v>410</v>
      </c>
    </row>
    <row r="192" spans="1:4" x14ac:dyDescent="0.2">
      <c r="A192" s="18">
        <v>43410</v>
      </c>
      <c r="B192" s="19">
        <v>610</v>
      </c>
      <c r="C192" s="19" t="s">
        <v>3</v>
      </c>
      <c r="D192" s="20">
        <f t="shared" si="6"/>
        <v>610</v>
      </c>
    </row>
    <row r="193" spans="1:4" x14ac:dyDescent="0.2">
      <c r="A193" s="18">
        <v>43412</v>
      </c>
      <c r="B193" s="19">
        <v>690</v>
      </c>
      <c r="C193" s="19" t="s">
        <v>3</v>
      </c>
      <c r="D193" s="20">
        <f t="shared" si="6"/>
        <v>690</v>
      </c>
    </row>
    <row r="194" spans="1:4" x14ac:dyDescent="0.2">
      <c r="A194" s="18">
        <v>43413</v>
      </c>
      <c r="B194" s="19">
        <v>970</v>
      </c>
      <c r="C194" s="19" t="s">
        <v>4</v>
      </c>
      <c r="D194" s="20">
        <f t="shared" si="6"/>
        <v>-970</v>
      </c>
    </row>
    <row r="195" spans="1:4" x14ac:dyDescent="0.2">
      <c r="A195" s="18">
        <v>43413</v>
      </c>
      <c r="B195" s="19">
        <v>240</v>
      </c>
      <c r="C195" s="19" t="s">
        <v>3</v>
      </c>
      <c r="D195" s="20">
        <f t="shared" si="6"/>
        <v>240</v>
      </c>
    </row>
    <row r="196" spans="1:4" x14ac:dyDescent="0.2">
      <c r="A196" s="18">
        <v>43420</v>
      </c>
      <c r="B196" s="19">
        <v>1320</v>
      </c>
      <c r="C196" s="19" t="s">
        <v>4</v>
      </c>
      <c r="D196" s="20">
        <f t="shared" si="6"/>
        <v>-1320</v>
      </c>
    </row>
    <row r="197" spans="1:4" x14ac:dyDescent="0.2">
      <c r="A197" s="18">
        <v>43420</v>
      </c>
      <c r="B197" s="19">
        <v>610</v>
      </c>
      <c r="C197" s="19" t="s">
        <v>3</v>
      </c>
      <c r="D197" s="20">
        <f t="shared" si="6"/>
        <v>610</v>
      </c>
    </row>
    <row r="198" spans="1:4" x14ac:dyDescent="0.2">
      <c r="A198" s="18">
        <v>43423</v>
      </c>
      <c r="B198" s="19">
        <v>710</v>
      </c>
      <c r="C198" s="19" t="s">
        <v>4</v>
      </c>
      <c r="D198" s="20">
        <f t="shared" si="6"/>
        <v>-710</v>
      </c>
    </row>
    <row r="199" spans="1:4" x14ac:dyDescent="0.2">
      <c r="A199" s="18">
        <v>43426</v>
      </c>
      <c r="B199" s="19">
        <v>750</v>
      </c>
      <c r="C199" s="19" t="s">
        <v>3</v>
      </c>
      <c r="D199" s="20">
        <f t="shared" si="6"/>
        <v>750</v>
      </c>
    </row>
    <row r="200" spans="1:4" x14ac:dyDescent="0.2">
      <c r="A200" s="18">
        <v>43431</v>
      </c>
      <c r="B200" s="19">
        <v>170</v>
      </c>
      <c r="C200" s="19" t="s">
        <v>3</v>
      </c>
      <c r="D200" s="20">
        <f t="shared" si="6"/>
        <v>170</v>
      </c>
    </row>
    <row r="201" spans="1:4" x14ac:dyDescent="0.2">
      <c r="A201" s="18">
        <v>43433</v>
      </c>
      <c r="B201" s="19">
        <v>780</v>
      </c>
      <c r="C201" s="19" t="s">
        <v>4</v>
      </c>
      <c r="D201" s="20">
        <f t="shared" si="6"/>
        <v>-780</v>
      </c>
    </row>
    <row r="202" spans="1:4" x14ac:dyDescent="0.2">
      <c r="A202" s="18">
        <v>43433</v>
      </c>
      <c r="B202" s="19">
        <v>660</v>
      </c>
      <c r="C202" s="19" t="s">
        <v>3</v>
      </c>
      <c r="D202" s="20">
        <f t="shared" si="6"/>
        <v>660</v>
      </c>
    </row>
    <row r="203" spans="1:4" x14ac:dyDescent="0.2">
      <c r="A203" s="18">
        <v>43434</v>
      </c>
      <c r="B203" s="19">
        <v>180</v>
      </c>
      <c r="C203" s="19" t="s">
        <v>4</v>
      </c>
      <c r="D203" s="20">
        <f t="shared" si="6"/>
        <v>-180</v>
      </c>
    </row>
    <row r="204" spans="1:4" x14ac:dyDescent="0.2">
      <c r="A204" s="18">
        <v>43434</v>
      </c>
      <c r="B204" s="19">
        <v>340</v>
      </c>
      <c r="C204" s="19" t="s">
        <v>4</v>
      </c>
      <c r="D204" s="20">
        <f t="shared" si="6"/>
        <v>-340</v>
      </c>
    </row>
    <row r="205" spans="1:4" x14ac:dyDescent="0.2">
      <c r="A205" s="18">
        <v>43434</v>
      </c>
      <c r="B205" s="19">
        <v>610</v>
      </c>
      <c r="C205" s="19" t="s">
        <v>3</v>
      </c>
      <c r="D205" s="20">
        <f t="shared" si="6"/>
        <v>610</v>
      </c>
    </row>
    <row r="206" spans="1:4" x14ac:dyDescent="0.2">
      <c r="A206" s="18">
        <v>43438</v>
      </c>
      <c r="B206" s="19">
        <v>1190</v>
      </c>
      <c r="C206" s="19" t="s">
        <v>4</v>
      </c>
      <c r="D206" s="20">
        <f t="shared" si="6"/>
        <v>-1190</v>
      </c>
    </row>
    <row r="207" spans="1:4" x14ac:dyDescent="0.2">
      <c r="A207" s="18">
        <v>43440</v>
      </c>
      <c r="B207" s="19">
        <v>90</v>
      </c>
      <c r="C207" s="19" t="s">
        <v>4</v>
      </c>
      <c r="D207" s="20">
        <f t="shared" si="6"/>
        <v>-90</v>
      </c>
    </row>
    <row r="208" spans="1:4" x14ac:dyDescent="0.2">
      <c r="A208" s="18">
        <v>43440</v>
      </c>
      <c r="B208" s="19">
        <v>280</v>
      </c>
      <c r="C208" s="19" t="s">
        <v>3</v>
      </c>
      <c r="D208" s="20">
        <f t="shared" si="6"/>
        <v>280</v>
      </c>
    </row>
    <row r="209" spans="1:4" x14ac:dyDescent="0.2">
      <c r="A209" s="18">
        <v>43441</v>
      </c>
      <c r="B209" s="19">
        <v>570</v>
      </c>
      <c r="C209" s="19" t="s">
        <v>3</v>
      </c>
      <c r="D209" s="20">
        <f t="shared" si="6"/>
        <v>570</v>
      </c>
    </row>
    <row r="210" spans="1:4" x14ac:dyDescent="0.2">
      <c r="A210" s="18">
        <v>43445</v>
      </c>
      <c r="B210" s="19">
        <v>190</v>
      </c>
      <c r="C210" s="19" t="s">
        <v>4</v>
      </c>
      <c r="D210" s="20">
        <f t="shared" si="6"/>
        <v>-190</v>
      </c>
    </row>
    <row r="211" spans="1:4" x14ac:dyDescent="0.2">
      <c r="A211" s="18">
        <v>43445</v>
      </c>
      <c r="B211" s="19">
        <v>290</v>
      </c>
      <c r="C211" s="19" t="s">
        <v>3</v>
      </c>
      <c r="D211" s="20">
        <f t="shared" si="6"/>
        <v>290</v>
      </c>
    </row>
    <row r="212" spans="1:4" x14ac:dyDescent="0.2">
      <c r="A212" s="18">
        <v>43448</v>
      </c>
      <c r="B212" s="19">
        <v>310</v>
      </c>
      <c r="C212" s="19" t="s">
        <v>4</v>
      </c>
      <c r="D212" s="20">
        <f t="shared" si="6"/>
        <v>-310</v>
      </c>
    </row>
    <row r="213" spans="1:4" x14ac:dyDescent="0.2">
      <c r="A213" s="18">
        <v>43452</v>
      </c>
      <c r="B213" s="19">
        <v>580</v>
      </c>
      <c r="C213" s="19" t="s">
        <v>3</v>
      </c>
      <c r="D213" s="20">
        <f t="shared" si="6"/>
        <v>580</v>
      </c>
    </row>
    <row r="214" spans="1:4" x14ac:dyDescent="0.2">
      <c r="A214" s="18">
        <v>43453</v>
      </c>
      <c r="B214" s="19">
        <v>720</v>
      </c>
      <c r="C214" s="19" t="s">
        <v>3</v>
      </c>
      <c r="D214" s="20">
        <f t="shared" si="6"/>
        <v>720</v>
      </c>
    </row>
    <row r="215" spans="1:4" x14ac:dyDescent="0.2">
      <c r="A215" s="18">
        <v>43455</v>
      </c>
      <c r="B215" s="19">
        <v>1420</v>
      </c>
      <c r="C215" s="19" t="s">
        <v>4</v>
      </c>
      <c r="D215" s="20">
        <f t="shared" ref="D215:D246" si="7">IF(C215 = "Продажа",-B215,B215)</f>
        <v>-1420</v>
      </c>
    </row>
    <row r="216" spans="1:4" x14ac:dyDescent="0.2">
      <c r="A216" s="18">
        <v>43455</v>
      </c>
      <c r="B216" s="19">
        <v>730</v>
      </c>
      <c r="C216" s="19" t="s">
        <v>3</v>
      </c>
      <c r="D216" s="20">
        <f t="shared" si="7"/>
        <v>730</v>
      </c>
    </row>
    <row r="217" spans="1:4" x14ac:dyDescent="0.2">
      <c r="A217" s="18">
        <v>43455</v>
      </c>
      <c r="B217" s="19">
        <v>460</v>
      </c>
      <c r="C217" s="19" t="s">
        <v>3</v>
      </c>
      <c r="D217" s="20">
        <f t="shared" si="7"/>
        <v>460</v>
      </c>
    </row>
    <row r="218" spans="1:4" x14ac:dyDescent="0.2">
      <c r="A218" s="18">
        <v>43460</v>
      </c>
      <c r="B218" s="19">
        <v>970</v>
      </c>
      <c r="C218" s="19" t="s">
        <v>4</v>
      </c>
      <c r="D218" s="20">
        <f t="shared" si="7"/>
        <v>-970</v>
      </c>
    </row>
    <row r="219" spans="1:4" x14ac:dyDescent="0.2">
      <c r="A219" s="18">
        <v>43460</v>
      </c>
      <c r="B219" s="19">
        <v>590</v>
      </c>
      <c r="C219" s="19" t="s">
        <v>4</v>
      </c>
      <c r="D219" s="20">
        <f t="shared" si="7"/>
        <v>-590</v>
      </c>
    </row>
    <row r="220" spans="1:4" x14ac:dyDescent="0.2">
      <c r="A220" s="18">
        <v>43468</v>
      </c>
      <c r="B220" s="19">
        <v>250</v>
      </c>
      <c r="C220" s="19" t="s">
        <v>3</v>
      </c>
      <c r="D220" s="20">
        <f t="shared" si="7"/>
        <v>250</v>
      </c>
    </row>
    <row r="221" spans="1:4" x14ac:dyDescent="0.2">
      <c r="A221" s="18">
        <v>43474</v>
      </c>
      <c r="B221" s="19">
        <v>50</v>
      </c>
      <c r="C221" s="19" t="s">
        <v>3</v>
      </c>
      <c r="D221" s="20">
        <f t="shared" si="7"/>
        <v>50</v>
      </c>
    </row>
    <row r="222" spans="1:4" x14ac:dyDescent="0.2">
      <c r="A222" s="18">
        <v>43476</v>
      </c>
      <c r="B222" s="19">
        <v>110</v>
      </c>
      <c r="C222" s="19" t="s">
        <v>4</v>
      </c>
      <c r="D222" s="20">
        <f t="shared" si="7"/>
        <v>-110</v>
      </c>
    </row>
    <row r="223" spans="1:4" x14ac:dyDescent="0.2">
      <c r="A223" s="18">
        <v>43479</v>
      </c>
      <c r="B223" s="19">
        <v>230</v>
      </c>
      <c r="C223" s="19" t="s">
        <v>3</v>
      </c>
      <c r="D223" s="20">
        <f t="shared" si="7"/>
        <v>230</v>
      </c>
    </row>
    <row r="224" spans="1:4" x14ac:dyDescent="0.2">
      <c r="A224" s="18">
        <v>43480</v>
      </c>
      <c r="B224" s="19">
        <v>270</v>
      </c>
      <c r="C224" s="19" t="s">
        <v>4</v>
      </c>
      <c r="D224" s="20">
        <f t="shared" si="7"/>
        <v>-270</v>
      </c>
    </row>
    <row r="225" spans="1:4" x14ac:dyDescent="0.2">
      <c r="A225" s="18">
        <v>43481</v>
      </c>
      <c r="B225" s="19">
        <v>420</v>
      </c>
      <c r="C225" s="19" t="s">
        <v>3</v>
      </c>
      <c r="D225" s="20">
        <f t="shared" si="7"/>
        <v>420</v>
      </c>
    </row>
    <row r="226" spans="1:4" x14ac:dyDescent="0.2">
      <c r="A226" s="18">
        <v>43481</v>
      </c>
      <c r="B226" s="19">
        <v>490</v>
      </c>
      <c r="C226" s="19" t="s">
        <v>3</v>
      </c>
      <c r="D226" s="20">
        <f t="shared" si="7"/>
        <v>490</v>
      </c>
    </row>
    <row r="227" spans="1:4" x14ac:dyDescent="0.2">
      <c r="A227" s="18">
        <v>43482</v>
      </c>
      <c r="B227" s="19">
        <v>390</v>
      </c>
      <c r="C227" s="19" t="s">
        <v>4</v>
      </c>
      <c r="D227" s="20">
        <f t="shared" si="7"/>
        <v>-390</v>
      </c>
    </row>
    <row r="228" spans="1:4" x14ac:dyDescent="0.2">
      <c r="A228" s="18">
        <v>43482</v>
      </c>
      <c r="B228" s="19">
        <v>690</v>
      </c>
      <c r="C228" s="19" t="s">
        <v>4</v>
      </c>
      <c r="D228" s="20">
        <f t="shared" si="7"/>
        <v>-690</v>
      </c>
    </row>
    <row r="229" spans="1:4" x14ac:dyDescent="0.2">
      <c r="A229" s="18">
        <v>43483</v>
      </c>
      <c r="B229" s="19">
        <v>310</v>
      </c>
      <c r="C229" s="19" t="s">
        <v>4</v>
      </c>
      <c r="D229" s="20">
        <f t="shared" si="7"/>
        <v>-310</v>
      </c>
    </row>
    <row r="230" spans="1:4" x14ac:dyDescent="0.2">
      <c r="A230" s="18">
        <v>43483</v>
      </c>
      <c r="B230" s="19">
        <v>680</v>
      </c>
      <c r="C230" s="19" t="s">
        <v>3</v>
      </c>
      <c r="D230" s="20">
        <f t="shared" si="7"/>
        <v>680</v>
      </c>
    </row>
    <row r="231" spans="1:4" x14ac:dyDescent="0.2">
      <c r="A231" s="18">
        <v>43486</v>
      </c>
      <c r="B231" s="19">
        <v>310</v>
      </c>
      <c r="C231" s="19" t="s">
        <v>4</v>
      </c>
      <c r="D231" s="20">
        <f t="shared" si="7"/>
        <v>-310</v>
      </c>
    </row>
    <row r="232" spans="1:4" x14ac:dyDescent="0.2">
      <c r="A232" s="18">
        <v>43486</v>
      </c>
      <c r="B232" s="19">
        <v>360</v>
      </c>
      <c r="C232" s="19" t="s">
        <v>3</v>
      </c>
      <c r="D232" s="20">
        <f t="shared" si="7"/>
        <v>360</v>
      </c>
    </row>
    <row r="233" spans="1:4" x14ac:dyDescent="0.2">
      <c r="A233" s="18">
        <v>43489</v>
      </c>
      <c r="B233" s="19">
        <v>540</v>
      </c>
      <c r="C233" s="19" t="s">
        <v>3</v>
      </c>
      <c r="D233" s="20">
        <f t="shared" si="7"/>
        <v>540</v>
      </c>
    </row>
    <row r="234" spans="1:4" x14ac:dyDescent="0.2">
      <c r="A234" s="18">
        <v>43490</v>
      </c>
      <c r="B234" s="19">
        <v>610</v>
      </c>
      <c r="C234" s="19" t="s">
        <v>4</v>
      </c>
      <c r="D234" s="20">
        <f t="shared" si="7"/>
        <v>-610</v>
      </c>
    </row>
    <row r="235" spans="1:4" x14ac:dyDescent="0.2">
      <c r="A235" s="18">
        <v>43490</v>
      </c>
      <c r="B235" s="19">
        <v>450</v>
      </c>
      <c r="C235" s="19" t="s">
        <v>3</v>
      </c>
      <c r="D235" s="20">
        <f t="shared" si="7"/>
        <v>450</v>
      </c>
    </row>
    <row r="236" spans="1:4" x14ac:dyDescent="0.2">
      <c r="A236" s="18">
        <v>43494</v>
      </c>
      <c r="B236" s="19">
        <v>310</v>
      </c>
      <c r="C236" s="19" t="s">
        <v>4</v>
      </c>
      <c r="D236" s="20">
        <f t="shared" si="7"/>
        <v>-310</v>
      </c>
    </row>
    <row r="237" spans="1:4" x14ac:dyDescent="0.2">
      <c r="A237" s="18">
        <v>43497</v>
      </c>
      <c r="B237" s="19">
        <v>460</v>
      </c>
      <c r="C237" s="19" t="s">
        <v>4</v>
      </c>
      <c r="D237" s="20">
        <f t="shared" si="7"/>
        <v>-460</v>
      </c>
    </row>
    <row r="238" spans="1:4" x14ac:dyDescent="0.2">
      <c r="A238" s="18">
        <v>43501</v>
      </c>
      <c r="B238" s="19">
        <v>0</v>
      </c>
      <c r="C238" s="19" t="s">
        <v>3</v>
      </c>
      <c r="D238" s="20">
        <f t="shared" si="7"/>
        <v>0</v>
      </c>
    </row>
    <row r="239" spans="1:4" x14ac:dyDescent="0.2">
      <c r="A239" s="18">
        <v>43501</v>
      </c>
      <c r="B239" s="19">
        <v>560</v>
      </c>
      <c r="C239" s="19" t="s">
        <v>3</v>
      </c>
      <c r="D239" s="20">
        <f t="shared" si="7"/>
        <v>560</v>
      </c>
    </row>
    <row r="240" spans="1:4" x14ac:dyDescent="0.2">
      <c r="A240" s="18">
        <v>43503</v>
      </c>
      <c r="B240" s="19">
        <v>500</v>
      </c>
      <c r="C240" s="19" t="s">
        <v>4</v>
      </c>
      <c r="D240" s="20">
        <f t="shared" si="7"/>
        <v>-500</v>
      </c>
    </row>
    <row r="241" spans="1:4" x14ac:dyDescent="0.2">
      <c r="A241" s="18">
        <v>43509</v>
      </c>
      <c r="B241" s="19">
        <v>450</v>
      </c>
      <c r="C241" s="19" t="s">
        <v>3</v>
      </c>
      <c r="D241" s="20">
        <f t="shared" si="7"/>
        <v>450</v>
      </c>
    </row>
    <row r="242" spans="1:4" x14ac:dyDescent="0.2">
      <c r="A242" s="18">
        <v>43511</v>
      </c>
      <c r="B242" s="19">
        <v>600</v>
      </c>
      <c r="C242" s="19" t="s">
        <v>4</v>
      </c>
      <c r="D242" s="20">
        <f t="shared" si="7"/>
        <v>-600</v>
      </c>
    </row>
    <row r="243" spans="1:4" x14ac:dyDescent="0.2">
      <c r="A243" s="18">
        <v>43511</v>
      </c>
      <c r="B243" s="19">
        <v>120</v>
      </c>
      <c r="C243" s="19" t="s">
        <v>3</v>
      </c>
      <c r="D243" s="20">
        <f t="shared" si="7"/>
        <v>120</v>
      </c>
    </row>
    <row r="244" spans="1:4" x14ac:dyDescent="0.2">
      <c r="A244" s="18">
        <v>43518</v>
      </c>
      <c r="B244" s="19">
        <v>20</v>
      </c>
      <c r="C244" s="19" t="s">
        <v>4</v>
      </c>
      <c r="D244" s="20">
        <f t="shared" si="7"/>
        <v>-20</v>
      </c>
    </row>
    <row r="245" spans="1:4" x14ac:dyDescent="0.2">
      <c r="A245" s="18">
        <v>43518</v>
      </c>
      <c r="B245" s="19">
        <v>590</v>
      </c>
      <c r="C245" s="19" t="s">
        <v>3</v>
      </c>
      <c r="D245" s="20">
        <f t="shared" si="7"/>
        <v>590</v>
      </c>
    </row>
    <row r="246" spans="1:4" x14ac:dyDescent="0.2">
      <c r="A246" s="18">
        <v>43525</v>
      </c>
      <c r="B246" s="19">
        <v>1020</v>
      </c>
      <c r="C246" s="19" t="s">
        <v>4</v>
      </c>
      <c r="D246" s="20">
        <f t="shared" si="7"/>
        <v>-1020</v>
      </c>
    </row>
    <row r="247" spans="1:4" x14ac:dyDescent="0.2">
      <c r="A247" s="18">
        <v>43525</v>
      </c>
      <c r="B247" s="19">
        <v>510</v>
      </c>
      <c r="C247" s="19" t="s">
        <v>3</v>
      </c>
      <c r="D247" s="20">
        <f t="shared" ref="D247:D278" si="8">IF(C247 = "Продажа",-B247,B247)</f>
        <v>510</v>
      </c>
    </row>
    <row r="248" spans="1:4" x14ac:dyDescent="0.2">
      <c r="A248" s="18">
        <v>43530</v>
      </c>
      <c r="B248" s="19">
        <v>650</v>
      </c>
      <c r="C248" s="19" t="s">
        <v>3</v>
      </c>
      <c r="D248" s="20">
        <f t="shared" si="8"/>
        <v>650</v>
      </c>
    </row>
    <row r="249" spans="1:4" x14ac:dyDescent="0.2">
      <c r="A249" s="18">
        <v>43531</v>
      </c>
      <c r="B249" s="19">
        <v>410</v>
      </c>
      <c r="C249" s="19" t="s">
        <v>4</v>
      </c>
      <c r="D249" s="20">
        <f t="shared" si="8"/>
        <v>-410</v>
      </c>
    </row>
    <row r="250" spans="1:4" x14ac:dyDescent="0.2">
      <c r="A250" s="18">
        <v>43538</v>
      </c>
      <c r="B250" s="19">
        <v>350</v>
      </c>
      <c r="C250" s="19" t="s">
        <v>4</v>
      </c>
      <c r="D250" s="20">
        <f t="shared" si="8"/>
        <v>-350</v>
      </c>
    </row>
    <row r="251" spans="1:4" x14ac:dyDescent="0.2">
      <c r="A251" s="18">
        <v>43539</v>
      </c>
      <c r="B251" s="19">
        <v>40</v>
      </c>
      <c r="C251" s="19" t="s">
        <v>4</v>
      </c>
      <c r="D251" s="20">
        <f t="shared" si="8"/>
        <v>-40</v>
      </c>
    </row>
    <row r="252" spans="1:4" x14ac:dyDescent="0.2">
      <c r="A252" s="18">
        <v>43542</v>
      </c>
      <c r="B252" s="19">
        <v>130</v>
      </c>
      <c r="C252" s="19" t="s">
        <v>3</v>
      </c>
      <c r="D252" s="20">
        <f t="shared" si="8"/>
        <v>130</v>
      </c>
    </row>
    <row r="253" spans="1:4" x14ac:dyDescent="0.2">
      <c r="A253" s="18">
        <v>43544</v>
      </c>
      <c r="B253" s="19">
        <v>300</v>
      </c>
      <c r="C253" s="19" t="s">
        <v>3</v>
      </c>
      <c r="D253" s="20">
        <f t="shared" si="8"/>
        <v>300</v>
      </c>
    </row>
    <row r="254" spans="1:4" x14ac:dyDescent="0.2">
      <c r="A254" s="18">
        <v>43546</v>
      </c>
      <c r="B254" s="19">
        <v>570</v>
      </c>
      <c r="C254" s="19" t="s">
        <v>3</v>
      </c>
      <c r="D254" s="20">
        <f t="shared" si="8"/>
        <v>570</v>
      </c>
    </row>
    <row r="255" spans="1:4" x14ac:dyDescent="0.2">
      <c r="A255" s="18">
        <v>43550</v>
      </c>
      <c r="B255" s="19">
        <v>40</v>
      </c>
      <c r="C255" s="19" t="s">
        <v>3</v>
      </c>
      <c r="D255" s="20">
        <f t="shared" si="8"/>
        <v>40</v>
      </c>
    </row>
    <row r="256" spans="1:4" x14ac:dyDescent="0.2">
      <c r="A256" s="18">
        <v>43551</v>
      </c>
      <c r="B256" s="19">
        <v>300</v>
      </c>
      <c r="C256" s="19" t="s">
        <v>4</v>
      </c>
      <c r="D256" s="20">
        <f t="shared" si="8"/>
        <v>-300</v>
      </c>
    </row>
    <row r="257" spans="1:4" x14ac:dyDescent="0.2">
      <c r="A257" s="18">
        <v>43553</v>
      </c>
      <c r="B257" s="19">
        <v>780</v>
      </c>
      <c r="C257" s="19" t="s">
        <v>4</v>
      </c>
      <c r="D257" s="20">
        <f t="shared" si="8"/>
        <v>-780</v>
      </c>
    </row>
    <row r="258" spans="1:4" x14ac:dyDescent="0.2">
      <c r="A258" s="18">
        <v>43553</v>
      </c>
      <c r="B258" s="19">
        <v>380</v>
      </c>
      <c r="C258" s="19" t="s">
        <v>3</v>
      </c>
      <c r="D258" s="20">
        <f t="shared" si="8"/>
        <v>380</v>
      </c>
    </row>
    <row r="259" spans="1:4" x14ac:dyDescent="0.2">
      <c r="A259" s="18">
        <v>43557</v>
      </c>
      <c r="B259" s="19">
        <v>220</v>
      </c>
      <c r="C259" s="19" t="s">
        <v>3</v>
      </c>
      <c r="D259" s="20">
        <f t="shared" si="8"/>
        <v>220</v>
      </c>
    </row>
    <row r="260" spans="1:4" x14ac:dyDescent="0.2">
      <c r="A260" s="18">
        <v>43559</v>
      </c>
      <c r="B260" s="19">
        <v>600</v>
      </c>
      <c r="C260" s="19" t="s">
        <v>4</v>
      </c>
      <c r="D260" s="20">
        <f t="shared" si="8"/>
        <v>-600</v>
      </c>
    </row>
    <row r="261" spans="1:4" x14ac:dyDescent="0.2">
      <c r="A261" s="18">
        <v>43559</v>
      </c>
      <c r="B261" s="19">
        <v>120</v>
      </c>
      <c r="C261" s="19" t="s">
        <v>3</v>
      </c>
      <c r="D261" s="20">
        <f t="shared" si="8"/>
        <v>120</v>
      </c>
    </row>
    <row r="262" spans="1:4" x14ac:dyDescent="0.2">
      <c r="A262" s="18">
        <v>43560</v>
      </c>
      <c r="B262" s="19">
        <v>570</v>
      </c>
      <c r="C262" s="19" t="s">
        <v>4</v>
      </c>
      <c r="D262" s="20">
        <f t="shared" si="8"/>
        <v>-570</v>
      </c>
    </row>
    <row r="263" spans="1:4" x14ac:dyDescent="0.2">
      <c r="A263" s="18">
        <v>43560</v>
      </c>
      <c r="B263" s="19">
        <v>20</v>
      </c>
      <c r="C263" s="19" t="s">
        <v>4</v>
      </c>
      <c r="D263" s="20">
        <f t="shared" si="8"/>
        <v>-20</v>
      </c>
    </row>
    <row r="264" spans="1:4" x14ac:dyDescent="0.2">
      <c r="A264" s="18">
        <v>43560</v>
      </c>
      <c r="B264" s="19">
        <v>550</v>
      </c>
      <c r="C264" s="19" t="s">
        <v>3</v>
      </c>
      <c r="D264" s="20">
        <f t="shared" si="8"/>
        <v>550</v>
      </c>
    </row>
    <row r="265" spans="1:4" x14ac:dyDescent="0.2">
      <c r="A265" s="18">
        <v>43564</v>
      </c>
      <c r="B265" s="19">
        <v>10</v>
      </c>
      <c r="C265" s="19" t="s">
        <v>3</v>
      </c>
      <c r="D265" s="20">
        <f t="shared" si="8"/>
        <v>10</v>
      </c>
    </row>
    <row r="266" spans="1:4" x14ac:dyDescent="0.2">
      <c r="A266" s="18">
        <v>43565</v>
      </c>
      <c r="B266" s="19">
        <v>370</v>
      </c>
      <c r="C266" s="19" t="s">
        <v>3</v>
      </c>
      <c r="D266" s="20">
        <f t="shared" si="8"/>
        <v>370</v>
      </c>
    </row>
    <row r="267" spans="1:4" x14ac:dyDescent="0.2">
      <c r="A267" s="21">
        <v>43567</v>
      </c>
      <c r="B267" s="13">
        <v>0</v>
      </c>
      <c r="C267" s="13" t="s">
        <v>37</v>
      </c>
      <c r="D267" s="22">
        <v>0</v>
      </c>
    </row>
    <row r="268" spans="1:4" x14ac:dyDescent="0.2">
      <c r="A268" s="18">
        <v>43570</v>
      </c>
      <c r="B268" s="19">
        <v>670</v>
      </c>
      <c r="C268" s="19" t="s">
        <v>3</v>
      </c>
      <c r="D268" s="20">
        <f t="shared" ref="D268:D299" si="9">IF(C268 = "Продажа",-B268,B268)</f>
        <v>670</v>
      </c>
    </row>
    <row r="269" spans="1:4" x14ac:dyDescent="0.2">
      <c r="A269" s="18">
        <v>43572</v>
      </c>
      <c r="B269" s="19">
        <v>1120</v>
      </c>
      <c r="C269" s="19" t="s">
        <v>4</v>
      </c>
      <c r="D269" s="20">
        <f t="shared" si="9"/>
        <v>-1120</v>
      </c>
    </row>
    <row r="270" spans="1:4" x14ac:dyDescent="0.2">
      <c r="A270" s="18">
        <v>43574</v>
      </c>
      <c r="B270" s="19">
        <v>510</v>
      </c>
      <c r="C270" s="19" t="s">
        <v>3</v>
      </c>
      <c r="D270" s="20">
        <f t="shared" si="9"/>
        <v>510</v>
      </c>
    </row>
    <row r="271" spans="1:4" x14ac:dyDescent="0.2">
      <c r="A271" s="18">
        <v>43578</v>
      </c>
      <c r="B271" s="19">
        <v>660</v>
      </c>
      <c r="C271" s="19" t="s">
        <v>3</v>
      </c>
      <c r="D271" s="20">
        <f t="shared" si="9"/>
        <v>660</v>
      </c>
    </row>
    <row r="272" spans="1:4" x14ac:dyDescent="0.2">
      <c r="A272" s="18">
        <v>43579</v>
      </c>
      <c r="B272" s="19">
        <v>310</v>
      </c>
      <c r="C272" s="19" t="s">
        <v>4</v>
      </c>
      <c r="D272" s="20">
        <f t="shared" si="9"/>
        <v>-310</v>
      </c>
    </row>
    <row r="273" spans="1:4" x14ac:dyDescent="0.2">
      <c r="A273" s="18">
        <v>43579</v>
      </c>
      <c r="B273" s="19">
        <v>630</v>
      </c>
      <c r="C273" s="19" t="s">
        <v>4</v>
      </c>
      <c r="D273" s="20">
        <f t="shared" si="9"/>
        <v>-630</v>
      </c>
    </row>
    <row r="274" spans="1:4" x14ac:dyDescent="0.2">
      <c r="A274" s="18">
        <v>43581</v>
      </c>
      <c r="B274" s="19">
        <v>140</v>
      </c>
      <c r="C274" s="19" t="s">
        <v>4</v>
      </c>
      <c r="D274" s="20">
        <f t="shared" si="9"/>
        <v>-140</v>
      </c>
    </row>
    <row r="275" spans="1:4" x14ac:dyDescent="0.2">
      <c r="A275" s="18">
        <v>43581</v>
      </c>
      <c r="B275" s="19">
        <v>730</v>
      </c>
      <c r="C275" s="19" t="s">
        <v>3</v>
      </c>
      <c r="D275" s="20">
        <f t="shared" si="9"/>
        <v>730</v>
      </c>
    </row>
    <row r="276" spans="1:4" x14ac:dyDescent="0.2">
      <c r="A276" s="18">
        <v>43585</v>
      </c>
      <c r="B276" s="19">
        <v>160</v>
      </c>
      <c r="C276" s="19" t="s">
        <v>4</v>
      </c>
      <c r="D276" s="20">
        <f t="shared" si="9"/>
        <v>-160</v>
      </c>
    </row>
    <row r="277" spans="1:4" x14ac:dyDescent="0.2">
      <c r="A277" s="18">
        <v>43587</v>
      </c>
      <c r="B277" s="19">
        <v>220</v>
      </c>
      <c r="C277" s="19" t="s">
        <v>3</v>
      </c>
      <c r="D277" s="20">
        <f t="shared" si="9"/>
        <v>220</v>
      </c>
    </row>
    <row r="278" spans="1:4" x14ac:dyDescent="0.2">
      <c r="A278" s="18">
        <v>43588</v>
      </c>
      <c r="B278" s="19">
        <v>360</v>
      </c>
      <c r="C278" s="19" t="s">
        <v>4</v>
      </c>
      <c r="D278" s="20">
        <f t="shared" si="9"/>
        <v>-360</v>
      </c>
    </row>
    <row r="279" spans="1:4" x14ac:dyDescent="0.2">
      <c r="A279" s="18">
        <v>43593</v>
      </c>
      <c r="B279" s="19">
        <v>140</v>
      </c>
      <c r="C279" s="19" t="s">
        <v>3</v>
      </c>
      <c r="D279" s="20">
        <f t="shared" si="9"/>
        <v>140</v>
      </c>
    </row>
    <row r="280" spans="1:4" x14ac:dyDescent="0.2">
      <c r="A280" s="18">
        <v>43598</v>
      </c>
      <c r="B280" s="19">
        <v>140</v>
      </c>
      <c r="C280" s="19" t="s">
        <v>3</v>
      </c>
      <c r="D280" s="20">
        <f t="shared" si="9"/>
        <v>140</v>
      </c>
    </row>
    <row r="281" spans="1:4" x14ac:dyDescent="0.2">
      <c r="A281" s="18">
        <v>43599</v>
      </c>
      <c r="B281" s="19">
        <v>280</v>
      </c>
      <c r="C281" s="19" t="s">
        <v>4</v>
      </c>
      <c r="D281" s="20">
        <f t="shared" si="9"/>
        <v>-280</v>
      </c>
    </row>
    <row r="282" spans="1:4" x14ac:dyDescent="0.2">
      <c r="A282" s="18">
        <v>43600</v>
      </c>
      <c r="B282" s="19">
        <v>230</v>
      </c>
      <c r="C282" s="19" t="s">
        <v>4</v>
      </c>
      <c r="D282" s="20">
        <f t="shared" si="9"/>
        <v>-230</v>
      </c>
    </row>
    <row r="283" spans="1:4" x14ac:dyDescent="0.2">
      <c r="A283" s="18">
        <v>43601</v>
      </c>
      <c r="B283" s="19">
        <v>550</v>
      </c>
      <c r="C283" s="19" t="s">
        <v>3</v>
      </c>
      <c r="D283" s="20">
        <f t="shared" si="9"/>
        <v>550</v>
      </c>
    </row>
    <row r="284" spans="1:4" x14ac:dyDescent="0.2">
      <c r="A284" s="18">
        <v>43605</v>
      </c>
      <c r="B284" s="19">
        <v>660</v>
      </c>
      <c r="C284" s="19" t="s">
        <v>4</v>
      </c>
      <c r="D284" s="20">
        <f t="shared" si="9"/>
        <v>-660</v>
      </c>
    </row>
    <row r="285" spans="1:4" x14ac:dyDescent="0.2">
      <c r="A285" s="18">
        <v>43608</v>
      </c>
      <c r="B285" s="19">
        <v>330</v>
      </c>
      <c r="C285" s="19" t="s">
        <v>3</v>
      </c>
      <c r="D285" s="20">
        <f t="shared" si="9"/>
        <v>330</v>
      </c>
    </row>
    <row r="286" spans="1:4" x14ac:dyDescent="0.2">
      <c r="A286" s="18">
        <v>43609</v>
      </c>
      <c r="B286" s="19">
        <v>400</v>
      </c>
      <c r="C286" s="19" t="s">
        <v>3</v>
      </c>
      <c r="D286" s="20">
        <f t="shared" si="9"/>
        <v>400</v>
      </c>
    </row>
    <row r="287" spans="1:4" x14ac:dyDescent="0.2">
      <c r="A287" s="18">
        <v>43615</v>
      </c>
      <c r="B287" s="19">
        <v>30</v>
      </c>
      <c r="C287" s="19" t="s">
        <v>3</v>
      </c>
      <c r="D287" s="20">
        <f t="shared" si="9"/>
        <v>30</v>
      </c>
    </row>
    <row r="288" spans="1:4" x14ac:dyDescent="0.2">
      <c r="A288" s="18">
        <v>43616</v>
      </c>
      <c r="B288" s="19">
        <v>520</v>
      </c>
      <c r="C288" s="19" t="s">
        <v>4</v>
      </c>
      <c r="D288" s="20">
        <f t="shared" si="9"/>
        <v>-520</v>
      </c>
    </row>
    <row r="289" spans="1:4" x14ac:dyDescent="0.2">
      <c r="A289" s="18">
        <v>43616</v>
      </c>
      <c r="B289" s="19">
        <v>160</v>
      </c>
      <c r="C289" s="19" t="s">
        <v>4</v>
      </c>
      <c r="D289" s="20">
        <f t="shared" si="9"/>
        <v>-160</v>
      </c>
    </row>
    <row r="290" spans="1:4" x14ac:dyDescent="0.2">
      <c r="A290" s="18">
        <v>43621</v>
      </c>
      <c r="B290" s="19">
        <v>680</v>
      </c>
      <c r="C290" s="19" t="s">
        <v>3</v>
      </c>
      <c r="D290" s="20">
        <f t="shared" si="9"/>
        <v>680</v>
      </c>
    </row>
    <row r="291" spans="1:4" x14ac:dyDescent="0.2">
      <c r="A291" s="18">
        <v>43623</v>
      </c>
      <c r="B291" s="19">
        <v>330</v>
      </c>
      <c r="C291" s="19" t="s">
        <v>4</v>
      </c>
      <c r="D291" s="20">
        <f t="shared" si="9"/>
        <v>-330</v>
      </c>
    </row>
    <row r="292" spans="1:4" x14ac:dyDescent="0.2">
      <c r="A292" s="18">
        <v>43626</v>
      </c>
      <c r="B292" s="19">
        <v>680</v>
      </c>
      <c r="C292" s="19" t="s">
        <v>4</v>
      </c>
      <c r="D292" s="20">
        <f t="shared" si="9"/>
        <v>-680</v>
      </c>
    </row>
    <row r="293" spans="1:4" x14ac:dyDescent="0.2">
      <c r="A293" s="18">
        <v>43626</v>
      </c>
      <c r="B293" s="19">
        <v>540</v>
      </c>
      <c r="C293" s="19" t="s">
        <v>3</v>
      </c>
      <c r="D293" s="20">
        <f t="shared" si="9"/>
        <v>540</v>
      </c>
    </row>
    <row r="294" spans="1:4" x14ac:dyDescent="0.2">
      <c r="A294" s="18">
        <v>43626</v>
      </c>
      <c r="B294" s="19">
        <v>520</v>
      </c>
      <c r="C294" s="19" t="s">
        <v>3</v>
      </c>
      <c r="D294" s="20">
        <f t="shared" si="9"/>
        <v>520</v>
      </c>
    </row>
    <row r="295" spans="1:4" x14ac:dyDescent="0.2">
      <c r="A295" s="18">
        <v>43627</v>
      </c>
      <c r="B295" s="19">
        <v>20</v>
      </c>
      <c r="C295" s="19" t="s">
        <v>3</v>
      </c>
      <c r="D295" s="20">
        <f t="shared" si="9"/>
        <v>20</v>
      </c>
    </row>
    <row r="296" spans="1:4" x14ac:dyDescent="0.2">
      <c r="A296" s="18">
        <v>43630</v>
      </c>
      <c r="B296" s="19">
        <v>1750</v>
      </c>
      <c r="C296" s="19" t="s">
        <v>4</v>
      </c>
      <c r="D296" s="20">
        <f t="shared" si="9"/>
        <v>-1750</v>
      </c>
    </row>
    <row r="297" spans="1:4" x14ac:dyDescent="0.2">
      <c r="A297" s="18">
        <v>43630</v>
      </c>
      <c r="B297" s="19">
        <v>410</v>
      </c>
      <c r="C297" s="19" t="s">
        <v>3</v>
      </c>
      <c r="D297" s="20">
        <f t="shared" si="9"/>
        <v>410</v>
      </c>
    </row>
    <row r="298" spans="1:4" x14ac:dyDescent="0.2">
      <c r="A298" s="18">
        <v>43630</v>
      </c>
      <c r="B298" s="19">
        <v>670</v>
      </c>
      <c r="C298" s="19" t="s">
        <v>3</v>
      </c>
      <c r="D298" s="20">
        <f t="shared" si="9"/>
        <v>670</v>
      </c>
    </row>
    <row r="299" spans="1:4" x14ac:dyDescent="0.2">
      <c r="A299" s="18">
        <v>43630</v>
      </c>
      <c r="B299" s="19">
        <v>530</v>
      </c>
      <c r="C299" s="19" t="s">
        <v>3</v>
      </c>
      <c r="D299" s="20">
        <f t="shared" si="9"/>
        <v>530</v>
      </c>
    </row>
    <row r="300" spans="1:4" x14ac:dyDescent="0.2">
      <c r="A300" s="18">
        <v>43637</v>
      </c>
      <c r="B300" s="19">
        <v>750</v>
      </c>
      <c r="C300" s="19" t="s">
        <v>3</v>
      </c>
      <c r="D300" s="20">
        <f t="shared" ref="D300:D331" si="10">IF(C300 = "Продажа",-B300,B300)</f>
        <v>750</v>
      </c>
    </row>
    <row r="301" spans="1:4" x14ac:dyDescent="0.2">
      <c r="A301" s="18">
        <v>43641</v>
      </c>
      <c r="B301" s="19">
        <v>1180</v>
      </c>
      <c r="C301" s="19" t="s">
        <v>4</v>
      </c>
      <c r="D301" s="20">
        <f t="shared" si="10"/>
        <v>-1180</v>
      </c>
    </row>
    <row r="302" spans="1:4" x14ac:dyDescent="0.2">
      <c r="A302" s="18">
        <v>43650</v>
      </c>
      <c r="B302" s="19">
        <v>280</v>
      </c>
      <c r="C302" s="19" t="s">
        <v>3</v>
      </c>
      <c r="D302" s="20">
        <f t="shared" si="10"/>
        <v>280</v>
      </c>
    </row>
    <row r="303" spans="1:4" x14ac:dyDescent="0.2">
      <c r="A303" s="18">
        <v>43654</v>
      </c>
      <c r="B303" s="19">
        <v>80</v>
      </c>
      <c r="C303" s="19" t="s">
        <v>4</v>
      </c>
      <c r="D303" s="20">
        <f t="shared" si="10"/>
        <v>-80</v>
      </c>
    </row>
    <row r="304" spans="1:4" x14ac:dyDescent="0.2">
      <c r="A304" s="18">
        <v>43655</v>
      </c>
      <c r="B304" s="19">
        <v>440</v>
      </c>
      <c r="C304" s="19" t="s">
        <v>3</v>
      </c>
      <c r="D304" s="20">
        <f t="shared" si="10"/>
        <v>440</v>
      </c>
    </row>
    <row r="305" spans="1:4" x14ac:dyDescent="0.2">
      <c r="A305" s="18">
        <v>43656</v>
      </c>
      <c r="B305" s="19">
        <v>630</v>
      </c>
      <c r="C305" s="19" t="s">
        <v>4</v>
      </c>
      <c r="D305" s="20">
        <f t="shared" si="10"/>
        <v>-630</v>
      </c>
    </row>
    <row r="306" spans="1:4" x14ac:dyDescent="0.2">
      <c r="A306" s="18">
        <v>43658</v>
      </c>
      <c r="B306" s="19">
        <v>80</v>
      </c>
      <c r="C306" s="19" t="s">
        <v>3</v>
      </c>
      <c r="D306" s="20">
        <f t="shared" si="10"/>
        <v>80</v>
      </c>
    </row>
    <row r="307" spans="1:4" x14ac:dyDescent="0.2">
      <c r="A307" s="18">
        <v>43664</v>
      </c>
      <c r="B307" s="19">
        <v>580</v>
      </c>
      <c r="C307" s="19" t="s">
        <v>3</v>
      </c>
      <c r="D307" s="20">
        <f t="shared" si="10"/>
        <v>580</v>
      </c>
    </row>
    <row r="308" spans="1:4" x14ac:dyDescent="0.2">
      <c r="A308" s="18">
        <v>43665</v>
      </c>
      <c r="B308" s="19">
        <v>720</v>
      </c>
      <c r="C308" s="19" t="s">
        <v>4</v>
      </c>
      <c r="D308" s="20">
        <f t="shared" si="10"/>
        <v>-720</v>
      </c>
    </row>
    <row r="309" spans="1:4" x14ac:dyDescent="0.2">
      <c r="A309" s="18">
        <v>43665</v>
      </c>
      <c r="B309" s="19">
        <v>730</v>
      </c>
      <c r="C309" s="19" t="s">
        <v>3</v>
      </c>
      <c r="D309" s="20">
        <f t="shared" si="10"/>
        <v>730</v>
      </c>
    </row>
    <row r="310" spans="1:4" x14ac:dyDescent="0.2">
      <c r="A310" s="18">
        <v>43669</v>
      </c>
      <c r="B310" s="19">
        <v>480</v>
      </c>
      <c r="C310" s="19" t="s">
        <v>3</v>
      </c>
      <c r="D310" s="20">
        <f t="shared" si="10"/>
        <v>480</v>
      </c>
    </row>
    <row r="311" spans="1:4" x14ac:dyDescent="0.2">
      <c r="A311" s="18">
        <v>43676</v>
      </c>
      <c r="B311" s="19">
        <v>1540</v>
      </c>
      <c r="C311" s="19" t="s">
        <v>4</v>
      </c>
      <c r="D311" s="20">
        <f t="shared" si="10"/>
        <v>-1540</v>
      </c>
    </row>
    <row r="312" spans="1:4" x14ac:dyDescent="0.2">
      <c r="A312" s="18">
        <v>43676</v>
      </c>
      <c r="B312" s="19">
        <v>210</v>
      </c>
      <c r="C312" s="19" t="s">
        <v>3</v>
      </c>
      <c r="D312" s="20">
        <f t="shared" si="10"/>
        <v>210</v>
      </c>
    </row>
    <row r="313" spans="1:4" x14ac:dyDescent="0.2">
      <c r="A313" s="18">
        <v>43685</v>
      </c>
      <c r="B313" s="19">
        <v>650</v>
      </c>
      <c r="C313" s="19" t="s">
        <v>3</v>
      </c>
      <c r="D313" s="20">
        <f t="shared" si="10"/>
        <v>650</v>
      </c>
    </row>
    <row r="314" spans="1:4" x14ac:dyDescent="0.2">
      <c r="A314" s="18">
        <v>43686</v>
      </c>
      <c r="B314" s="19">
        <v>530</v>
      </c>
      <c r="C314" s="19" t="s">
        <v>4</v>
      </c>
      <c r="D314" s="20">
        <f t="shared" si="10"/>
        <v>-530</v>
      </c>
    </row>
    <row r="315" spans="1:4" x14ac:dyDescent="0.2">
      <c r="A315" s="18">
        <v>43686</v>
      </c>
      <c r="B315" s="19">
        <v>570</v>
      </c>
      <c r="C315" s="19" t="s">
        <v>3</v>
      </c>
      <c r="D315" s="20">
        <f t="shared" si="10"/>
        <v>570</v>
      </c>
    </row>
    <row r="316" spans="1:4" x14ac:dyDescent="0.2">
      <c r="A316" s="18">
        <v>43696</v>
      </c>
      <c r="B316" s="19">
        <v>580</v>
      </c>
      <c r="C316" s="19" t="s">
        <v>3</v>
      </c>
      <c r="D316" s="20">
        <f t="shared" si="10"/>
        <v>580</v>
      </c>
    </row>
    <row r="317" spans="1:4" x14ac:dyDescent="0.2">
      <c r="A317" s="18">
        <v>43705</v>
      </c>
      <c r="B317" s="19">
        <v>460</v>
      </c>
      <c r="C317" s="19" t="s">
        <v>4</v>
      </c>
      <c r="D317" s="20">
        <f t="shared" si="10"/>
        <v>-460</v>
      </c>
    </row>
    <row r="318" spans="1:4" x14ac:dyDescent="0.2">
      <c r="A318" s="18">
        <v>43706</v>
      </c>
      <c r="B318" s="19">
        <v>140</v>
      </c>
      <c r="C318" s="19" t="s">
        <v>4</v>
      </c>
      <c r="D318" s="20">
        <f t="shared" si="10"/>
        <v>-140</v>
      </c>
    </row>
    <row r="319" spans="1:4" x14ac:dyDescent="0.2">
      <c r="A319" s="18">
        <v>43707</v>
      </c>
      <c r="B319" s="19">
        <v>40</v>
      </c>
      <c r="C319" s="19" t="s">
        <v>4</v>
      </c>
      <c r="D319" s="20">
        <f t="shared" si="10"/>
        <v>-40</v>
      </c>
    </row>
    <row r="320" spans="1:4" x14ac:dyDescent="0.2">
      <c r="A320" s="18">
        <v>43710</v>
      </c>
      <c r="B320" s="19">
        <v>340</v>
      </c>
      <c r="C320" s="19" t="s">
        <v>4</v>
      </c>
      <c r="D320" s="20">
        <f t="shared" si="10"/>
        <v>-340</v>
      </c>
    </row>
    <row r="321" spans="1:4" x14ac:dyDescent="0.2">
      <c r="A321" s="18">
        <v>43710</v>
      </c>
      <c r="B321" s="19">
        <v>340</v>
      </c>
      <c r="C321" s="19" t="s">
        <v>4</v>
      </c>
      <c r="D321" s="20">
        <f t="shared" si="10"/>
        <v>-340</v>
      </c>
    </row>
    <row r="322" spans="1:4" x14ac:dyDescent="0.2">
      <c r="A322" s="18">
        <v>43714</v>
      </c>
      <c r="B322" s="19">
        <v>570</v>
      </c>
      <c r="C322" s="19" t="s">
        <v>3</v>
      </c>
      <c r="D322" s="20">
        <f t="shared" si="10"/>
        <v>570</v>
      </c>
    </row>
    <row r="323" spans="1:4" x14ac:dyDescent="0.2">
      <c r="A323" s="18">
        <v>43721</v>
      </c>
      <c r="B323" s="19">
        <v>660</v>
      </c>
      <c r="C323" s="19" t="s">
        <v>4</v>
      </c>
      <c r="D323" s="20">
        <f t="shared" si="10"/>
        <v>-660</v>
      </c>
    </row>
    <row r="324" spans="1:4" x14ac:dyDescent="0.2">
      <c r="A324" s="18">
        <v>43721</v>
      </c>
      <c r="B324" s="19">
        <v>160</v>
      </c>
      <c r="C324" s="19" t="s">
        <v>4</v>
      </c>
      <c r="D324" s="20">
        <f t="shared" si="10"/>
        <v>-160</v>
      </c>
    </row>
    <row r="325" spans="1:4" x14ac:dyDescent="0.2">
      <c r="A325" s="18">
        <v>43721</v>
      </c>
      <c r="B325" s="19">
        <v>690</v>
      </c>
      <c r="C325" s="19" t="s">
        <v>3</v>
      </c>
      <c r="D325" s="20">
        <f t="shared" si="10"/>
        <v>690</v>
      </c>
    </row>
    <row r="326" spans="1:4" x14ac:dyDescent="0.2">
      <c r="A326" s="18">
        <v>43724</v>
      </c>
      <c r="B326" s="19">
        <v>730</v>
      </c>
      <c r="C326" s="19" t="s">
        <v>3</v>
      </c>
      <c r="D326" s="20">
        <f t="shared" si="10"/>
        <v>730</v>
      </c>
    </row>
    <row r="327" spans="1:4" x14ac:dyDescent="0.2">
      <c r="A327" s="18">
        <v>43724</v>
      </c>
      <c r="B327" s="19">
        <v>750</v>
      </c>
      <c r="C327" s="19" t="s">
        <v>3</v>
      </c>
      <c r="D327" s="20">
        <f t="shared" si="10"/>
        <v>750</v>
      </c>
    </row>
    <row r="328" spans="1:4" x14ac:dyDescent="0.2">
      <c r="A328" s="18">
        <v>43725</v>
      </c>
      <c r="B328" s="19">
        <v>790</v>
      </c>
      <c r="C328" s="19" t="s">
        <v>4</v>
      </c>
      <c r="D328" s="20">
        <f t="shared" si="10"/>
        <v>-790</v>
      </c>
    </row>
    <row r="329" spans="1:4" x14ac:dyDescent="0.2">
      <c r="A329" s="18">
        <v>43733</v>
      </c>
      <c r="B329" s="19">
        <v>1280</v>
      </c>
      <c r="C329" s="19" t="s">
        <v>4</v>
      </c>
      <c r="D329" s="20">
        <f t="shared" si="10"/>
        <v>-1280</v>
      </c>
    </row>
    <row r="330" spans="1:4" x14ac:dyDescent="0.2">
      <c r="A330" s="18">
        <v>43734</v>
      </c>
      <c r="B330" s="19">
        <v>580</v>
      </c>
      <c r="C330" s="19" t="s">
        <v>3</v>
      </c>
      <c r="D330" s="20">
        <f t="shared" si="10"/>
        <v>580</v>
      </c>
    </row>
    <row r="331" spans="1:4" x14ac:dyDescent="0.2">
      <c r="A331" s="18">
        <v>43746</v>
      </c>
      <c r="B331" s="19">
        <v>610</v>
      </c>
      <c r="C331" s="19" t="s">
        <v>4</v>
      </c>
      <c r="D331" s="20">
        <f t="shared" si="10"/>
        <v>-610</v>
      </c>
    </row>
    <row r="332" spans="1:4" x14ac:dyDescent="0.2">
      <c r="A332" s="18">
        <v>43748</v>
      </c>
      <c r="B332" s="19">
        <v>70</v>
      </c>
      <c r="C332" s="19" t="s">
        <v>4</v>
      </c>
      <c r="D332" s="20">
        <f t="shared" ref="D332:D363" si="11">IF(C332 = "Продажа",-B332,B332)</f>
        <v>-70</v>
      </c>
    </row>
    <row r="333" spans="1:4" x14ac:dyDescent="0.2">
      <c r="A333" s="18">
        <v>43748</v>
      </c>
      <c r="B333" s="19">
        <v>490</v>
      </c>
      <c r="C333" s="19" t="s">
        <v>3</v>
      </c>
      <c r="D333" s="20">
        <f t="shared" si="11"/>
        <v>490</v>
      </c>
    </row>
    <row r="334" spans="1:4" x14ac:dyDescent="0.2">
      <c r="A334" s="18">
        <v>43749</v>
      </c>
      <c r="B334" s="19">
        <v>170</v>
      </c>
      <c r="C334" s="19" t="s">
        <v>3</v>
      </c>
      <c r="D334" s="20">
        <f t="shared" si="11"/>
        <v>170</v>
      </c>
    </row>
    <row r="335" spans="1:4" x14ac:dyDescent="0.2">
      <c r="A335" s="21">
        <v>43749</v>
      </c>
      <c r="B335" s="13">
        <v>0</v>
      </c>
      <c r="C335" s="13" t="s">
        <v>37</v>
      </c>
      <c r="D335" s="22">
        <v>0</v>
      </c>
    </row>
    <row r="336" spans="1:4" x14ac:dyDescent="0.2">
      <c r="A336" s="18">
        <v>43752</v>
      </c>
      <c r="B336" s="19">
        <v>630</v>
      </c>
      <c r="C336" s="19" t="s">
        <v>3</v>
      </c>
      <c r="D336" s="20">
        <f t="shared" ref="D336:D367" si="12">IF(C336 = "Продажа",-B336,B336)</f>
        <v>630</v>
      </c>
    </row>
    <row r="337" spans="1:4" x14ac:dyDescent="0.2">
      <c r="A337" s="18">
        <v>43753</v>
      </c>
      <c r="B337" s="19">
        <v>110</v>
      </c>
      <c r="C337" s="19" t="s">
        <v>3</v>
      </c>
      <c r="D337" s="20">
        <f t="shared" si="12"/>
        <v>110</v>
      </c>
    </row>
    <row r="338" spans="1:4" x14ac:dyDescent="0.2">
      <c r="A338" s="18">
        <v>43754</v>
      </c>
      <c r="B338" s="19">
        <v>310</v>
      </c>
      <c r="C338" s="19" t="s">
        <v>3</v>
      </c>
      <c r="D338" s="20">
        <f t="shared" si="12"/>
        <v>310</v>
      </c>
    </row>
    <row r="339" spans="1:4" x14ac:dyDescent="0.2">
      <c r="A339" s="18">
        <v>43756</v>
      </c>
      <c r="B339" s="19">
        <v>400</v>
      </c>
      <c r="C339" s="19" t="s">
        <v>4</v>
      </c>
      <c r="D339" s="20">
        <f t="shared" si="12"/>
        <v>-400</v>
      </c>
    </row>
    <row r="340" spans="1:4" x14ac:dyDescent="0.2">
      <c r="A340" s="18">
        <v>43756</v>
      </c>
      <c r="B340" s="19">
        <v>460</v>
      </c>
      <c r="C340" s="19" t="s">
        <v>3</v>
      </c>
      <c r="D340" s="20">
        <f t="shared" si="12"/>
        <v>460</v>
      </c>
    </row>
    <row r="341" spans="1:4" x14ac:dyDescent="0.2">
      <c r="A341" s="18">
        <v>43762</v>
      </c>
      <c r="B341" s="19">
        <v>1520</v>
      </c>
      <c r="C341" s="19" t="s">
        <v>4</v>
      </c>
      <c r="D341" s="20">
        <f t="shared" si="12"/>
        <v>-1520</v>
      </c>
    </row>
    <row r="342" spans="1:4" x14ac:dyDescent="0.2">
      <c r="A342" s="18">
        <v>43770</v>
      </c>
      <c r="B342" s="19">
        <v>780</v>
      </c>
      <c r="C342" s="19" t="s">
        <v>4</v>
      </c>
      <c r="D342" s="20">
        <f t="shared" si="12"/>
        <v>-780</v>
      </c>
    </row>
    <row r="343" spans="1:4" x14ac:dyDescent="0.2">
      <c r="A343" s="18">
        <v>43770</v>
      </c>
      <c r="B343" s="19">
        <v>380</v>
      </c>
      <c r="C343" s="19" t="s">
        <v>3</v>
      </c>
      <c r="D343" s="20">
        <f t="shared" si="12"/>
        <v>380</v>
      </c>
    </row>
    <row r="344" spans="1:4" x14ac:dyDescent="0.2">
      <c r="A344" s="18">
        <v>43770</v>
      </c>
      <c r="B344" s="19">
        <v>450</v>
      </c>
      <c r="C344" s="19" t="s">
        <v>3</v>
      </c>
      <c r="D344" s="20">
        <f t="shared" si="12"/>
        <v>450</v>
      </c>
    </row>
    <row r="345" spans="1:4" x14ac:dyDescent="0.2">
      <c r="A345" s="18">
        <v>43775</v>
      </c>
      <c r="B345" s="19">
        <v>130</v>
      </c>
      <c r="C345" s="19" t="s">
        <v>4</v>
      </c>
      <c r="D345" s="20">
        <f t="shared" si="12"/>
        <v>-130</v>
      </c>
    </row>
    <row r="346" spans="1:4" x14ac:dyDescent="0.2">
      <c r="A346" s="18">
        <v>43776</v>
      </c>
      <c r="B346" s="19">
        <v>690</v>
      </c>
      <c r="C346" s="19" t="s">
        <v>3</v>
      </c>
      <c r="D346" s="20">
        <f t="shared" si="12"/>
        <v>690</v>
      </c>
    </row>
    <row r="347" spans="1:4" x14ac:dyDescent="0.2">
      <c r="A347" s="18">
        <v>43777</v>
      </c>
      <c r="B347" s="19">
        <v>220</v>
      </c>
      <c r="C347" s="19" t="s">
        <v>3</v>
      </c>
      <c r="D347" s="20">
        <f t="shared" si="12"/>
        <v>220</v>
      </c>
    </row>
    <row r="348" spans="1:4" x14ac:dyDescent="0.2">
      <c r="A348" s="18">
        <v>43777</v>
      </c>
      <c r="B348" s="19">
        <v>700</v>
      </c>
      <c r="C348" s="19" t="s">
        <v>3</v>
      </c>
      <c r="D348" s="20">
        <f t="shared" si="12"/>
        <v>700</v>
      </c>
    </row>
    <row r="349" spans="1:4" x14ac:dyDescent="0.2">
      <c r="A349" s="18">
        <v>43784</v>
      </c>
      <c r="B349" s="19">
        <v>300</v>
      </c>
      <c r="C349" s="19" t="s">
        <v>4</v>
      </c>
      <c r="D349" s="20">
        <f t="shared" si="12"/>
        <v>-300</v>
      </c>
    </row>
    <row r="350" spans="1:4" x14ac:dyDescent="0.2">
      <c r="A350" s="18">
        <v>43784</v>
      </c>
      <c r="B350" s="19">
        <v>1020</v>
      </c>
      <c r="C350" s="19" t="s">
        <v>4</v>
      </c>
      <c r="D350" s="20">
        <f t="shared" si="12"/>
        <v>-1020</v>
      </c>
    </row>
    <row r="351" spans="1:4" x14ac:dyDescent="0.2">
      <c r="A351" s="18">
        <v>43784</v>
      </c>
      <c r="B351" s="19">
        <v>510</v>
      </c>
      <c r="C351" s="19" t="s">
        <v>4</v>
      </c>
      <c r="D351" s="20">
        <f t="shared" si="12"/>
        <v>-510</v>
      </c>
    </row>
    <row r="352" spans="1:4" x14ac:dyDescent="0.2">
      <c r="A352" s="18">
        <v>43784</v>
      </c>
      <c r="B352" s="19">
        <v>280</v>
      </c>
      <c r="C352" s="19" t="s">
        <v>3</v>
      </c>
      <c r="D352" s="20">
        <f t="shared" si="12"/>
        <v>280</v>
      </c>
    </row>
    <row r="353" spans="1:4" x14ac:dyDescent="0.2">
      <c r="A353" s="18">
        <v>43791</v>
      </c>
      <c r="B353" s="19">
        <v>610</v>
      </c>
      <c r="C353" s="19" t="s">
        <v>3</v>
      </c>
      <c r="D353" s="20">
        <f t="shared" si="12"/>
        <v>610</v>
      </c>
    </row>
    <row r="354" spans="1:4" x14ac:dyDescent="0.2">
      <c r="A354" s="18">
        <v>43796</v>
      </c>
      <c r="B354" s="19">
        <v>370</v>
      </c>
      <c r="C354" s="19" t="s">
        <v>3</v>
      </c>
      <c r="D354" s="20">
        <f t="shared" si="12"/>
        <v>370</v>
      </c>
    </row>
    <row r="355" spans="1:4" x14ac:dyDescent="0.2">
      <c r="A355" s="18">
        <v>43803</v>
      </c>
      <c r="B355" s="19">
        <v>160</v>
      </c>
      <c r="C355" s="19" t="s">
        <v>4</v>
      </c>
      <c r="D355" s="20">
        <f t="shared" si="12"/>
        <v>-160</v>
      </c>
    </row>
    <row r="356" spans="1:4" x14ac:dyDescent="0.2">
      <c r="A356" s="18">
        <v>43805</v>
      </c>
      <c r="B356" s="19">
        <v>190</v>
      </c>
      <c r="C356" s="19" t="s">
        <v>4</v>
      </c>
      <c r="D356" s="20">
        <f t="shared" si="12"/>
        <v>-190</v>
      </c>
    </row>
    <row r="357" spans="1:4" x14ac:dyDescent="0.2">
      <c r="A357" s="18">
        <v>43805</v>
      </c>
      <c r="B357" s="19">
        <v>80</v>
      </c>
      <c r="C357" s="19" t="s">
        <v>3</v>
      </c>
      <c r="D357" s="20">
        <f t="shared" si="12"/>
        <v>80</v>
      </c>
    </row>
    <row r="358" spans="1:4" x14ac:dyDescent="0.2">
      <c r="A358" s="18">
        <v>43808</v>
      </c>
      <c r="B358" s="19">
        <v>1140</v>
      </c>
      <c r="C358" s="19" t="s">
        <v>4</v>
      </c>
      <c r="D358" s="20">
        <f t="shared" si="12"/>
        <v>-1140</v>
      </c>
    </row>
    <row r="359" spans="1:4" x14ac:dyDescent="0.2">
      <c r="A359" s="18">
        <v>43808</v>
      </c>
      <c r="B359" s="19">
        <v>690</v>
      </c>
      <c r="C359" s="19" t="s">
        <v>3</v>
      </c>
      <c r="D359" s="20">
        <f t="shared" si="12"/>
        <v>690</v>
      </c>
    </row>
    <row r="360" spans="1:4" x14ac:dyDescent="0.2">
      <c r="A360" s="18">
        <v>43811</v>
      </c>
      <c r="B360" s="19">
        <v>220</v>
      </c>
      <c r="C360" s="19" t="s">
        <v>4</v>
      </c>
      <c r="D360" s="20">
        <f t="shared" si="12"/>
        <v>-220</v>
      </c>
    </row>
    <row r="361" spans="1:4" x14ac:dyDescent="0.2">
      <c r="A361" s="18">
        <v>43811</v>
      </c>
      <c r="B361" s="19">
        <v>730</v>
      </c>
      <c r="C361" s="19" t="s">
        <v>3</v>
      </c>
      <c r="D361" s="20">
        <f t="shared" si="12"/>
        <v>730</v>
      </c>
    </row>
    <row r="362" spans="1:4" x14ac:dyDescent="0.2">
      <c r="A362" s="18">
        <v>43816</v>
      </c>
      <c r="B362" s="19">
        <v>70</v>
      </c>
      <c r="C362" s="19" t="s">
        <v>4</v>
      </c>
      <c r="D362" s="20">
        <f t="shared" si="12"/>
        <v>-70</v>
      </c>
    </row>
    <row r="363" spans="1:4" x14ac:dyDescent="0.2">
      <c r="A363" s="18">
        <v>43817</v>
      </c>
      <c r="B363" s="19">
        <v>630</v>
      </c>
      <c r="C363" s="19" t="s">
        <v>4</v>
      </c>
      <c r="D363" s="20">
        <f t="shared" si="12"/>
        <v>-630</v>
      </c>
    </row>
    <row r="364" spans="1:4" x14ac:dyDescent="0.2">
      <c r="A364" s="18">
        <v>43817</v>
      </c>
      <c r="B364" s="19">
        <v>130</v>
      </c>
      <c r="C364" s="19" t="s">
        <v>4</v>
      </c>
      <c r="D364" s="20">
        <f t="shared" si="12"/>
        <v>-130</v>
      </c>
    </row>
    <row r="365" spans="1:4" x14ac:dyDescent="0.2">
      <c r="A365" s="18">
        <v>43818</v>
      </c>
      <c r="B365" s="19">
        <v>330</v>
      </c>
      <c r="C365" s="19" t="s">
        <v>3</v>
      </c>
      <c r="D365" s="20">
        <f t="shared" si="12"/>
        <v>330</v>
      </c>
    </row>
    <row r="366" spans="1:4" x14ac:dyDescent="0.2">
      <c r="A366" s="18">
        <v>43819</v>
      </c>
      <c r="B366" s="19">
        <v>540</v>
      </c>
      <c r="C366" s="19" t="s">
        <v>3</v>
      </c>
      <c r="D366" s="20">
        <f t="shared" si="12"/>
        <v>540</v>
      </c>
    </row>
    <row r="367" spans="1:4" x14ac:dyDescent="0.2">
      <c r="A367" s="18">
        <v>43823</v>
      </c>
      <c r="B367" s="19">
        <v>80</v>
      </c>
      <c r="C367" s="19" t="s">
        <v>4</v>
      </c>
      <c r="D367" s="20">
        <f t="shared" si="12"/>
        <v>-80</v>
      </c>
    </row>
    <row r="368" spans="1:4" x14ac:dyDescent="0.2">
      <c r="A368" s="18">
        <v>43829</v>
      </c>
      <c r="B368" s="19">
        <v>540</v>
      </c>
      <c r="C368" s="19" t="s">
        <v>4</v>
      </c>
      <c r="D368" s="20">
        <f t="shared" ref="D368:D399" si="13">IF(C368 = "Продажа",-B368,B368)</f>
        <v>-540</v>
      </c>
    </row>
    <row r="369" spans="1:4" x14ac:dyDescent="0.2">
      <c r="A369" s="18">
        <v>43833</v>
      </c>
      <c r="B369" s="19">
        <v>130</v>
      </c>
      <c r="C369" s="19" t="s">
        <v>3</v>
      </c>
      <c r="D369" s="20">
        <f t="shared" si="13"/>
        <v>130</v>
      </c>
    </row>
    <row r="370" spans="1:4" x14ac:dyDescent="0.2">
      <c r="A370" s="18">
        <v>43836</v>
      </c>
      <c r="B370" s="19">
        <v>250</v>
      </c>
      <c r="C370" s="19" t="s">
        <v>4</v>
      </c>
      <c r="D370" s="20">
        <f t="shared" si="13"/>
        <v>-250</v>
      </c>
    </row>
    <row r="371" spans="1:4" x14ac:dyDescent="0.2">
      <c r="A371" s="18">
        <v>43836</v>
      </c>
      <c r="B371" s="19">
        <v>370</v>
      </c>
      <c r="C371" s="19" t="s">
        <v>3</v>
      </c>
      <c r="D371" s="20">
        <f t="shared" si="13"/>
        <v>370</v>
      </c>
    </row>
    <row r="372" spans="1:4" x14ac:dyDescent="0.2">
      <c r="A372" s="18">
        <v>43840</v>
      </c>
      <c r="B372" s="19">
        <v>130</v>
      </c>
      <c r="C372" s="19" t="s">
        <v>4</v>
      </c>
      <c r="D372" s="20">
        <f t="shared" si="13"/>
        <v>-130</v>
      </c>
    </row>
    <row r="373" spans="1:4" x14ac:dyDescent="0.2">
      <c r="A373" s="18">
        <v>43846</v>
      </c>
      <c r="B373" s="19">
        <v>160</v>
      </c>
      <c r="C373" s="19" t="s">
        <v>3</v>
      </c>
      <c r="D373" s="20">
        <f t="shared" si="13"/>
        <v>160</v>
      </c>
    </row>
    <row r="374" spans="1:4" x14ac:dyDescent="0.2">
      <c r="A374" s="18">
        <v>43852</v>
      </c>
      <c r="B374" s="19">
        <v>150</v>
      </c>
      <c r="C374" s="19" t="s">
        <v>4</v>
      </c>
      <c r="D374" s="20">
        <f t="shared" si="13"/>
        <v>-150</v>
      </c>
    </row>
    <row r="375" spans="1:4" x14ac:dyDescent="0.2">
      <c r="A375" s="18">
        <v>43853</v>
      </c>
      <c r="B375" s="19">
        <v>290</v>
      </c>
      <c r="C375" s="19" t="s">
        <v>3</v>
      </c>
      <c r="D375" s="20">
        <f t="shared" si="13"/>
        <v>290</v>
      </c>
    </row>
    <row r="376" spans="1:4" x14ac:dyDescent="0.2">
      <c r="A376" s="18">
        <v>43854</v>
      </c>
      <c r="B376" s="19">
        <v>290</v>
      </c>
      <c r="C376" s="19" t="s">
        <v>4</v>
      </c>
      <c r="D376" s="20">
        <f t="shared" si="13"/>
        <v>-290</v>
      </c>
    </row>
    <row r="377" spans="1:4" x14ac:dyDescent="0.2">
      <c r="A377" s="18">
        <v>43854</v>
      </c>
      <c r="B377" s="19">
        <v>510</v>
      </c>
      <c r="C377" s="19" t="s">
        <v>3</v>
      </c>
      <c r="D377" s="20">
        <f t="shared" si="13"/>
        <v>510</v>
      </c>
    </row>
    <row r="378" spans="1:4" x14ac:dyDescent="0.2">
      <c r="A378" s="18">
        <v>43858</v>
      </c>
      <c r="B378" s="19">
        <v>560</v>
      </c>
      <c r="C378" s="19" t="s">
        <v>4</v>
      </c>
      <c r="D378" s="20">
        <f t="shared" si="13"/>
        <v>-560</v>
      </c>
    </row>
    <row r="379" spans="1:4" x14ac:dyDescent="0.2">
      <c r="A379" s="18">
        <v>43860</v>
      </c>
      <c r="B379" s="19">
        <v>200</v>
      </c>
      <c r="C379" s="19" t="s">
        <v>4</v>
      </c>
      <c r="D379" s="20">
        <f t="shared" si="13"/>
        <v>-200</v>
      </c>
    </row>
    <row r="380" spans="1:4" x14ac:dyDescent="0.2">
      <c r="A380" s="18">
        <v>43861</v>
      </c>
      <c r="B380" s="19">
        <v>40</v>
      </c>
      <c r="C380" s="19" t="s">
        <v>3</v>
      </c>
      <c r="D380" s="20">
        <f t="shared" si="13"/>
        <v>40</v>
      </c>
    </row>
    <row r="381" spans="1:4" x14ac:dyDescent="0.2">
      <c r="A381" s="18">
        <v>43861</v>
      </c>
      <c r="B381" s="19">
        <v>120</v>
      </c>
      <c r="C381" s="19" t="s">
        <v>3</v>
      </c>
      <c r="D381" s="20">
        <f t="shared" si="13"/>
        <v>120</v>
      </c>
    </row>
    <row r="382" spans="1:4" x14ac:dyDescent="0.2">
      <c r="A382" s="18">
        <v>43864</v>
      </c>
      <c r="B382" s="19">
        <v>720</v>
      </c>
      <c r="C382" s="19" t="s">
        <v>3</v>
      </c>
      <c r="D382" s="20">
        <f t="shared" si="13"/>
        <v>720</v>
      </c>
    </row>
    <row r="383" spans="1:4" x14ac:dyDescent="0.2">
      <c r="A383" s="18">
        <v>43865</v>
      </c>
      <c r="B383" s="19">
        <v>940</v>
      </c>
      <c r="C383" s="19" t="s">
        <v>4</v>
      </c>
      <c r="D383" s="20">
        <f t="shared" si="13"/>
        <v>-940</v>
      </c>
    </row>
    <row r="384" spans="1:4" x14ac:dyDescent="0.2">
      <c r="A384" s="18">
        <v>43865</v>
      </c>
      <c r="B384" s="19">
        <v>330</v>
      </c>
      <c r="C384" s="19" t="s">
        <v>3</v>
      </c>
      <c r="D384" s="20">
        <f t="shared" si="13"/>
        <v>330</v>
      </c>
    </row>
    <row r="385" spans="1:4" x14ac:dyDescent="0.2">
      <c r="A385" s="18">
        <v>43866</v>
      </c>
      <c r="B385" s="19">
        <v>320</v>
      </c>
      <c r="C385" s="19" t="s">
        <v>3</v>
      </c>
      <c r="D385" s="20">
        <f t="shared" si="13"/>
        <v>320</v>
      </c>
    </row>
    <row r="386" spans="1:4" x14ac:dyDescent="0.2">
      <c r="A386" s="18">
        <v>43868</v>
      </c>
      <c r="B386" s="19">
        <v>160</v>
      </c>
      <c r="C386" s="19" t="s">
        <v>4</v>
      </c>
      <c r="D386" s="20">
        <f t="shared" si="13"/>
        <v>-160</v>
      </c>
    </row>
    <row r="387" spans="1:4" x14ac:dyDescent="0.2">
      <c r="A387" s="18">
        <v>43868</v>
      </c>
      <c r="B387" s="19">
        <v>610</v>
      </c>
      <c r="C387" s="19" t="s">
        <v>4</v>
      </c>
      <c r="D387" s="20">
        <f t="shared" si="13"/>
        <v>-610</v>
      </c>
    </row>
    <row r="388" spans="1:4" x14ac:dyDescent="0.2">
      <c r="A388" s="18">
        <v>43868</v>
      </c>
      <c r="B388" s="19">
        <v>250</v>
      </c>
      <c r="C388" s="19" t="s">
        <v>3</v>
      </c>
      <c r="D388" s="20">
        <f t="shared" si="13"/>
        <v>250</v>
      </c>
    </row>
    <row r="389" spans="1:4" x14ac:dyDescent="0.2">
      <c r="A389" s="18">
        <v>43871</v>
      </c>
      <c r="B389" s="19">
        <v>290</v>
      </c>
      <c r="C389" s="19" t="s">
        <v>4</v>
      </c>
      <c r="D389" s="20">
        <f t="shared" si="13"/>
        <v>-290</v>
      </c>
    </row>
    <row r="390" spans="1:4" x14ac:dyDescent="0.2">
      <c r="A390" s="18">
        <v>43874</v>
      </c>
      <c r="B390" s="19">
        <v>400</v>
      </c>
      <c r="C390" s="19" t="s">
        <v>3</v>
      </c>
      <c r="D390" s="20">
        <f t="shared" si="13"/>
        <v>400</v>
      </c>
    </row>
    <row r="391" spans="1:4" x14ac:dyDescent="0.2">
      <c r="A391" s="18">
        <v>43875</v>
      </c>
      <c r="B391" s="19">
        <v>10</v>
      </c>
      <c r="C391" s="19" t="s">
        <v>3</v>
      </c>
      <c r="D391" s="20">
        <f t="shared" si="13"/>
        <v>10</v>
      </c>
    </row>
    <row r="392" spans="1:4" x14ac:dyDescent="0.2">
      <c r="A392" s="18">
        <v>43875</v>
      </c>
      <c r="B392" s="19">
        <v>640</v>
      </c>
      <c r="C392" s="19" t="s">
        <v>3</v>
      </c>
      <c r="D392" s="20">
        <f t="shared" si="13"/>
        <v>640</v>
      </c>
    </row>
    <row r="393" spans="1:4" x14ac:dyDescent="0.2">
      <c r="A393" s="18">
        <v>43878</v>
      </c>
      <c r="B393" s="19">
        <v>750</v>
      </c>
      <c r="C393" s="19" t="s">
        <v>3</v>
      </c>
      <c r="D393" s="20">
        <f t="shared" si="13"/>
        <v>750</v>
      </c>
    </row>
    <row r="394" spans="1:4" x14ac:dyDescent="0.2">
      <c r="A394" s="18">
        <v>43879</v>
      </c>
      <c r="B394" s="19">
        <v>380</v>
      </c>
      <c r="C394" s="19" t="s">
        <v>3</v>
      </c>
      <c r="D394" s="20">
        <f t="shared" si="13"/>
        <v>380</v>
      </c>
    </row>
    <row r="395" spans="1:4" x14ac:dyDescent="0.2">
      <c r="A395" s="18">
        <v>43881</v>
      </c>
      <c r="B395" s="19">
        <v>2250</v>
      </c>
      <c r="C395" s="19" t="s">
        <v>4</v>
      </c>
      <c r="D395" s="20">
        <f t="shared" si="13"/>
        <v>-2250</v>
      </c>
    </row>
    <row r="396" spans="1:4" x14ac:dyDescent="0.2">
      <c r="A396" s="18">
        <v>43882</v>
      </c>
      <c r="B396" s="19">
        <v>430</v>
      </c>
      <c r="C396" s="19" t="s">
        <v>4</v>
      </c>
      <c r="D396" s="20">
        <f t="shared" si="13"/>
        <v>-430</v>
      </c>
    </row>
    <row r="397" spans="1:4" x14ac:dyDescent="0.2">
      <c r="A397" s="18">
        <v>43882</v>
      </c>
      <c r="B397" s="19">
        <v>570</v>
      </c>
      <c r="C397" s="19" t="s">
        <v>3</v>
      </c>
      <c r="D397" s="20">
        <f t="shared" si="13"/>
        <v>570</v>
      </c>
    </row>
    <row r="398" spans="1:4" x14ac:dyDescent="0.2">
      <c r="A398" s="18">
        <v>43886</v>
      </c>
      <c r="B398" s="19">
        <v>10</v>
      </c>
      <c r="C398" s="19" t="s">
        <v>4</v>
      </c>
      <c r="D398" s="20">
        <f t="shared" si="13"/>
        <v>-10</v>
      </c>
    </row>
    <row r="399" spans="1:4" x14ac:dyDescent="0.2">
      <c r="A399" s="18">
        <v>43887</v>
      </c>
      <c r="B399" s="19">
        <v>540</v>
      </c>
      <c r="C399" s="19" t="s">
        <v>3</v>
      </c>
      <c r="D399" s="20">
        <f t="shared" si="13"/>
        <v>540</v>
      </c>
    </row>
    <row r="400" spans="1:4" x14ac:dyDescent="0.2">
      <c r="A400" s="18">
        <v>43887</v>
      </c>
      <c r="B400" s="19">
        <v>150</v>
      </c>
      <c r="C400" s="19" t="s">
        <v>3</v>
      </c>
      <c r="D400" s="20">
        <f t="shared" ref="D400:D431" si="14">IF(C400 = "Продажа",-B400,B400)</f>
        <v>150</v>
      </c>
    </row>
    <row r="401" spans="1:4" x14ac:dyDescent="0.2">
      <c r="A401" s="18">
        <v>43889</v>
      </c>
      <c r="B401" s="19">
        <v>560</v>
      </c>
      <c r="C401" s="19" t="s">
        <v>4</v>
      </c>
      <c r="D401" s="20">
        <f t="shared" si="14"/>
        <v>-560</v>
      </c>
    </row>
    <row r="402" spans="1:4" x14ac:dyDescent="0.2">
      <c r="A402" s="18">
        <v>43896</v>
      </c>
      <c r="B402" s="19">
        <v>380</v>
      </c>
      <c r="C402" s="19" t="s">
        <v>3</v>
      </c>
      <c r="D402" s="20">
        <f t="shared" si="14"/>
        <v>380</v>
      </c>
    </row>
    <row r="403" spans="1:4" x14ac:dyDescent="0.2">
      <c r="A403" s="18">
        <v>43896</v>
      </c>
      <c r="B403" s="19">
        <v>330</v>
      </c>
      <c r="C403" s="19" t="s">
        <v>3</v>
      </c>
      <c r="D403" s="20">
        <f t="shared" si="14"/>
        <v>330</v>
      </c>
    </row>
    <row r="404" spans="1:4" x14ac:dyDescent="0.2">
      <c r="A404" s="18">
        <v>43901</v>
      </c>
      <c r="B404" s="19">
        <v>500</v>
      </c>
      <c r="C404" s="19" t="s">
        <v>3</v>
      </c>
      <c r="D404" s="20">
        <f t="shared" si="14"/>
        <v>500</v>
      </c>
    </row>
    <row r="405" spans="1:4" x14ac:dyDescent="0.2">
      <c r="A405" s="18">
        <v>43903</v>
      </c>
      <c r="B405" s="19">
        <v>1360</v>
      </c>
      <c r="C405" s="19" t="s">
        <v>4</v>
      </c>
      <c r="D405" s="20">
        <f t="shared" si="14"/>
        <v>-1360</v>
      </c>
    </row>
    <row r="406" spans="1:4" x14ac:dyDescent="0.2">
      <c r="A406" s="18">
        <v>43903</v>
      </c>
      <c r="B406" s="19">
        <v>220</v>
      </c>
      <c r="C406" s="19" t="s">
        <v>3</v>
      </c>
      <c r="D406" s="20">
        <f t="shared" si="14"/>
        <v>220</v>
      </c>
    </row>
    <row r="407" spans="1:4" x14ac:dyDescent="0.2">
      <c r="A407" s="18">
        <v>43908</v>
      </c>
      <c r="B407" s="19">
        <v>120</v>
      </c>
      <c r="C407" s="19" t="s">
        <v>3</v>
      </c>
      <c r="D407" s="20">
        <f t="shared" si="14"/>
        <v>120</v>
      </c>
    </row>
    <row r="408" spans="1:4" x14ac:dyDescent="0.2">
      <c r="A408" s="18">
        <v>43910</v>
      </c>
      <c r="B408" s="19">
        <v>450</v>
      </c>
      <c r="C408" s="19" t="s">
        <v>4</v>
      </c>
      <c r="D408" s="20">
        <f t="shared" si="14"/>
        <v>-450</v>
      </c>
    </row>
    <row r="409" spans="1:4" x14ac:dyDescent="0.2">
      <c r="A409" s="18">
        <v>43910</v>
      </c>
      <c r="B409" s="19">
        <v>580</v>
      </c>
      <c r="C409" s="19" t="s">
        <v>4</v>
      </c>
      <c r="D409" s="20">
        <f t="shared" si="14"/>
        <v>-580</v>
      </c>
    </row>
    <row r="410" spans="1:4" x14ac:dyDescent="0.2">
      <c r="A410" s="18">
        <v>43910</v>
      </c>
      <c r="B410" s="19">
        <v>670</v>
      </c>
      <c r="C410" s="19" t="s">
        <v>3</v>
      </c>
      <c r="D410" s="20">
        <f t="shared" si="14"/>
        <v>670</v>
      </c>
    </row>
    <row r="411" spans="1:4" x14ac:dyDescent="0.2">
      <c r="A411" s="18">
        <v>43914</v>
      </c>
      <c r="B411" s="19">
        <v>280</v>
      </c>
      <c r="C411" s="19" t="s">
        <v>3</v>
      </c>
      <c r="D411" s="20">
        <f t="shared" si="14"/>
        <v>280</v>
      </c>
    </row>
    <row r="412" spans="1:4" x14ac:dyDescent="0.2">
      <c r="A412" s="18">
        <v>43915</v>
      </c>
      <c r="B412" s="19">
        <v>690</v>
      </c>
      <c r="C412" s="19" t="s">
        <v>3</v>
      </c>
      <c r="D412" s="20">
        <f t="shared" si="14"/>
        <v>690</v>
      </c>
    </row>
    <row r="413" spans="1:4" x14ac:dyDescent="0.2">
      <c r="A413" s="18">
        <v>43916</v>
      </c>
      <c r="B413" s="19">
        <v>220</v>
      </c>
      <c r="C413" s="19" t="s">
        <v>4</v>
      </c>
      <c r="D413" s="20">
        <f t="shared" si="14"/>
        <v>-220</v>
      </c>
    </row>
    <row r="414" spans="1:4" x14ac:dyDescent="0.2">
      <c r="A414" s="18">
        <v>43924</v>
      </c>
      <c r="B414" s="19">
        <v>460</v>
      </c>
      <c r="C414" s="19" t="s">
        <v>4</v>
      </c>
      <c r="D414" s="20">
        <f t="shared" si="14"/>
        <v>-460</v>
      </c>
    </row>
    <row r="415" spans="1:4" x14ac:dyDescent="0.2">
      <c r="A415" s="18">
        <v>43924</v>
      </c>
      <c r="B415" s="19">
        <v>180</v>
      </c>
      <c r="C415" s="19" t="s">
        <v>4</v>
      </c>
      <c r="D415" s="20">
        <f t="shared" si="14"/>
        <v>-180</v>
      </c>
    </row>
    <row r="416" spans="1:4" x14ac:dyDescent="0.2">
      <c r="A416" s="18">
        <v>43927</v>
      </c>
      <c r="B416" s="19">
        <v>520</v>
      </c>
      <c r="C416" s="19" t="s">
        <v>3</v>
      </c>
      <c r="D416" s="20">
        <f t="shared" si="14"/>
        <v>520</v>
      </c>
    </row>
    <row r="417" spans="1:4" x14ac:dyDescent="0.2">
      <c r="A417" s="18">
        <v>43928</v>
      </c>
      <c r="B417" s="19">
        <v>300</v>
      </c>
      <c r="C417" s="19" t="s">
        <v>3</v>
      </c>
      <c r="D417" s="20">
        <f t="shared" si="14"/>
        <v>300</v>
      </c>
    </row>
    <row r="418" spans="1:4" x14ac:dyDescent="0.2">
      <c r="A418" s="18">
        <v>43929</v>
      </c>
      <c r="B418" s="19">
        <v>170</v>
      </c>
      <c r="C418" s="19" t="s">
        <v>3</v>
      </c>
      <c r="D418" s="20">
        <f t="shared" si="14"/>
        <v>170</v>
      </c>
    </row>
    <row r="419" spans="1:4" x14ac:dyDescent="0.2">
      <c r="A419" s="21">
        <v>43931</v>
      </c>
      <c r="B419" s="13">
        <v>0</v>
      </c>
      <c r="C419" s="13" t="s">
        <v>37</v>
      </c>
      <c r="D419" s="22">
        <v>0</v>
      </c>
    </row>
    <row r="420" spans="1:4" x14ac:dyDescent="0.2">
      <c r="A420" s="18">
        <v>43934</v>
      </c>
      <c r="B420" s="19">
        <v>150</v>
      </c>
      <c r="C420" s="19" t="s">
        <v>3</v>
      </c>
      <c r="D420" s="20">
        <f t="shared" ref="D420:D451" si="15">IF(C420 = "Продажа",-B420,B420)</f>
        <v>150</v>
      </c>
    </row>
    <row r="421" spans="1:4" x14ac:dyDescent="0.2">
      <c r="A421" s="18">
        <v>43936</v>
      </c>
      <c r="B421" s="19">
        <v>970</v>
      </c>
      <c r="C421" s="19" t="s">
        <v>4</v>
      </c>
      <c r="D421" s="20">
        <f t="shared" si="15"/>
        <v>-970</v>
      </c>
    </row>
    <row r="422" spans="1:4" x14ac:dyDescent="0.2">
      <c r="A422" s="18">
        <v>43938</v>
      </c>
      <c r="B422" s="19">
        <v>130</v>
      </c>
      <c r="C422" s="19" t="s">
        <v>4</v>
      </c>
      <c r="D422" s="20">
        <f t="shared" si="15"/>
        <v>-130</v>
      </c>
    </row>
    <row r="423" spans="1:4" x14ac:dyDescent="0.2">
      <c r="A423" s="18">
        <v>43942</v>
      </c>
      <c r="B423" s="19">
        <v>340</v>
      </c>
      <c r="C423" s="19" t="s">
        <v>3</v>
      </c>
      <c r="D423" s="20">
        <f t="shared" si="15"/>
        <v>340</v>
      </c>
    </row>
    <row r="424" spans="1:4" x14ac:dyDescent="0.2">
      <c r="A424" s="18">
        <v>43942</v>
      </c>
      <c r="B424" s="19">
        <v>50</v>
      </c>
      <c r="C424" s="19" t="s">
        <v>3</v>
      </c>
      <c r="D424" s="20">
        <f t="shared" si="15"/>
        <v>50</v>
      </c>
    </row>
    <row r="425" spans="1:4" x14ac:dyDescent="0.2">
      <c r="A425" s="18">
        <v>43943</v>
      </c>
      <c r="B425" s="19">
        <v>640</v>
      </c>
      <c r="C425" s="19" t="s">
        <v>4</v>
      </c>
      <c r="D425" s="20">
        <f t="shared" si="15"/>
        <v>-640</v>
      </c>
    </row>
    <row r="426" spans="1:4" x14ac:dyDescent="0.2">
      <c r="A426" s="18">
        <v>43943</v>
      </c>
      <c r="B426" s="19">
        <v>680</v>
      </c>
      <c r="C426" s="19" t="s">
        <v>3</v>
      </c>
      <c r="D426" s="20">
        <f t="shared" si="15"/>
        <v>680</v>
      </c>
    </row>
    <row r="427" spans="1:4" x14ac:dyDescent="0.2">
      <c r="A427" s="18">
        <v>43944</v>
      </c>
      <c r="B427" s="19">
        <v>390</v>
      </c>
      <c r="C427" s="19" t="s">
        <v>3</v>
      </c>
      <c r="D427" s="20">
        <f t="shared" si="15"/>
        <v>390</v>
      </c>
    </row>
    <row r="428" spans="1:4" x14ac:dyDescent="0.2">
      <c r="A428" s="18">
        <v>43945</v>
      </c>
      <c r="B428" s="19">
        <v>110</v>
      </c>
      <c r="C428" s="19" t="s">
        <v>3</v>
      </c>
      <c r="D428" s="20">
        <f t="shared" si="15"/>
        <v>110</v>
      </c>
    </row>
    <row r="429" spans="1:4" x14ac:dyDescent="0.2">
      <c r="A429" s="18">
        <v>43948</v>
      </c>
      <c r="B429" s="19">
        <v>220</v>
      </c>
      <c r="C429" s="19" t="s">
        <v>4</v>
      </c>
      <c r="D429" s="20">
        <f t="shared" si="15"/>
        <v>-220</v>
      </c>
    </row>
    <row r="430" spans="1:4" x14ac:dyDescent="0.2">
      <c r="A430" s="18">
        <v>43949</v>
      </c>
      <c r="B430" s="19">
        <v>400</v>
      </c>
      <c r="C430" s="19" t="s">
        <v>4</v>
      </c>
      <c r="D430" s="20">
        <f t="shared" si="15"/>
        <v>-400</v>
      </c>
    </row>
    <row r="431" spans="1:4" x14ac:dyDescent="0.2">
      <c r="A431" s="18">
        <v>43950</v>
      </c>
      <c r="B431" s="19">
        <v>210</v>
      </c>
      <c r="C431" s="19" t="s">
        <v>4</v>
      </c>
      <c r="D431" s="20">
        <f t="shared" si="15"/>
        <v>-210</v>
      </c>
    </row>
    <row r="432" spans="1:4" x14ac:dyDescent="0.2">
      <c r="A432" s="18">
        <v>43950</v>
      </c>
      <c r="B432" s="19">
        <v>510</v>
      </c>
      <c r="C432" s="19" t="s">
        <v>3</v>
      </c>
      <c r="D432" s="20">
        <f t="shared" si="15"/>
        <v>510</v>
      </c>
    </row>
    <row r="433" spans="1:4" x14ac:dyDescent="0.2">
      <c r="A433" s="18">
        <v>43951</v>
      </c>
      <c r="B433" s="19">
        <v>170</v>
      </c>
      <c r="C433" s="19" t="s">
        <v>4</v>
      </c>
      <c r="D433" s="20">
        <f t="shared" si="15"/>
        <v>-170</v>
      </c>
    </row>
    <row r="434" spans="1:4" x14ac:dyDescent="0.2">
      <c r="A434" s="18">
        <v>43951</v>
      </c>
      <c r="B434" s="19">
        <v>480</v>
      </c>
      <c r="C434" s="19" t="s">
        <v>4</v>
      </c>
      <c r="D434" s="20">
        <f t="shared" si="15"/>
        <v>-480</v>
      </c>
    </row>
    <row r="435" spans="1:4" x14ac:dyDescent="0.2">
      <c r="A435" s="18">
        <v>43955</v>
      </c>
      <c r="B435" s="19">
        <v>510</v>
      </c>
      <c r="C435" s="19" t="s">
        <v>3</v>
      </c>
      <c r="D435" s="20">
        <f t="shared" si="15"/>
        <v>510</v>
      </c>
    </row>
    <row r="436" spans="1:4" x14ac:dyDescent="0.2">
      <c r="A436" s="18">
        <v>43959</v>
      </c>
      <c r="B436" s="19">
        <v>480</v>
      </c>
      <c r="C436" s="19" t="s">
        <v>4</v>
      </c>
      <c r="D436" s="20">
        <f t="shared" si="15"/>
        <v>-480</v>
      </c>
    </row>
    <row r="437" spans="1:4" x14ac:dyDescent="0.2">
      <c r="A437" s="18">
        <v>43959</v>
      </c>
      <c r="B437" s="19">
        <v>450</v>
      </c>
      <c r="C437" s="19" t="s">
        <v>4</v>
      </c>
      <c r="D437" s="20">
        <f t="shared" si="15"/>
        <v>-450</v>
      </c>
    </row>
    <row r="438" spans="1:4" x14ac:dyDescent="0.2">
      <c r="A438" s="18">
        <v>43959</v>
      </c>
      <c r="B438" s="19">
        <v>90</v>
      </c>
      <c r="C438" s="19" t="s">
        <v>3</v>
      </c>
      <c r="D438" s="20">
        <f t="shared" si="15"/>
        <v>90</v>
      </c>
    </row>
    <row r="439" spans="1:4" x14ac:dyDescent="0.2">
      <c r="A439" s="18">
        <v>43959</v>
      </c>
      <c r="B439" s="19">
        <v>180</v>
      </c>
      <c r="C439" s="19" t="s">
        <v>3</v>
      </c>
      <c r="D439" s="20">
        <f t="shared" si="15"/>
        <v>180</v>
      </c>
    </row>
    <row r="440" spans="1:4" x14ac:dyDescent="0.2">
      <c r="A440" s="18">
        <v>43966</v>
      </c>
      <c r="B440" s="19">
        <v>510</v>
      </c>
      <c r="C440" s="19" t="s">
        <v>3</v>
      </c>
      <c r="D440" s="20">
        <f t="shared" si="15"/>
        <v>510</v>
      </c>
    </row>
    <row r="441" spans="1:4" x14ac:dyDescent="0.2">
      <c r="A441" s="18">
        <v>43969</v>
      </c>
      <c r="B441" s="19">
        <v>390</v>
      </c>
      <c r="C441" s="19" t="s">
        <v>4</v>
      </c>
      <c r="D441" s="20">
        <f t="shared" si="15"/>
        <v>-390</v>
      </c>
    </row>
    <row r="442" spans="1:4" x14ac:dyDescent="0.2">
      <c r="A442" s="18">
        <v>43972</v>
      </c>
      <c r="B442" s="19">
        <v>390</v>
      </c>
      <c r="C442" s="19" t="s">
        <v>3</v>
      </c>
      <c r="D442" s="20">
        <f t="shared" si="15"/>
        <v>390</v>
      </c>
    </row>
    <row r="443" spans="1:4" x14ac:dyDescent="0.2">
      <c r="A443" s="18">
        <v>43972</v>
      </c>
      <c r="B443" s="19">
        <v>730</v>
      </c>
      <c r="C443" s="19" t="s">
        <v>3</v>
      </c>
      <c r="D443" s="20">
        <f t="shared" si="15"/>
        <v>730</v>
      </c>
    </row>
    <row r="444" spans="1:4" x14ac:dyDescent="0.2">
      <c r="A444" s="18">
        <v>43973</v>
      </c>
      <c r="B444" s="19">
        <v>790</v>
      </c>
      <c r="C444" s="19" t="s">
        <v>4</v>
      </c>
      <c r="D444" s="20">
        <f t="shared" si="15"/>
        <v>-790</v>
      </c>
    </row>
    <row r="445" spans="1:4" x14ac:dyDescent="0.2">
      <c r="A445" s="18">
        <v>43977</v>
      </c>
      <c r="B445" s="19">
        <v>110</v>
      </c>
      <c r="C445" s="19" t="s">
        <v>3</v>
      </c>
      <c r="D445" s="20">
        <f t="shared" si="15"/>
        <v>110</v>
      </c>
    </row>
    <row r="446" spans="1:4" x14ac:dyDescent="0.2">
      <c r="A446" s="18">
        <v>43983</v>
      </c>
      <c r="B446" s="19">
        <v>280</v>
      </c>
      <c r="C446" s="19" t="s">
        <v>4</v>
      </c>
      <c r="D446" s="20">
        <f t="shared" si="15"/>
        <v>-280</v>
      </c>
    </row>
    <row r="447" spans="1:4" x14ac:dyDescent="0.2">
      <c r="A447" s="18">
        <v>43985</v>
      </c>
      <c r="B447" s="19">
        <v>70</v>
      </c>
      <c r="C447" s="19" t="s">
        <v>4</v>
      </c>
      <c r="D447" s="20">
        <f t="shared" si="15"/>
        <v>-70</v>
      </c>
    </row>
    <row r="448" spans="1:4" x14ac:dyDescent="0.2">
      <c r="A448" s="18">
        <v>43987</v>
      </c>
      <c r="B448" s="19">
        <v>170</v>
      </c>
      <c r="C448" s="19" t="s">
        <v>4</v>
      </c>
      <c r="D448" s="20">
        <f t="shared" si="15"/>
        <v>-170</v>
      </c>
    </row>
    <row r="449" spans="1:4" x14ac:dyDescent="0.2">
      <c r="A449" s="18">
        <v>43993</v>
      </c>
      <c r="B449" s="19">
        <v>340</v>
      </c>
      <c r="C449" s="19" t="s">
        <v>4</v>
      </c>
      <c r="D449" s="20">
        <f t="shared" si="15"/>
        <v>-340</v>
      </c>
    </row>
    <row r="450" spans="1:4" x14ac:dyDescent="0.2">
      <c r="A450" s="18">
        <v>43993</v>
      </c>
      <c r="B450" s="19">
        <v>530</v>
      </c>
      <c r="C450" s="19" t="s">
        <v>3</v>
      </c>
      <c r="D450" s="20">
        <f t="shared" si="15"/>
        <v>530</v>
      </c>
    </row>
    <row r="451" spans="1:4" x14ac:dyDescent="0.2">
      <c r="A451" s="18">
        <v>43997</v>
      </c>
      <c r="B451" s="19">
        <v>70</v>
      </c>
      <c r="C451" s="19" t="s">
        <v>4</v>
      </c>
      <c r="D451" s="20">
        <f t="shared" si="15"/>
        <v>-70</v>
      </c>
    </row>
    <row r="452" spans="1:4" x14ac:dyDescent="0.2">
      <c r="A452" s="18">
        <v>43997</v>
      </c>
      <c r="B452" s="19">
        <v>170</v>
      </c>
      <c r="C452" s="19" t="s">
        <v>4</v>
      </c>
      <c r="D452" s="20">
        <f t="shared" ref="D452:D483" si="16">IF(C452 = "Продажа",-B452,B452)</f>
        <v>-170</v>
      </c>
    </row>
    <row r="453" spans="1:4" x14ac:dyDescent="0.2">
      <c r="A453" s="18">
        <v>44000</v>
      </c>
      <c r="B453" s="19">
        <v>110</v>
      </c>
      <c r="C453" s="19" t="s">
        <v>4</v>
      </c>
      <c r="D453" s="20">
        <f t="shared" si="16"/>
        <v>-110</v>
      </c>
    </row>
    <row r="454" spans="1:4" x14ac:dyDescent="0.2">
      <c r="A454" s="18">
        <v>44000</v>
      </c>
      <c r="B454" s="19">
        <v>520</v>
      </c>
      <c r="C454" s="19" t="s">
        <v>3</v>
      </c>
      <c r="D454" s="20">
        <f t="shared" si="16"/>
        <v>520</v>
      </c>
    </row>
    <row r="455" spans="1:4" x14ac:dyDescent="0.2">
      <c r="A455" s="18">
        <v>44001</v>
      </c>
      <c r="B455" s="19">
        <v>630</v>
      </c>
      <c r="C455" s="19" t="s">
        <v>3</v>
      </c>
      <c r="D455" s="20">
        <f t="shared" si="16"/>
        <v>630</v>
      </c>
    </row>
    <row r="456" spans="1:4" x14ac:dyDescent="0.2">
      <c r="A456" s="18">
        <v>44004</v>
      </c>
      <c r="B456" s="19">
        <v>420</v>
      </c>
      <c r="C456" s="19" t="s">
        <v>4</v>
      </c>
      <c r="D456" s="20">
        <f t="shared" si="16"/>
        <v>-420</v>
      </c>
    </row>
    <row r="457" spans="1:4" x14ac:dyDescent="0.2">
      <c r="A457" s="18">
        <v>44004</v>
      </c>
      <c r="B457" s="19">
        <v>130</v>
      </c>
      <c r="C457" s="19" t="s">
        <v>4</v>
      </c>
      <c r="D457" s="20">
        <f t="shared" si="16"/>
        <v>-130</v>
      </c>
    </row>
    <row r="458" spans="1:4" x14ac:dyDescent="0.2">
      <c r="A458" s="18">
        <v>44005</v>
      </c>
      <c r="B458" s="19">
        <v>300</v>
      </c>
      <c r="C458" s="19" t="s">
        <v>4</v>
      </c>
      <c r="D458" s="20">
        <f t="shared" si="16"/>
        <v>-300</v>
      </c>
    </row>
    <row r="459" spans="1:4" x14ac:dyDescent="0.2">
      <c r="A459" s="18">
        <v>44007</v>
      </c>
      <c r="B459" s="19">
        <v>290</v>
      </c>
      <c r="C459" s="19" t="s">
        <v>3</v>
      </c>
      <c r="D459" s="20">
        <f t="shared" si="16"/>
        <v>290</v>
      </c>
    </row>
    <row r="460" spans="1:4" x14ac:dyDescent="0.2">
      <c r="A460" s="18">
        <v>44008</v>
      </c>
      <c r="B460" s="19">
        <v>450</v>
      </c>
      <c r="C460" s="19" t="s">
        <v>3</v>
      </c>
      <c r="D460" s="20">
        <f t="shared" si="16"/>
        <v>450</v>
      </c>
    </row>
    <row r="461" spans="1:4" x14ac:dyDescent="0.2">
      <c r="A461" s="18">
        <v>44011</v>
      </c>
      <c r="B461" s="19">
        <v>410</v>
      </c>
      <c r="C461" s="19" t="s">
        <v>4</v>
      </c>
      <c r="D461" s="20">
        <f t="shared" si="16"/>
        <v>-410</v>
      </c>
    </row>
    <row r="462" spans="1:4" x14ac:dyDescent="0.2">
      <c r="A462" s="18">
        <v>44012</v>
      </c>
      <c r="B462" s="19">
        <v>250</v>
      </c>
      <c r="C462" s="19" t="s">
        <v>4</v>
      </c>
      <c r="D462" s="20">
        <f t="shared" si="16"/>
        <v>-250</v>
      </c>
    </row>
    <row r="463" spans="1:4" x14ac:dyDescent="0.2">
      <c r="A463" s="18">
        <v>44012</v>
      </c>
      <c r="B463" s="19">
        <v>600</v>
      </c>
      <c r="C463" s="19" t="s">
        <v>3</v>
      </c>
      <c r="D463" s="20">
        <f t="shared" si="16"/>
        <v>600</v>
      </c>
    </row>
    <row r="464" spans="1:4" x14ac:dyDescent="0.2">
      <c r="A464" s="18">
        <v>44015</v>
      </c>
      <c r="B464" s="19">
        <v>570</v>
      </c>
      <c r="C464" s="19" t="s">
        <v>3</v>
      </c>
      <c r="D464" s="20">
        <f t="shared" si="16"/>
        <v>570</v>
      </c>
    </row>
    <row r="465" spans="1:4" x14ac:dyDescent="0.2">
      <c r="A465" s="18">
        <v>44018</v>
      </c>
      <c r="B465" s="19">
        <v>380</v>
      </c>
      <c r="C465" s="19" t="s">
        <v>4</v>
      </c>
      <c r="D465" s="20">
        <f t="shared" si="16"/>
        <v>-380</v>
      </c>
    </row>
    <row r="466" spans="1:4" x14ac:dyDescent="0.2">
      <c r="A466" s="18">
        <v>44018</v>
      </c>
      <c r="B466" s="19">
        <v>720</v>
      </c>
      <c r="C466" s="19" t="s">
        <v>3</v>
      </c>
      <c r="D466" s="20">
        <f t="shared" si="16"/>
        <v>720</v>
      </c>
    </row>
    <row r="467" spans="1:4" x14ac:dyDescent="0.2">
      <c r="A467" s="18">
        <v>44019</v>
      </c>
      <c r="B467" s="19">
        <v>1260</v>
      </c>
      <c r="C467" s="19" t="s">
        <v>4</v>
      </c>
      <c r="D467" s="20">
        <f t="shared" si="16"/>
        <v>-1260</v>
      </c>
    </row>
    <row r="468" spans="1:4" x14ac:dyDescent="0.2">
      <c r="A468" s="18">
        <v>44019</v>
      </c>
      <c r="B468" s="19">
        <v>690</v>
      </c>
      <c r="C468" s="19" t="s">
        <v>3</v>
      </c>
      <c r="D468" s="20">
        <f t="shared" si="16"/>
        <v>690</v>
      </c>
    </row>
    <row r="469" spans="1:4" x14ac:dyDescent="0.2">
      <c r="A469" s="18">
        <v>44022</v>
      </c>
      <c r="B469" s="19">
        <v>500</v>
      </c>
      <c r="C469" s="19" t="s">
        <v>4</v>
      </c>
      <c r="D469" s="20">
        <f t="shared" si="16"/>
        <v>-500</v>
      </c>
    </row>
    <row r="470" spans="1:4" x14ac:dyDescent="0.2">
      <c r="A470" s="18">
        <v>44025</v>
      </c>
      <c r="B470" s="19">
        <v>540</v>
      </c>
      <c r="C470" s="19" t="s">
        <v>4</v>
      </c>
      <c r="D470" s="20">
        <f t="shared" si="16"/>
        <v>-540</v>
      </c>
    </row>
    <row r="471" spans="1:4" x14ac:dyDescent="0.2">
      <c r="A471" s="18">
        <v>44027</v>
      </c>
      <c r="B471" s="19">
        <v>410</v>
      </c>
      <c r="C471" s="19" t="s">
        <v>3</v>
      </c>
      <c r="D471" s="20">
        <f t="shared" si="16"/>
        <v>410</v>
      </c>
    </row>
    <row r="472" spans="1:4" x14ac:dyDescent="0.2">
      <c r="A472" s="18">
        <v>44032</v>
      </c>
      <c r="B472" s="19">
        <v>200</v>
      </c>
      <c r="C472" s="19" t="s">
        <v>3</v>
      </c>
      <c r="D472" s="20">
        <f t="shared" si="16"/>
        <v>200</v>
      </c>
    </row>
    <row r="473" spans="1:4" x14ac:dyDescent="0.2">
      <c r="A473" s="18">
        <v>44043</v>
      </c>
      <c r="B473" s="19">
        <v>530</v>
      </c>
      <c r="C473" s="19" t="s">
        <v>4</v>
      </c>
      <c r="D473" s="20">
        <f t="shared" si="16"/>
        <v>-530</v>
      </c>
    </row>
    <row r="474" spans="1:4" x14ac:dyDescent="0.2">
      <c r="A474" s="18">
        <v>44043</v>
      </c>
      <c r="B474" s="19">
        <v>350</v>
      </c>
      <c r="C474" s="19" t="s">
        <v>3</v>
      </c>
      <c r="D474" s="20">
        <f t="shared" si="16"/>
        <v>350</v>
      </c>
    </row>
    <row r="475" spans="1:4" x14ac:dyDescent="0.2">
      <c r="A475" s="18">
        <v>44053</v>
      </c>
      <c r="B475" s="19">
        <v>100</v>
      </c>
      <c r="C475" s="19" t="s">
        <v>3</v>
      </c>
      <c r="D475" s="20">
        <f t="shared" si="16"/>
        <v>100</v>
      </c>
    </row>
    <row r="476" spans="1:4" x14ac:dyDescent="0.2">
      <c r="A476" s="18">
        <v>44054</v>
      </c>
      <c r="B476" s="19">
        <v>390</v>
      </c>
      <c r="C476" s="19" t="s">
        <v>4</v>
      </c>
      <c r="D476" s="20">
        <f t="shared" si="16"/>
        <v>-390</v>
      </c>
    </row>
    <row r="477" spans="1:4" x14ac:dyDescent="0.2">
      <c r="A477" s="18">
        <v>44056</v>
      </c>
      <c r="B477" s="19">
        <v>250</v>
      </c>
      <c r="C477" s="19" t="s">
        <v>4</v>
      </c>
      <c r="D477" s="20">
        <f t="shared" si="16"/>
        <v>-250</v>
      </c>
    </row>
    <row r="478" spans="1:4" x14ac:dyDescent="0.2">
      <c r="A478" s="18">
        <v>44056</v>
      </c>
      <c r="B478" s="19">
        <v>100</v>
      </c>
      <c r="C478" s="19" t="s">
        <v>4</v>
      </c>
      <c r="D478" s="20">
        <f t="shared" si="16"/>
        <v>-100</v>
      </c>
    </row>
    <row r="479" spans="1:4" x14ac:dyDescent="0.2">
      <c r="A479" s="18">
        <v>44057</v>
      </c>
      <c r="B479" s="19">
        <v>170</v>
      </c>
      <c r="C479" s="19" t="s">
        <v>3</v>
      </c>
      <c r="D479" s="20">
        <f t="shared" si="16"/>
        <v>170</v>
      </c>
    </row>
    <row r="480" spans="1:4" x14ac:dyDescent="0.2">
      <c r="A480" s="18">
        <v>44060</v>
      </c>
      <c r="B480" s="19">
        <v>260</v>
      </c>
      <c r="C480" s="19" t="s">
        <v>3</v>
      </c>
      <c r="D480" s="20">
        <f t="shared" si="16"/>
        <v>260</v>
      </c>
    </row>
    <row r="481" spans="1:4" x14ac:dyDescent="0.2">
      <c r="A481" s="18">
        <v>44064</v>
      </c>
      <c r="B481" s="19">
        <v>420</v>
      </c>
      <c r="C481" s="19" t="s">
        <v>4</v>
      </c>
      <c r="D481" s="20">
        <f t="shared" si="16"/>
        <v>-420</v>
      </c>
    </row>
    <row r="482" spans="1:4" x14ac:dyDescent="0.2">
      <c r="A482" s="18">
        <v>44064</v>
      </c>
      <c r="B482" s="19">
        <v>590</v>
      </c>
      <c r="C482" s="19" t="s">
        <v>3</v>
      </c>
      <c r="D482" s="20">
        <f t="shared" si="16"/>
        <v>590</v>
      </c>
    </row>
    <row r="483" spans="1:4" x14ac:dyDescent="0.2">
      <c r="A483" s="18">
        <v>44069</v>
      </c>
      <c r="B483" s="19">
        <v>500</v>
      </c>
      <c r="C483" s="19" t="s">
        <v>4</v>
      </c>
      <c r="D483" s="20">
        <f t="shared" si="16"/>
        <v>-500</v>
      </c>
    </row>
    <row r="484" spans="1:4" x14ac:dyDescent="0.2">
      <c r="A484" s="18">
        <v>44071</v>
      </c>
      <c r="B484" s="19">
        <v>510</v>
      </c>
      <c r="C484" s="19" t="s">
        <v>4</v>
      </c>
      <c r="D484" s="20">
        <f t="shared" ref="D484:D515" si="17">IF(C484 = "Продажа",-B484,B484)</f>
        <v>-510</v>
      </c>
    </row>
    <row r="485" spans="1:4" x14ac:dyDescent="0.2">
      <c r="A485" s="18">
        <v>44071</v>
      </c>
      <c r="B485" s="19">
        <v>740</v>
      </c>
      <c r="C485" s="19" t="s">
        <v>3</v>
      </c>
      <c r="D485" s="20">
        <f t="shared" si="17"/>
        <v>740</v>
      </c>
    </row>
    <row r="486" spans="1:4" x14ac:dyDescent="0.2">
      <c r="A486" s="18">
        <v>44074</v>
      </c>
      <c r="B486" s="19">
        <v>380</v>
      </c>
      <c r="C486" s="19" t="s">
        <v>3</v>
      </c>
      <c r="D486" s="20">
        <f t="shared" si="17"/>
        <v>380</v>
      </c>
    </row>
    <row r="487" spans="1:4" x14ac:dyDescent="0.2">
      <c r="A487" s="18">
        <v>44075</v>
      </c>
      <c r="B487" s="19">
        <v>60</v>
      </c>
      <c r="C487" s="19" t="s">
        <v>4</v>
      </c>
      <c r="D487" s="20">
        <f t="shared" si="17"/>
        <v>-60</v>
      </c>
    </row>
    <row r="488" spans="1:4" x14ac:dyDescent="0.2">
      <c r="A488" s="18">
        <v>44076</v>
      </c>
      <c r="B488" s="19">
        <v>750</v>
      </c>
      <c r="C488" s="19" t="s">
        <v>3</v>
      </c>
      <c r="D488" s="20">
        <f t="shared" si="17"/>
        <v>750</v>
      </c>
    </row>
    <row r="489" spans="1:4" x14ac:dyDescent="0.2">
      <c r="A489" s="18">
        <v>44076</v>
      </c>
      <c r="B489" s="19">
        <v>100</v>
      </c>
      <c r="C489" s="19" t="s">
        <v>3</v>
      </c>
      <c r="D489" s="20">
        <f t="shared" si="17"/>
        <v>100</v>
      </c>
    </row>
    <row r="490" spans="1:4" x14ac:dyDescent="0.2">
      <c r="A490" s="18">
        <v>44077</v>
      </c>
      <c r="B490" s="19">
        <v>400</v>
      </c>
      <c r="C490" s="19" t="s">
        <v>4</v>
      </c>
      <c r="D490" s="20">
        <f t="shared" si="17"/>
        <v>-400</v>
      </c>
    </row>
    <row r="491" spans="1:4" x14ac:dyDescent="0.2">
      <c r="A491" s="18">
        <v>44077</v>
      </c>
      <c r="B491" s="19">
        <v>1000</v>
      </c>
      <c r="C491" s="19" t="s">
        <v>4</v>
      </c>
      <c r="D491" s="20">
        <f t="shared" si="17"/>
        <v>-1000</v>
      </c>
    </row>
    <row r="492" spans="1:4" x14ac:dyDescent="0.2">
      <c r="A492" s="18">
        <v>44078</v>
      </c>
      <c r="B492" s="19">
        <v>120</v>
      </c>
      <c r="C492" s="19" t="s">
        <v>4</v>
      </c>
      <c r="D492" s="20">
        <f t="shared" si="17"/>
        <v>-120</v>
      </c>
    </row>
    <row r="493" spans="1:4" x14ac:dyDescent="0.2">
      <c r="A493" s="18">
        <v>44078</v>
      </c>
      <c r="B493" s="19">
        <v>520</v>
      </c>
      <c r="C493" s="19" t="s">
        <v>3</v>
      </c>
      <c r="D493" s="20">
        <f t="shared" si="17"/>
        <v>520</v>
      </c>
    </row>
    <row r="494" spans="1:4" x14ac:dyDescent="0.2">
      <c r="A494" s="18">
        <v>44078</v>
      </c>
      <c r="B494" s="19">
        <v>110</v>
      </c>
      <c r="C494" s="19" t="s">
        <v>3</v>
      </c>
      <c r="D494" s="20">
        <f t="shared" si="17"/>
        <v>110</v>
      </c>
    </row>
    <row r="495" spans="1:4" x14ac:dyDescent="0.2">
      <c r="A495" s="18">
        <v>44078</v>
      </c>
      <c r="B495" s="19">
        <v>130</v>
      </c>
      <c r="C495" s="19" t="s">
        <v>3</v>
      </c>
      <c r="D495" s="20">
        <f t="shared" si="17"/>
        <v>130</v>
      </c>
    </row>
    <row r="496" spans="1:4" x14ac:dyDescent="0.2">
      <c r="A496" s="18">
        <v>44088</v>
      </c>
      <c r="B496" s="19">
        <v>380</v>
      </c>
      <c r="C496" s="19" t="s">
        <v>3</v>
      </c>
      <c r="D496" s="20">
        <f t="shared" si="17"/>
        <v>380</v>
      </c>
    </row>
    <row r="497" spans="1:4" x14ac:dyDescent="0.2">
      <c r="A497" s="18">
        <v>44092</v>
      </c>
      <c r="B497" s="19">
        <v>650</v>
      </c>
      <c r="C497" s="19" t="s">
        <v>4</v>
      </c>
      <c r="D497" s="20">
        <f t="shared" si="17"/>
        <v>-650</v>
      </c>
    </row>
    <row r="498" spans="1:4" x14ac:dyDescent="0.2">
      <c r="A498" s="18">
        <v>44092</v>
      </c>
      <c r="B498" s="19">
        <v>360</v>
      </c>
      <c r="C498" s="19" t="s">
        <v>3</v>
      </c>
      <c r="D498" s="20">
        <f t="shared" si="17"/>
        <v>360</v>
      </c>
    </row>
    <row r="499" spans="1:4" x14ac:dyDescent="0.2">
      <c r="A499" s="18">
        <v>44097</v>
      </c>
      <c r="B499" s="19">
        <v>440</v>
      </c>
      <c r="C499" s="19" t="s">
        <v>3</v>
      </c>
      <c r="D499" s="20">
        <f t="shared" si="17"/>
        <v>440</v>
      </c>
    </row>
    <row r="500" spans="1:4" x14ac:dyDescent="0.2">
      <c r="A500" s="18">
        <v>44099</v>
      </c>
      <c r="B500" s="19">
        <v>1100</v>
      </c>
      <c r="C500" s="19" t="s">
        <v>4</v>
      </c>
      <c r="D500" s="20">
        <f t="shared" si="17"/>
        <v>-1100</v>
      </c>
    </row>
    <row r="501" spans="1:4" x14ac:dyDescent="0.2">
      <c r="A501" s="18">
        <v>44106</v>
      </c>
      <c r="B501" s="19">
        <v>160</v>
      </c>
      <c r="C501" s="19" t="s">
        <v>4</v>
      </c>
      <c r="D501" s="20">
        <f t="shared" si="17"/>
        <v>-160</v>
      </c>
    </row>
    <row r="502" spans="1:4" x14ac:dyDescent="0.2">
      <c r="A502" s="18">
        <v>44106</v>
      </c>
      <c r="B502" s="19">
        <v>410</v>
      </c>
      <c r="C502" s="19" t="s">
        <v>4</v>
      </c>
      <c r="D502" s="20">
        <f t="shared" si="17"/>
        <v>-410</v>
      </c>
    </row>
    <row r="503" spans="1:4" x14ac:dyDescent="0.2">
      <c r="A503" s="18">
        <v>44106</v>
      </c>
      <c r="B503" s="19">
        <v>280</v>
      </c>
      <c r="C503" s="19" t="s">
        <v>3</v>
      </c>
      <c r="D503" s="20">
        <f t="shared" si="17"/>
        <v>280</v>
      </c>
    </row>
    <row r="504" spans="1:4" x14ac:dyDescent="0.2">
      <c r="A504" s="18">
        <v>44106</v>
      </c>
      <c r="B504" s="19">
        <v>260</v>
      </c>
      <c r="C504" s="19" t="s">
        <v>3</v>
      </c>
      <c r="D504" s="20">
        <f t="shared" si="17"/>
        <v>260</v>
      </c>
    </row>
    <row r="505" spans="1:4" x14ac:dyDescent="0.2">
      <c r="A505" s="21">
        <v>44113</v>
      </c>
      <c r="B505" s="13">
        <v>0</v>
      </c>
      <c r="C505" s="13" t="s">
        <v>37</v>
      </c>
      <c r="D505" s="22">
        <v>0</v>
      </c>
    </row>
    <row r="506" spans="1:4" x14ac:dyDescent="0.2">
      <c r="A506" s="18">
        <v>44118</v>
      </c>
      <c r="B506" s="19">
        <v>340</v>
      </c>
      <c r="C506" s="19" t="s">
        <v>3</v>
      </c>
      <c r="D506" s="20">
        <f>IF(C506 = "Продажа",-B506,B506)</f>
        <v>340</v>
      </c>
    </row>
    <row r="507" spans="1:4" x14ac:dyDescent="0.2">
      <c r="A507" s="18">
        <v>44120</v>
      </c>
      <c r="B507" s="19">
        <v>370</v>
      </c>
      <c r="C507" s="19" t="s">
        <v>4</v>
      </c>
      <c r="D507" s="20">
        <f>IF(C507 = "Продажа",-B507,B507)</f>
        <v>-370</v>
      </c>
    </row>
    <row r="508" spans="1:4" x14ac:dyDescent="0.2">
      <c r="A508" s="18">
        <v>44124</v>
      </c>
      <c r="B508" s="19">
        <v>120</v>
      </c>
      <c r="C508" s="19" t="s">
        <v>4</v>
      </c>
      <c r="D508" s="20">
        <f>IF(C508 = "Продажа",-B508,B508)</f>
        <v>-120</v>
      </c>
    </row>
    <row r="509" spans="1:4" x14ac:dyDescent="0.2">
      <c r="A509" s="23">
        <v>44173</v>
      </c>
      <c r="B509" s="14">
        <v>0</v>
      </c>
      <c r="C509" s="14" t="s">
        <v>37</v>
      </c>
      <c r="D509" s="2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1ED2-7376-0045-8720-266BAAC11A10}">
  <dimension ref="A1:G793"/>
  <sheetViews>
    <sheetView topLeftCell="A229" workbookViewId="0">
      <selection activeCell="F2" sqref="F2"/>
    </sheetView>
  </sheetViews>
  <sheetFormatPr baseColWidth="10" defaultRowHeight="16" x14ac:dyDescent="0.2"/>
  <cols>
    <col min="1" max="1" width="11.5" customWidth="1"/>
    <col min="6" max="6" width="11" customWidth="1"/>
  </cols>
  <sheetData>
    <row r="1" spans="1:7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2" t="s">
        <v>12</v>
      </c>
      <c r="B2" s="4">
        <v>43021</v>
      </c>
      <c r="C2" s="3">
        <v>101</v>
      </c>
      <c r="D2" s="3">
        <v>101</v>
      </c>
      <c r="E2" s="3">
        <v>100.45</v>
      </c>
      <c r="F2" s="3">
        <v>100.45</v>
      </c>
      <c r="G2" s="3">
        <v>134833</v>
      </c>
    </row>
    <row r="3" spans="1:7" x14ac:dyDescent="0.2">
      <c r="A3" s="2" t="s">
        <v>12</v>
      </c>
      <c r="B3" s="4">
        <v>43024</v>
      </c>
      <c r="C3" s="3">
        <v>100.73</v>
      </c>
      <c r="D3" s="3">
        <v>100.73</v>
      </c>
      <c r="E3" s="3">
        <v>100.5</v>
      </c>
      <c r="F3" s="3">
        <v>100.59</v>
      </c>
      <c r="G3" s="3">
        <v>214991</v>
      </c>
    </row>
    <row r="4" spans="1:7" x14ac:dyDescent="0.2">
      <c r="A4" s="2" t="s">
        <v>12</v>
      </c>
      <c r="B4" s="4">
        <v>43025</v>
      </c>
      <c r="C4" s="3">
        <v>99.74</v>
      </c>
      <c r="D4" s="3">
        <v>100.69</v>
      </c>
      <c r="E4" s="3">
        <v>99.74</v>
      </c>
      <c r="F4" s="3">
        <v>100.59</v>
      </c>
      <c r="G4" s="3">
        <v>222290</v>
      </c>
    </row>
    <row r="5" spans="1:7" x14ac:dyDescent="0.2">
      <c r="A5" s="2" t="s">
        <v>12</v>
      </c>
      <c r="B5" s="4">
        <v>43026</v>
      </c>
      <c r="C5" s="3">
        <v>99.74</v>
      </c>
      <c r="D5" s="3">
        <v>101</v>
      </c>
      <c r="E5" s="3">
        <v>99.74</v>
      </c>
      <c r="F5" s="3">
        <v>100.85</v>
      </c>
      <c r="G5" s="3">
        <v>614259</v>
      </c>
    </row>
    <row r="6" spans="1:7" x14ac:dyDescent="0.2">
      <c r="A6" s="2" t="s">
        <v>12</v>
      </c>
      <c r="B6" s="4">
        <v>43027</v>
      </c>
      <c r="C6" s="3">
        <v>100.71</v>
      </c>
      <c r="D6" s="3">
        <v>101.05</v>
      </c>
      <c r="E6" s="3">
        <v>100.71</v>
      </c>
      <c r="F6" s="3">
        <v>101.05</v>
      </c>
      <c r="G6" s="3">
        <v>61337</v>
      </c>
    </row>
    <row r="7" spans="1:7" x14ac:dyDescent="0.2">
      <c r="A7" s="2" t="s">
        <v>12</v>
      </c>
      <c r="B7" s="4">
        <v>43028</v>
      </c>
      <c r="C7" s="3">
        <v>101.1</v>
      </c>
      <c r="D7" s="3">
        <v>101.3</v>
      </c>
      <c r="E7" s="3">
        <v>101</v>
      </c>
      <c r="F7" s="3">
        <v>101.15</v>
      </c>
      <c r="G7" s="3">
        <v>396479</v>
      </c>
    </row>
    <row r="8" spans="1:7" x14ac:dyDescent="0.2">
      <c r="A8" s="2" t="s">
        <v>12</v>
      </c>
      <c r="B8" s="4">
        <v>43031</v>
      </c>
      <c r="C8" s="3">
        <v>100.91</v>
      </c>
      <c r="D8" s="3">
        <v>101.5</v>
      </c>
      <c r="E8" s="3">
        <v>100.9</v>
      </c>
      <c r="F8" s="3">
        <v>101.03</v>
      </c>
      <c r="G8" s="3">
        <v>161871</v>
      </c>
    </row>
    <row r="9" spans="1:7" x14ac:dyDescent="0.2">
      <c r="A9" s="2" t="s">
        <v>12</v>
      </c>
      <c r="B9" s="4">
        <v>43032</v>
      </c>
      <c r="C9" s="3">
        <v>101.21</v>
      </c>
      <c r="D9" s="3">
        <v>101.3</v>
      </c>
      <c r="E9" s="3">
        <v>101</v>
      </c>
      <c r="F9" s="3">
        <v>101.09</v>
      </c>
      <c r="G9" s="3">
        <v>67385</v>
      </c>
    </row>
    <row r="10" spans="1:7" x14ac:dyDescent="0.2">
      <c r="A10" s="2" t="s">
        <v>12</v>
      </c>
      <c r="B10" s="4">
        <v>43033</v>
      </c>
      <c r="C10" s="3">
        <v>101.29</v>
      </c>
      <c r="D10" s="3">
        <v>101.3</v>
      </c>
      <c r="E10" s="3">
        <v>101</v>
      </c>
      <c r="F10" s="3">
        <v>101</v>
      </c>
      <c r="G10" s="3">
        <v>107761</v>
      </c>
    </row>
    <row r="11" spans="1:7" x14ac:dyDescent="0.2">
      <c r="A11" s="2" t="s">
        <v>12</v>
      </c>
      <c r="B11" s="4">
        <v>43034</v>
      </c>
      <c r="C11" s="3">
        <v>101.28</v>
      </c>
      <c r="D11" s="3">
        <v>101.29</v>
      </c>
      <c r="E11" s="3">
        <v>101</v>
      </c>
      <c r="F11" s="3">
        <v>101.14</v>
      </c>
      <c r="G11" s="3">
        <v>32939</v>
      </c>
    </row>
    <row r="12" spans="1:7" x14ac:dyDescent="0.2">
      <c r="A12" s="2" t="s">
        <v>12</v>
      </c>
      <c r="B12" s="4">
        <v>43035</v>
      </c>
      <c r="C12" s="3">
        <v>101.28</v>
      </c>
      <c r="D12" s="3">
        <v>101.29</v>
      </c>
      <c r="E12" s="3">
        <v>100.8</v>
      </c>
      <c r="F12" s="3">
        <v>101.08</v>
      </c>
      <c r="G12" s="3">
        <v>465370</v>
      </c>
    </row>
    <row r="13" spans="1:7" x14ac:dyDescent="0.2">
      <c r="A13" s="2" t="s">
        <v>12</v>
      </c>
      <c r="B13" s="4">
        <v>43038</v>
      </c>
      <c r="C13" s="3">
        <v>101</v>
      </c>
      <c r="D13" s="3">
        <v>101.09</v>
      </c>
      <c r="E13" s="3">
        <v>100.8</v>
      </c>
      <c r="F13" s="3">
        <v>101</v>
      </c>
      <c r="G13" s="3">
        <v>193425</v>
      </c>
    </row>
    <row r="14" spans="1:7" x14ac:dyDescent="0.2">
      <c r="A14" s="2" t="s">
        <v>12</v>
      </c>
      <c r="B14" s="4">
        <v>43039</v>
      </c>
      <c r="C14" s="3">
        <v>101</v>
      </c>
      <c r="D14" s="3">
        <v>101</v>
      </c>
      <c r="E14" s="3">
        <v>100.92</v>
      </c>
      <c r="F14" s="3">
        <v>100.98</v>
      </c>
      <c r="G14" s="3">
        <v>300544</v>
      </c>
    </row>
    <row r="15" spans="1:7" x14ac:dyDescent="0.2">
      <c r="A15" s="2" t="s">
        <v>12</v>
      </c>
      <c r="B15" s="4">
        <v>43040</v>
      </c>
      <c r="C15" s="3">
        <v>101.1</v>
      </c>
      <c r="D15" s="3">
        <v>101.1</v>
      </c>
      <c r="E15" s="3">
        <v>100.9</v>
      </c>
      <c r="F15" s="3">
        <v>101.07</v>
      </c>
      <c r="G15" s="3">
        <v>55443</v>
      </c>
    </row>
    <row r="16" spans="1:7" x14ac:dyDescent="0.2">
      <c r="A16" s="2" t="s">
        <v>12</v>
      </c>
      <c r="B16" s="4">
        <v>43041</v>
      </c>
      <c r="C16" s="3">
        <v>101.2</v>
      </c>
      <c r="D16" s="3">
        <v>101.2</v>
      </c>
      <c r="E16" s="3">
        <v>100.86</v>
      </c>
      <c r="F16" s="3">
        <v>101.1</v>
      </c>
      <c r="G16" s="3">
        <v>36908</v>
      </c>
    </row>
    <row r="17" spans="1:7" x14ac:dyDescent="0.2">
      <c r="A17" s="2" t="s">
        <v>12</v>
      </c>
      <c r="B17" s="4">
        <v>43042</v>
      </c>
      <c r="C17" s="3">
        <v>101.25</v>
      </c>
      <c r="D17" s="3">
        <v>101.3</v>
      </c>
      <c r="E17" s="3">
        <v>100.94</v>
      </c>
      <c r="F17" s="3">
        <v>101.24</v>
      </c>
      <c r="G17" s="3">
        <v>5783</v>
      </c>
    </row>
    <row r="18" spans="1:7" x14ac:dyDescent="0.2">
      <c r="A18" s="2" t="s">
        <v>12</v>
      </c>
      <c r="B18" s="4">
        <v>43046</v>
      </c>
      <c r="C18" s="3">
        <v>101.25</v>
      </c>
      <c r="D18" s="3">
        <v>101.25</v>
      </c>
      <c r="E18" s="3">
        <v>101</v>
      </c>
      <c r="F18" s="3">
        <v>101.15</v>
      </c>
      <c r="G18" s="3">
        <v>216386</v>
      </c>
    </row>
    <row r="19" spans="1:7" x14ac:dyDescent="0.2">
      <c r="A19" s="2" t="s">
        <v>12</v>
      </c>
      <c r="B19" s="4">
        <v>43047</v>
      </c>
      <c r="C19" s="3">
        <v>101.09</v>
      </c>
      <c r="D19" s="3">
        <v>101.2</v>
      </c>
      <c r="E19" s="3">
        <v>101.09</v>
      </c>
      <c r="F19" s="3">
        <v>101.2</v>
      </c>
      <c r="G19" s="3">
        <v>18212</v>
      </c>
    </row>
    <row r="20" spans="1:7" x14ac:dyDescent="0.2">
      <c r="A20" s="2" t="s">
        <v>12</v>
      </c>
      <c r="B20" s="4">
        <v>43048</v>
      </c>
      <c r="C20" s="3">
        <v>101</v>
      </c>
      <c r="D20" s="3">
        <v>101.25</v>
      </c>
      <c r="E20" s="3">
        <v>101</v>
      </c>
      <c r="F20" s="3">
        <v>101.17</v>
      </c>
      <c r="G20" s="3">
        <v>72291</v>
      </c>
    </row>
    <row r="21" spans="1:7" x14ac:dyDescent="0.2">
      <c r="A21" s="2" t="s">
        <v>12</v>
      </c>
      <c r="B21" s="4">
        <v>43049</v>
      </c>
      <c r="C21" s="3">
        <v>97.93</v>
      </c>
      <c r="D21" s="3">
        <v>101.23</v>
      </c>
      <c r="E21" s="3">
        <v>97.93</v>
      </c>
      <c r="F21" s="3">
        <v>101.16</v>
      </c>
      <c r="G21" s="3">
        <v>46533</v>
      </c>
    </row>
    <row r="22" spans="1:7" x14ac:dyDescent="0.2">
      <c r="A22" s="2" t="s">
        <v>12</v>
      </c>
      <c r="B22" s="4">
        <v>43052</v>
      </c>
      <c r="C22" s="3">
        <v>101.2</v>
      </c>
      <c r="D22" s="3">
        <v>101.2</v>
      </c>
      <c r="E22" s="3">
        <v>101.1</v>
      </c>
      <c r="F22" s="3">
        <v>101.15</v>
      </c>
      <c r="G22" s="3">
        <v>37338</v>
      </c>
    </row>
    <row r="23" spans="1:7" x14ac:dyDescent="0.2">
      <c r="A23" s="2" t="s">
        <v>12</v>
      </c>
      <c r="B23" s="4">
        <v>43053</v>
      </c>
      <c r="C23" s="3">
        <v>99.53</v>
      </c>
      <c r="D23" s="3">
        <v>101.2</v>
      </c>
      <c r="E23" s="3">
        <v>99.53</v>
      </c>
      <c r="F23" s="3">
        <v>101.09</v>
      </c>
      <c r="G23" s="3">
        <v>12164</v>
      </c>
    </row>
    <row r="24" spans="1:7" x14ac:dyDescent="0.2">
      <c r="A24" s="2" t="s">
        <v>12</v>
      </c>
      <c r="B24" s="4">
        <v>43054</v>
      </c>
      <c r="C24" s="3">
        <v>99.43</v>
      </c>
      <c r="D24" s="3">
        <v>101.1</v>
      </c>
      <c r="E24" s="3">
        <v>99.43</v>
      </c>
      <c r="F24" s="3">
        <v>100.9</v>
      </c>
      <c r="G24" s="3">
        <v>57039</v>
      </c>
    </row>
    <row r="25" spans="1:7" x14ac:dyDescent="0.2">
      <c r="A25" s="2" t="s">
        <v>12</v>
      </c>
      <c r="B25" s="4">
        <v>43055</v>
      </c>
      <c r="C25" s="3">
        <v>101.09</v>
      </c>
      <c r="D25" s="3">
        <v>101.1</v>
      </c>
      <c r="E25" s="3">
        <v>100.9</v>
      </c>
      <c r="F25" s="3">
        <v>101.09</v>
      </c>
      <c r="G25" s="3">
        <v>57354</v>
      </c>
    </row>
    <row r="26" spans="1:7" x14ac:dyDescent="0.2">
      <c r="A26" s="2" t="s">
        <v>12</v>
      </c>
      <c r="B26" s="4">
        <v>43056</v>
      </c>
      <c r="C26" s="3">
        <v>101.08</v>
      </c>
      <c r="D26" s="3">
        <v>101.1</v>
      </c>
      <c r="E26" s="3">
        <v>101.07</v>
      </c>
      <c r="F26" s="3">
        <v>101.07</v>
      </c>
      <c r="G26" s="3">
        <v>83299</v>
      </c>
    </row>
    <row r="27" spans="1:7" x14ac:dyDescent="0.2">
      <c r="A27" s="2" t="s">
        <v>12</v>
      </c>
      <c r="B27" s="4">
        <v>43059</v>
      </c>
      <c r="C27" s="3">
        <v>100.98</v>
      </c>
      <c r="D27" s="3">
        <v>101.09</v>
      </c>
      <c r="E27" s="3">
        <v>100.95</v>
      </c>
      <c r="F27" s="3">
        <v>101</v>
      </c>
      <c r="G27" s="3">
        <v>40561</v>
      </c>
    </row>
    <row r="28" spans="1:7" x14ac:dyDescent="0.2">
      <c r="A28" s="2" t="s">
        <v>12</v>
      </c>
      <c r="B28" s="4">
        <v>43060</v>
      </c>
      <c r="C28" s="3">
        <v>100.99</v>
      </c>
      <c r="D28" s="3">
        <v>101.09</v>
      </c>
      <c r="E28" s="3">
        <v>100.99</v>
      </c>
      <c r="F28" s="3">
        <v>101</v>
      </c>
      <c r="G28" s="3">
        <v>20228</v>
      </c>
    </row>
    <row r="29" spans="1:7" x14ac:dyDescent="0.2">
      <c r="A29" s="2" t="s">
        <v>12</v>
      </c>
      <c r="B29" s="4">
        <v>43061</v>
      </c>
      <c r="C29" s="3">
        <v>101.09</v>
      </c>
      <c r="D29" s="3">
        <v>101.09</v>
      </c>
      <c r="E29" s="3">
        <v>100.97</v>
      </c>
      <c r="F29" s="3">
        <v>101.04</v>
      </c>
      <c r="G29" s="3">
        <v>31174</v>
      </c>
    </row>
    <row r="30" spans="1:7" x14ac:dyDescent="0.2">
      <c r="A30" s="2" t="s">
        <v>12</v>
      </c>
      <c r="B30" s="4">
        <v>43062</v>
      </c>
      <c r="C30" s="3">
        <v>101.04</v>
      </c>
      <c r="D30" s="3">
        <v>101.04</v>
      </c>
      <c r="E30" s="3">
        <v>100.9</v>
      </c>
      <c r="F30" s="3">
        <v>101.02</v>
      </c>
      <c r="G30" s="3">
        <v>31109</v>
      </c>
    </row>
    <row r="31" spans="1:7" x14ac:dyDescent="0.2">
      <c r="A31" s="2" t="s">
        <v>12</v>
      </c>
      <c r="B31" s="4">
        <v>43063</v>
      </c>
      <c r="C31" s="3">
        <v>101.03</v>
      </c>
      <c r="D31" s="3">
        <v>101.03</v>
      </c>
      <c r="E31" s="3">
        <v>100.91</v>
      </c>
      <c r="F31" s="3">
        <v>101</v>
      </c>
      <c r="G31" s="3">
        <v>13930</v>
      </c>
    </row>
    <row r="32" spans="1:7" x14ac:dyDescent="0.2">
      <c r="A32" s="2" t="s">
        <v>12</v>
      </c>
      <c r="B32" s="4">
        <v>43066</v>
      </c>
      <c r="C32" s="3">
        <v>100.91</v>
      </c>
      <c r="D32" s="3">
        <v>101.02</v>
      </c>
      <c r="E32" s="3">
        <v>100.85</v>
      </c>
      <c r="F32" s="3">
        <v>101</v>
      </c>
      <c r="G32" s="3">
        <v>61511</v>
      </c>
    </row>
    <row r="33" spans="1:7" x14ac:dyDescent="0.2">
      <c r="A33" s="2" t="s">
        <v>12</v>
      </c>
      <c r="B33" s="4">
        <v>43067</v>
      </c>
      <c r="C33" s="3">
        <v>101.02</v>
      </c>
      <c r="D33" s="3">
        <v>101.03</v>
      </c>
      <c r="E33" s="3">
        <v>100.95</v>
      </c>
      <c r="F33" s="3">
        <v>101.03</v>
      </c>
      <c r="G33" s="3">
        <v>25039</v>
      </c>
    </row>
    <row r="34" spans="1:7" x14ac:dyDescent="0.2">
      <c r="A34" s="2" t="s">
        <v>12</v>
      </c>
      <c r="B34" s="4">
        <v>43068</v>
      </c>
      <c r="C34" s="3">
        <v>101.05</v>
      </c>
      <c r="D34" s="3">
        <v>101.05</v>
      </c>
      <c r="E34" s="3">
        <v>101</v>
      </c>
      <c r="F34" s="3">
        <v>101</v>
      </c>
      <c r="G34" s="3">
        <v>57264</v>
      </c>
    </row>
    <row r="35" spans="1:7" x14ac:dyDescent="0.2">
      <c r="A35" s="2" t="s">
        <v>12</v>
      </c>
      <c r="B35" s="4">
        <v>43069</v>
      </c>
      <c r="C35" s="3">
        <v>101.04</v>
      </c>
      <c r="D35" s="3">
        <v>101.04</v>
      </c>
      <c r="E35" s="3">
        <v>100.98</v>
      </c>
      <c r="F35" s="3">
        <v>100.99</v>
      </c>
      <c r="G35" s="3">
        <v>38143</v>
      </c>
    </row>
    <row r="36" spans="1:7" x14ac:dyDescent="0.2">
      <c r="A36" s="2" t="s">
        <v>12</v>
      </c>
      <c r="B36" s="4">
        <v>43070</v>
      </c>
      <c r="C36" s="3">
        <v>101</v>
      </c>
      <c r="D36" s="3">
        <v>101</v>
      </c>
      <c r="E36" s="3">
        <v>100.9</v>
      </c>
      <c r="F36" s="3">
        <v>101</v>
      </c>
      <c r="G36" s="3">
        <v>33727</v>
      </c>
    </row>
    <row r="37" spans="1:7" x14ac:dyDescent="0.2">
      <c r="A37" s="2" t="s">
        <v>12</v>
      </c>
      <c r="B37" s="4">
        <v>43073</v>
      </c>
      <c r="C37" s="3">
        <v>101.04</v>
      </c>
      <c r="D37" s="3">
        <v>101.04</v>
      </c>
      <c r="E37" s="3">
        <v>100.85</v>
      </c>
      <c r="F37" s="3">
        <v>101.02</v>
      </c>
      <c r="G37" s="3">
        <v>40311</v>
      </c>
    </row>
    <row r="38" spans="1:7" x14ac:dyDescent="0.2">
      <c r="A38" s="2" t="s">
        <v>12</v>
      </c>
      <c r="B38" s="4">
        <v>43074</v>
      </c>
      <c r="C38" s="3">
        <v>101.04</v>
      </c>
      <c r="D38" s="3">
        <v>101.04</v>
      </c>
      <c r="E38" s="3">
        <v>100.7</v>
      </c>
      <c r="F38" s="3">
        <v>100.86</v>
      </c>
      <c r="G38" s="3">
        <v>36868</v>
      </c>
    </row>
    <row r="39" spans="1:7" x14ac:dyDescent="0.2">
      <c r="A39" s="2" t="s">
        <v>12</v>
      </c>
      <c r="B39" s="4">
        <v>43075</v>
      </c>
      <c r="C39" s="3">
        <v>101</v>
      </c>
      <c r="D39" s="3">
        <v>101</v>
      </c>
      <c r="E39" s="3">
        <v>101</v>
      </c>
      <c r="F39" s="3">
        <v>101</v>
      </c>
      <c r="G39" s="3">
        <v>21153</v>
      </c>
    </row>
    <row r="40" spans="1:7" x14ac:dyDescent="0.2">
      <c r="A40" s="2" t="s">
        <v>12</v>
      </c>
      <c r="B40" s="4">
        <v>43076</v>
      </c>
      <c r="C40" s="3">
        <v>101</v>
      </c>
      <c r="D40" s="3">
        <v>101.2</v>
      </c>
      <c r="E40" s="3">
        <v>101</v>
      </c>
      <c r="F40" s="3">
        <v>101.2</v>
      </c>
      <c r="G40" s="3">
        <v>74011</v>
      </c>
    </row>
    <row r="41" spans="1:7" x14ac:dyDescent="0.2">
      <c r="A41" s="2" t="s">
        <v>12</v>
      </c>
      <c r="B41" s="4">
        <v>43077</v>
      </c>
      <c r="C41" s="3">
        <v>101.2</v>
      </c>
      <c r="D41" s="3">
        <v>101.3</v>
      </c>
      <c r="E41" s="3">
        <v>101.04</v>
      </c>
      <c r="F41" s="3">
        <v>101.3</v>
      </c>
      <c r="G41" s="3">
        <v>37256</v>
      </c>
    </row>
    <row r="42" spans="1:7" x14ac:dyDescent="0.2">
      <c r="A42" s="2" t="s">
        <v>12</v>
      </c>
      <c r="B42" s="4">
        <v>43080</v>
      </c>
      <c r="C42" s="3">
        <v>101.1</v>
      </c>
      <c r="D42" s="3">
        <v>101.3</v>
      </c>
      <c r="E42" s="3">
        <v>101</v>
      </c>
      <c r="F42" s="3">
        <v>101.2</v>
      </c>
      <c r="G42" s="3">
        <v>20465</v>
      </c>
    </row>
    <row r="43" spans="1:7" x14ac:dyDescent="0.2">
      <c r="A43" s="2" t="s">
        <v>12</v>
      </c>
      <c r="B43" s="4">
        <v>43081</v>
      </c>
      <c r="C43" s="3">
        <v>101.2</v>
      </c>
      <c r="D43" s="3">
        <v>101.25</v>
      </c>
      <c r="E43" s="3">
        <v>101.06</v>
      </c>
      <c r="F43" s="3">
        <v>101.2</v>
      </c>
      <c r="G43" s="3">
        <v>29618</v>
      </c>
    </row>
    <row r="44" spans="1:7" x14ac:dyDescent="0.2">
      <c r="A44" s="2" t="s">
        <v>12</v>
      </c>
      <c r="B44" s="4">
        <v>43082</v>
      </c>
      <c r="C44" s="3">
        <v>101.25</v>
      </c>
      <c r="D44" s="3">
        <v>101.25</v>
      </c>
      <c r="E44" s="3">
        <v>101</v>
      </c>
      <c r="F44" s="3">
        <v>101.25</v>
      </c>
      <c r="G44" s="3">
        <v>31156</v>
      </c>
    </row>
    <row r="45" spans="1:7" x14ac:dyDescent="0.2">
      <c r="A45" s="2" t="s">
        <v>12</v>
      </c>
      <c r="B45" s="4">
        <v>43083</v>
      </c>
      <c r="C45" s="3">
        <v>99.26</v>
      </c>
      <c r="D45" s="3">
        <v>101.4</v>
      </c>
      <c r="E45" s="3">
        <v>99.26</v>
      </c>
      <c r="F45" s="3">
        <v>101.35</v>
      </c>
      <c r="G45" s="3">
        <v>74938</v>
      </c>
    </row>
    <row r="46" spans="1:7" x14ac:dyDescent="0.2">
      <c r="A46" s="2" t="s">
        <v>12</v>
      </c>
      <c r="B46" s="4">
        <v>43084</v>
      </c>
      <c r="C46" s="3">
        <v>98</v>
      </c>
      <c r="D46" s="3">
        <v>101.4</v>
      </c>
      <c r="E46" s="3">
        <v>98</v>
      </c>
      <c r="F46" s="3">
        <v>101.4</v>
      </c>
      <c r="G46" s="3">
        <v>25468</v>
      </c>
    </row>
    <row r="47" spans="1:7" x14ac:dyDescent="0.2">
      <c r="A47" s="2" t="s">
        <v>12</v>
      </c>
      <c r="B47" s="4">
        <v>43087</v>
      </c>
      <c r="C47" s="3">
        <v>100.72</v>
      </c>
      <c r="D47" s="3">
        <v>103.43</v>
      </c>
      <c r="E47" s="3">
        <v>100.72</v>
      </c>
      <c r="F47" s="3">
        <v>101.7</v>
      </c>
      <c r="G47" s="3">
        <v>37901</v>
      </c>
    </row>
    <row r="48" spans="1:7" x14ac:dyDescent="0.2">
      <c r="A48" s="2" t="s">
        <v>12</v>
      </c>
      <c r="B48" s="4">
        <v>43088</v>
      </c>
      <c r="C48" s="3">
        <v>97.76</v>
      </c>
      <c r="D48" s="3">
        <v>101.9</v>
      </c>
      <c r="E48" s="3">
        <v>97.76</v>
      </c>
      <c r="F48" s="3">
        <v>101.87</v>
      </c>
      <c r="G48" s="3">
        <v>119085</v>
      </c>
    </row>
    <row r="49" spans="1:7" x14ac:dyDescent="0.2">
      <c r="A49" s="2" t="s">
        <v>12</v>
      </c>
      <c r="B49" s="4">
        <v>43089</v>
      </c>
      <c r="C49" s="3">
        <v>98.06</v>
      </c>
      <c r="D49" s="3">
        <v>101.9</v>
      </c>
      <c r="E49" s="3">
        <v>98.06</v>
      </c>
      <c r="F49" s="3">
        <v>101.5</v>
      </c>
      <c r="G49" s="3">
        <v>58900</v>
      </c>
    </row>
    <row r="50" spans="1:7" x14ac:dyDescent="0.2">
      <c r="A50" s="2" t="s">
        <v>12</v>
      </c>
      <c r="B50" s="4">
        <v>43090</v>
      </c>
      <c r="C50" s="3">
        <v>98.25</v>
      </c>
      <c r="D50" s="3">
        <v>101.9</v>
      </c>
      <c r="E50" s="3">
        <v>98.25</v>
      </c>
      <c r="F50" s="3">
        <v>101.9</v>
      </c>
      <c r="G50" s="3">
        <v>24077</v>
      </c>
    </row>
    <row r="51" spans="1:7" x14ac:dyDescent="0.2">
      <c r="A51" s="2" t="s">
        <v>12</v>
      </c>
      <c r="B51" s="4">
        <v>43091</v>
      </c>
      <c r="C51" s="3">
        <v>98.28</v>
      </c>
      <c r="D51" s="3">
        <v>101.9</v>
      </c>
      <c r="E51" s="3">
        <v>98.28</v>
      </c>
      <c r="F51" s="3">
        <v>101.85</v>
      </c>
      <c r="G51" s="3">
        <v>42231</v>
      </c>
    </row>
    <row r="52" spans="1:7" x14ac:dyDescent="0.2">
      <c r="A52" s="2" t="s">
        <v>12</v>
      </c>
      <c r="B52" s="4">
        <v>43094</v>
      </c>
      <c r="C52" s="3">
        <v>98.3</v>
      </c>
      <c r="D52" s="3">
        <v>102.5</v>
      </c>
      <c r="E52" s="3">
        <v>98.3</v>
      </c>
      <c r="F52" s="3">
        <v>101.9</v>
      </c>
      <c r="G52" s="3">
        <v>46222</v>
      </c>
    </row>
    <row r="53" spans="1:7" x14ac:dyDescent="0.2">
      <c r="A53" s="2" t="s">
        <v>12</v>
      </c>
      <c r="B53" s="4">
        <v>43095</v>
      </c>
      <c r="C53" s="3">
        <v>99.47</v>
      </c>
      <c r="D53" s="3">
        <v>101.9</v>
      </c>
      <c r="E53" s="3">
        <v>99.47</v>
      </c>
      <c r="F53" s="3">
        <v>101.87</v>
      </c>
      <c r="G53" s="3">
        <v>117904</v>
      </c>
    </row>
    <row r="54" spans="1:7" x14ac:dyDescent="0.2">
      <c r="A54" s="2" t="s">
        <v>12</v>
      </c>
      <c r="B54" s="4">
        <v>43096</v>
      </c>
      <c r="C54" s="3">
        <v>102.91</v>
      </c>
      <c r="D54" s="3">
        <v>102.91</v>
      </c>
      <c r="E54" s="3">
        <v>101.76</v>
      </c>
      <c r="F54" s="3">
        <v>101.85</v>
      </c>
      <c r="G54" s="3">
        <v>29405</v>
      </c>
    </row>
    <row r="55" spans="1:7" x14ac:dyDescent="0.2">
      <c r="A55" s="2" t="s">
        <v>12</v>
      </c>
      <c r="B55" s="4">
        <v>43097</v>
      </c>
      <c r="C55" s="3">
        <v>103.2</v>
      </c>
      <c r="D55" s="3">
        <v>103.2</v>
      </c>
      <c r="E55" s="3">
        <v>101.85</v>
      </c>
      <c r="F55" s="3">
        <v>101.9</v>
      </c>
      <c r="G55" s="3">
        <v>241003</v>
      </c>
    </row>
    <row r="56" spans="1:7" x14ac:dyDescent="0.2">
      <c r="A56" s="2" t="s">
        <v>12</v>
      </c>
      <c r="B56" s="4">
        <v>43098</v>
      </c>
      <c r="C56" s="3">
        <v>102</v>
      </c>
      <c r="D56" s="3">
        <v>102</v>
      </c>
      <c r="E56" s="3">
        <v>101.9</v>
      </c>
      <c r="F56" s="3">
        <v>101.99</v>
      </c>
      <c r="G56" s="3">
        <v>137458</v>
      </c>
    </row>
    <row r="57" spans="1:7" x14ac:dyDescent="0.2">
      <c r="A57" s="2" t="s">
        <v>12</v>
      </c>
      <c r="B57" s="4">
        <v>43103</v>
      </c>
      <c r="C57" s="3">
        <v>102.21</v>
      </c>
      <c r="D57" s="3">
        <v>102.32</v>
      </c>
      <c r="E57" s="3">
        <v>101.93</v>
      </c>
      <c r="F57" s="3">
        <v>101.93</v>
      </c>
      <c r="G57" s="3">
        <v>203</v>
      </c>
    </row>
    <row r="58" spans="1:7" x14ac:dyDescent="0.2">
      <c r="A58" s="2" t="s">
        <v>12</v>
      </c>
      <c r="B58" s="4">
        <v>43104</v>
      </c>
      <c r="C58" s="3">
        <v>102.19</v>
      </c>
      <c r="D58" s="3">
        <v>102.26</v>
      </c>
      <c r="E58" s="3">
        <v>102.19</v>
      </c>
      <c r="F58" s="3">
        <v>102.26</v>
      </c>
      <c r="G58" s="3">
        <v>167</v>
      </c>
    </row>
    <row r="59" spans="1:7" x14ac:dyDescent="0.2">
      <c r="A59" s="2" t="s">
        <v>12</v>
      </c>
      <c r="B59" s="4">
        <v>43105</v>
      </c>
      <c r="C59" s="3">
        <v>102.07</v>
      </c>
      <c r="D59" s="3">
        <v>102.2</v>
      </c>
      <c r="E59" s="3">
        <v>101.9</v>
      </c>
      <c r="F59" s="3">
        <v>102.18</v>
      </c>
      <c r="G59" s="3">
        <v>1064</v>
      </c>
    </row>
    <row r="60" spans="1:7" x14ac:dyDescent="0.2">
      <c r="A60" s="2" t="s">
        <v>12</v>
      </c>
      <c r="B60" s="4">
        <v>43109</v>
      </c>
      <c r="C60" s="3">
        <v>101.96</v>
      </c>
      <c r="D60" s="3">
        <v>102.2</v>
      </c>
      <c r="E60" s="3">
        <v>101.96</v>
      </c>
      <c r="F60" s="3">
        <v>102.2</v>
      </c>
      <c r="G60" s="3">
        <v>2336</v>
      </c>
    </row>
    <row r="61" spans="1:7" x14ac:dyDescent="0.2">
      <c r="A61" s="2" t="s">
        <v>12</v>
      </c>
      <c r="B61" s="4">
        <v>43110</v>
      </c>
      <c r="C61" s="3">
        <v>102.25</v>
      </c>
      <c r="D61" s="3">
        <v>102.25</v>
      </c>
      <c r="E61" s="3">
        <v>102.06</v>
      </c>
      <c r="F61" s="3">
        <v>102.25</v>
      </c>
      <c r="G61" s="3">
        <v>66748</v>
      </c>
    </row>
    <row r="62" spans="1:7" x14ac:dyDescent="0.2">
      <c r="A62" s="2" t="s">
        <v>12</v>
      </c>
      <c r="B62" s="4">
        <v>43111</v>
      </c>
      <c r="C62" s="3">
        <v>102.25</v>
      </c>
      <c r="D62" s="3">
        <v>102.25</v>
      </c>
      <c r="E62" s="3">
        <v>100.99</v>
      </c>
      <c r="F62" s="3">
        <v>101.99</v>
      </c>
      <c r="G62" s="3">
        <v>218924</v>
      </c>
    </row>
    <row r="63" spans="1:7" x14ac:dyDescent="0.2">
      <c r="A63" s="2" t="s">
        <v>12</v>
      </c>
      <c r="B63" s="4">
        <v>43112</v>
      </c>
      <c r="C63" s="3">
        <v>101.01</v>
      </c>
      <c r="D63" s="3">
        <v>101.99</v>
      </c>
      <c r="E63" s="3">
        <v>101.01</v>
      </c>
      <c r="F63" s="3">
        <v>101.99</v>
      </c>
      <c r="G63" s="3">
        <v>29000</v>
      </c>
    </row>
    <row r="64" spans="1:7" x14ac:dyDescent="0.2">
      <c r="A64" s="2" t="s">
        <v>12</v>
      </c>
      <c r="B64" s="4">
        <v>43115</v>
      </c>
      <c r="C64" s="3">
        <v>101.99</v>
      </c>
      <c r="D64" s="3">
        <v>101.99</v>
      </c>
      <c r="E64" s="3">
        <v>101.51</v>
      </c>
      <c r="F64" s="3">
        <v>101.98</v>
      </c>
      <c r="G64" s="3">
        <v>18118</v>
      </c>
    </row>
    <row r="65" spans="1:7" x14ac:dyDescent="0.2">
      <c r="A65" s="2" t="s">
        <v>12</v>
      </c>
      <c r="B65" s="4">
        <v>43116</v>
      </c>
      <c r="C65" s="3">
        <v>101.99</v>
      </c>
      <c r="D65" s="3">
        <v>102</v>
      </c>
      <c r="E65" s="3">
        <v>101.97</v>
      </c>
      <c r="F65" s="3">
        <v>101.99</v>
      </c>
      <c r="G65" s="3">
        <v>11077</v>
      </c>
    </row>
    <row r="66" spans="1:7" x14ac:dyDescent="0.2">
      <c r="A66" s="2" t="s">
        <v>12</v>
      </c>
      <c r="B66" s="4">
        <v>43117</v>
      </c>
      <c r="C66" s="3">
        <v>102</v>
      </c>
      <c r="D66" s="3">
        <v>102.1</v>
      </c>
      <c r="E66" s="3">
        <v>101.01</v>
      </c>
      <c r="F66" s="3">
        <v>102</v>
      </c>
      <c r="G66" s="3">
        <v>75959</v>
      </c>
    </row>
    <row r="67" spans="1:7" x14ac:dyDescent="0.2">
      <c r="A67" s="2" t="s">
        <v>12</v>
      </c>
      <c r="B67" s="4">
        <v>43118</v>
      </c>
      <c r="C67" s="3">
        <v>101.8</v>
      </c>
      <c r="D67" s="3">
        <v>102</v>
      </c>
      <c r="E67" s="3">
        <v>101.5</v>
      </c>
      <c r="F67" s="3">
        <v>101.99</v>
      </c>
      <c r="G67" s="3">
        <v>23184</v>
      </c>
    </row>
    <row r="68" spans="1:7" x14ac:dyDescent="0.2">
      <c r="A68" s="2" t="s">
        <v>12</v>
      </c>
      <c r="B68" s="4">
        <v>43119</v>
      </c>
      <c r="C68" s="3">
        <v>101.91</v>
      </c>
      <c r="D68" s="3">
        <v>102</v>
      </c>
      <c r="E68" s="3">
        <v>101.76</v>
      </c>
      <c r="F68" s="3">
        <v>102</v>
      </c>
      <c r="G68" s="3">
        <v>10475</v>
      </c>
    </row>
    <row r="69" spans="1:7" x14ac:dyDescent="0.2">
      <c r="A69" s="2" t="s">
        <v>12</v>
      </c>
      <c r="B69" s="4">
        <v>43122</v>
      </c>
      <c r="C69" s="3">
        <v>101.99</v>
      </c>
      <c r="D69" s="3">
        <v>102</v>
      </c>
      <c r="E69" s="3">
        <v>101.2</v>
      </c>
      <c r="F69" s="3">
        <v>101.99</v>
      </c>
      <c r="G69" s="3">
        <v>31779</v>
      </c>
    </row>
    <row r="70" spans="1:7" x14ac:dyDescent="0.2">
      <c r="A70" s="2" t="s">
        <v>12</v>
      </c>
      <c r="B70" s="4">
        <v>43123</v>
      </c>
      <c r="C70" s="3">
        <v>101.99</v>
      </c>
      <c r="D70" s="3">
        <v>102.15</v>
      </c>
      <c r="E70" s="3">
        <v>101.96</v>
      </c>
      <c r="F70" s="3">
        <v>101.97</v>
      </c>
      <c r="G70" s="3">
        <v>45559</v>
      </c>
    </row>
    <row r="71" spans="1:7" x14ac:dyDescent="0.2">
      <c r="A71" s="2" t="s">
        <v>12</v>
      </c>
      <c r="B71" s="4">
        <v>43124</v>
      </c>
      <c r="C71" s="3">
        <v>102</v>
      </c>
      <c r="D71" s="3">
        <v>102</v>
      </c>
      <c r="E71" s="3">
        <v>101.57</v>
      </c>
      <c r="F71" s="3">
        <v>102</v>
      </c>
      <c r="G71" s="3">
        <v>54811</v>
      </c>
    </row>
    <row r="72" spans="1:7" x14ac:dyDescent="0.2">
      <c r="A72" s="2" t="s">
        <v>12</v>
      </c>
      <c r="B72" s="4">
        <v>43125</v>
      </c>
      <c r="C72" s="3">
        <v>102</v>
      </c>
      <c r="D72" s="3">
        <v>102</v>
      </c>
      <c r="E72" s="3">
        <v>101.25</v>
      </c>
      <c r="F72" s="3">
        <v>102</v>
      </c>
      <c r="G72" s="3">
        <v>31976</v>
      </c>
    </row>
    <row r="73" spans="1:7" x14ac:dyDescent="0.2">
      <c r="A73" s="2" t="s">
        <v>12</v>
      </c>
      <c r="B73" s="4">
        <v>43126</v>
      </c>
      <c r="C73" s="3">
        <v>102</v>
      </c>
      <c r="D73" s="3">
        <v>102</v>
      </c>
      <c r="E73" s="3">
        <v>101.35</v>
      </c>
      <c r="F73" s="3">
        <v>101.99</v>
      </c>
      <c r="G73" s="3">
        <v>50815</v>
      </c>
    </row>
    <row r="74" spans="1:7" x14ac:dyDescent="0.2">
      <c r="A74" s="2" t="s">
        <v>12</v>
      </c>
      <c r="B74" s="4">
        <v>43129</v>
      </c>
      <c r="C74" s="3">
        <v>102</v>
      </c>
      <c r="D74" s="3">
        <v>102</v>
      </c>
      <c r="E74" s="3">
        <v>101.76</v>
      </c>
      <c r="F74" s="3">
        <v>102</v>
      </c>
      <c r="G74" s="3">
        <v>45148</v>
      </c>
    </row>
    <row r="75" spans="1:7" x14ac:dyDescent="0.2">
      <c r="A75" s="2" t="s">
        <v>12</v>
      </c>
      <c r="B75" s="4">
        <v>43130</v>
      </c>
      <c r="C75" s="3">
        <v>102.01</v>
      </c>
      <c r="D75" s="3">
        <v>102.22</v>
      </c>
      <c r="E75" s="3">
        <v>101.93</v>
      </c>
      <c r="F75" s="3">
        <v>102.22</v>
      </c>
      <c r="G75" s="3">
        <v>21195</v>
      </c>
    </row>
    <row r="76" spans="1:7" x14ac:dyDescent="0.2">
      <c r="A76" s="2" t="s">
        <v>12</v>
      </c>
      <c r="B76" s="4">
        <v>43131</v>
      </c>
      <c r="C76" s="3">
        <v>102.2</v>
      </c>
      <c r="D76" s="3">
        <v>102.22</v>
      </c>
      <c r="E76" s="3">
        <v>102</v>
      </c>
      <c r="F76" s="3">
        <v>102.2</v>
      </c>
      <c r="G76" s="3">
        <v>422862</v>
      </c>
    </row>
    <row r="77" spans="1:7" x14ac:dyDescent="0.2">
      <c r="A77" s="2" t="s">
        <v>12</v>
      </c>
      <c r="B77" s="4">
        <v>43132</v>
      </c>
      <c r="C77" s="3">
        <v>102.2</v>
      </c>
      <c r="D77" s="3">
        <v>102.5</v>
      </c>
      <c r="E77" s="3">
        <v>102.01</v>
      </c>
      <c r="F77" s="3">
        <v>102.5</v>
      </c>
      <c r="G77" s="3">
        <v>121345</v>
      </c>
    </row>
    <row r="78" spans="1:7" x14ac:dyDescent="0.2">
      <c r="A78" s="2" t="s">
        <v>12</v>
      </c>
      <c r="B78" s="4">
        <v>43133</v>
      </c>
      <c r="C78" s="3">
        <v>101.95</v>
      </c>
      <c r="D78" s="3">
        <v>103.33</v>
      </c>
      <c r="E78" s="3">
        <v>101.95</v>
      </c>
      <c r="F78" s="3">
        <v>102.7</v>
      </c>
      <c r="G78" s="3">
        <v>51042</v>
      </c>
    </row>
    <row r="79" spans="1:7" x14ac:dyDescent="0.2">
      <c r="A79" s="2" t="s">
        <v>12</v>
      </c>
      <c r="B79" s="4">
        <v>43136</v>
      </c>
      <c r="C79" s="3">
        <v>101.99</v>
      </c>
      <c r="D79" s="3">
        <v>102.8</v>
      </c>
      <c r="E79" s="3">
        <v>101.99</v>
      </c>
      <c r="F79" s="3">
        <v>102.77</v>
      </c>
      <c r="G79" s="3">
        <v>35248</v>
      </c>
    </row>
    <row r="80" spans="1:7" x14ac:dyDescent="0.2">
      <c r="A80" s="2" t="s">
        <v>12</v>
      </c>
      <c r="B80" s="4">
        <v>43137</v>
      </c>
      <c r="C80" s="3">
        <v>102.7</v>
      </c>
      <c r="D80" s="3">
        <v>102.74</v>
      </c>
      <c r="E80" s="3">
        <v>102.67</v>
      </c>
      <c r="F80" s="3">
        <v>102.7</v>
      </c>
      <c r="G80" s="3">
        <v>23370</v>
      </c>
    </row>
    <row r="81" spans="1:7" x14ac:dyDescent="0.2">
      <c r="A81" s="2" t="s">
        <v>12</v>
      </c>
      <c r="B81" s="4">
        <v>43138</v>
      </c>
      <c r="C81" s="3">
        <v>102.74</v>
      </c>
      <c r="D81" s="3">
        <v>102.75</v>
      </c>
      <c r="E81" s="3">
        <v>102.32</v>
      </c>
      <c r="F81" s="3">
        <v>102.7</v>
      </c>
      <c r="G81" s="3">
        <v>35489</v>
      </c>
    </row>
    <row r="82" spans="1:7" x14ac:dyDescent="0.2">
      <c r="A82" s="2" t="s">
        <v>12</v>
      </c>
      <c r="B82" s="4">
        <v>43139</v>
      </c>
      <c r="C82" s="3">
        <v>103</v>
      </c>
      <c r="D82" s="3">
        <v>103</v>
      </c>
      <c r="E82" s="3">
        <v>102.5</v>
      </c>
      <c r="F82" s="3">
        <v>102.54</v>
      </c>
      <c r="G82" s="3">
        <v>8705</v>
      </c>
    </row>
    <row r="83" spans="1:7" x14ac:dyDescent="0.2">
      <c r="A83" s="2" t="s">
        <v>12</v>
      </c>
      <c r="B83" s="4">
        <v>43140</v>
      </c>
      <c r="C83" s="3">
        <v>102.98</v>
      </c>
      <c r="D83" s="3">
        <v>102.99</v>
      </c>
      <c r="E83" s="3">
        <v>102.5</v>
      </c>
      <c r="F83" s="3">
        <v>102.7</v>
      </c>
      <c r="G83" s="3">
        <v>52457</v>
      </c>
    </row>
    <row r="84" spans="1:7" x14ac:dyDescent="0.2">
      <c r="A84" s="2" t="s">
        <v>12</v>
      </c>
      <c r="B84" s="4">
        <v>43143</v>
      </c>
      <c r="C84" s="3">
        <v>102.79</v>
      </c>
      <c r="D84" s="3">
        <v>104.2</v>
      </c>
      <c r="E84" s="3">
        <v>102.3</v>
      </c>
      <c r="F84" s="3">
        <v>104.2</v>
      </c>
      <c r="G84" s="3">
        <v>18432</v>
      </c>
    </row>
    <row r="85" spans="1:7" x14ac:dyDescent="0.2">
      <c r="A85" s="2" t="s">
        <v>12</v>
      </c>
      <c r="B85" s="4">
        <v>43144</v>
      </c>
      <c r="C85" s="3">
        <v>102.51</v>
      </c>
      <c r="D85" s="3">
        <v>103</v>
      </c>
      <c r="E85" s="3">
        <v>102.51</v>
      </c>
      <c r="F85" s="3">
        <v>103</v>
      </c>
      <c r="G85" s="3">
        <v>17934</v>
      </c>
    </row>
    <row r="86" spans="1:7" x14ac:dyDescent="0.2">
      <c r="A86" s="2" t="s">
        <v>12</v>
      </c>
      <c r="B86" s="4">
        <v>43145</v>
      </c>
      <c r="C86" s="3">
        <v>103</v>
      </c>
      <c r="D86" s="3">
        <v>103</v>
      </c>
      <c r="E86" s="3">
        <v>102.78</v>
      </c>
      <c r="F86" s="3">
        <v>102.8</v>
      </c>
      <c r="G86" s="3">
        <v>8253</v>
      </c>
    </row>
    <row r="87" spans="1:7" x14ac:dyDescent="0.2">
      <c r="A87" s="2" t="s">
        <v>12</v>
      </c>
      <c r="B87" s="4">
        <v>43146</v>
      </c>
      <c r="C87" s="3">
        <v>103.05</v>
      </c>
      <c r="D87" s="3">
        <v>103.05</v>
      </c>
      <c r="E87" s="3">
        <v>102.56</v>
      </c>
      <c r="F87" s="3">
        <v>102.78</v>
      </c>
      <c r="G87" s="3">
        <v>4282</v>
      </c>
    </row>
    <row r="88" spans="1:7" x14ac:dyDescent="0.2">
      <c r="A88" s="2" t="s">
        <v>12</v>
      </c>
      <c r="B88" s="4">
        <v>43147</v>
      </c>
      <c r="C88" s="3">
        <v>102.51</v>
      </c>
      <c r="D88" s="3">
        <v>103</v>
      </c>
      <c r="E88" s="3">
        <v>102.51</v>
      </c>
      <c r="F88" s="3">
        <v>103</v>
      </c>
      <c r="G88" s="3">
        <v>9068</v>
      </c>
    </row>
    <row r="89" spans="1:7" x14ac:dyDescent="0.2">
      <c r="A89" s="2" t="s">
        <v>12</v>
      </c>
      <c r="B89" s="4">
        <v>43150</v>
      </c>
      <c r="C89" s="3">
        <v>102.85</v>
      </c>
      <c r="D89" s="3">
        <v>103</v>
      </c>
      <c r="E89" s="3">
        <v>101.85</v>
      </c>
      <c r="F89" s="3">
        <v>102.88</v>
      </c>
      <c r="G89" s="3">
        <v>16205</v>
      </c>
    </row>
    <row r="90" spans="1:7" x14ac:dyDescent="0.2">
      <c r="A90" s="2" t="s">
        <v>12</v>
      </c>
      <c r="B90" s="4">
        <v>43151</v>
      </c>
      <c r="C90" s="3">
        <v>102.13</v>
      </c>
      <c r="D90" s="3">
        <v>102.8</v>
      </c>
      <c r="E90" s="3">
        <v>102.1</v>
      </c>
      <c r="F90" s="3">
        <v>102.8</v>
      </c>
      <c r="G90" s="3">
        <v>3919</v>
      </c>
    </row>
    <row r="91" spans="1:7" x14ac:dyDescent="0.2">
      <c r="A91" s="2" t="s">
        <v>12</v>
      </c>
      <c r="B91" s="4">
        <v>43152</v>
      </c>
      <c r="C91" s="3">
        <v>103.83</v>
      </c>
      <c r="D91" s="3">
        <v>103.83</v>
      </c>
      <c r="E91" s="3">
        <v>102.16</v>
      </c>
      <c r="F91" s="3">
        <v>102.85</v>
      </c>
      <c r="G91" s="3">
        <v>1008</v>
      </c>
    </row>
    <row r="92" spans="1:7" x14ac:dyDescent="0.2">
      <c r="A92" s="2" t="s">
        <v>12</v>
      </c>
      <c r="B92" s="4">
        <v>43153</v>
      </c>
      <c r="C92" s="3">
        <v>102.23</v>
      </c>
      <c r="D92" s="3">
        <v>102.89</v>
      </c>
      <c r="E92" s="3">
        <v>102.22</v>
      </c>
      <c r="F92" s="3">
        <v>102.89</v>
      </c>
      <c r="G92" s="3">
        <v>2941</v>
      </c>
    </row>
    <row r="93" spans="1:7" x14ac:dyDescent="0.2">
      <c r="A93" s="2" t="s">
        <v>12</v>
      </c>
      <c r="B93" s="4">
        <v>43157</v>
      </c>
      <c r="C93" s="3">
        <v>102.57</v>
      </c>
      <c r="D93" s="3">
        <v>103</v>
      </c>
      <c r="E93" s="3">
        <v>102.57</v>
      </c>
      <c r="F93" s="3">
        <v>103</v>
      </c>
      <c r="G93" s="3">
        <v>33034</v>
      </c>
    </row>
    <row r="94" spans="1:7" x14ac:dyDescent="0.2">
      <c r="A94" s="2" t="s">
        <v>12</v>
      </c>
      <c r="B94" s="4">
        <v>43158</v>
      </c>
      <c r="C94" s="3">
        <v>102.9</v>
      </c>
      <c r="D94" s="3">
        <v>102.9</v>
      </c>
      <c r="E94" s="3">
        <v>102.49</v>
      </c>
      <c r="F94" s="3">
        <v>102.5</v>
      </c>
      <c r="G94" s="3">
        <v>50610</v>
      </c>
    </row>
    <row r="95" spans="1:7" x14ac:dyDescent="0.2">
      <c r="A95" s="2" t="s">
        <v>12</v>
      </c>
      <c r="B95" s="4">
        <v>43159</v>
      </c>
      <c r="C95" s="3">
        <v>102.7</v>
      </c>
      <c r="D95" s="3">
        <v>102.7</v>
      </c>
      <c r="E95" s="3">
        <v>102.25</v>
      </c>
      <c r="F95" s="3">
        <v>102.28</v>
      </c>
      <c r="G95" s="3">
        <v>11807</v>
      </c>
    </row>
    <row r="96" spans="1:7" x14ac:dyDescent="0.2">
      <c r="A96" s="2" t="s">
        <v>12</v>
      </c>
      <c r="B96" s="4">
        <v>43160</v>
      </c>
      <c r="C96" s="3">
        <v>102.52</v>
      </c>
      <c r="D96" s="3">
        <v>102.75</v>
      </c>
      <c r="E96" s="3">
        <v>102.3</v>
      </c>
      <c r="F96" s="3">
        <v>102.65</v>
      </c>
      <c r="G96" s="3">
        <v>5503</v>
      </c>
    </row>
    <row r="97" spans="1:7" x14ac:dyDescent="0.2">
      <c r="A97" s="2" t="s">
        <v>12</v>
      </c>
      <c r="B97" s="4">
        <v>43161</v>
      </c>
      <c r="C97" s="3">
        <v>102.77</v>
      </c>
      <c r="D97" s="3">
        <v>103</v>
      </c>
      <c r="E97" s="3">
        <v>102.72</v>
      </c>
      <c r="F97" s="3">
        <v>103</v>
      </c>
      <c r="G97" s="3">
        <v>11025</v>
      </c>
    </row>
    <row r="98" spans="1:7" x14ac:dyDescent="0.2">
      <c r="A98" s="2" t="s">
        <v>12</v>
      </c>
      <c r="B98" s="4">
        <v>43164</v>
      </c>
      <c r="C98" s="3">
        <v>103</v>
      </c>
      <c r="D98" s="3">
        <v>103</v>
      </c>
      <c r="E98" s="3">
        <v>102.75</v>
      </c>
      <c r="F98" s="3">
        <v>102.75</v>
      </c>
      <c r="G98" s="3">
        <v>25634</v>
      </c>
    </row>
    <row r="99" spans="1:7" x14ac:dyDescent="0.2">
      <c r="A99" s="2" t="s">
        <v>12</v>
      </c>
      <c r="B99" s="4">
        <v>43165</v>
      </c>
      <c r="C99" s="3">
        <v>102.83</v>
      </c>
      <c r="D99" s="3">
        <v>102.85</v>
      </c>
      <c r="E99" s="3">
        <v>102.5</v>
      </c>
      <c r="F99" s="3">
        <v>102.75</v>
      </c>
      <c r="G99" s="3">
        <v>44403</v>
      </c>
    </row>
    <row r="100" spans="1:7" x14ac:dyDescent="0.2">
      <c r="A100" s="2" t="s">
        <v>12</v>
      </c>
      <c r="B100" s="4">
        <v>43166</v>
      </c>
      <c r="C100" s="3">
        <v>102.8</v>
      </c>
      <c r="D100" s="3">
        <v>102.83</v>
      </c>
      <c r="E100" s="3">
        <v>102.79</v>
      </c>
      <c r="F100" s="3">
        <v>102.8</v>
      </c>
      <c r="G100" s="3">
        <v>41898</v>
      </c>
    </row>
    <row r="101" spans="1:7" x14ac:dyDescent="0.2">
      <c r="A101" s="2" t="s">
        <v>12</v>
      </c>
      <c r="B101" s="4">
        <v>43168</v>
      </c>
      <c r="C101" s="3">
        <v>102.99</v>
      </c>
      <c r="D101" s="3">
        <v>102.99</v>
      </c>
      <c r="E101" s="3">
        <v>102.99</v>
      </c>
      <c r="F101" s="3">
        <v>102.99</v>
      </c>
      <c r="G101" s="3">
        <v>47</v>
      </c>
    </row>
    <row r="102" spans="1:7" x14ac:dyDescent="0.2">
      <c r="A102" s="2" t="s">
        <v>12</v>
      </c>
      <c r="B102" s="4">
        <v>43171</v>
      </c>
      <c r="C102" s="3">
        <v>102.75</v>
      </c>
      <c r="D102" s="3">
        <v>102.8</v>
      </c>
      <c r="E102" s="3">
        <v>102.5</v>
      </c>
      <c r="F102" s="3">
        <v>102.8</v>
      </c>
      <c r="G102" s="3">
        <v>81307</v>
      </c>
    </row>
    <row r="103" spans="1:7" x14ac:dyDescent="0.2">
      <c r="A103" s="2" t="s">
        <v>12</v>
      </c>
      <c r="B103" s="4">
        <v>43172</v>
      </c>
      <c r="C103" s="3">
        <v>102.75</v>
      </c>
      <c r="D103" s="3">
        <v>102.75</v>
      </c>
      <c r="E103" s="3">
        <v>102.6</v>
      </c>
      <c r="F103" s="3">
        <v>102.75</v>
      </c>
      <c r="G103" s="3">
        <v>17765</v>
      </c>
    </row>
    <row r="104" spans="1:7" x14ac:dyDescent="0.2">
      <c r="A104" s="2" t="s">
        <v>12</v>
      </c>
      <c r="B104" s="4">
        <v>43173</v>
      </c>
      <c r="C104" s="3">
        <v>102.6</v>
      </c>
      <c r="D104" s="3">
        <v>102.75</v>
      </c>
      <c r="E104" s="3">
        <v>102.55</v>
      </c>
      <c r="F104" s="3">
        <v>102.75</v>
      </c>
      <c r="G104" s="3">
        <v>27261</v>
      </c>
    </row>
    <row r="105" spans="1:7" x14ac:dyDescent="0.2">
      <c r="A105" s="2" t="s">
        <v>12</v>
      </c>
      <c r="B105" s="4">
        <v>43174</v>
      </c>
      <c r="C105" s="3">
        <v>102.75</v>
      </c>
      <c r="D105" s="3">
        <v>102.75</v>
      </c>
      <c r="E105" s="3">
        <v>102.5</v>
      </c>
      <c r="F105" s="3">
        <v>102.73</v>
      </c>
      <c r="G105" s="3">
        <v>11233</v>
      </c>
    </row>
    <row r="106" spans="1:7" x14ac:dyDescent="0.2">
      <c r="A106" s="2" t="s">
        <v>12</v>
      </c>
      <c r="B106" s="4">
        <v>43175</v>
      </c>
      <c r="C106" s="3">
        <v>102.75</v>
      </c>
      <c r="D106" s="3">
        <v>102.8</v>
      </c>
      <c r="E106" s="3">
        <v>102.5</v>
      </c>
      <c r="F106" s="3">
        <v>102.8</v>
      </c>
      <c r="G106" s="3">
        <v>41601</v>
      </c>
    </row>
    <row r="107" spans="1:7" x14ac:dyDescent="0.2">
      <c r="A107" s="2" t="s">
        <v>12</v>
      </c>
      <c r="B107" s="4">
        <v>43178</v>
      </c>
      <c r="C107" s="3">
        <v>102.15</v>
      </c>
      <c r="D107" s="3">
        <v>102.9</v>
      </c>
      <c r="E107" s="3">
        <v>102.1</v>
      </c>
      <c r="F107" s="3">
        <v>102.9</v>
      </c>
      <c r="G107" s="3">
        <v>97964</v>
      </c>
    </row>
    <row r="108" spans="1:7" x14ac:dyDescent="0.2">
      <c r="A108" s="2" t="s">
        <v>12</v>
      </c>
      <c r="B108" s="4">
        <v>43179</v>
      </c>
      <c r="C108" s="3">
        <v>102.7</v>
      </c>
      <c r="D108" s="3">
        <v>103</v>
      </c>
      <c r="E108" s="3">
        <v>102.65</v>
      </c>
      <c r="F108" s="3">
        <v>103</v>
      </c>
      <c r="G108" s="3">
        <v>8599</v>
      </c>
    </row>
    <row r="109" spans="1:7" x14ac:dyDescent="0.2">
      <c r="A109" s="2" t="s">
        <v>12</v>
      </c>
      <c r="B109" s="4">
        <v>43180</v>
      </c>
      <c r="C109" s="3">
        <v>102.65</v>
      </c>
      <c r="D109" s="3">
        <v>102.7</v>
      </c>
      <c r="E109" s="3">
        <v>102.5</v>
      </c>
      <c r="F109" s="3">
        <v>102.65</v>
      </c>
      <c r="G109" s="3">
        <v>5303</v>
      </c>
    </row>
    <row r="110" spans="1:7" x14ac:dyDescent="0.2">
      <c r="A110" s="2" t="s">
        <v>12</v>
      </c>
      <c r="B110" s="4">
        <v>43181</v>
      </c>
      <c r="C110" s="3">
        <v>102.65</v>
      </c>
      <c r="D110" s="3">
        <v>102.66</v>
      </c>
      <c r="E110" s="3">
        <v>102.53</v>
      </c>
      <c r="F110" s="3">
        <v>102.65</v>
      </c>
      <c r="G110" s="3">
        <v>247051</v>
      </c>
    </row>
    <row r="111" spans="1:7" x14ac:dyDescent="0.2">
      <c r="A111" s="2" t="s">
        <v>12</v>
      </c>
      <c r="B111" s="4">
        <v>43182</v>
      </c>
      <c r="C111" s="3">
        <v>102.75</v>
      </c>
      <c r="D111" s="3">
        <v>103.85</v>
      </c>
      <c r="E111" s="3">
        <v>102.31</v>
      </c>
      <c r="F111" s="3">
        <v>103.85</v>
      </c>
      <c r="G111" s="3">
        <v>1184</v>
      </c>
    </row>
    <row r="112" spans="1:7" x14ac:dyDescent="0.2">
      <c r="A112" s="2" t="s">
        <v>12</v>
      </c>
      <c r="B112" s="4">
        <v>43185</v>
      </c>
      <c r="C112" s="3">
        <v>102.75</v>
      </c>
      <c r="D112" s="3">
        <v>102.75</v>
      </c>
      <c r="E112" s="3">
        <v>102.7</v>
      </c>
      <c r="F112" s="3">
        <v>102.7</v>
      </c>
      <c r="G112" s="3">
        <v>64800</v>
      </c>
    </row>
    <row r="113" spans="1:7" x14ac:dyDescent="0.2">
      <c r="A113" s="2" t="s">
        <v>12</v>
      </c>
      <c r="B113" s="4">
        <v>43186</v>
      </c>
      <c r="C113" s="3">
        <v>102.31</v>
      </c>
      <c r="D113" s="3">
        <v>102.75</v>
      </c>
      <c r="E113" s="3">
        <v>102.25</v>
      </c>
      <c r="F113" s="3">
        <v>102.7</v>
      </c>
      <c r="G113" s="3">
        <v>180391</v>
      </c>
    </row>
    <row r="114" spans="1:7" x14ac:dyDescent="0.2">
      <c r="A114" s="2" t="s">
        <v>12</v>
      </c>
      <c r="B114" s="4">
        <v>43187</v>
      </c>
      <c r="C114" s="3">
        <v>102.74</v>
      </c>
      <c r="D114" s="3">
        <v>102.75</v>
      </c>
      <c r="E114" s="3">
        <v>102.5</v>
      </c>
      <c r="F114" s="3">
        <v>102.6</v>
      </c>
      <c r="G114" s="3">
        <v>47306</v>
      </c>
    </row>
    <row r="115" spans="1:7" x14ac:dyDescent="0.2">
      <c r="A115" s="2" t="s">
        <v>12</v>
      </c>
      <c r="B115" s="4">
        <v>43188</v>
      </c>
      <c r="C115" s="3">
        <v>102.65</v>
      </c>
      <c r="D115" s="3">
        <v>102.75</v>
      </c>
      <c r="E115" s="3">
        <v>102.5</v>
      </c>
      <c r="F115" s="3">
        <v>102.75</v>
      </c>
      <c r="G115" s="3">
        <v>10460</v>
      </c>
    </row>
    <row r="116" spans="1:7" x14ac:dyDescent="0.2">
      <c r="A116" s="2" t="s">
        <v>12</v>
      </c>
      <c r="B116" s="4">
        <v>43189</v>
      </c>
      <c r="C116" s="3">
        <v>102.51</v>
      </c>
      <c r="D116" s="3">
        <v>103.9</v>
      </c>
      <c r="E116" s="3">
        <v>102.25</v>
      </c>
      <c r="F116" s="3">
        <v>102.6</v>
      </c>
      <c r="G116" s="3">
        <v>602</v>
      </c>
    </row>
    <row r="117" spans="1:7" x14ac:dyDescent="0.2">
      <c r="A117" s="2" t="s">
        <v>12</v>
      </c>
      <c r="B117" s="4">
        <v>43192</v>
      </c>
      <c r="C117" s="3">
        <v>102.6</v>
      </c>
      <c r="D117" s="3">
        <v>102.7</v>
      </c>
      <c r="E117" s="3">
        <v>102.6</v>
      </c>
      <c r="F117" s="3">
        <v>102.7</v>
      </c>
      <c r="G117" s="3">
        <v>55735</v>
      </c>
    </row>
    <row r="118" spans="1:7" x14ac:dyDescent="0.2">
      <c r="A118" s="2" t="s">
        <v>12</v>
      </c>
      <c r="B118" s="4">
        <v>43193</v>
      </c>
      <c r="C118" s="3">
        <v>102.7</v>
      </c>
      <c r="D118" s="3">
        <v>102.7</v>
      </c>
      <c r="E118" s="3">
        <v>102.64</v>
      </c>
      <c r="F118" s="3">
        <v>102.65</v>
      </c>
      <c r="G118" s="3">
        <v>102925</v>
      </c>
    </row>
    <row r="119" spans="1:7" x14ac:dyDescent="0.2">
      <c r="A119" s="2" t="s">
        <v>12</v>
      </c>
      <c r="B119" s="4">
        <v>43194</v>
      </c>
      <c r="C119" s="3">
        <v>102.51</v>
      </c>
      <c r="D119" s="3">
        <v>103.69</v>
      </c>
      <c r="E119" s="3">
        <v>102.27</v>
      </c>
      <c r="F119" s="3">
        <v>102.74</v>
      </c>
      <c r="G119" s="3">
        <v>1484</v>
      </c>
    </row>
    <row r="120" spans="1:7" x14ac:dyDescent="0.2">
      <c r="A120" s="2" t="s">
        <v>12</v>
      </c>
      <c r="B120" s="4">
        <v>43195</v>
      </c>
      <c r="C120" s="3">
        <v>102.7</v>
      </c>
      <c r="D120" s="3">
        <v>102.85</v>
      </c>
      <c r="E120" s="3">
        <v>102.7</v>
      </c>
      <c r="F120" s="3">
        <v>102.85</v>
      </c>
      <c r="G120" s="3">
        <v>25176</v>
      </c>
    </row>
    <row r="121" spans="1:7" x14ac:dyDescent="0.2">
      <c r="A121" s="2" t="s">
        <v>12</v>
      </c>
      <c r="B121" s="4">
        <v>43196</v>
      </c>
      <c r="C121" s="3">
        <v>103.09</v>
      </c>
      <c r="D121" s="3">
        <v>103.09</v>
      </c>
      <c r="E121" s="3">
        <v>102.85</v>
      </c>
      <c r="F121" s="3">
        <v>102.85</v>
      </c>
      <c r="G121" s="3">
        <v>23</v>
      </c>
    </row>
    <row r="122" spans="1:7" x14ac:dyDescent="0.2">
      <c r="A122" s="2" t="s">
        <v>12</v>
      </c>
      <c r="B122" s="4">
        <v>43199</v>
      </c>
      <c r="C122" s="3">
        <v>103.44</v>
      </c>
      <c r="D122" s="3">
        <v>103.45</v>
      </c>
      <c r="E122" s="3">
        <v>102</v>
      </c>
      <c r="F122" s="3">
        <v>102.1</v>
      </c>
      <c r="G122" s="3">
        <v>150509</v>
      </c>
    </row>
    <row r="123" spans="1:7" x14ac:dyDescent="0.2">
      <c r="A123" s="2" t="s">
        <v>12</v>
      </c>
      <c r="B123" s="4">
        <v>43200</v>
      </c>
      <c r="C123" s="3">
        <v>102.44</v>
      </c>
      <c r="D123" s="3">
        <v>102.6</v>
      </c>
      <c r="E123" s="3">
        <v>102.27</v>
      </c>
      <c r="F123" s="3">
        <v>102.4</v>
      </c>
      <c r="G123" s="3">
        <v>194831</v>
      </c>
    </row>
    <row r="124" spans="1:7" x14ac:dyDescent="0.2">
      <c r="A124" s="2" t="s">
        <v>12</v>
      </c>
      <c r="B124" s="4">
        <v>43201</v>
      </c>
      <c r="C124" s="3">
        <v>102.41</v>
      </c>
      <c r="D124" s="3">
        <v>102.49</v>
      </c>
      <c r="E124" s="3">
        <v>102.04</v>
      </c>
      <c r="F124" s="3">
        <v>102.11</v>
      </c>
      <c r="G124" s="3">
        <v>122643</v>
      </c>
    </row>
    <row r="125" spans="1:7" x14ac:dyDescent="0.2">
      <c r="A125" s="2" t="s">
        <v>12</v>
      </c>
      <c r="B125" s="4">
        <v>43202</v>
      </c>
      <c r="C125" s="3">
        <v>102</v>
      </c>
      <c r="D125" s="3">
        <v>102.67</v>
      </c>
      <c r="E125" s="3">
        <v>102</v>
      </c>
      <c r="F125" s="3">
        <v>102.58</v>
      </c>
      <c r="G125" s="3">
        <v>113206</v>
      </c>
    </row>
    <row r="126" spans="1:7" x14ac:dyDescent="0.2">
      <c r="A126" s="2" t="s">
        <v>12</v>
      </c>
      <c r="B126" s="4">
        <v>43203</v>
      </c>
      <c r="C126" s="3">
        <v>102.54</v>
      </c>
      <c r="D126" s="3">
        <v>102.68</v>
      </c>
      <c r="E126" s="3">
        <v>101.99</v>
      </c>
      <c r="F126" s="3">
        <v>102</v>
      </c>
      <c r="G126" s="3">
        <v>106209</v>
      </c>
    </row>
    <row r="127" spans="1:7" x14ac:dyDescent="0.2">
      <c r="A127" s="2" t="s">
        <v>12</v>
      </c>
      <c r="B127" s="4">
        <v>43206</v>
      </c>
      <c r="C127" s="3">
        <v>102</v>
      </c>
      <c r="D127" s="3">
        <v>102</v>
      </c>
      <c r="E127" s="3">
        <v>101.01</v>
      </c>
      <c r="F127" s="3">
        <v>101.9</v>
      </c>
      <c r="G127" s="3">
        <v>84951</v>
      </c>
    </row>
    <row r="128" spans="1:7" x14ac:dyDescent="0.2">
      <c r="A128" s="2" t="s">
        <v>12</v>
      </c>
      <c r="B128" s="4">
        <v>43207</v>
      </c>
      <c r="C128" s="3">
        <v>101.9</v>
      </c>
      <c r="D128" s="3">
        <v>102.5</v>
      </c>
      <c r="E128" s="3">
        <v>101.64</v>
      </c>
      <c r="F128" s="3">
        <v>102.2</v>
      </c>
      <c r="G128" s="3">
        <v>75529</v>
      </c>
    </row>
    <row r="129" spans="1:7" x14ac:dyDescent="0.2">
      <c r="A129" s="2" t="s">
        <v>12</v>
      </c>
      <c r="B129" s="4">
        <v>43208</v>
      </c>
      <c r="C129" s="3">
        <v>102.19</v>
      </c>
      <c r="D129" s="3">
        <v>102.65</v>
      </c>
      <c r="E129" s="3">
        <v>102</v>
      </c>
      <c r="F129" s="3">
        <v>102.64</v>
      </c>
      <c r="G129" s="3">
        <v>92584</v>
      </c>
    </row>
    <row r="130" spans="1:7" x14ac:dyDescent="0.2">
      <c r="A130" s="2" t="s">
        <v>12</v>
      </c>
      <c r="B130" s="4">
        <v>43209</v>
      </c>
      <c r="C130" s="3">
        <v>101.77</v>
      </c>
      <c r="D130" s="3">
        <v>102.75</v>
      </c>
      <c r="E130" s="3">
        <v>101.77</v>
      </c>
      <c r="F130" s="3">
        <v>102.65</v>
      </c>
      <c r="G130" s="3">
        <v>36714</v>
      </c>
    </row>
    <row r="131" spans="1:7" x14ac:dyDescent="0.2">
      <c r="A131" s="2" t="s">
        <v>12</v>
      </c>
      <c r="B131" s="4">
        <v>43210</v>
      </c>
      <c r="C131" s="3">
        <v>102.99</v>
      </c>
      <c r="D131" s="3">
        <v>103</v>
      </c>
      <c r="E131" s="3">
        <v>102</v>
      </c>
      <c r="F131" s="3">
        <v>102.7</v>
      </c>
      <c r="G131" s="3">
        <v>40415</v>
      </c>
    </row>
    <row r="132" spans="1:7" x14ac:dyDescent="0.2">
      <c r="A132" s="2" t="s">
        <v>12</v>
      </c>
      <c r="B132" s="4">
        <v>43213</v>
      </c>
      <c r="C132" s="3">
        <v>102.7</v>
      </c>
      <c r="D132" s="3">
        <v>102.7</v>
      </c>
      <c r="E132" s="3">
        <v>101.75</v>
      </c>
      <c r="F132" s="3">
        <v>102.5</v>
      </c>
      <c r="G132" s="3">
        <v>33686</v>
      </c>
    </row>
    <row r="133" spans="1:7" x14ac:dyDescent="0.2">
      <c r="A133" s="2" t="s">
        <v>12</v>
      </c>
      <c r="B133" s="4">
        <v>43214</v>
      </c>
      <c r="C133" s="3">
        <v>102.5</v>
      </c>
      <c r="D133" s="3">
        <v>102.7</v>
      </c>
      <c r="E133" s="3">
        <v>102.4</v>
      </c>
      <c r="F133" s="3">
        <v>102.6</v>
      </c>
      <c r="G133" s="3">
        <v>42322</v>
      </c>
    </row>
    <row r="134" spans="1:7" x14ac:dyDescent="0.2">
      <c r="A134" s="2" t="s">
        <v>12</v>
      </c>
      <c r="B134" s="4">
        <v>43215</v>
      </c>
      <c r="C134" s="3">
        <v>102.6</v>
      </c>
      <c r="D134" s="3">
        <v>102.7</v>
      </c>
      <c r="E134" s="3">
        <v>102.55</v>
      </c>
      <c r="F134" s="3">
        <v>102.6</v>
      </c>
      <c r="G134" s="3">
        <v>25596</v>
      </c>
    </row>
    <row r="135" spans="1:7" x14ac:dyDescent="0.2">
      <c r="A135" s="2" t="s">
        <v>12</v>
      </c>
      <c r="B135" s="4">
        <v>43216</v>
      </c>
      <c r="C135" s="3">
        <v>102.35</v>
      </c>
      <c r="D135" s="3">
        <v>103.1</v>
      </c>
      <c r="E135" s="3">
        <v>101.9</v>
      </c>
      <c r="F135" s="3">
        <v>103.05</v>
      </c>
      <c r="G135" s="3">
        <v>16743</v>
      </c>
    </row>
    <row r="136" spans="1:7" x14ac:dyDescent="0.2">
      <c r="A136" s="2" t="s">
        <v>12</v>
      </c>
      <c r="B136" s="4">
        <v>43217</v>
      </c>
      <c r="C136" s="3">
        <v>102.6</v>
      </c>
      <c r="D136" s="3">
        <v>103.2</v>
      </c>
      <c r="E136" s="3">
        <v>102.55</v>
      </c>
      <c r="F136" s="3">
        <v>103</v>
      </c>
      <c r="G136" s="3">
        <v>95333</v>
      </c>
    </row>
    <row r="137" spans="1:7" x14ac:dyDescent="0.2">
      <c r="A137" s="2" t="s">
        <v>12</v>
      </c>
      <c r="B137" s="4">
        <v>43218</v>
      </c>
      <c r="C137" s="3">
        <v>102.41</v>
      </c>
      <c r="D137" s="3">
        <v>103</v>
      </c>
      <c r="E137" s="3">
        <v>102.41</v>
      </c>
      <c r="F137" s="3">
        <v>103</v>
      </c>
      <c r="G137" s="3">
        <v>8254</v>
      </c>
    </row>
    <row r="138" spans="1:7" x14ac:dyDescent="0.2">
      <c r="A138" s="2" t="s">
        <v>12</v>
      </c>
      <c r="B138" s="4">
        <v>43220</v>
      </c>
      <c r="C138" s="3">
        <v>103.02</v>
      </c>
      <c r="D138" s="3">
        <v>103.02</v>
      </c>
      <c r="E138" s="3">
        <v>103</v>
      </c>
      <c r="F138" s="3">
        <v>103</v>
      </c>
      <c r="G138" s="3">
        <v>1530</v>
      </c>
    </row>
    <row r="139" spans="1:7" x14ac:dyDescent="0.2">
      <c r="A139" s="2" t="s">
        <v>12</v>
      </c>
      <c r="B139" s="4">
        <v>43223</v>
      </c>
      <c r="C139" s="3">
        <v>103</v>
      </c>
      <c r="D139" s="3">
        <v>103.2</v>
      </c>
      <c r="E139" s="3">
        <v>102.66</v>
      </c>
      <c r="F139" s="3">
        <v>102.66</v>
      </c>
      <c r="G139" s="3">
        <v>36219</v>
      </c>
    </row>
    <row r="140" spans="1:7" x14ac:dyDescent="0.2">
      <c r="A140" s="2" t="s">
        <v>12</v>
      </c>
      <c r="B140" s="4">
        <v>43224</v>
      </c>
      <c r="C140" s="3">
        <v>102.7</v>
      </c>
      <c r="D140" s="3">
        <v>103.4</v>
      </c>
      <c r="E140" s="3">
        <v>102.7</v>
      </c>
      <c r="F140" s="3">
        <v>103.4</v>
      </c>
      <c r="G140" s="3">
        <v>6139</v>
      </c>
    </row>
    <row r="141" spans="1:7" x14ac:dyDescent="0.2">
      <c r="A141" s="2" t="s">
        <v>12</v>
      </c>
      <c r="B141" s="4">
        <v>43227</v>
      </c>
      <c r="C141" s="3">
        <v>103.2</v>
      </c>
      <c r="D141" s="3">
        <v>103.65</v>
      </c>
      <c r="E141" s="3">
        <v>103</v>
      </c>
      <c r="F141" s="3">
        <v>103</v>
      </c>
      <c r="G141" s="3">
        <v>1000</v>
      </c>
    </row>
    <row r="142" spans="1:7" x14ac:dyDescent="0.2">
      <c r="A142" s="2" t="s">
        <v>12</v>
      </c>
      <c r="B142" s="4">
        <v>43228</v>
      </c>
      <c r="C142" s="3">
        <v>102.8</v>
      </c>
      <c r="D142" s="3">
        <v>103.64</v>
      </c>
      <c r="E142" s="3">
        <v>102.8</v>
      </c>
      <c r="F142" s="3">
        <v>103.64</v>
      </c>
      <c r="G142" s="3">
        <v>5825</v>
      </c>
    </row>
    <row r="143" spans="1:7" x14ac:dyDescent="0.2">
      <c r="A143" s="2" t="s">
        <v>12</v>
      </c>
      <c r="B143" s="4">
        <v>43230</v>
      </c>
      <c r="C143" s="3">
        <v>102.62</v>
      </c>
      <c r="D143" s="3">
        <v>103.8</v>
      </c>
      <c r="E143" s="3">
        <v>102.62</v>
      </c>
      <c r="F143" s="3">
        <v>103.8</v>
      </c>
      <c r="G143" s="3">
        <v>200</v>
      </c>
    </row>
    <row r="144" spans="1:7" x14ac:dyDescent="0.2">
      <c r="A144" s="2" t="s">
        <v>12</v>
      </c>
      <c r="B144" s="4">
        <v>43231</v>
      </c>
      <c r="C144" s="3">
        <v>103.04</v>
      </c>
      <c r="D144" s="3">
        <v>103.75</v>
      </c>
      <c r="E144" s="3">
        <v>103.04</v>
      </c>
      <c r="F144" s="3">
        <v>103.29</v>
      </c>
      <c r="G144" s="3">
        <v>481</v>
      </c>
    </row>
    <row r="145" spans="1:7" x14ac:dyDescent="0.2">
      <c r="A145" s="2" t="s">
        <v>12</v>
      </c>
      <c r="B145" s="4">
        <v>43234</v>
      </c>
      <c r="C145" s="3">
        <v>103.07</v>
      </c>
      <c r="D145" s="3">
        <v>103.2</v>
      </c>
      <c r="E145" s="3">
        <v>103.03</v>
      </c>
      <c r="F145" s="3">
        <v>103.04</v>
      </c>
      <c r="G145" s="3">
        <v>4519</v>
      </c>
    </row>
    <row r="146" spans="1:7" x14ac:dyDescent="0.2">
      <c r="A146" s="2" t="s">
        <v>12</v>
      </c>
      <c r="B146" s="4">
        <v>43235</v>
      </c>
      <c r="C146" s="3">
        <v>102.62</v>
      </c>
      <c r="D146" s="3">
        <v>103.03</v>
      </c>
      <c r="E146" s="3">
        <v>102.62</v>
      </c>
      <c r="F146" s="3">
        <v>103</v>
      </c>
      <c r="G146" s="3">
        <v>3319</v>
      </c>
    </row>
    <row r="147" spans="1:7" x14ac:dyDescent="0.2">
      <c r="A147" s="2" t="s">
        <v>12</v>
      </c>
      <c r="B147" s="4">
        <v>43236</v>
      </c>
      <c r="C147" s="3">
        <v>102.62</v>
      </c>
      <c r="D147" s="3">
        <v>103.67</v>
      </c>
      <c r="E147" s="3">
        <v>102.62</v>
      </c>
      <c r="F147" s="3">
        <v>102.9</v>
      </c>
      <c r="G147" s="3">
        <v>2525</v>
      </c>
    </row>
    <row r="148" spans="1:7" x14ac:dyDescent="0.2">
      <c r="A148" s="2" t="s">
        <v>12</v>
      </c>
      <c r="B148" s="4">
        <v>43237</v>
      </c>
      <c r="C148" s="3">
        <v>103</v>
      </c>
      <c r="D148" s="3">
        <v>103.46</v>
      </c>
      <c r="E148" s="3">
        <v>103</v>
      </c>
      <c r="F148" s="3">
        <v>103.46</v>
      </c>
      <c r="G148" s="3">
        <v>14959</v>
      </c>
    </row>
    <row r="149" spans="1:7" x14ac:dyDescent="0.2">
      <c r="A149" s="2" t="s">
        <v>12</v>
      </c>
      <c r="B149" s="4">
        <v>43238</v>
      </c>
      <c r="C149" s="3">
        <v>103.05</v>
      </c>
      <c r="D149" s="3">
        <v>103.34</v>
      </c>
      <c r="E149" s="3">
        <v>103</v>
      </c>
      <c r="F149" s="3">
        <v>103</v>
      </c>
      <c r="G149" s="3">
        <v>29756</v>
      </c>
    </row>
    <row r="150" spans="1:7" x14ac:dyDescent="0.2">
      <c r="A150" s="2" t="s">
        <v>12</v>
      </c>
      <c r="B150" s="4">
        <v>43241</v>
      </c>
      <c r="C150" s="3">
        <v>103.2</v>
      </c>
      <c r="D150" s="3">
        <v>103.5</v>
      </c>
      <c r="E150" s="3">
        <v>102.07</v>
      </c>
      <c r="F150" s="3">
        <v>102.67</v>
      </c>
      <c r="G150" s="3">
        <v>2350</v>
      </c>
    </row>
    <row r="151" spans="1:7" x14ac:dyDescent="0.2">
      <c r="A151" s="2" t="s">
        <v>12</v>
      </c>
      <c r="B151" s="4">
        <v>43242</v>
      </c>
      <c r="C151" s="3">
        <v>102.99</v>
      </c>
      <c r="D151" s="3">
        <v>103</v>
      </c>
      <c r="E151" s="3">
        <v>102.25</v>
      </c>
      <c r="F151" s="3">
        <v>102.75</v>
      </c>
      <c r="G151" s="3">
        <v>1797</v>
      </c>
    </row>
    <row r="152" spans="1:7" x14ac:dyDescent="0.2">
      <c r="A152" s="2" t="s">
        <v>12</v>
      </c>
      <c r="B152" s="4">
        <v>43243</v>
      </c>
      <c r="C152" s="3">
        <v>102.25</v>
      </c>
      <c r="D152" s="3">
        <v>102.89</v>
      </c>
      <c r="E152" s="3">
        <v>102.07</v>
      </c>
      <c r="F152" s="3">
        <v>102.45</v>
      </c>
      <c r="G152" s="3">
        <v>621</v>
      </c>
    </row>
    <row r="153" spans="1:7" x14ac:dyDescent="0.2">
      <c r="A153" s="2" t="s">
        <v>12</v>
      </c>
      <c r="B153" s="4">
        <v>43244</v>
      </c>
      <c r="C153" s="3">
        <v>102.24</v>
      </c>
      <c r="D153" s="3">
        <v>103</v>
      </c>
      <c r="E153" s="3">
        <v>101.85</v>
      </c>
      <c r="F153" s="3">
        <v>102.53</v>
      </c>
      <c r="G153" s="3">
        <v>88995</v>
      </c>
    </row>
    <row r="154" spans="1:7" x14ac:dyDescent="0.2">
      <c r="A154" s="2" t="s">
        <v>12</v>
      </c>
      <c r="B154" s="4">
        <v>43245</v>
      </c>
      <c r="C154" s="3">
        <v>103.21</v>
      </c>
      <c r="D154" s="3">
        <v>103.45</v>
      </c>
      <c r="E154" s="3">
        <v>102.31</v>
      </c>
      <c r="F154" s="3">
        <v>102.78</v>
      </c>
      <c r="G154" s="3">
        <v>5851</v>
      </c>
    </row>
    <row r="155" spans="1:7" x14ac:dyDescent="0.2">
      <c r="A155" s="2" t="s">
        <v>12</v>
      </c>
      <c r="B155" s="4">
        <v>43248</v>
      </c>
      <c r="C155" s="3">
        <v>102.36</v>
      </c>
      <c r="D155" s="3">
        <v>103.29</v>
      </c>
      <c r="E155" s="3">
        <v>102.25</v>
      </c>
      <c r="F155" s="3">
        <v>102.7</v>
      </c>
      <c r="G155" s="3">
        <v>6440</v>
      </c>
    </row>
    <row r="156" spans="1:7" x14ac:dyDescent="0.2">
      <c r="A156" s="2" t="s">
        <v>12</v>
      </c>
      <c r="B156" s="4">
        <v>43249</v>
      </c>
      <c r="C156" s="3">
        <v>102.62</v>
      </c>
      <c r="D156" s="3">
        <v>103</v>
      </c>
      <c r="E156" s="3">
        <v>102.36</v>
      </c>
      <c r="F156" s="3">
        <v>102.8</v>
      </c>
      <c r="G156" s="3">
        <v>3501</v>
      </c>
    </row>
    <row r="157" spans="1:7" x14ac:dyDescent="0.2">
      <c r="A157" s="2" t="s">
        <v>12</v>
      </c>
      <c r="B157" s="4">
        <v>43250</v>
      </c>
      <c r="C157" s="3">
        <v>102.38</v>
      </c>
      <c r="D157" s="3">
        <v>102.77</v>
      </c>
      <c r="E157" s="3">
        <v>102.33</v>
      </c>
      <c r="F157" s="3">
        <v>102.77</v>
      </c>
      <c r="G157" s="3">
        <v>643</v>
      </c>
    </row>
    <row r="158" spans="1:7" x14ac:dyDescent="0.2">
      <c r="A158" s="2" t="s">
        <v>12</v>
      </c>
      <c r="B158" s="4">
        <v>43251</v>
      </c>
      <c r="C158" s="3">
        <v>102.77</v>
      </c>
      <c r="D158" s="3">
        <v>102.95</v>
      </c>
      <c r="E158" s="3">
        <v>102.6</v>
      </c>
      <c r="F158" s="3">
        <v>102.93</v>
      </c>
      <c r="G158" s="3">
        <v>2284</v>
      </c>
    </row>
    <row r="159" spans="1:7" x14ac:dyDescent="0.2">
      <c r="A159" s="2" t="s">
        <v>12</v>
      </c>
      <c r="B159" s="4">
        <v>43252</v>
      </c>
      <c r="C159" s="3">
        <v>102.94</v>
      </c>
      <c r="D159" s="3">
        <v>103</v>
      </c>
      <c r="E159" s="3">
        <v>102.31</v>
      </c>
      <c r="F159" s="3">
        <v>102.94</v>
      </c>
      <c r="G159" s="3">
        <v>22941</v>
      </c>
    </row>
    <row r="160" spans="1:7" x14ac:dyDescent="0.2">
      <c r="A160" s="2" t="s">
        <v>12</v>
      </c>
      <c r="B160" s="4">
        <v>43255</v>
      </c>
      <c r="C160" s="3">
        <v>102.06</v>
      </c>
      <c r="D160" s="3">
        <v>102.93</v>
      </c>
      <c r="E160" s="3">
        <v>102.06</v>
      </c>
      <c r="F160" s="3">
        <v>102.93</v>
      </c>
      <c r="G160" s="3">
        <v>1594</v>
      </c>
    </row>
    <row r="161" spans="1:7" x14ac:dyDescent="0.2">
      <c r="A161" s="2" t="s">
        <v>12</v>
      </c>
      <c r="B161" s="4">
        <v>43256</v>
      </c>
      <c r="C161" s="3">
        <v>103</v>
      </c>
      <c r="D161" s="3">
        <v>103</v>
      </c>
      <c r="E161" s="3">
        <v>102.46</v>
      </c>
      <c r="F161" s="3">
        <v>102.75</v>
      </c>
      <c r="G161" s="3">
        <v>9890</v>
      </c>
    </row>
    <row r="162" spans="1:7" x14ac:dyDescent="0.2">
      <c r="A162" s="2" t="s">
        <v>12</v>
      </c>
      <c r="B162" s="4">
        <v>43257</v>
      </c>
      <c r="C162" s="3">
        <v>101.51</v>
      </c>
      <c r="D162" s="3">
        <v>102.79</v>
      </c>
      <c r="E162" s="3">
        <v>101.51</v>
      </c>
      <c r="F162" s="3">
        <v>102.59</v>
      </c>
      <c r="G162" s="3">
        <v>44744</v>
      </c>
    </row>
    <row r="163" spans="1:7" x14ac:dyDescent="0.2">
      <c r="A163" s="2" t="s">
        <v>12</v>
      </c>
      <c r="B163" s="4">
        <v>43258</v>
      </c>
      <c r="C163" s="3">
        <v>102.64</v>
      </c>
      <c r="D163" s="3">
        <v>102.65</v>
      </c>
      <c r="E163" s="3">
        <v>102.51</v>
      </c>
      <c r="F163" s="3">
        <v>102.64</v>
      </c>
      <c r="G163" s="3">
        <v>20556</v>
      </c>
    </row>
    <row r="164" spans="1:7" x14ac:dyDescent="0.2">
      <c r="A164" s="2" t="s">
        <v>12</v>
      </c>
      <c r="B164" s="4">
        <v>43259</v>
      </c>
      <c r="C164" s="3">
        <v>102.51</v>
      </c>
      <c r="D164" s="3">
        <v>102.8</v>
      </c>
      <c r="E164" s="3">
        <v>102.51</v>
      </c>
      <c r="F164" s="3">
        <v>102.8</v>
      </c>
      <c r="G164" s="3">
        <v>2604</v>
      </c>
    </row>
    <row r="165" spans="1:7" x14ac:dyDescent="0.2">
      <c r="A165" s="2" t="s">
        <v>12</v>
      </c>
      <c r="B165" s="4">
        <v>43260</v>
      </c>
      <c r="C165" s="3">
        <v>102.75</v>
      </c>
      <c r="D165" s="3">
        <v>102.8</v>
      </c>
      <c r="E165" s="3">
        <v>102.75</v>
      </c>
      <c r="F165" s="3">
        <v>102.8</v>
      </c>
      <c r="G165" s="3">
        <v>943</v>
      </c>
    </row>
    <row r="166" spans="1:7" x14ac:dyDescent="0.2">
      <c r="A166" s="2" t="s">
        <v>12</v>
      </c>
      <c r="B166" s="4">
        <v>43262</v>
      </c>
      <c r="C166" s="3">
        <v>102.97</v>
      </c>
      <c r="D166" s="3">
        <v>107.12</v>
      </c>
      <c r="E166" s="3">
        <v>102.56</v>
      </c>
      <c r="F166" s="3">
        <v>102.6</v>
      </c>
      <c r="G166" s="3">
        <v>4505</v>
      </c>
    </row>
    <row r="167" spans="1:7" x14ac:dyDescent="0.2">
      <c r="A167" s="2" t="s">
        <v>12</v>
      </c>
      <c r="B167" s="4">
        <v>43264</v>
      </c>
      <c r="C167" s="3">
        <v>102.5</v>
      </c>
      <c r="D167" s="3">
        <v>103.3</v>
      </c>
      <c r="E167" s="3">
        <v>102.5</v>
      </c>
      <c r="F167" s="3">
        <v>102.5</v>
      </c>
      <c r="G167" s="3">
        <v>25146</v>
      </c>
    </row>
    <row r="168" spans="1:7" x14ac:dyDescent="0.2">
      <c r="A168" s="2" t="s">
        <v>12</v>
      </c>
      <c r="B168" s="4">
        <v>43265</v>
      </c>
      <c r="C168" s="3">
        <v>103.29</v>
      </c>
      <c r="D168" s="3">
        <v>103.31</v>
      </c>
      <c r="E168" s="3">
        <v>102.5</v>
      </c>
      <c r="F168" s="3">
        <v>102.77</v>
      </c>
      <c r="G168" s="3">
        <v>13668</v>
      </c>
    </row>
    <row r="169" spans="1:7" x14ac:dyDescent="0.2">
      <c r="A169" s="2" t="s">
        <v>12</v>
      </c>
      <c r="B169" s="4">
        <v>43266</v>
      </c>
      <c r="C169" s="3">
        <v>102.77</v>
      </c>
      <c r="D169" s="3">
        <v>102.79</v>
      </c>
      <c r="E169" s="3">
        <v>102.77</v>
      </c>
      <c r="F169" s="3">
        <v>102.79</v>
      </c>
      <c r="G169" s="3">
        <v>256</v>
      </c>
    </row>
    <row r="170" spans="1:7" x14ac:dyDescent="0.2">
      <c r="A170" s="2" t="s">
        <v>12</v>
      </c>
      <c r="B170" s="4">
        <v>43269</v>
      </c>
      <c r="C170" s="3">
        <v>102.8</v>
      </c>
      <c r="D170" s="3">
        <v>102.8</v>
      </c>
      <c r="E170" s="3">
        <v>102</v>
      </c>
      <c r="F170" s="3">
        <v>102.61</v>
      </c>
      <c r="G170" s="3">
        <v>8919</v>
      </c>
    </row>
    <row r="171" spans="1:7" x14ac:dyDescent="0.2">
      <c r="A171" s="2" t="s">
        <v>12</v>
      </c>
      <c r="B171" s="4">
        <v>43270</v>
      </c>
      <c r="C171" s="3">
        <v>102.07</v>
      </c>
      <c r="D171" s="3">
        <v>102.74</v>
      </c>
      <c r="E171" s="3">
        <v>102.01</v>
      </c>
      <c r="F171" s="3">
        <v>102.7</v>
      </c>
      <c r="G171" s="3">
        <v>29987</v>
      </c>
    </row>
    <row r="172" spans="1:7" x14ac:dyDescent="0.2">
      <c r="A172" s="2" t="s">
        <v>12</v>
      </c>
      <c r="B172" s="4">
        <v>43271</v>
      </c>
      <c r="C172" s="3">
        <v>102.05</v>
      </c>
      <c r="D172" s="3">
        <v>102.49</v>
      </c>
      <c r="E172" s="3">
        <v>101.85</v>
      </c>
      <c r="F172" s="3">
        <v>101.99</v>
      </c>
      <c r="G172" s="3">
        <v>977</v>
      </c>
    </row>
    <row r="173" spans="1:7" x14ac:dyDescent="0.2">
      <c r="A173" s="2" t="s">
        <v>12</v>
      </c>
      <c r="B173" s="4">
        <v>43272</v>
      </c>
      <c r="C173" s="3">
        <v>102</v>
      </c>
      <c r="D173" s="3">
        <v>102</v>
      </c>
      <c r="E173" s="3">
        <v>101.82</v>
      </c>
      <c r="F173" s="3">
        <v>102</v>
      </c>
      <c r="G173" s="3">
        <v>902</v>
      </c>
    </row>
    <row r="174" spans="1:7" x14ac:dyDescent="0.2">
      <c r="A174" s="2" t="s">
        <v>12</v>
      </c>
      <c r="B174" s="4">
        <v>43273</v>
      </c>
      <c r="C174" s="3">
        <v>102.01</v>
      </c>
      <c r="D174" s="3">
        <v>102.47</v>
      </c>
      <c r="E174" s="3">
        <v>101.02</v>
      </c>
      <c r="F174" s="3">
        <v>102.43</v>
      </c>
      <c r="G174" s="3">
        <v>3066</v>
      </c>
    </row>
    <row r="175" spans="1:7" x14ac:dyDescent="0.2">
      <c r="A175" s="2" t="s">
        <v>12</v>
      </c>
      <c r="B175" s="4">
        <v>43276</v>
      </c>
      <c r="C175" s="3">
        <v>102.44</v>
      </c>
      <c r="D175" s="3">
        <v>102.44</v>
      </c>
      <c r="E175" s="3">
        <v>101.03</v>
      </c>
      <c r="F175" s="3">
        <v>101.26</v>
      </c>
      <c r="G175" s="3">
        <v>569</v>
      </c>
    </row>
    <row r="176" spans="1:7" x14ac:dyDescent="0.2">
      <c r="A176" s="2" t="s">
        <v>12</v>
      </c>
      <c r="B176" s="4">
        <v>43277</v>
      </c>
      <c r="C176" s="3">
        <v>102.26</v>
      </c>
      <c r="D176" s="3">
        <v>102.26</v>
      </c>
      <c r="E176" s="3">
        <v>101.99</v>
      </c>
      <c r="F176" s="3">
        <v>102</v>
      </c>
      <c r="G176" s="3">
        <v>12455</v>
      </c>
    </row>
    <row r="177" spans="1:7" x14ac:dyDescent="0.2">
      <c r="A177" s="2" t="s">
        <v>12</v>
      </c>
      <c r="B177" s="4">
        <v>43278</v>
      </c>
      <c r="C177" s="3">
        <v>101.66</v>
      </c>
      <c r="D177" s="3">
        <v>102</v>
      </c>
      <c r="E177" s="3">
        <v>101.66</v>
      </c>
      <c r="F177" s="3">
        <v>102</v>
      </c>
      <c r="G177" s="3">
        <v>5018</v>
      </c>
    </row>
    <row r="178" spans="1:7" x14ac:dyDescent="0.2">
      <c r="A178" s="2" t="s">
        <v>12</v>
      </c>
      <c r="B178" s="4">
        <v>43279</v>
      </c>
      <c r="C178" s="3">
        <v>101.23</v>
      </c>
      <c r="D178" s="3">
        <v>102.4</v>
      </c>
      <c r="E178" s="3">
        <v>101.23</v>
      </c>
      <c r="F178" s="3">
        <v>101.88</v>
      </c>
      <c r="G178" s="3">
        <v>12959</v>
      </c>
    </row>
    <row r="179" spans="1:7" x14ac:dyDescent="0.2">
      <c r="A179" s="2" t="s">
        <v>12</v>
      </c>
      <c r="B179" s="4">
        <v>43280</v>
      </c>
      <c r="C179" s="3">
        <v>101.61</v>
      </c>
      <c r="D179" s="3">
        <v>101.9</v>
      </c>
      <c r="E179" s="3">
        <v>101.61</v>
      </c>
      <c r="F179" s="3">
        <v>101.9</v>
      </c>
      <c r="G179" s="3">
        <v>2675</v>
      </c>
    </row>
    <row r="180" spans="1:7" x14ac:dyDescent="0.2">
      <c r="A180" s="2" t="s">
        <v>12</v>
      </c>
      <c r="B180" s="4">
        <v>43283</v>
      </c>
      <c r="C180" s="3">
        <v>102.43</v>
      </c>
      <c r="D180" s="3">
        <v>102.43</v>
      </c>
      <c r="E180" s="3">
        <v>101</v>
      </c>
      <c r="F180" s="3">
        <v>101.99</v>
      </c>
      <c r="G180" s="3">
        <v>12377</v>
      </c>
    </row>
    <row r="181" spans="1:7" x14ac:dyDescent="0.2">
      <c r="A181" s="2" t="s">
        <v>12</v>
      </c>
      <c r="B181" s="4">
        <v>43284</v>
      </c>
      <c r="C181" s="3">
        <v>101.43</v>
      </c>
      <c r="D181" s="3">
        <v>101.72</v>
      </c>
      <c r="E181" s="3">
        <v>101.43</v>
      </c>
      <c r="F181" s="3">
        <v>101.71</v>
      </c>
      <c r="G181" s="3">
        <v>337</v>
      </c>
    </row>
    <row r="182" spans="1:7" x14ac:dyDescent="0.2">
      <c r="A182" s="2" t="s">
        <v>12</v>
      </c>
      <c r="B182" s="4">
        <v>43285</v>
      </c>
      <c r="C182" s="3">
        <v>101.02</v>
      </c>
      <c r="D182" s="3">
        <v>102</v>
      </c>
      <c r="E182" s="3">
        <v>101.02</v>
      </c>
      <c r="F182" s="3">
        <v>101.57</v>
      </c>
      <c r="G182" s="3">
        <v>644</v>
      </c>
    </row>
    <row r="183" spans="1:7" x14ac:dyDescent="0.2">
      <c r="A183" s="2" t="s">
        <v>12</v>
      </c>
      <c r="B183" s="4">
        <v>43286</v>
      </c>
      <c r="C183" s="3">
        <v>101.51</v>
      </c>
      <c r="D183" s="3">
        <v>101.98</v>
      </c>
      <c r="E183" s="3">
        <v>101.5</v>
      </c>
      <c r="F183" s="3">
        <v>101.59</v>
      </c>
      <c r="G183" s="3">
        <v>3129</v>
      </c>
    </row>
    <row r="184" spans="1:7" x14ac:dyDescent="0.2">
      <c r="A184" s="2" t="s">
        <v>12</v>
      </c>
      <c r="B184" s="4">
        <v>43287</v>
      </c>
      <c r="C184" s="3">
        <v>101.51</v>
      </c>
      <c r="D184" s="3">
        <v>102.2</v>
      </c>
      <c r="E184" s="3">
        <v>101.23</v>
      </c>
      <c r="F184" s="3">
        <v>102.2</v>
      </c>
      <c r="G184" s="3">
        <v>7454</v>
      </c>
    </row>
    <row r="185" spans="1:7" x14ac:dyDescent="0.2">
      <c r="A185" s="2" t="s">
        <v>12</v>
      </c>
      <c r="B185" s="4">
        <v>43290</v>
      </c>
      <c r="C185" s="3">
        <v>102</v>
      </c>
      <c r="D185" s="3">
        <v>102</v>
      </c>
      <c r="E185" s="3">
        <v>101.37</v>
      </c>
      <c r="F185" s="3">
        <v>101.71</v>
      </c>
      <c r="G185" s="3">
        <v>516</v>
      </c>
    </row>
    <row r="186" spans="1:7" x14ac:dyDescent="0.2">
      <c r="A186" s="2" t="s">
        <v>12</v>
      </c>
      <c r="B186" s="4">
        <v>43291</v>
      </c>
      <c r="C186" s="3">
        <v>101.7</v>
      </c>
      <c r="D186" s="3">
        <v>102.15</v>
      </c>
      <c r="E186" s="3">
        <v>101.56</v>
      </c>
      <c r="F186" s="3">
        <v>102</v>
      </c>
      <c r="G186" s="3">
        <v>33924</v>
      </c>
    </row>
    <row r="187" spans="1:7" x14ac:dyDescent="0.2">
      <c r="A187" s="2" t="s">
        <v>12</v>
      </c>
      <c r="B187" s="4">
        <v>43292</v>
      </c>
      <c r="C187" s="3">
        <v>101.74</v>
      </c>
      <c r="D187" s="3">
        <v>102.24</v>
      </c>
      <c r="E187" s="3">
        <v>101.74</v>
      </c>
      <c r="F187" s="3">
        <v>102.2</v>
      </c>
      <c r="G187" s="3">
        <v>425</v>
      </c>
    </row>
    <row r="188" spans="1:7" x14ac:dyDescent="0.2">
      <c r="A188" s="2" t="s">
        <v>12</v>
      </c>
      <c r="B188" s="4">
        <v>43293</v>
      </c>
      <c r="C188" s="3">
        <v>102.19</v>
      </c>
      <c r="D188" s="3">
        <v>102.2</v>
      </c>
      <c r="E188" s="3">
        <v>101.57</v>
      </c>
      <c r="F188" s="3">
        <v>101.57</v>
      </c>
      <c r="G188" s="3">
        <v>41401</v>
      </c>
    </row>
    <row r="189" spans="1:7" x14ac:dyDescent="0.2">
      <c r="A189" s="2" t="s">
        <v>12</v>
      </c>
      <c r="B189" s="4">
        <v>43294</v>
      </c>
      <c r="C189" s="3">
        <v>101.99</v>
      </c>
      <c r="D189" s="3">
        <v>102.04</v>
      </c>
      <c r="E189" s="3">
        <v>101.73</v>
      </c>
      <c r="F189" s="3">
        <v>101.97</v>
      </c>
      <c r="G189" s="3">
        <v>712</v>
      </c>
    </row>
    <row r="190" spans="1:7" x14ac:dyDescent="0.2">
      <c r="A190" s="2" t="s">
        <v>12</v>
      </c>
      <c r="B190" s="4">
        <v>43297</v>
      </c>
      <c r="C190" s="3">
        <v>101.73</v>
      </c>
      <c r="D190" s="3">
        <v>101.96</v>
      </c>
      <c r="E190" s="3">
        <v>101.32</v>
      </c>
      <c r="F190" s="3">
        <v>101.45</v>
      </c>
      <c r="G190" s="3">
        <v>10340</v>
      </c>
    </row>
    <row r="191" spans="1:7" x14ac:dyDescent="0.2">
      <c r="A191" s="2" t="s">
        <v>12</v>
      </c>
      <c r="B191" s="4">
        <v>43298</v>
      </c>
      <c r="C191" s="3">
        <v>101.84</v>
      </c>
      <c r="D191" s="3">
        <v>101.85</v>
      </c>
      <c r="E191" s="3">
        <v>101.5</v>
      </c>
      <c r="F191" s="3">
        <v>101.7</v>
      </c>
      <c r="G191" s="3">
        <v>169878</v>
      </c>
    </row>
    <row r="192" spans="1:7" x14ac:dyDescent="0.2">
      <c r="A192" s="2" t="s">
        <v>12</v>
      </c>
      <c r="B192" s="4">
        <v>43299</v>
      </c>
      <c r="C192" s="3">
        <v>101.7</v>
      </c>
      <c r="D192" s="3">
        <v>101.75</v>
      </c>
      <c r="E192" s="3">
        <v>101.46</v>
      </c>
      <c r="F192" s="3">
        <v>101.73</v>
      </c>
      <c r="G192" s="3">
        <v>15285</v>
      </c>
    </row>
    <row r="193" spans="1:7" x14ac:dyDescent="0.2">
      <c r="A193" s="2" t="s">
        <v>12</v>
      </c>
      <c r="B193" s="4">
        <v>43300</v>
      </c>
      <c r="C193" s="3">
        <v>101.54</v>
      </c>
      <c r="D193" s="3">
        <v>101.99</v>
      </c>
      <c r="E193" s="3">
        <v>101.45</v>
      </c>
      <c r="F193" s="3">
        <v>101.97</v>
      </c>
      <c r="G193" s="3">
        <v>3596</v>
      </c>
    </row>
    <row r="194" spans="1:7" x14ac:dyDescent="0.2">
      <c r="A194" s="2" t="s">
        <v>12</v>
      </c>
      <c r="B194" s="4">
        <v>43301</v>
      </c>
      <c r="C194" s="3">
        <v>101.47</v>
      </c>
      <c r="D194" s="3">
        <v>101.9</v>
      </c>
      <c r="E194" s="3">
        <v>101.45</v>
      </c>
      <c r="F194" s="3">
        <v>101.9</v>
      </c>
      <c r="G194" s="3">
        <v>7456</v>
      </c>
    </row>
    <row r="195" spans="1:7" x14ac:dyDescent="0.2">
      <c r="A195" s="2" t="s">
        <v>12</v>
      </c>
      <c r="B195" s="4">
        <v>43304</v>
      </c>
      <c r="C195" s="3">
        <v>101.6</v>
      </c>
      <c r="D195" s="3">
        <v>101.86</v>
      </c>
      <c r="E195" s="3">
        <v>101.5</v>
      </c>
      <c r="F195" s="3">
        <v>101.51</v>
      </c>
      <c r="G195" s="3">
        <v>8595</v>
      </c>
    </row>
    <row r="196" spans="1:7" x14ac:dyDescent="0.2">
      <c r="A196" s="2" t="s">
        <v>12</v>
      </c>
      <c r="B196" s="4">
        <v>43305</v>
      </c>
      <c r="C196" s="3">
        <v>101.51</v>
      </c>
      <c r="D196" s="3">
        <v>101.79</v>
      </c>
      <c r="E196" s="3">
        <v>101.5</v>
      </c>
      <c r="F196" s="3">
        <v>101.6</v>
      </c>
      <c r="G196" s="3">
        <v>5435</v>
      </c>
    </row>
    <row r="197" spans="1:7" x14ac:dyDescent="0.2">
      <c r="A197" s="2" t="s">
        <v>12</v>
      </c>
      <c r="B197" s="4">
        <v>43306</v>
      </c>
      <c r="C197" s="3">
        <v>101.83</v>
      </c>
      <c r="D197" s="3">
        <v>101.85</v>
      </c>
      <c r="E197" s="3">
        <v>101.51</v>
      </c>
      <c r="F197" s="3">
        <v>101.51</v>
      </c>
      <c r="G197" s="3">
        <v>1186</v>
      </c>
    </row>
    <row r="198" spans="1:7" x14ac:dyDescent="0.2">
      <c r="A198" s="2" t="s">
        <v>12</v>
      </c>
      <c r="B198" s="4">
        <v>43307</v>
      </c>
      <c r="C198" s="3">
        <v>101.96</v>
      </c>
      <c r="D198" s="3">
        <v>101.96</v>
      </c>
      <c r="E198" s="3">
        <v>101.63</v>
      </c>
      <c r="F198" s="3">
        <v>101.64</v>
      </c>
      <c r="G198" s="3">
        <v>6395</v>
      </c>
    </row>
    <row r="199" spans="1:7" x14ac:dyDescent="0.2">
      <c r="A199" s="2" t="s">
        <v>12</v>
      </c>
      <c r="B199" s="4">
        <v>43308</v>
      </c>
      <c r="C199" s="3">
        <v>101.6</v>
      </c>
      <c r="D199" s="3">
        <v>101.93</v>
      </c>
      <c r="E199" s="3">
        <v>101.07</v>
      </c>
      <c r="F199" s="3">
        <v>101.5</v>
      </c>
      <c r="G199" s="3">
        <v>2274</v>
      </c>
    </row>
    <row r="200" spans="1:7" x14ac:dyDescent="0.2">
      <c r="A200" s="2" t="s">
        <v>12</v>
      </c>
      <c r="B200" s="4">
        <v>43311</v>
      </c>
      <c r="C200" s="3">
        <v>101.8</v>
      </c>
      <c r="D200" s="3">
        <v>102.01</v>
      </c>
      <c r="E200" s="3">
        <v>101.62</v>
      </c>
      <c r="F200" s="3">
        <v>101.65</v>
      </c>
      <c r="G200" s="3">
        <v>3352</v>
      </c>
    </row>
    <row r="201" spans="1:7" x14ac:dyDescent="0.2">
      <c r="A201" s="2" t="s">
        <v>12</v>
      </c>
      <c r="B201" s="4">
        <v>43312</v>
      </c>
      <c r="C201" s="3">
        <v>101.67</v>
      </c>
      <c r="D201" s="3">
        <v>101.87</v>
      </c>
      <c r="E201" s="3">
        <v>101.43</v>
      </c>
      <c r="F201" s="3">
        <v>101.87</v>
      </c>
      <c r="G201" s="3">
        <v>272</v>
      </c>
    </row>
    <row r="202" spans="1:7" x14ac:dyDescent="0.2">
      <c r="A202" s="2" t="s">
        <v>12</v>
      </c>
      <c r="B202" s="4">
        <v>43313</v>
      </c>
      <c r="C202" s="3">
        <v>101.01</v>
      </c>
      <c r="D202" s="3">
        <v>101.87</v>
      </c>
      <c r="E202" s="3">
        <v>101.01</v>
      </c>
      <c r="F202" s="3">
        <v>101.7</v>
      </c>
      <c r="G202" s="3">
        <v>3640</v>
      </c>
    </row>
    <row r="203" spans="1:7" x14ac:dyDescent="0.2">
      <c r="A203" s="2" t="s">
        <v>12</v>
      </c>
      <c r="B203" s="4">
        <v>43314</v>
      </c>
      <c r="C203" s="3">
        <v>101.26</v>
      </c>
      <c r="D203" s="3">
        <v>101.83</v>
      </c>
      <c r="E203" s="3">
        <v>101.13</v>
      </c>
      <c r="F203" s="3">
        <v>101.8</v>
      </c>
      <c r="G203" s="3">
        <v>9011</v>
      </c>
    </row>
    <row r="204" spans="1:7" x14ac:dyDescent="0.2">
      <c r="A204" s="2" t="s">
        <v>12</v>
      </c>
      <c r="B204" s="4">
        <v>43315</v>
      </c>
      <c r="C204" s="3">
        <v>101.31</v>
      </c>
      <c r="D204" s="3">
        <v>102.15</v>
      </c>
      <c r="E204" s="3">
        <v>101.31</v>
      </c>
      <c r="F204" s="3">
        <v>102.15</v>
      </c>
      <c r="G204" s="3">
        <v>2957</v>
      </c>
    </row>
    <row r="205" spans="1:7" x14ac:dyDescent="0.2">
      <c r="A205" s="2" t="s">
        <v>12</v>
      </c>
      <c r="B205" s="4">
        <v>43318</v>
      </c>
      <c r="C205" s="3">
        <v>101.65</v>
      </c>
      <c r="D205" s="3">
        <v>102</v>
      </c>
      <c r="E205" s="3">
        <v>101.13</v>
      </c>
      <c r="F205" s="3">
        <v>101.35</v>
      </c>
      <c r="G205" s="3">
        <v>3194</v>
      </c>
    </row>
    <row r="206" spans="1:7" x14ac:dyDescent="0.2">
      <c r="A206" s="2" t="s">
        <v>12</v>
      </c>
      <c r="B206" s="4">
        <v>43319</v>
      </c>
      <c r="C206" s="3">
        <v>101.11</v>
      </c>
      <c r="D206" s="3">
        <v>101.78</v>
      </c>
      <c r="E206" s="3">
        <v>99.33</v>
      </c>
      <c r="F206" s="3">
        <v>101.15</v>
      </c>
      <c r="G206" s="3">
        <v>7042</v>
      </c>
    </row>
    <row r="207" spans="1:7" x14ac:dyDescent="0.2">
      <c r="A207" s="2" t="s">
        <v>12</v>
      </c>
      <c r="B207" s="4">
        <v>43320</v>
      </c>
      <c r="C207" s="3">
        <v>101.01</v>
      </c>
      <c r="D207" s="3">
        <v>101.14</v>
      </c>
      <c r="E207" s="3">
        <v>100.51</v>
      </c>
      <c r="F207" s="3">
        <v>101</v>
      </c>
      <c r="G207" s="3">
        <v>6187</v>
      </c>
    </row>
    <row r="208" spans="1:7" x14ac:dyDescent="0.2">
      <c r="A208" s="2" t="s">
        <v>12</v>
      </c>
      <c r="B208" s="4">
        <v>43321</v>
      </c>
      <c r="C208" s="3">
        <v>99.34</v>
      </c>
      <c r="D208" s="3">
        <v>101.56</v>
      </c>
      <c r="E208" s="3">
        <v>98.98</v>
      </c>
      <c r="F208" s="3">
        <v>100.8</v>
      </c>
      <c r="G208" s="3">
        <v>16188</v>
      </c>
    </row>
    <row r="209" spans="1:7" x14ac:dyDescent="0.2">
      <c r="A209" s="2" t="s">
        <v>12</v>
      </c>
      <c r="B209" s="4">
        <v>43322</v>
      </c>
      <c r="C209" s="3">
        <v>101.2</v>
      </c>
      <c r="D209" s="3">
        <v>101.2</v>
      </c>
      <c r="E209" s="3">
        <v>100</v>
      </c>
      <c r="F209" s="3">
        <v>100.49</v>
      </c>
      <c r="G209" s="3">
        <v>54692</v>
      </c>
    </row>
    <row r="210" spans="1:7" x14ac:dyDescent="0.2">
      <c r="A210" s="2" t="s">
        <v>12</v>
      </c>
      <c r="B210" s="4">
        <v>43325</v>
      </c>
      <c r="C210" s="3">
        <v>100.49</v>
      </c>
      <c r="D210" s="3">
        <v>101.49</v>
      </c>
      <c r="E210" s="3">
        <v>100.02</v>
      </c>
      <c r="F210" s="3">
        <v>101.49</v>
      </c>
      <c r="G210" s="3">
        <v>38305</v>
      </c>
    </row>
    <row r="211" spans="1:7" x14ac:dyDescent="0.2">
      <c r="A211" s="2" t="s">
        <v>12</v>
      </c>
      <c r="B211" s="4">
        <v>43326</v>
      </c>
      <c r="C211" s="3">
        <v>100.09</v>
      </c>
      <c r="D211" s="3">
        <v>101.19</v>
      </c>
      <c r="E211" s="3">
        <v>100.05</v>
      </c>
      <c r="F211" s="3">
        <v>100.21</v>
      </c>
      <c r="G211" s="3">
        <v>12582</v>
      </c>
    </row>
    <row r="212" spans="1:7" x14ac:dyDescent="0.2">
      <c r="A212" s="2" t="s">
        <v>12</v>
      </c>
      <c r="B212" s="4">
        <v>43327</v>
      </c>
      <c r="C212" s="3">
        <v>100.21</v>
      </c>
      <c r="D212" s="3">
        <v>100.8</v>
      </c>
      <c r="E212" s="3">
        <v>100</v>
      </c>
      <c r="F212" s="3">
        <v>100.5</v>
      </c>
      <c r="G212" s="3">
        <v>48184</v>
      </c>
    </row>
    <row r="213" spans="1:7" x14ac:dyDescent="0.2">
      <c r="A213" s="2" t="s">
        <v>12</v>
      </c>
      <c r="B213" s="4">
        <v>43328</v>
      </c>
      <c r="C213" s="3">
        <v>100.99</v>
      </c>
      <c r="D213" s="3">
        <v>100.99</v>
      </c>
      <c r="E213" s="3">
        <v>100.21</v>
      </c>
      <c r="F213" s="3">
        <v>100.41</v>
      </c>
      <c r="G213" s="3">
        <v>20758</v>
      </c>
    </row>
    <row r="214" spans="1:7" x14ac:dyDescent="0.2">
      <c r="A214" s="2" t="s">
        <v>12</v>
      </c>
      <c r="B214" s="4">
        <v>43329</v>
      </c>
      <c r="C214" s="3">
        <v>100.34</v>
      </c>
      <c r="D214" s="3">
        <v>100.45</v>
      </c>
      <c r="E214" s="3">
        <v>100.3</v>
      </c>
      <c r="F214" s="3">
        <v>100.44</v>
      </c>
      <c r="G214" s="3">
        <v>26299</v>
      </c>
    </row>
    <row r="215" spans="1:7" x14ac:dyDescent="0.2">
      <c r="A215" s="2" t="s">
        <v>12</v>
      </c>
      <c r="B215" s="4">
        <v>43332</v>
      </c>
      <c r="C215" s="3">
        <v>101.72</v>
      </c>
      <c r="D215" s="3">
        <v>101.72</v>
      </c>
      <c r="E215" s="3">
        <v>100.23</v>
      </c>
      <c r="F215" s="3">
        <v>100.45</v>
      </c>
      <c r="G215" s="3">
        <v>8804</v>
      </c>
    </row>
    <row r="216" spans="1:7" x14ac:dyDescent="0.2">
      <c r="A216" s="2" t="s">
        <v>12</v>
      </c>
      <c r="B216" s="4">
        <v>43333</v>
      </c>
      <c r="C216" s="3">
        <v>100.98</v>
      </c>
      <c r="D216" s="3">
        <v>100.98</v>
      </c>
      <c r="E216" s="3">
        <v>100.1</v>
      </c>
      <c r="F216" s="3">
        <v>100.39</v>
      </c>
      <c r="G216" s="3">
        <v>11537</v>
      </c>
    </row>
    <row r="217" spans="1:7" x14ac:dyDescent="0.2">
      <c r="A217" s="2" t="s">
        <v>12</v>
      </c>
      <c r="B217" s="4">
        <v>43334</v>
      </c>
      <c r="C217" s="3">
        <v>100.39</v>
      </c>
      <c r="D217" s="3">
        <v>100.39</v>
      </c>
      <c r="E217" s="3">
        <v>100.19</v>
      </c>
      <c r="F217" s="3">
        <v>100.2</v>
      </c>
      <c r="G217" s="3">
        <v>15011</v>
      </c>
    </row>
    <row r="218" spans="1:7" x14ac:dyDescent="0.2">
      <c r="A218" s="2" t="s">
        <v>12</v>
      </c>
      <c r="B218" s="4">
        <v>43335</v>
      </c>
      <c r="C218" s="3">
        <v>100.38</v>
      </c>
      <c r="D218" s="3">
        <v>100.99</v>
      </c>
      <c r="E218" s="3">
        <v>99.5</v>
      </c>
      <c r="F218" s="3">
        <v>100.1</v>
      </c>
      <c r="G218" s="3">
        <v>91782</v>
      </c>
    </row>
    <row r="219" spans="1:7" x14ac:dyDescent="0.2">
      <c r="A219" s="2" t="s">
        <v>12</v>
      </c>
      <c r="B219" s="4">
        <v>43336</v>
      </c>
      <c r="C219" s="3">
        <v>100.48</v>
      </c>
      <c r="D219" s="3">
        <v>100.48</v>
      </c>
      <c r="E219" s="3">
        <v>99.46</v>
      </c>
      <c r="F219" s="3">
        <v>100</v>
      </c>
      <c r="G219" s="3">
        <v>3939</v>
      </c>
    </row>
    <row r="220" spans="1:7" x14ac:dyDescent="0.2">
      <c r="A220" s="2" t="s">
        <v>12</v>
      </c>
      <c r="B220" s="4">
        <v>43339</v>
      </c>
      <c r="C220" s="3">
        <v>100</v>
      </c>
      <c r="D220" s="3">
        <v>101</v>
      </c>
      <c r="E220" s="3">
        <v>99.9</v>
      </c>
      <c r="F220" s="3">
        <v>100.65</v>
      </c>
      <c r="G220" s="3">
        <v>118856</v>
      </c>
    </row>
    <row r="221" spans="1:7" x14ac:dyDescent="0.2">
      <c r="A221" s="2" t="s">
        <v>12</v>
      </c>
      <c r="B221" s="4">
        <v>43340</v>
      </c>
      <c r="C221" s="3">
        <v>99.91</v>
      </c>
      <c r="D221" s="3">
        <v>100.85</v>
      </c>
      <c r="E221" s="3">
        <v>99.91</v>
      </c>
      <c r="F221" s="3">
        <v>100.34</v>
      </c>
      <c r="G221" s="3">
        <v>9985</v>
      </c>
    </row>
    <row r="222" spans="1:7" x14ac:dyDescent="0.2">
      <c r="A222" s="2" t="s">
        <v>12</v>
      </c>
      <c r="B222" s="4">
        <v>43341</v>
      </c>
      <c r="C222" s="3">
        <v>101.73</v>
      </c>
      <c r="D222" s="3">
        <v>101.73</v>
      </c>
      <c r="E222" s="3">
        <v>99.5</v>
      </c>
      <c r="F222" s="3">
        <v>100.05</v>
      </c>
      <c r="G222" s="3">
        <v>46941</v>
      </c>
    </row>
    <row r="223" spans="1:7" x14ac:dyDescent="0.2">
      <c r="A223" s="2" t="s">
        <v>12</v>
      </c>
      <c r="B223" s="4">
        <v>43342</v>
      </c>
      <c r="C223" s="3">
        <v>99.68</v>
      </c>
      <c r="D223" s="3">
        <v>100.65</v>
      </c>
      <c r="E223" s="3">
        <v>99.54</v>
      </c>
      <c r="F223" s="3">
        <v>100.37</v>
      </c>
      <c r="G223" s="3">
        <v>7611</v>
      </c>
    </row>
    <row r="224" spans="1:7" x14ac:dyDescent="0.2">
      <c r="A224" s="2" t="s">
        <v>12</v>
      </c>
      <c r="B224" s="4">
        <v>43343</v>
      </c>
      <c r="C224" s="3">
        <v>100.09</v>
      </c>
      <c r="D224" s="3">
        <v>100.34</v>
      </c>
      <c r="E224" s="3">
        <v>99.55</v>
      </c>
      <c r="F224" s="3">
        <v>100.1</v>
      </c>
      <c r="G224" s="3">
        <v>7804</v>
      </c>
    </row>
    <row r="225" spans="1:7" x14ac:dyDescent="0.2">
      <c r="A225" s="2" t="s">
        <v>12</v>
      </c>
      <c r="B225" s="4">
        <v>43346</v>
      </c>
      <c r="C225" s="3">
        <v>99.85</v>
      </c>
      <c r="D225" s="3">
        <v>100.47</v>
      </c>
      <c r="E225" s="3">
        <v>99.85</v>
      </c>
      <c r="F225" s="3">
        <v>100.38</v>
      </c>
      <c r="G225" s="3">
        <v>27462</v>
      </c>
    </row>
    <row r="226" spans="1:7" x14ac:dyDescent="0.2">
      <c r="A226" s="2" t="s">
        <v>12</v>
      </c>
      <c r="B226" s="4">
        <v>43347</v>
      </c>
      <c r="C226" s="3">
        <v>99.95</v>
      </c>
      <c r="D226" s="3">
        <v>100.49</v>
      </c>
      <c r="E226" s="3">
        <v>99.55</v>
      </c>
      <c r="F226" s="3">
        <v>100.4</v>
      </c>
      <c r="G226" s="3">
        <v>10802</v>
      </c>
    </row>
    <row r="227" spans="1:7" x14ac:dyDescent="0.2">
      <c r="A227" s="2" t="s">
        <v>12</v>
      </c>
      <c r="B227" s="4">
        <v>43348</v>
      </c>
      <c r="C227" s="3">
        <v>100.4</v>
      </c>
      <c r="D227" s="3">
        <v>100.89</v>
      </c>
      <c r="E227" s="3">
        <v>100.07</v>
      </c>
      <c r="F227" s="3">
        <v>100.07</v>
      </c>
      <c r="G227" s="3">
        <v>6289</v>
      </c>
    </row>
    <row r="228" spans="1:7" x14ac:dyDescent="0.2">
      <c r="A228" s="2" t="s">
        <v>12</v>
      </c>
      <c r="B228" s="4">
        <v>43349</v>
      </c>
      <c r="C228" s="3">
        <v>100.81</v>
      </c>
      <c r="D228" s="3">
        <v>100.81</v>
      </c>
      <c r="E228" s="3">
        <v>100.16</v>
      </c>
      <c r="F228" s="3">
        <v>100.22</v>
      </c>
      <c r="G228" s="3">
        <v>19893</v>
      </c>
    </row>
    <row r="229" spans="1:7" x14ac:dyDescent="0.2">
      <c r="A229" s="2" t="s">
        <v>12</v>
      </c>
      <c r="B229" s="4">
        <v>43350</v>
      </c>
      <c r="C229" s="3">
        <v>100.03</v>
      </c>
      <c r="D229" s="3">
        <v>100.37</v>
      </c>
      <c r="E229" s="3">
        <v>99.55</v>
      </c>
      <c r="F229" s="3">
        <v>99.77</v>
      </c>
      <c r="G229" s="3">
        <v>28482</v>
      </c>
    </row>
    <row r="230" spans="1:7" x14ac:dyDescent="0.2">
      <c r="A230" s="2" t="s">
        <v>12</v>
      </c>
      <c r="B230" s="4">
        <v>43353</v>
      </c>
      <c r="C230" s="3">
        <v>100.33</v>
      </c>
      <c r="D230" s="3">
        <v>100.33</v>
      </c>
      <c r="E230" s="3">
        <v>98.85</v>
      </c>
      <c r="F230" s="3">
        <v>99.75</v>
      </c>
      <c r="G230" s="3">
        <v>36342</v>
      </c>
    </row>
    <row r="231" spans="1:7" x14ac:dyDescent="0.2">
      <c r="A231" s="2" t="s">
        <v>12</v>
      </c>
      <c r="B231" s="4">
        <v>43354</v>
      </c>
      <c r="C231" s="3">
        <v>100.75</v>
      </c>
      <c r="D231" s="3">
        <v>100.75</v>
      </c>
      <c r="E231" s="3">
        <v>99.03</v>
      </c>
      <c r="F231" s="3">
        <v>99.59</v>
      </c>
      <c r="G231" s="3">
        <v>57711</v>
      </c>
    </row>
    <row r="232" spans="1:7" x14ac:dyDescent="0.2">
      <c r="A232" s="2" t="s">
        <v>12</v>
      </c>
      <c r="B232" s="4">
        <v>43355</v>
      </c>
      <c r="C232" s="3">
        <v>99.96</v>
      </c>
      <c r="D232" s="3">
        <v>101.98</v>
      </c>
      <c r="E232" s="3">
        <v>99.26</v>
      </c>
      <c r="F232" s="3">
        <v>99.7</v>
      </c>
      <c r="G232" s="3">
        <v>172138</v>
      </c>
    </row>
    <row r="233" spans="1:7" x14ac:dyDescent="0.2">
      <c r="A233" s="2" t="s">
        <v>12</v>
      </c>
      <c r="B233" s="4">
        <v>43356</v>
      </c>
      <c r="C233" s="3">
        <v>99.7</v>
      </c>
      <c r="D233" s="3">
        <v>100.29</v>
      </c>
      <c r="E233" s="3">
        <v>99.05</v>
      </c>
      <c r="F233" s="3">
        <v>99.5</v>
      </c>
      <c r="G233" s="3">
        <v>38509</v>
      </c>
    </row>
    <row r="234" spans="1:7" x14ac:dyDescent="0.2">
      <c r="A234" s="2" t="s">
        <v>12</v>
      </c>
      <c r="B234" s="4">
        <v>43357</v>
      </c>
      <c r="C234" s="3">
        <v>99.55</v>
      </c>
      <c r="D234" s="3">
        <v>99.9</v>
      </c>
      <c r="E234" s="3">
        <v>99.55</v>
      </c>
      <c r="F234" s="3">
        <v>99.76</v>
      </c>
      <c r="G234" s="3">
        <v>10509</v>
      </c>
    </row>
    <row r="235" spans="1:7" x14ac:dyDescent="0.2">
      <c r="A235" s="2" t="s">
        <v>12</v>
      </c>
      <c r="B235" s="4">
        <v>43360</v>
      </c>
      <c r="C235" s="3">
        <v>99.9</v>
      </c>
      <c r="D235" s="3">
        <v>100.2</v>
      </c>
      <c r="E235" s="3">
        <v>99.78</v>
      </c>
      <c r="F235" s="3">
        <v>99.8</v>
      </c>
      <c r="G235" s="3">
        <v>22909</v>
      </c>
    </row>
    <row r="236" spans="1:7" x14ac:dyDescent="0.2">
      <c r="A236" s="2" t="s">
        <v>12</v>
      </c>
      <c r="B236" s="4">
        <v>43361</v>
      </c>
      <c r="C236" s="3">
        <v>99.8</v>
      </c>
      <c r="D236" s="3">
        <v>99.9</v>
      </c>
      <c r="E236" s="3">
        <v>99.76</v>
      </c>
      <c r="F236" s="3">
        <v>99.8</v>
      </c>
      <c r="G236" s="3">
        <v>3141</v>
      </c>
    </row>
    <row r="237" spans="1:7" x14ac:dyDescent="0.2">
      <c r="A237" s="2" t="s">
        <v>12</v>
      </c>
      <c r="B237" s="4">
        <v>43362</v>
      </c>
      <c r="C237" s="3">
        <v>99.9</v>
      </c>
      <c r="D237" s="3">
        <v>100.2</v>
      </c>
      <c r="E237" s="3">
        <v>99.9</v>
      </c>
      <c r="F237" s="3">
        <v>100.2</v>
      </c>
      <c r="G237" s="3">
        <v>47450</v>
      </c>
    </row>
    <row r="238" spans="1:7" x14ac:dyDescent="0.2">
      <c r="A238" s="2" t="s">
        <v>12</v>
      </c>
      <c r="B238" s="4">
        <v>43363</v>
      </c>
      <c r="C238" s="3">
        <v>101.2</v>
      </c>
      <c r="D238" s="3">
        <v>101.2</v>
      </c>
      <c r="E238" s="3">
        <v>99.5</v>
      </c>
      <c r="F238" s="3">
        <v>100</v>
      </c>
      <c r="G238" s="3">
        <v>7084</v>
      </c>
    </row>
    <row r="239" spans="1:7" x14ac:dyDescent="0.2">
      <c r="A239" s="2" t="s">
        <v>12</v>
      </c>
      <c r="B239" s="4">
        <v>43364</v>
      </c>
      <c r="C239" s="3">
        <v>99.8</v>
      </c>
      <c r="D239" s="3">
        <v>100.2</v>
      </c>
      <c r="E239" s="3">
        <v>99.8</v>
      </c>
      <c r="F239" s="3">
        <v>100.15</v>
      </c>
      <c r="G239" s="3">
        <v>12688</v>
      </c>
    </row>
    <row r="240" spans="1:7" x14ac:dyDescent="0.2">
      <c r="A240" s="2" t="s">
        <v>12</v>
      </c>
      <c r="B240" s="4">
        <v>43367</v>
      </c>
      <c r="C240" s="3">
        <v>100.01</v>
      </c>
      <c r="D240" s="3">
        <v>100.2</v>
      </c>
      <c r="E240" s="3">
        <v>100</v>
      </c>
      <c r="F240" s="3">
        <v>100.2</v>
      </c>
      <c r="G240" s="3">
        <v>18977</v>
      </c>
    </row>
    <row r="241" spans="1:7" x14ac:dyDescent="0.2">
      <c r="A241" s="2" t="s">
        <v>12</v>
      </c>
      <c r="B241" s="4">
        <v>43368</v>
      </c>
      <c r="C241" s="3">
        <v>100.24</v>
      </c>
      <c r="D241" s="3">
        <v>100.3</v>
      </c>
      <c r="E241" s="3">
        <v>100.17</v>
      </c>
      <c r="F241" s="3">
        <v>100.2</v>
      </c>
      <c r="G241" s="3">
        <v>85215</v>
      </c>
    </row>
    <row r="242" spans="1:7" x14ac:dyDescent="0.2">
      <c r="A242" s="2" t="s">
        <v>12</v>
      </c>
      <c r="B242" s="4">
        <v>43369</v>
      </c>
      <c r="C242" s="3">
        <v>100.2</v>
      </c>
      <c r="D242" s="3">
        <v>100.67</v>
      </c>
      <c r="E242" s="3">
        <v>99.71</v>
      </c>
      <c r="F242" s="3">
        <v>100.22</v>
      </c>
      <c r="G242" s="3">
        <v>29267</v>
      </c>
    </row>
    <row r="243" spans="1:7" x14ac:dyDescent="0.2">
      <c r="A243" s="2" t="s">
        <v>12</v>
      </c>
      <c r="B243" s="4">
        <v>43370</v>
      </c>
      <c r="C243" s="3">
        <v>100.28</v>
      </c>
      <c r="D243" s="3">
        <v>100.28</v>
      </c>
      <c r="E243" s="3">
        <v>100.15</v>
      </c>
      <c r="F243" s="3">
        <v>100.25</v>
      </c>
      <c r="G243" s="3">
        <v>22392</v>
      </c>
    </row>
    <row r="244" spans="1:7" x14ac:dyDescent="0.2">
      <c r="A244" s="2" t="s">
        <v>12</v>
      </c>
      <c r="B244" s="4">
        <v>43371</v>
      </c>
      <c r="C244" s="3">
        <v>100.05</v>
      </c>
      <c r="D244" s="3">
        <v>100.69</v>
      </c>
      <c r="E244" s="3">
        <v>100</v>
      </c>
      <c r="F244" s="3">
        <v>100.26</v>
      </c>
      <c r="G244" s="3">
        <v>18039</v>
      </c>
    </row>
    <row r="245" spans="1:7" x14ac:dyDescent="0.2">
      <c r="A245" s="2" t="s">
        <v>12</v>
      </c>
      <c r="B245" s="4">
        <v>43374</v>
      </c>
      <c r="C245" s="3">
        <v>100.69</v>
      </c>
      <c r="D245" s="3">
        <v>100.69</v>
      </c>
      <c r="E245" s="3">
        <v>100.25</v>
      </c>
      <c r="F245" s="3">
        <v>100.3</v>
      </c>
      <c r="G245" s="3">
        <v>4494</v>
      </c>
    </row>
    <row r="246" spans="1:7" x14ac:dyDescent="0.2">
      <c r="A246" s="2" t="s">
        <v>12</v>
      </c>
      <c r="B246" s="4">
        <v>43375</v>
      </c>
      <c r="C246" s="3">
        <v>100.24</v>
      </c>
      <c r="D246" s="3">
        <v>100.55</v>
      </c>
      <c r="E246" s="3">
        <v>100.15</v>
      </c>
      <c r="F246" s="3">
        <v>100.4</v>
      </c>
      <c r="G246" s="3">
        <v>12506</v>
      </c>
    </row>
    <row r="247" spans="1:7" x14ac:dyDescent="0.2">
      <c r="A247" s="2" t="s">
        <v>12</v>
      </c>
      <c r="B247" s="4">
        <v>43376</v>
      </c>
      <c r="C247" s="3">
        <v>100.68</v>
      </c>
      <c r="D247" s="3">
        <v>100.69</v>
      </c>
      <c r="E247" s="3">
        <v>100.39</v>
      </c>
      <c r="F247" s="3">
        <v>100.51</v>
      </c>
      <c r="G247" s="3">
        <v>11227</v>
      </c>
    </row>
    <row r="248" spans="1:7" x14ac:dyDescent="0.2">
      <c r="A248" s="2" t="s">
        <v>12</v>
      </c>
      <c r="B248" s="4">
        <v>43377</v>
      </c>
      <c r="C248" s="3">
        <v>100.4</v>
      </c>
      <c r="D248" s="3">
        <v>100.59</v>
      </c>
      <c r="E248" s="3">
        <v>100.3</v>
      </c>
      <c r="F248" s="3">
        <v>100.3</v>
      </c>
      <c r="G248" s="3">
        <v>13826</v>
      </c>
    </row>
    <row r="249" spans="1:7" x14ac:dyDescent="0.2">
      <c r="A249" s="2" t="s">
        <v>12</v>
      </c>
      <c r="B249" s="4">
        <v>43378</v>
      </c>
      <c r="C249" s="3">
        <v>100.49</v>
      </c>
      <c r="D249" s="3">
        <v>100.5</v>
      </c>
      <c r="E249" s="3">
        <v>100.1</v>
      </c>
      <c r="F249" s="3">
        <v>100.5</v>
      </c>
      <c r="G249" s="3">
        <v>12784</v>
      </c>
    </row>
    <row r="250" spans="1:7" x14ac:dyDescent="0.2">
      <c r="A250" s="2" t="s">
        <v>12</v>
      </c>
      <c r="B250" s="4">
        <v>43381</v>
      </c>
      <c r="C250" s="3">
        <v>100.59</v>
      </c>
      <c r="D250" s="3">
        <v>100.6</v>
      </c>
      <c r="E250" s="3">
        <v>100.1</v>
      </c>
      <c r="F250" s="3">
        <v>100.19</v>
      </c>
      <c r="G250" s="3">
        <v>2948</v>
      </c>
    </row>
    <row r="251" spans="1:7" x14ac:dyDescent="0.2">
      <c r="A251" s="2" t="s">
        <v>12</v>
      </c>
      <c r="B251" s="4">
        <v>43382</v>
      </c>
      <c r="C251" s="3">
        <v>99.1</v>
      </c>
      <c r="D251" s="3">
        <v>100.7</v>
      </c>
      <c r="E251" s="3">
        <v>99.1</v>
      </c>
      <c r="F251" s="3">
        <v>100.49</v>
      </c>
      <c r="G251" s="3">
        <v>10245</v>
      </c>
    </row>
    <row r="252" spans="1:7" x14ac:dyDescent="0.2">
      <c r="A252" s="2" t="s">
        <v>12</v>
      </c>
      <c r="B252" s="4">
        <v>43383</v>
      </c>
      <c r="C252" s="3">
        <v>100.65</v>
      </c>
      <c r="D252" s="3">
        <v>100.65</v>
      </c>
      <c r="E252" s="3">
        <v>100</v>
      </c>
      <c r="F252" s="3">
        <v>100.11</v>
      </c>
      <c r="G252" s="3">
        <v>900</v>
      </c>
    </row>
    <row r="253" spans="1:7" x14ac:dyDescent="0.2">
      <c r="A253" s="2" t="s">
        <v>12</v>
      </c>
      <c r="B253" s="4">
        <v>43384</v>
      </c>
      <c r="C253" s="3">
        <v>100.5</v>
      </c>
      <c r="D253" s="3">
        <v>100.65</v>
      </c>
      <c r="E253" s="3">
        <v>100.11</v>
      </c>
      <c r="F253" s="3">
        <v>100.2</v>
      </c>
      <c r="G253" s="3">
        <v>4070</v>
      </c>
    </row>
    <row r="254" spans="1:7" x14ac:dyDescent="0.2">
      <c r="A254" s="2" t="s">
        <v>12</v>
      </c>
      <c r="B254" s="4">
        <v>43385</v>
      </c>
      <c r="C254" s="3">
        <v>100.29</v>
      </c>
      <c r="D254" s="3">
        <v>100.45</v>
      </c>
      <c r="E254" s="3">
        <v>99.8</v>
      </c>
      <c r="F254" s="3">
        <v>99.98</v>
      </c>
      <c r="G254" s="3">
        <v>16140</v>
      </c>
    </row>
    <row r="255" spans="1:7" x14ac:dyDescent="0.2">
      <c r="A255" s="2" t="s">
        <v>12</v>
      </c>
      <c r="B255" s="4">
        <v>43388</v>
      </c>
      <c r="C255" s="3">
        <v>100</v>
      </c>
      <c r="D255" s="3">
        <v>100.43</v>
      </c>
      <c r="E255" s="3">
        <v>99.96</v>
      </c>
      <c r="F255" s="3">
        <v>100.1</v>
      </c>
      <c r="G255" s="3">
        <v>91628</v>
      </c>
    </row>
    <row r="256" spans="1:7" x14ac:dyDescent="0.2">
      <c r="A256" s="2" t="s">
        <v>12</v>
      </c>
      <c r="B256" s="4">
        <v>43389</v>
      </c>
      <c r="C256" s="3">
        <v>100.38</v>
      </c>
      <c r="D256" s="3">
        <v>100.5</v>
      </c>
      <c r="E256" s="3">
        <v>100.04</v>
      </c>
      <c r="F256" s="3">
        <v>100.38</v>
      </c>
      <c r="G256" s="3">
        <v>55645</v>
      </c>
    </row>
    <row r="257" spans="1:7" x14ac:dyDescent="0.2">
      <c r="A257" s="2" t="s">
        <v>12</v>
      </c>
      <c r="B257" s="4">
        <v>43390</v>
      </c>
      <c r="C257" s="3">
        <v>100.3</v>
      </c>
      <c r="D257" s="3">
        <v>100.38</v>
      </c>
      <c r="E257" s="3">
        <v>100.1</v>
      </c>
      <c r="F257" s="3">
        <v>100.29</v>
      </c>
      <c r="G257" s="3">
        <v>48450</v>
      </c>
    </row>
    <row r="258" spans="1:7" x14ac:dyDescent="0.2">
      <c r="A258" s="2" t="s">
        <v>12</v>
      </c>
      <c r="B258" s="4">
        <v>43391</v>
      </c>
      <c r="C258" s="3">
        <v>100.2</v>
      </c>
      <c r="D258" s="3">
        <v>100.3</v>
      </c>
      <c r="E258" s="3">
        <v>100</v>
      </c>
      <c r="F258" s="3">
        <v>100.2</v>
      </c>
      <c r="G258" s="3">
        <v>33065</v>
      </c>
    </row>
    <row r="259" spans="1:7" x14ac:dyDescent="0.2">
      <c r="A259" s="2" t="s">
        <v>12</v>
      </c>
      <c r="B259" s="4">
        <v>43392</v>
      </c>
      <c r="C259" s="3">
        <v>99.91</v>
      </c>
      <c r="D259" s="3">
        <v>100.5</v>
      </c>
      <c r="E259" s="3">
        <v>99.91</v>
      </c>
      <c r="F259" s="3">
        <v>100.47</v>
      </c>
      <c r="G259" s="3">
        <v>111634</v>
      </c>
    </row>
    <row r="260" spans="1:7" x14ac:dyDescent="0.2">
      <c r="A260" s="2" t="s">
        <v>12</v>
      </c>
      <c r="B260" s="4">
        <v>43395</v>
      </c>
      <c r="C260" s="3">
        <v>100.5</v>
      </c>
      <c r="D260" s="3">
        <v>100.5</v>
      </c>
      <c r="E260" s="3">
        <v>100.06</v>
      </c>
      <c r="F260" s="3">
        <v>100.11</v>
      </c>
      <c r="G260" s="3">
        <v>31605</v>
      </c>
    </row>
    <row r="261" spans="1:7" x14ac:dyDescent="0.2">
      <c r="A261" s="2" t="s">
        <v>12</v>
      </c>
      <c r="B261" s="4">
        <v>43396</v>
      </c>
      <c r="C261" s="3">
        <v>100.44</v>
      </c>
      <c r="D261" s="3">
        <v>100.7</v>
      </c>
      <c r="E261" s="3">
        <v>100.3</v>
      </c>
      <c r="F261" s="3">
        <v>100.64</v>
      </c>
      <c r="G261" s="3">
        <v>74244</v>
      </c>
    </row>
    <row r="262" spans="1:7" x14ac:dyDescent="0.2">
      <c r="A262" s="2" t="s">
        <v>12</v>
      </c>
      <c r="B262" s="4">
        <v>43397</v>
      </c>
      <c r="C262" s="3">
        <v>100.31</v>
      </c>
      <c r="D262" s="3">
        <v>100.65</v>
      </c>
      <c r="E262" s="3">
        <v>100.29</v>
      </c>
      <c r="F262" s="3">
        <v>100.3</v>
      </c>
      <c r="G262" s="3">
        <v>10598</v>
      </c>
    </row>
    <row r="263" spans="1:7" x14ac:dyDescent="0.2">
      <c r="A263" s="2" t="s">
        <v>12</v>
      </c>
      <c r="B263" s="4">
        <v>43398</v>
      </c>
      <c r="C263" s="3">
        <v>100.25</v>
      </c>
      <c r="D263" s="3">
        <v>100.6</v>
      </c>
      <c r="E263" s="3">
        <v>100.04</v>
      </c>
      <c r="F263" s="3">
        <v>100.36</v>
      </c>
      <c r="G263" s="3">
        <v>33817</v>
      </c>
    </row>
    <row r="264" spans="1:7" x14ac:dyDescent="0.2">
      <c r="A264" s="2" t="s">
        <v>12</v>
      </c>
      <c r="B264" s="4">
        <v>43399</v>
      </c>
      <c r="C264" s="3">
        <v>100.07</v>
      </c>
      <c r="D264" s="3">
        <v>100.79</v>
      </c>
      <c r="E264" s="3">
        <v>100.04</v>
      </c>
      <c r="F264" s="3">
        <v>100.35</v>
      </c>
      <c r="G264" s="3">
        <v>9420</v>
      </c>
    </row>
    <row r="265" spans="1:7" x14ac:dyDescent="0.2">
      <c r="A265" s="2" t="s">
        <v>12</v>
      </c>
      <c r="B265" s="4">
        <v>43402</v>
      </c>
      <c r="C265" s="3">
        <v>100.57</v>
      </c>
      <c r="D265" s="3">
        <v>100.65</v>
      </c>
      <c r="E265" s="3">
        <v>100.12</v>
      </c>
      <c r="F265" s="3">
        <v>100.24</v>
      </c>
      <c r="G265" s="3">
        <v>5218</v>
      </c>
    </row>
    <row r="266" spans="1:7" x14ac:dyDescent="0.2">
      <c r="A266" s="2" t="s">
        <v>12</v>
      </c>
      <c r="B266" s="4">
        <v>43403</v>
      </c>
      <c r="C266" s="3">
        <v>100.55</v>
      </c>
      <c r="D266" s="3">
        <v>100.68</v>
      </c>
      <c r="E266" s="3">
        <v>100.12</v>
      </c>
      <c r="F266" s="3">
        <v>100.42</v>
      </c>
      <c r="G266" s="3">
        <v>16827</v>
      </c>
    </row>
    <row r="267" spans="1:7" x14ac:dyDescent="0.2">
      <c r="A267" s="2" t="s">
        <v>12</v>
      </c>
      <c r="B267" s="4">
        <v>43404</v>
      </c>
      <c r="C267" s="3">
        <v>100.51</v>
      </c>
      <c r="D267" s="3">
        <v>100.51</v>
      </c>
      <c r="E267" s="3">
        <v>100.15</v>
      </c>
      <c r="F267" s="3">
        <v>100.46</v>
      </c>
      <c r="G267" s="3">
        <v>20326</v>
      </c>
    </row>
    <row r="268" spans="1:7" x14ac:dyDescent="0.2">
      <c r="A268" s="2" t="s">
        <v>12</v>
      </c>
      <c r="B268" s="4">
        <v>43405</v>
      </c>
      <c r="C268" s="3">
        <v>100.23</v>
      </c>
      <c r="D268" s="3">
        <v>100.5</v>
      </c>
      <c r="E268" s="3">
        <v>100.2</v>
      </c>
      <c r="F268" s="3">
        <v>100.3</v>
      </c>
      <c r="G268" s="3">
        <v>17291</v>
      </c>
    </row>
    <row r="269" spans="1:7" x14ac:dyDescent="0.2">
      <c r="A269" s="2" t="s">
        <v>12</v>
      </c>
      <c r="B269" s="4">
        <v>43406</v>
      </c>
      <c r="C269" s="3">
        <v>100.55</v>
      </c>
      <c r="D269" s="3">
        <v>100.63</v>
      </c>
      <c r="E269" s="3">
        <v>100.32</v>
      </c>
      <c r="F269" s="3">
        <v>100.5</v>
      </c>
      <c r="G269" s="3">
        <v>18972</v>
      </c>
    </row>
    <row r="270" spans="1:7" x14ac:dyDescent="0.2">
      <c r="A270" s="2" t="s">
        <v>12</v>
      </c>
      <c r="B270" s="4">
        <v>43410</v>
      </c>
      <c r="C270" s="3">
        <v>100.32</v>
      </c>
      <c r="D270" s="3">
        <v>100.45</v>
      </c>
      <c r="E270" s="3">
        <v>100.32</v>
      </c>
      <c r="F270" s="3">
        <v>100.44</v>
      </c>
      <c r="G270" s="3">
        <v>2385</v>
      </c>
    </row>
    <row r="271" spans="1:7" x14ac:dyDescent="0.2">
      <c r="A271" s="2" t="s">
        <v>12</v>
      </c>
      <c r="B271" s="4">
        <v>43411</v>
      </c>
      <c r="C271" s="3">
        <v>100.54</v>
      </c>
      <c r="D271" s="3">
        <v>100.56</v>
      </c>
      <c r="E271" s="3">
        <v>100.4</v>
      </c>
      <c r="F271" s="3">
        <v>100.55</v>
      </c>
      <c r="G271" s="3">
        <v>31661</v>
      </c>
    </row>
    <row r="272" spans="1:7" x14ac:dyDescent="0.2">
      <c r="A272" s="2" t="s">
        <v>12</v>
      </c>
      <c r="B272" s="4">
        <v>43412</v>
      </c>
      <c r="C272" s="3">
        <v>101.6</v>
      </c>
      <c r="D272" s="3">
        <v>101.6</v>
      </c>
      <c r="E272" s="3">
        <v>100.3</v>
      </c>
      <c r="F272" s="3">
        <v>100.3</v>
      </c>
      <c r="G272" s="3">
        <v>22408</v>
      </c>
    </row>
    <row r="273" spans="1:7" x14ac:dyDescent="0.2">
      <c r="A273" s="2" t="s">
        <v>12</v>
      </c>
      <c r="B273" s="4">
        <v>43413</v>
      </c>
      <c r="C273" s="3">
        <v>100.49</v>
      </c>
      <c r="D273" s="3">
        <v>100.7</v>
      </c>
      <c r="E273" s="3">
        <v>100.28</v>
      </c>
      <c r="F273" s="3">
        <v>100.45</v>
      </c>
      <c r="G273" s="3">
        <v>24545</v>
      </c>
    </row>
    <row r="274" spans="1:7" x14ac:dyDescent="0.2">
      <c r="A274" s="2" t="s">
        <v>12</v>
      </c>
      <c r="B274" s="4">
        <v>43416</v>
      </c>
      <c r="C274" s="3">
        <v>101.57</v>
      </c>
      <c r="D274" s="3">
        <v>101.57</v>
      </c>
      <c r="E274" s="3">
        <v>100.01</v>
      </c>
      <c r="F274" s="3">
        <v>100.2</v>
      </c>
      <c r="G274" s="3">
        <v>6413</v>
      </c>
    </row>
    <row r="275" spans="1:7" x14ac:dyDescent="0.2">
      <c r="A275" s="2" t="s">
        <v>12</v>
      </c>
      <c r="B275" s="4">
        <v>43417</v>
      </c>
      <c r="C275" s="3">
        <v>100.45</v>
      </c>
      <c r="D275" s="3">
        <v>100.7</v>
      </c>
      <c r="E275" s="3">
        <v>100.01</v>
      </c>
      <c r="F275" s="3">
        <v>100.22</v>
      </c>
      <c r="G275" s="3">
        <v>26806</v>
      </c>
    </row>
    <row r="276" spans="1:7" x14ac:dyDescent="0.2">
      <c r="A276" s="2" t="s">
        <v>12</v>
      </c>
      <c r="B276" s="4">
        <v>43418</v>
      </c>
      <c r="C276" s="3">
        <v>100.3</v>
      </c>
      <c r="D276" s="3">
        <v>100.51</v>
      </c>
      <c r="E276" s="3">
        <v>100.25</v>
      </c>
      <c r="F276" s="3">
        <v>100.45</v>
      </c>
      <c r="G276" s="3">
        <v>12623</v>
      </c>
    </row>
    <row r="277" spans="1:7" x14ac:dyDescent="0.2">
      <c r="A277" s="2" t="s">
        <v>12</v>
      </c>
      <c r="B277" s="4">
        <v>43419</v>
      </c>
      <c r="C277" s="3">
        <v>100.45</v>
      </c>
      <c r="D277" s="3">
        <v>100.46</v>
      </c>
      <c r="E277" s="3">
        <v>100.19</v>
      </c>
      <c r="F277" s="3">
        <v>100.29</v>
      </c>
      <c r="G277" s="3">
        <v>5547</v>
      </c>
    </row>
    <row r="278" spans="1:7" x14ac:dyDescent="0.2">
      <c r="A278" s="2" t="s">
        <v>12</v>
      </c>
      <c r="B278" s="4">
        <v>43420</v>
      </c>
      <c r="C278" s="3">
        <v>100.3</v>
      </c>
      <c r="D278" s="3">
        <v>100.3</v>
      </c>
      <c r="E278" s="3">
        <v>100</v>
      </c>
      <c r="F278" s="3">
        <v>100.29</v>
      </c>
      <c r="G278" s="3">
        <v>5952</v>
      </c>
    </row>
    <row r="279" spans="1:7" x14ac:dyDescent="0.2">
      <c r="A279" s="2" t="s">
        <v>12</v>
      </c>
      <c r="B279" s="4">
        <v>43423</v>
      </c>
      <c r="C279" s="3">
        <v>100.29</v>
      </c>
      <c r="D279" s="3">
        <v>100.49</v>
      </c>
      <c r="E279" s="3">
        <v>100.23</v>
      </c>
      <c r="F279" s="3">
        <v>100.23</v>
      </c>
      <c r="G279" s="3">
        <v>3988</v>
      </c>
    </row>
    <row r="280" spans="1:7" x14ac:dyDescent="0.2">
      <c r="A280" s="2" t="s">
        <v>12</v>
      </c>
      <c r="B280" s="4">
        <v>43424</v>
      </c>
      <c r="C280" s="3">
        <v>100.49</v>
      </c>
      <c r="D280" s="3">
        <v>100.5</v>
      </c>
      <c r="E280" s="3">
        <v>100.07</v>
      </c>
      <c r="F280" s="3">
        <v>100.07</v>
      </c>
      <c r="G280" s="3">
        <v>5989</v>
      </c>
    </row>
    <row r="281" spans="1:7" x14ac:dyDescent="0.2">
      <c r="A281" s="2" t="s">
        <v>12</v>
      </c>
      <c r="B281" s="4">
        <v>43425</v>
      </c>
      <c r="C281" s="3">
        <v>100.49</v>
      </c>
      <c r="D281" s="3">
        <v>100.49</v>
      </c>
      <c r="E281" s="3">
        <v>100</v>
      </c>
      <c r="F281" s="3">
        <v>100.2</v>
      </c>
      <c r="G281" s="3">
        <v>4405</v>
      </c>
    </row>
    <row r="282" spans="1:7" x14ac:dyDescent="0.2">
      <c r="A282" s="2" t="s">
        <v>12</v>
      </c>
      <c r="B282" s="4">
        <v>43426</v>
      </c>
      <c r="C282" s="3">
        <v>100.08</v>
      </c>
      <c r="D282" s="3">
        <v>100.41</v>
      </c>
      <c r="E282" s="3">
        <v>100</v>
      </c>
      <c r="F282" s="3">
        <v>100.2</v>
      </c>
      <c r="G282" s="3">
        <v>9363</v>
      </c>
    </row>
    <row r="283" spans="1:7" x14ac:dyDescent="0.2">
      <c r="A283" s="2" t="s">
        <v>12</v>
      </c>
      <c r="B283" s="4">
        <v>43427</v>
      </c>
      <c r="C283" s="3">
        <v>100.37</v>
      </c>
      <c r="D283" s="3">
        <v>100.41</v>
      </c>
      <c r="E283" s="3">
        <v>99.75</v>
      </c>
      <c r="F283" s="3">
        <v>100.3</v>
      </c>
      <c r="G283" s="3">
        <v>17637</v>
      </c>
    </row>
    <row r="284" spans="1:7" x14ac:dyDescent="0.2">
      <c r="A284" s="2" t="s">
        <v>12</v>
      </c>
      <c r="B284" s="4">
        <v>43430</v>
      </c>
      <c r="C284" s="3">
        <v>100</v>
      </c>
      <c r="D284" s="3">
        <v>100.34</v>
      </c>
      <c r="E284" s="3">
        <v>99.75</v>
      </c>
      <c r="F284" s="3">
        <v>100.19</v>
      </c>
      <c r="G284" s="3">
        <v>5749</v>
      </c>
    </row>
    <row r="285" spans="1:7" x14ac:dyDescent="0.2">
      <c r="A285" s="2" t="s">
        <v>12</v>
      </c>
      <c r="B285" s="4">
        <v>43431</v>
      </c>
      <c r="C285" s="3">
        <v>100.29</v>
      </c>
      <c r="D285" s="3">
        <v>100.29</v>
      </c>
      <c r="E285" s="3">
        <v>100</v>
      </c>
      <c r="F285" s="3">
        <v>100.1</v>
      </c>
      <c r="G285" s="3">
        <v>12079</v>
      </c>
    </row>
    <row r="286" spans="1:7" x14ac:dyDescent="0.2">
      <c r="A286" s="2" t="s">
        <v>12</v>
      </c>
      <c r="B286" s="4">
        <v>43432</v>
      </c>
      <c r="C286" s="3">
        <v>100.3</v>
      </c>
      <c r="D286" s="3">
        <v>100.3</v>
      </c>
      <c r="E286" s="3">
        <v>99.06</v>
      </c>
      <c r="F286" s="3">
        <v>100.06</v>
      </c>
      <c r="G286" s="3">
        <v>6895</v>
      </c>
    </row>
    <row r="287" spans="1:7" x14ac:dyDescent="0.2">
      <c r="A287" s="2" t="s">
        <v>12</v>
      </c>
      <c r="B287" s="4">
        <v>43433</v>
      </c>
      <c r="C287" s="3">
        <v>100.01</v>
      </c>
      <c r="D287" s="3">
        <v>100.49</v>
      </c>
      <c r="E287" s="3">
        <v>100</v>
      </c>
      <c r="F287" s="3">
        <v>100.14</v>
      </c>
      <c r="G287" s="3">
        <v>26294</v>
      </c>
    </row>
    <row r="288" spans="1:7" x14ac:dyDescent="0.2">
      <c r="A288" s="2" t="s">
        <v>12</v>
      </c>
      <c r="B288" s="4">
        <v>43434</v>
      </c>
      <c r="C288" s="3">
        <v>100.04</v>
      </c>
      <c r="D288" s="3">
        <v>100.45</v>
      </c>
      <c r="E288" s="3">
        <v>100.04</v>
      </c>
      <c r="F288" s="3">
        <v>100.41</v>
      </c>
      <c r="G288" s="3">
        <v>16226</v>
      </c>
    </row>
    <row r="289" spans="1:7" x14ac:dyDescent="0.2">
      <c r="A289" s="2" t="s">
        <v>12</v>
      </c>
      <c r="B289" s="4">
        <v>43437</v>
      </c>
      <c r="C289" s="3">
        <v>100.31</v>
      </c>
      <c r="D289" s="3">
        <v>100.55</v>
      </c>
      <c r="E289" s="3">
        <v>100.1</v>
      </c>
      <c r="F289" s="3">
        <v>100.21</v>
      </c>
      <c r="G289" s="3">
        <v>15360</v>
      </c>
    </row>
    <row r="290" spans="1:7" x14ac:dyDescent="0.2">
      <c r="A290" s="2" t="s">
        <v>12</v>
      </c>
      <c r="B290" s="4">
        <v>43438</v>
      </c>
      <c r="C290" s="3">
        <v>100.21</v>
      </c>
      <c r="D290" s="3">
        <v>100.49</v>
      </c>
      <c r="E290" s="3">
        <v>99.52</v>
      </c>
      <c r="F290" s="3">
        <v>100.28</v>
      </c>
      <c r="G290" s="3">
        <v>41022</v>
      </c>
    </row>
    <row r="291" spans="1:7" x14ac:dyDescent="0.2">
      <c r="A291" s="2" t="s">
        <v>12</v>
      </c>
      <c r="B291" s="4">
        <v>43439</v>
      </c>
      <c r="C291" s="3">
        <v>100.29</v>
      </c>
      <c r="D291" s="3">
        <v>100.29</v>
      </c>
      <c r="E291" s="3">
        <v>99.59</v>
      </c>
      <c r="F291" s="3">
        <v>99.99</v>
      </c>
      <c r="G291" s="3">
        <v>27291</v>
      </c>
    </row>
    <row r="292" spans="1:7" x14ac:dyDescent="0.2">
      <c r="A292" s="2" t="s">
        <v>12</v>
      </c>
      <c r="B292" s="4">
        <v>43440</v>
      </c>
      <c r="C292" s="3">
        <v>100.18</v>
      </c>
      <c r="D292" s="3">
        <v>100.18</v>
      </c>
      <c r="E292" s="3">
        <v>99.51</v>
      </c>
      <c r="F292" s="3">
        <v>99.91</v>
      </c>
      <c r="G292" s="3">
        <v>9069</v>
      </c>
    </row>
    <row r="293" spans="1:7" x14ac:dyDescent="0.2">
      <c r="A293" s="2" t="s">
        <v>12</v>
      </c>
      <c r="B293" s="4">
        <v>43441</v>
      </c>
      <c r="C293" s="3">
        <v>99.9</v>
      </c>
      <c r="D293" s="3">
        <v>99.98</v>
      </c>
      <c r="E293" s="3">
        <v>97.99</v>
      </c>
      <c r="F293" s="3">
        <v>99.8</v>
      </c>
      <c r="G293" s="3">
        <v>12196</v>
      </c>
    </row>
    <row r="294" spans="1:7" x14ac:dyDescent="0.2">
      <c r="A294" s="2" t="s">
        <v>12</v>
      </c>
      <c r="B294" s="4">
        <v>43444</v>
      </c>
      <c r="C294" s="3">
        <v>99.97</v>
      </c>
      <c r="D294" s="3">
        <v>100</v>
      </c>
      <c r="E294" s="3">
        <v>99.3</v>
      </c>
      <c r="F294" s="3">
        <v>99.9</v>
      </c>
      <c r="G294" s="3">
        <v>18852</v>
      </c>
    </row>
    <row r="295" spans="1:7" x14ac:dyDescent="0.2">
      <c r="A295" s="2" t="s">
        <v>12</v>
      </c>
      <c r="B295" s="4">
        <v>43445</v>
      </c>
      <c r="C295" s="3">
        <v>99.63</v>
      </c>
      <c r="D295" s="3">
        <v>100.08</v>
      </c>
      <c r="E295" s="3">
        <v>99.55</v>
      </c>
      <c r="F295" s="3">
        <v>100.03</v>
      </c>
      <c r="G295" s="3">
        <v>39030</v>
      </c>
    </row>
    <row r="296" spans="1:7" x14ac:dyDescent="0.2">
      <c r="A296" s="2" t="s">
        <v>12</v>
      </c>
      <c r="B296" s="4">
        <v>43446</v>
      </c>
      <c r="C296" s="3">
        <v>99.87</v>
      </c>
      <c r="D296" s="3">
        <v>100.04</v>
      </c>
      <c r="E296" s="3">
        <v>99.66</v>
      </c>
      <c r="F296" s="3">
        <v>99.8</v>
      </c>
      <c r="G296" s="3">
        <v>10055</v>
      </c>
    </row>
    <row r="297" spans="1:7" x14ac:dyDescent="0.2">
      <c r="A297" s="2" t="s">
        <v>12</v>
      </c>
      <c r="B297" s="4">
        <v>43447</v>
      </c>
      <c r="C297" s="3">
        <v>100</v>
      </c>
      <c r="D297" s="3">
        <v>100</v>
      </c>
      <c r="E297" s="3">
        <v>99.53</v>
      </c>
      <c r="F297" s="3">
        <v>99.9</v>
      </c>
      <c r="G297" s="3">
        <v>33957</v>
      </c>
    </row>
    <row r="298" spans="1:7" x14ac:dyDescent="0.2">
      <c r="A298" s="2" t="s">
        <v>12</v>
      </c>
      <c r="B298" s="4">
        <v>43448</v>
      </c>
      <c r="C298" s="3">
        <v>99.98</v>
      </c>
      <c r="D298" s="3">
        <v>99.99</v>
      </c>
      <c r="E298" s="3">
        <v>99.7</v>
      </c>
      <c r="F298" s="3">
        <v>99.9</v>
      </c>
      <c r="G298" s="3">
        <v>2892</v>
      </c>
    </row>
    <row r="299" spans="1:7" x14ac:dyDescent="0.2">
      <c r="A299" s="2" t="s">
        <v>12</v>
      </c>
      <c r="B299" s="4">
        <v>43451</v>
      </c>
      <c r="C299" s="3">
        <v>99.99</v>
      </c>
      <c r="D299" s="3">
        <v>99.99</v>
      </c>
      <c r="E299" s="3">
        <v>99.56</v>
      </c>
      <c r="F299" s="3">
        <v>99.9</v>
      </c>
      <c r="G299" s="3">
        <v>2720</v>
      </c>
    </row>
    <row r="300" spans="1:7" x14ac:dyDescent="0.2">
      <c r="A300" s="2" t="s">
        <v>12</v>
      </c>
      <c r="B300" s="4">
        <v>43452</v>
      </c>
      <c r="C300" s="3">
        <v>99.9</v>
      </c>
      <c r="D300" s="3">
        <v>99.9</v>
      </c>
      <c r="E300" s="3">
        <v>99.69</v>
      </c>
      <c r="F300" s="3">
        <v>99.89</v>
      </c>
      <c r="G300" s="3">
        <v>9541</v>
      </c>
    </row>
    <row r="301" spans="1:7" x14ac:dyDescent="0.2">
      <c r="A301" s="2" t="s">
        <v>12</v>
      </c>
      <c r="B301" s="4">
        <v>43453</v>
      </c>
      <c r="C301" s="3">
        <v>99.86</v>
      </c>
      <c r="D301" s="3">
        <v>100</v>
      </c>
      <c r="E301" s="3">
        <v>98.4</v>
      </c>
      <c r="F301" s="3">
        <v>99.98</v>
      </c>
      <c r="G301" s="3">
        <v>46474</v>
      </c>
    </row>
    <row r="302" spans="1:7" x14ac:dyDescent="0.2">
      <c r="A302" s="2" t="s">
        <v>12</v>
      </c>
      <c r="B302" s="4">
        <v>43454</v>
      </c>
      <c r="C302" s="3">
        <v>99.71</v>
      </c>
      <c r="D302" s="3">
        <v>100</v>
      </c>
      <c r="E302" s="3">
        <v>99.01</v>
      </c>
      <c r="F302" s="3">
        <v>99.96</v>
      </c>
      <c r="G302" s="3">
        <v>20023</v>
      </c>
    </row>
    <row r="303" spans="1:7" x14ac:dyDescent="0.2">
      <c r="A303" s="2" t="s">
        <v>12</v>
      </c>
      <c r="B303" s="4">
        <v>43455</v>
      </c>
      <c r="C303" s="3">
        <v>99.96</v>
      </c>
      <c r="D303" s="3">
        <v>100.01</v>
      </c>
      <c r="E303" s="3">
        <v>99.81</v>
      </c>
      <c r="F303" s="3">
        <v>100</v>
      </c>
      <c r="G303" s="3">
        <v>212358</v>
      </c>
    </row>
    <row r="304" spans="1:7" x14ac:dyDescent="0.2">
      <c r="A304" s="2" t="s">
        <v>12</v>
      </c>
      <c r="B304" s="4">
        <v>43458</v>
      </c>
      <c r="C304" s="3">
        <v>100.09</v>
      </c>
      <c r="D304" s="3">
        <v>100.09</v>
      </c>
      <c r="E304" s="3">
        <v>99</v>
      </c>
      <c r="F304" s="3">
        <v>100</v>
      </c>
      <c r="G304" s="3">
        <v>29373</v>
      </c>
    </row>
    <row r="305" spans="1:7" x14ac:dyDescent="0.2">
      <c r="A305" s="2" t="s">
        <v>12</v>
      </c>
      <c r="B305" s="4">
        <v>43459</v>
      </c>
      <c r="C305" s="3">
        <v>100</v>
      </c>
      <c r="D305" s="3">
        <v>100.49</v>
      </c>
      <c r="E305" s="3">
        <v>99.97</v>
      </c>
      <c r="F305" s="3">
        <v>100</v>
      </c>
      <c r="G305" s="3">
        <v>20241</v>
      </c>
    </row>
    <row r="306" spans="1:7" x14ac:dyDescent="0.2">
      <c r="A306" s="2" t="s">
        <v>12</v>
      </c>
      <c r="B306" s="4">
        <v>43460</v>
      </c>
      <c r="C306" s="3">
        <v>100</v>
      </c>
      <c r="D306" s="3">
        <v>100.33</v>
      </c>
      <c r="E306" s="3">
        <v>99.99</v>
      </c>
      <c r="F306" s="3">
        <v>100.25</v>
      </c>
      <c r="G306" s="3">
        <v>37636</v>
      </c>
    </row>
    <row r="307" spans="1:7" x14ac:dyDescent="0.2">
      <c r="A307" s="2" t="s">
        <v>12</v>
      </c>
      <c r="B307" s="4">
        <v>43461</v>
      </c>
      <c r="C307" s="3">
        <v>100.02</v>
      </c>
      <c r="D307" s="3">
        <v>100.49</v>
      </c>
      <c r="E307" s="3">
        <v>100.01</v>
      </c>
      <c r="F307" s="3">
        <v>100.2</v>
      </c>
      <c r="G307" s="3">
        <v>38021</v>
      </c>
    </row>
    <row r="308" spans="1:7" x14ac:dyDescent="0.2">
      <c r="A308" s="2" t="s">
        <v>12</v>
      </c>
      <c r="B308" s="4">
        <v>43462</v>
      </c>
      <c r="C308" s="3">
        <v>100.15</v>
      </c>
      <c r="D308" s="3">
        <v>100.5</v>
      </c>
      <c r="E308" s="3">
        <v>100</v>
      </c>
      <c r="F308" s="3">
        <v>100.15</v>
      </c>
      <c r="G308" s="3">
        <v>38580</v>
      </c>
    </row>
    <row r="309" spans="1:7" x14ac:dyDescent="0.2">
      <c r="A309" s="2" t="s">
        <v>12</v>
      </c>
      <c r="B309" s="4">
        <v>43463</v>
      </c>
      <c r="C309" s="3">
        <v>99.08</v>
      </c>
      <c r="D309" s="3">
        <v>100.5</v>
      </c>
      <c r="E309" s="3">
        <v>99.08</v>
      </c>
      <c r="F309" s="3">
        <v>100.43</v>
      </c>
      <c r="G309" s="3">
        <v>31089</v>
      </c>
    </row>
    <row r="310" spans="1:7" x14ac:dyDescent="0.2">
      <c r="A310" s="2" t="s">
        <v>12</v>
      </c>
      <c r="B310" s="4">
        <v>43468</v>
      </c>
      <c r="C310" s="3">
        <v>100.15</v>
      </c>
      <c r="D310" s="3">
        <v>100.4</v>
      </c>
      <c r="E310" s="3">
        <v>100.15</v>
      </c>
      <c r="F310" s="3">
        <v>100.4</v>
      </c>
      <c r="G310" s="3">
        <v>65</v>
      </c>
    </row>
    <row r="311" spans="1:7" x14ac:dyDescent="0.2">
      <c r="A311" s="2" t="s">
        <v>12</v>
      </c>
      <c r="B311" s="4">
        <v>43469</v>
      </c>
      <c r="C311" s="3">
        <v>100.38</v>
      </c>
      <c r="D311" s="3">
        <v>100.39</v>
      </c>
      <c r="E311" s="3">
        <v>100.38</v>
      </c>
      <c r="F311" s="3">
        <v>100.39</v>
      </c>
      <c r="G311" s="3">
        <v>436</v>
      </c>
    </row>
    <row r="312" spans="1:7" x14ac:dyDescent="0.2">
      <c r="A312" s="2" t="s">
        <v>12</v>
      </c>
      <c r="B312" s="4">
        <v>43473</v>
      </c>
      <c r="C312" s="3">
        <v>100.33</v>
      </c>
      <c r="D312" s="3">
        <v>100.42</v>
      </c>
      <c r="E312" s="3">
        <v>100.2</v>
      </c>
      <c r="F312" s="3">
        <v>100.2</v>
      </c>
      <c r="G312" s="3">
        <v>1000</v>
      </c>
    </row>
    <row r="313" spans="1:7" x14ac:dyDescent="0.2">
      <c r="A313" s="2" t="s">
        <v>12</v>
      </c>
      <c r="B313" s="4">
        <v>43474</v>
      </c>
      <c r="C313" s="3">
        <v>100.2</v>
      </c>
      <c r="D313" s="3">
        <v>100.43</v>
      </c>
      <c r="E313" s="3">
        <v>98.54</v>
      </c>
      <c r="F313" s="3">
        <v>100.15</v>
      </c>
      <c r="G313" s="3">
        <v>2303</v>
      </c>
    </row>
    <row r="314" spans="1:7" x14ac:dyDescent="0.2">
      <c r="A314" s="2" t="s">
        <v>12</v>
      </c>
      <c r="B314" s="4">
        <v>43475</v>
      </c>
      <c r="C314" s="3">
        <v>100.05</v>
      </c>
      <c r="D314" s="3">
        <v>100.4</v>
      </c>
      <c r="E314" s="3">
        <v>100.05</v>
      </c>
      <c r="F314" s="3">
        <v>100.39</v>
      </c>
      <c r="G314" s="3">
        <v>6095</v>
      </c>
    </row>
    <row r="315" spans="1:7" x14ac:dyDescent="0.2">
      <c r="A315" s="2" t="s">
        <v>12</v>
      </c>
      <c r="B315" s="4">
        <v>43476</v>
      </c>
      <c r="C315" s="3">
        <v>100.3</v>
      </c>
      <c r="D315" s="3">
        <v>100.3</v>
      </c>
      <c r="E315" s="3">
        <v>99.76</v>
      </c>
      <c r="F315" s="3">
        <v>100.3</v>
      </c>
      <c r="G315" s="3">
        <v>11605</v>
      </c>
    </row>
    <row r="316" spans="1:7" x14ac:dyDescent="0.2">
      <c r="A316" s="2" t="s">
        <v>12</v>
      </c>
      <c r="B316" s="4">
        <v>43479</v>
      </c>
      <c r="C316" s="3">
        <v>100.31</v>
      </c>
      <c r="D316" s="3">
        <v>100.31</v>
      </c>
      <c r="E316" s="3">
        <v>100.1</v>
      </c>
      <c r="F316" s="3">
        <v>100.2</v>
      </c>
      <c r="G316" s="3">
        <v>3576</v>
      </c>
    </row>
    <row r="317" spans="1:7" x14ac:dyDescent="0.2">
      <c r="A317" s="2" t="s">
        <v>12</v>
      </c>
      <c r="B317" s="4">
        <v>43480</v>
      </c>
      <c r="C317" s="3">
        <v>100.2</v>
      </c>
      <c r="D317" s="3">
        <v>100.2</v>
      </c>
      <c r="E317" s="3">
        <v>99.95</v>
      </c>
      <c r="F317" s="3">
        <v>100.2</v>
      </c>
      <c r="G317" s="3">
        <v>25389</v>
      </c>
    </row>
    <row r="318" spans="1:7" x14ac:dyDescent="0.2">
      <c r="A318" s="2" t="s">
        <v>12</v>
      </c>
      <c r="B318" s="4">
        <v>43481</v>
      </c>
      <c r="C318" s="3">
        <v>100.1</v>
      </c>
      <c r="D318" s="3">
        <v>100.2</v>
      </c>
      <c r="E318" s="3">
        <v>100</v>
      </c>
      <c r="F318" s="3">
        <v>100.2</v>
      </c>
      <c r="G318" s="3">
        <v>10580</v>
      </c>
    </row>
    <row r="319" spans="1:7" x14ac:dyDescent="0.2">
      <c r="A319" s="2" t="s">
        <v>12</v>
      </c>
      <c r="B319" s="4">
        <v>43482</v>
      </c>
      <c r="C319" s="3">
        <v>100.2</v>
      </c>
      <c r="D319" s="3">
        <v>100.3</v>
      </c>
      <c r="E319" s="3">
        <v>100.1</v>
      </c>
      <c r="F319" s="3">
        <v>100.3</v>
      </c>
      <c r="G319" s="3">
        <v>2410</v>
      </c>
    </row>
    <row r="320" spans="1:7" x14ac:dyDescent="0.2">
      <c r="A320" s="2" t="s">
        <v>12</v>
      </c>
      <c r="B320" s="4">
        <v>43483</v>
      </c>
      <c r="C320" s="3">
        <v>100.25</v>
      </c>
      <c r="D320" s="3">
        <v>100.25</v>
      </c>
      <c r="E320" s="3">
        <v>100.1</v>
      </c>
      <c r="F320" s="3">
        <v>100.2</v>
      </c>
      <c r="G320" s="3">
        <v>26594</v>
      </c>
    </row>
    <row r="321" spans="1:7" x14ac:dyDescent="0.2">
      <c r="A321" s="2" t="s">
        <v>12</v>
      </c>
      <c r="B321" s="4">
        <v>43486</v>
      </c>
      <c r="C321" s="3">
        <v>100.05</v>
      </c>
      <c r="D321" s="3">
        <v>100.2</v>
      </c>
      <c r="E321" s="3">
        <v>100</v>
      </c>
      <c r="F321" s="3">
        <v>100.2</v>
      </c>
      <c r="G321" s="3">
        <v>4823</v>
      </c>
    </row>
    <row r="322" spans="1:7" x14ac:dyDescent="0.2">
      <c r="A322" s="2" t="s">
        <v>12</v>
      </c>
      <c r="B322" s="4">
        <v>43487</v>
      </c>
      <c r="C322" s="3">
        <v>100.25</v>
      </c>
      <c r="D322" s="3">
        <v>100.35</v>
      </c>
      <c r="E322" s="3">
        <v>99.99</v>
      </c>
      <c r="F322" s="3">
        <v>100</v>
      </c>
      <c r="G322" s="3">
        <v>8139</v>
      </c>
    </row>
    <row r="323" spans="1:7" x14ac:dyDescent="0.2">
      <c r="A323" s="2" t="s">
        <v>12</v>
      </c>
      <c r="B323" s="4">
        <v>43488</v>
      </c>
      <c r="C323" s="3">
        <v>100.2</v>
      </c>
      <c r="D323" s="3">
        <v>100.2</v>
      </c>
      <c r="E323" s="3">
        <v>99.75</v>
      </c>
      <c r="F323" s="3">
        <v>99.95</v>
      </c>
      <c r="G323" s="3">
        <v>29186</v>
      </c>
    </row>
    <row r="324" spans="1:7" x14ac:dyDescent="0.2">
      <c r="A324" s="2" t="s">
        <v>12</v>
      </c>
      <c r="B324" s="4">
        <v>43489</v>
      </c>
      <c r="C324" s="3">
        <v>100</v>
      </c>
      <c r="D324" s="3">
        <v>100</v>
      </c>
      <c r="E324" s="3">
        <v>99.94</v>
      </c>
      <c r="F324" s="3">
        <v>99.94</v>
      </c>
      <c r="G324" s="3">
        <v>17515</v>
      </c>
    </row>
    <row r="325" spans="1:7" x14ac:dyDescent="0.2">
      <c r="A325" s="2" t="s">
        <v>12</v>
      </c>
      <c r="B325" s="4">
        <v>43490</v>
      </c>
      <c r="C325" s="3">
        <v>99.95</v>
      </c>
      <c r="D325" s="3">
        <v>100.2</v>
      </c>
      <c r="E325" s="3">
        <v>99.91</v>
      </c>
      <c r="F325" s="3">
        <v>99.91</v>
      </c>
      <c r="G325" s="3">
        <v>37324</v>
      </c>
    </row>
    <row r="326" spans="1:7" x14ac:dyDescent="0.2">
      <c r="A326" s="2" t="s">
        <v>12</v>
      </c>
      <c r="B326" s="4">
        <v>43493</v>
      </c>
      <c r="C326" s="3">
        <v>99.9</v>
      </c>
      <c r="D326" s="3">
        <v>100.01</v>
      </c>
      <c r="E326" s="3">
        <v>99.9</v>
      </c>
      <c r="F326" s="3">
        <v>99.99</v>
      </c>
      <c r="G326" s="3">
        <v>27199</v>
      </c>
    </row>
    <row r="327" spans="1:7" x14ac:dyDescent="0.2">
      <c r="A327" s="2" t="s">
        <v>12</v>
      </c>
      <c r="B327" s="4">
        <v>43494</v>
      </c>
      <c r="C327" s="3">
        <v>99.97</v>
      </c>
      <c r="D327" s="3">
        <v>100.27</v>
      </c>
      <c r="E327" s="3">
        <v>99.97</v>
      </c>
      <c r="F327" s="3">
        <v>99.99</v>
      </c>
      <c r="G327" s="3">
        <v>15218</v>
      </c>
    </row>
    <row r="328" spans="1:7" x14ac:dyDescent="0.2">
      <c r="A328" s="2" t="s">
        <v>12</v>
      </c>
      <c r="B328" s="4">
        <v>43495</v>
      </c>
      <c r="C328" s="3">
        <v>100</v>
      </c>
      <c r="D328" s="3">
        <v>100.02</v>
      </c>
      <c r="E328" s="3">
        <v>99.67</v>
      </c>
      <c r="F328" s="3">
        <v>100</v>
      </c>
      <c r="G328" s="3">
        <v>17296</v>
      </c>
    </row>
    <row r="329" spans="1:7" x14ac:dyDescent="0.2">
      <c r="A329" s="2" t="s">
        <v>12</v>
      </c>
      <c r="B329" s="4">
        <v>43496</v>
      </c>
      <c r="C329" s="3">
        <v>100.16</v>
      </c>
      <c r="D329" s="3">
        <v>100.16</v>
      </c>
      <c r="E329" s="3">
        <v>99.54</v>
      </c>
      <c r="F329" s="3">
        <v>100</v>
      </c>
      <c r="G329" s="3">
        <v>8554</v>
      </c>
    </row>
    <row r="330" spans="1:7" x14ac:dyDescent="0.2">
      <c r="A330" s="2" t="s">
        <v>12</v>
      </c>
      <c r="B330" s="4">
        <v>43497</v>
      </c>
      <c r="C330" s="3">
        <v>99.97</v>
      </c>
      <c r="D330" s="3">
        <v>100.1</v>
      </c>
      <c r="E330" s="3">
        <v>99.97</v>
      </c>
      <c r="F330" s="3">
        <v>100</v>
      </c>
      <c r="G330" s="3">
        <v>25501</v>
      </c>
    </row>
    <row r="331" spans="1:7" x14ac:dyDescent="0.2">
      <c r="A331" s="2" t="s">
        <v>12</v>
      </c>
      <c r="B331" s="4">
        <v>43500</v>
      </c>
      <c r="C331" s="3">
        <v>99.98</v>
      </c>
      <c r="D331" s="3">
        <v>100.14</v>
      </c>
      <c r="E331" s="3">
        <v>99.8</v>
      </c>
      <c r="F331" s="3">
        <v>100</v>
      </c>
      <c r="G331" s="3">
        <v>72586</v>
      </c>
    </row>
    <row r="332" spans="1:7" x14ac:dyDescent="0.2">
      <c r="A332" s="2" t="s">
        <v>12</v>
      </c>
      <c r="B332" s="4">
        <v>43501</v>
      </c>
      <c r="C332" s="3">
        <v>99.9</v>
      </c>
      <c r="D332" s="3">
        <v>100.14</v>
      </c>
      <c r="E332" s="3">
        <v>99.8</v>
      </c>
      <c r="F332" s="3">
        <v>99.91</v>
      </c>
      <c r="G332" s="3">
        <v>9453</v>
      </c>
    </row>
    <row r="333" spans="1:7" x14ac:dyDescent="0.2">
      <c r="A333" s="2" t="s">
        <v>12</v>
      </c>
      <c r="B333" s="4">
        <v>43502</v>
      </c>
      <c r="C333" s="3">
        <v>99.9</v>
      </c>
      <c r="D333" s="3">
        <v>100.15</v>
      </c>
      <c r="E333" s="3">
        <v>99.9</v>
      </c>
      <c r="F333" s="3">
        <v>99.99</v>
      </c>
      <c r="G333" s="3">
        <v>7698</v>
      </c>
    </row>
    <row r="334" spans="1:7" x14ac:dyDescent="0.2">
      <c r="A334" s="2" t="s">
        <v>12</v>
      </c>
      <c r="B334" s="4">
        <v>43503</v>
      </c>
      <c r="C334" s="3">
        <v>100</v>
      </c>
      <c r="D334" s="3">
        <v>100</v>
      </c>
      <c r="E334" s="3">
        <v>99.92</v>
      </c>
      <c r="F334" s="3">
        <v>100</v>
      </c>
      <c r="G334" s="3">
        <v>29621</v>
      </c>
    </row>
    <row r="335" spans="1:7" x14ac:dyDescent="0.2">
      <c r="A335" s="2" t="s">
        <v>12</v>
      </c>
      <c r="B335" s="4">
        <v>43504</v>
      </c>
      <c r="C335" s="3">
        <v>99.92</v>
      </c>
      <c r="D335" s="3">
        <v>100</v>
      </c>
      <c r="E335" s="3">
        <v>99.9</v>
      </c>
      <c r="F335" s="3">
        <v>100</v>
      </c>
      <c r="G335" s="3">
        <v>36553</v>
      </c>
    </row>
    <row r="336" spans="1:7" x14ac:dyDescent="0.2">
      <c r="A336" s="2" t="s">
        <v>12</v>
      </c>
      <c r="B336" s="4">
        <v>43507</v>
      </c>
      <c r="C336" s="3">
        <v>100.44</v>
      </c>
      <c r="D336" s="3">
        <v>100.44</v>
      </c>
      <c r="E336" s="3">
        <v>99.96</v>
      </c>
      <c r="F336" s="3">
        <v>99.98</v>
      </c>
      <c r="G336" s="3">
        <v>97401</v>
      </c>
    </row>
    <row r="337" spans="1:7" x14ac:dyDescent="0.2">
      <c r="A337" s="2" t="s">
        <v>12</v>
      </c>
      <c r="B337" s="4">
        <v>43508</v>
      </c>
      <c r="C337" s="3">
        <v>100.3</v>
      </c>
      <c r="D337" s="3">
        <v>100.3</v>
      </c>
      <c r="E337" s="3">
        <v>99.81</v>
      </c>
      <c r="F337" s="3">
        <v>99.99</v>
      </c>
      <c r="G337" s="3">
        <v>28118</v>
      </c>
    </row>
    <row r="338" spans="1:7" x14ac:dyDescent="0.2">
      <c r="A338" s="2" t="s">
        <v>12</v>
      </c>
      <c r="B338" s="4">
        <v>43509</v>
      </c>
      <c r="C338" s="3">
        <v>99.99</v>
      </c>
      <c r="D338" s="3">
        <v>100</v>
      </c>
      <c r="E338" s="3">
        <v>99.98</v>
      </c>
      <c r="F338" s="3">
        <v>99.99</v>
      </c>
      <c r="G338" s="3">
        <v>24482</v>
      </c>
    </row>
    <row r="339" spans="1:7" x14ac:dyDescent="0.2">
      <c r="A339" s="2" t="s">
        <v>12</v>
      </c>
      <c r="B339" s="4">
        <v>43510</v>
      </c>
      <c r="C339" s="3">
        <v>100.15</v>
      </c>
      <c r="D339" s="3">
        <v>100.19</v>
      </c>
      <c r="E339" s="3">
        <v>99.9</v>
      </c>
      <c r="F339" s="3">
        <v>99.9</v>
      </c>
      <c r="G339" s="3">
        <v>46467</v>
      </c>
    </row>
    <row r="340" spans="1:7" x14ac:dyDescent="0.2">
      <c r="A340" s="2" t="s">
        <v>12</v>
      </c>
      <c r="B340" s="4">
        <v>43511</v>
      </c>
      <c r="C340" s="3">
        <v>99.81</v>
      </c>
      <c r="D340" s="3">
        <v>100.11</v>
      </c>
      <c r="E340" s="3">
        <v>99.81</v>
      </c>
      <c r="F340" s="3">
        <v>100</v>
      </c>
      <c r="G340" s="3">
        <v>70793</v>
      </c>
    </row>
    <row r="341" spans="1:7" x14ac:dyDescent="0.2">
      <c r="A341" s="2" t="s">
        <v>12</v>
      </c>
      <c r="B341" s="4">
        <v>43514</v>
      </c>
      <c r="C341" s="3">
        <v>99.9</v>
      </c>
      <c r="D341" s="3">
        <v>100.09</v>
      </c>
      <c r="E341" s="3">
        <v>99.9</v>
      </c>
      <c r="F341" s="3">
        <v>100</v>
      </c>
      <c r="G341" s="3">
        <v>14342</v>
      </c>
    </row>
    <row r="342" spans="1:7" x14ac:dyDescent="0.2">
      <c r="A342" s="2" t="s">
        <v>12</v>
      </c>
      <c r="B342" s="4">
        <v>43515</v>
      </c>
      <c r="C342" s="3">
        <v>100.36</v>
      </c>
      <c r="D342" s="3">
        <v>100.36</v>
      </c>
      <c r="E342" s="3">
        <v>99.9</v>
      </c>
      <c r="F342" s="3">
        <v>99.99</v>
      </c>
      <c r="G342" s="3">
        <v>4844</v>
      </c>
    </row>
    <row r="343" spans="1:7" x14ac:dyDescent="0.2">
      <c r="A343" s="2" t="s">
        <v>12</v>
      </c>
      <c r="B343" s="4">
        <v>43516</v>
      </c>
      <c r="C343" s="3">
        <v>100</v>
      </c>
      <c r="D343" s="3">
        <v>100</v>
      </c>
      <c r="E343" s="3">
        <v>99.79</v>
      </c>
      <c r="F343" s="3">
        <v>100</v>
      </c>
      <c r="G343" s="3">
        <v>20981</v>
      </c>
    </row>
    <row r="344" spans="1:7" x14ac:dyDescent="0.2">
      <c r="A344" s="2" t="s">
        <v>12</v>
      </c>
      <c r="B344" s="4">
        <v>43517</v>
      </c>
      <c r="C344" s="3">
        <v>100</v>
      </c>
      <c r="D344" s="3">
        <v>100</v>
      </c>
      <c r="E344" s="3">
        <v>99.8</v>
      </c>
      <c r="F344" s="3">
        <v>100</v>
      </c>
      <c r="G344" s="3">
        <v>20275</v>
      </c>
    </row>
    <row r="345" spans="1:7" x14ac:dyDescent="0.2">
      <c r="A345" s="2" t="s">
        <v>12</v>
      </c>
      <c r="B345" s="4">
        <v>43518</v>
      </c>
      <c r="C345" s="3">
        <v>100</v>
      </c>
      <c r="D345" s="3">
        <v>100</v>
      </c>
      <c r="E345" s="3">
        <v>99.91</v>
      </c>
      <c r="F345" s="3">
        <v>100</v>
      </c>
      <c r="G345" s="3">
        <v>7630</v>
      </c>
    </row>
    <row r="346" spans="1:7" x14ac:dyDescent="0.2">
      <c r="A346" s="2" t="s">
        <v>12</v>
      </c>
      <c r="B346" s="4">
        <v>43521</v>
      </c>
      <c r="C346" s="3">
        <v>99.99</v>
      </c>
      <c r="D346" s="3">
        <v>100</v>
      </c>
      <c r="E346" s="3">
        <v>99.75</v>
      </c>
      <c r="F346" s="3">
        <v>99.8</v>
      </c>
      <c r="G346" s="3">
        <v>37206</v>
      </c>
    </row>
    <row r="347" spans="1:7" x14ac:dyDescent="0.2">
      <c r="A347" s="2" t="s">
        <v>12</v>
      </c>
      <c r="B347" s="4">
        <v>43522</v>
      </c>
      <c r="C347" s="3">
        <v>99.97</v>
      </c>
      <c r="D347" s="3">
        <v>100</v>
      </c>
      <c r="E347" s="3">
        <v>99.9</v>
      </c>
      <c r="F347" s="3">
        <v>99.95</v>
      </c>
      <c r="G347" s="3">
        <v>43217</v>
      </c>
    </row>
    <row r="348" spans="1:7" x14ac:dyDescent="0.2">
      <c r="A348" s="2" t="s">
        <v>12</v>
      </c>
      <c r="B348" s="4">
        <v>43523</v>
      </c>
      <c r="C348" s="3">
        <v>99.92</v>
      </c>
      <c r="D348" s="3">
        <v>100</v>
      </c>
      <c r="E348" s="3">
        <v>99.8</v>
      </c>
      <c r="F348" s="3">
        <v>100</v>
      </c>
      <c r="G348" s="3">
        <v>30609</v>
      </c>
    </row>
    <row r="349" spans="1:7" x14ac:dyDescent="0.2">
      <c r="A349" s="2" t="s">
        <v>12</v>
      </c>
      <c r="B349" s="4">
        <v>43524</v>
      </c>
      <c r="C349" s="3">
        <v>100</v>
      </c>
      <c r="D349" s="3">
        <v>100</v>
      </c>
      <c r="E349" s="3">
        <v>99.95</v>
      </c>
      <c r="F349" s="3">
        <v>99.99</v>
      </c>
      <c r="G349" s="3">
        <v>34244</v>
      </c>
    </row>
    <row r="350" spans="1:7" x14ac:dyDescent="0.2">
      <c r="A350" s="2" t="s">
        <v>12</v>
      </c>
      <c r="B350" s="4">
        <v>43525</v>
      </c>
      <c r="C350" s="3">
        <v>100</v>
      </c>
      <c r="D350" s="3">
        <v>100</v>
      </c>
      <c r="E350" s="3">
        <v>99.98</v>
      </c>
      <c r="F350" s="3">
        <v>100</v>
      </c>
      <c r="G350" s="3">
        <v>164842</v>
      </c>
    </row>
    <row r="351" spans="1:7" x14ac:dyDescent="0.2">
      <c r="A351" s="2" t="s">
        <v>12</v>
      </c>
      <c r="B351" s="4">
        <v>43528</v>
      </c>
      <c r="C351" s="3">
        <v>101</v>
      </c>
      <c r="D351" s="3">
        <v>101</v>
      </c>
      <c r="E351" s="3">
        <v>99.95</v>
      </c>
      <c r="F351" s="3">
        <v>99.95</v>
      </c>
      <c r="G351" s="3">
        <v>35813</v>
      </c>
    </row>
    <row r="352" spans="1:7" x14ac:dyDescent="0.2">
      <c r="A352" s="2" t="s">
        <v>12</v>
      </c>
      <c r="B352" s="4">
        <v>43529</v>
      </c>
      <c r="C352" s="3">
        <v>101.11</v>
      </c>
      <c r="D352" s="3">
        <v>101.11</v>
      </c>
      <c r="E352" s="3">
        <v>99.85</v>
      </c>
      <c r="F352" s="3">
        <v>100</v>
      </c>
      <c r="G352" s="3">
        <v>118916</v>
      </c>
    </row>
    <row r="353" spans="1:7" x14ac:dyDescent="0.2">
      <c r="A353" s="2" t="s">
        <v>12</v>
      </c>
      <c r="B353" s="4">
        <v>43530</v>
      </c>
      <c r="C353" s="3">
        <v>100</v>
      </c>
      <c r="D353" s="3">
        <v>100</v>
      </c>
      <c r="E353" s="3">
        <v>98.55</v>
      </c>
      <c r="F353" s="3">
        <v>99.98</v>
      </c>
      <c r="G353" s="3">
        <v>33293</v>
      </c>
    </row>
    <row r="354" spans="1:7" x14ac:dyDescent="0.2">
      <c r="A354" s="2" t="s">
        <v>12</v>
      </c>
      <c r="B354" s="4">
        <v>43531</v>
      </c>
      <c r="C354" s="3">
        <v>99.98</v>
      </c>
      <c r="D354" s="3">
        <v>100</v>
      </c>
      <c r="E354" s="3">
        <v>99.82</v>
      </c>
      <c r="F354" s="3">
        <v>99.99</v>
      </c>
      <c r="G354" s="3">
        <v>47840</v>
      </c>
    </row>
    <row r="355" spans="1:7" x14ac:dyDescent="0.2">
      <c r="A355" s="2" t="s">
        <v>12</v>
      </c>
      <c r="B355" s="4">
        <v>43535</v>
      </c>
      <c r="C355" s="3">
        <v>99.99</v>
      </c>
      <c r="D355" s="3">
        <v>100</v>
      </c>
      <c r="E355" s="3">
        <v>99.9</v>
      </c>
      <c r="F355" s="3">
        <v>99.99</v>
      </c>
      <c r="G355" s="3">
        <v>7969</v>
      </c>
    </row>
    <row r="356" spans="1:7" x14ac:dyDescent="0.2">
      <c r="A356" s="2" t="s">
        <v>12</v>
      </c>
      <c r="B356" s="4">
        <v>43536</v>
      </c>
      <c r="C356" s="3">
        <v>99.99</v>
      </c>
      <c r="D356" s="3">
        <v>100</v>
      </c>
      <c r="E356" s="3">
        <v>99.96</v>
      </c>
      <c r="F356" s="3">
        <v>100</v>
      </c>
      <c r="G356" s="3">
        <v>16855</v>
      </c>
    </row>
    <row r="357" spans="1:7" x14ac:dyDescent="0.2">
      <c r="A357" s="2" t="s">
        <v>12</v>
      </c>
      <c r="B357" s="4">
        <v>43537</v>
      </c>
      <c r="C357" s="3">
        <v>99.93</v>
      </c>
      <c r="D357" s="3">
        <v>100</v>
      </c>
      <c r="E357" s="3">
        <v>99.92</v>
      </c>
      <c r="F357" s="3">
        <v>100</v>
      </c>
      <c r="G357" s="3">
        <v>69683</v>
      </c>
    </row>
    <row r="358" spans="1:7" x14ac:dyDescent="0.2">
      <c r="A358" s="2" t="s">
        <v>12</v>
      </c>
      <c r="B358" s="4">
        <v>43538</v>
      </c>
      <c r="C358" s="3">
        <v>99.99</v>
      </c>
      <c r="D358" s="3">
        <v>100</v>
      </c>
      <c r="E358" s="3">
        <v>99.98</v>
      </c>
      <c r="F358" s="3">
        <v>100</v>
      </c>
      <c r="G358" s="3">
        <v>26339</v>
      </c>
    </row>
    <row r="359" spans="1:7" x14ac:dyDescent="0.2">
      <c r="A359" s="2" t="s">
        <v>12</v>
      </c>
      <c r="B359" s="4">
        <v>43539</v>
      </c>
      <c r="C359" s="3">
        <v>100.1</v>
      </c>
      <c r="D359" s="3">
        <v>100.1</v>
      </c>
      <c r="E359" s="3">
        <v>99.97</v>
      </c>
      <c r="F359" s="3">
        <v>100</v>
      </c>
      <c r="G359" s="3">
        <v>81532</v>
      </c>
    </row>
    <row r="360" spans="1:7" x14ac:dyDescent="0.2">
      <c r="A360" s="2" t="s">
        <v>12</v>
      </c>
      <c r="B360" s="4">
        <v>43542</v>
      </c>
      <c r="C360" s="3">
        <v>99.95</v>
      </c>
      <c r="D360" s="3">
        <v>100</v>
      </c>
      <c r="E360" s="3">
        <v>99.92</v>
      </c>
      <c r="F360" s="3">
        <v>99.99</v>
      </c>
      <c r="G360" s="3">
        <v>44829</v>
      </c>
    </row>
    <row r="361" spans="1:7" x14ac:dyDescent="0.2">
      <c r="A361" s="2" t="s">
        <v>12</v>
      </c>
      <c r="B361" s="4">
        <v>43543</v>
      </c>
      <c r="C361" s="3">
        <v>100</v>
      </c>
      <c r="D361" s="3">
        <v>100</v>
      </c>
      <c r="E361" s="3">
        <v>99.98</v>
      </c>
      <c r="F361" s="3">
        <v>100</v>
      </c>
      <c r="G361" s="3">
        <v>24208</v>
      </c>
    </row>
    <row r="362" spans="1:7" x14ac:dyDescent="0.2">
      <c r="A362" s="2" t="s">
        <v>12</v>
      </c>
      <c r="B362" s="4">
        <v>43544</v>
      </c>
      <c r="C362" s="3">
        <v>100</v>
      </c>
      <c r="D362" s="3">
        <v>100</v>
      </c>
      <c r="E362" s="3">
        <v>99.75</v>
      </c>
      <c r="F362" s="3">
        <v>99.98</v>
      </c>
      <c r="G362" s="3">
        <v>28040</v>
      </c>
    </row>
    <row r="363" spans="1:7" x14ac:dyDescent="0.2">
      <c r="A363" s="2" t="s">
        <v>12</v>
      </c>
      <c r="B363" s="4">
        <v>43545</v>
      </c>
      <c r="C363" s="3">
        <v>100</v>
      </c>
      <c r="D363" s="3">
        <v>100</v>
      </c>
      <c r="E363" s="3">
        <v>99.8</v>
      </c>
      <c r="F363" s="3">
        <v>99.98</v>
      </c>
      <c r="G363" s="3">
        <v>26939</v>
      </c>
    </row>
    <row r="364" spans="1:7" x14ac:dyDescent="0.2">
      <c r="A364" s="2" t="s">
        <v>12</v>
      </c>
      <c r="B364" s="4">
        <v>43546</v>
      </c>
      <c r="C364" s="3">
        <v>99.97</v>
      </c>
      <c r="D364" s="3">
        <v>100</v>
      </c>
      <c r="E364" s="3">
        <v>99.76</v>
      </c>
      <c r="F364" s="3">
        <v>99.98</v>
      </c>
      <c r="G364" s="3">
        <v>35770</v>
      </c>
    </row>
    <row r="365" spans="1:7" x14ac:dyDescent="0.2">
      <c r="A365" s="2" t="s">
        <v>12</v>
      </c>
      <c r="B365" s="4">
        <v>43549</v>
      </c>
      <c r="C365" s="3">
        <v>99.82</v>
      </c>
      <c r="D365" s="3">
        <v>100</v>
      </c>
      <c r="E365" s="3">
        <v>99.75</v>
      </c>
      <c r="F365" s="3">
        <v>99.96</v>
      </c>
      <c r="G365" s="3">
        <v>36524</v>
      </c>
    </row>
    <row r="366" spans="1:7" x14ac:dyDescent="0.2">
      <c r="A366" s="2" t="s">
        <v>12</v>
      </c>
      <c r="B366" s="4">
        <v>43550</v>
      </c>
      <c r="C366" s="3">
        <v>99.98</v>
      </c>
      <c r="D366" s="3">
        <v>99.98</v>
      </c>
      <c r="E366" s="3">
        <v>99.77</v>
      </c>
      <c r="F366" s="3">
        <v>99.77</v>
      </c>
      <c r="G366" s="3">
        <v>70200</v>
      </c>
    </row>
    <row r="367" spans="1:7" x14ac:dyDescent="0.2">
      <c r="A367" s="2" t="s">
        <v>12</v>
      </c>
      <c r="B367" s="4">
        <v>43551</v>
      </c>
      <c r="C367" s="3">
        <v>98.78</v>
      </c>
      <c r="D367" s="3">
        <v>100</v>
      </c>
      <c r="E367" s="3">
        <v>98.78</v>
      </c>
      <c r="F367" s="3">
        <v>99.95</v>
      </c>
      <c r="G367" s="3">
        <v>22661</v>
      </c>
    </row>
    <row r="368" spans="1:7" x14ac:dyDescent="0.2">
      <c r="A368" s="2" t="s">
        <v>12</v>
      </c>
      <c r="B368" s="4">
        <v>43552</v>
      </c>
      <c r="C368" s="3">
        <v>99.86</v>
      </c>
      <c r="D368" s="3">
        <v>100</v>
      </c>
      <c r="E368" s="3">
        <v>99.85</v>
      </c>
      <c r="F368" s="3">
        <v>100</v>
      </c>
      <c r="G368" s="3">
        <v>178751</v>
      </c>
    </row>
    <row r="369" spans="1:7" x14ac:dyDescent="0.2">
      <c r="A369" s="2" t="s">
        <v>12</v>
      </c>
      <c r="B369" s="4">
        <v>43553</v>
      </c>
      <c r="C369" s="3">
        <v>98.87</v>
      </c>
      <c r="D369" s="3">
        <v>100</v>
      </c>
      <c r="E369" s="3">
        <v>98.87</v>
      </c>
      <c r="F369" s="3">
        <v>99.99</v>
      </c>
      <c r="G369" s="3">
        <v>156549</v>
      </c>
    </row>
    <row r="370" spans="1:7" x14ac:dyDescent="0.2">
      <c r="A370" s="2" t="s">
        <v>12</v>
      </c>
      <c r="B370" s="4">
        <v>43556</v>
      </c>
      <c r="C370" s="3">
        <v>99.97</v>
      </c>
      <c r="D370" s="3">
        <v>100</v>
      </c>
      <c r="E370" s="3">
        <v>99.8</v>
      </c>
      <c r="F370" s="3">
        <v>99.9</v>
      </c>
      <c r="G370" s="3">
        <v>53641</v>
      </c>
    </row>
    <row r="371" spans="1:7" x14ac:dyDescent="0.2">
      <c r="A371" s="2" t="s">
        <v>12</v>
      </c>
      <c r="B371" s="4">
        <v>43557</v>
      </c>
      <c r="C371" s="3">
        <v>99.99</v>
      </c>
      <c r="D371" s="3">
        <v>100</v>
      </c>
      <c r="E371" s="3">
        <v>99.93</v>
      </c>
      <c r="F371" s="3">
        <v>100</v>
      </c>
      <c r="G371" s="3">
        <v>121443</v>
      </c>
    </row>
    <row r="372" spans="1:7" x14ac:dyDescent="0.2">
      <c r="A372" s="2" t="s">
        <v>12</v>
      </c>
      <c r="B372" s="4">
        <v>43558</v>
      </c>
      <c r="C372" s="3">
        <v>99.99</v>
      </c>
      <c r="D372" s="3">
        <v>100</v>
      </c>
      <c r="E372" s="3">
        <v>99.8</v>
      </c>
      <c r="F372" s="3">
        <v>100</v>
      </c>
      <c r="G372" s="3">
        <v>84839</v>
      </c>
    </row>
    <row r="373" spans="1:7" x14ac:dyDescent="0.2">
      <c r="A373" s="2" t="s">
        <v>12</v>
      </c>
      <c r="B373" s="4">
        <v>43559</v>
      </c>
      <c r="C373" s="3">
        <v>99.99</v>
      </c>
      <c r="D373" s="3">
        <v>100</v>
      </c>
      <c r="E373" s="3">
        <v>99.96</v>
      </c>
      <c r="F373" s="3">
        <v>99.96</v>
      </c>
      <c r="G373" s="3">
        <v>33705</v>
      </c>
    </row>
    <row r="374" spans="1:7" x14ac:dyDescent="0.2">
      <c r="A374" s="2" t="s">
        <v>12</v>
      </c>
      <c r="B374" s="4">
        <v>43560</v>
      </c>
      <c r="C374" s="3">
        <v>98.97</v>
      </c>
      <c r="D374" s="3">
        <v>100</v>
      </c>
      <c r="E374" s="3">
        <v>98.97</v>
      </c>
      <c r="F374" s="3">
        <v>100</v>
      </c>
      <c r="G374" s="3">
        <v>29054</v>
      </c>
    </row>
    <row r="375" spans="1:7" x14ac:dyDescent="0.2">
      <c r="A375" s="2" t="s">
        <v>12</v>
      </c>
      <c r="B375" s="4">
        <v>43563</v>
      </c>
      <c r="C375" s="3">
        <v>100</v>
      </c>
      <c r="D375" s="3">
        <v>100</v>
      </c>
      <c r="E375" s="3">
        <v>99.9</v>
      </c>
      <c r="F375" s="3">
        <v>100</v>
      </c>
      <c r="G375" s="3">
        <v>143715</v>
      </c>
    </row>
    <row r="376" spans="1:7" x14ac:dyDescent="0.2">
      <c r="A376" s="2" t="s">
        <v>12</v>
      </c>
      <c r="B376" s="4">
        <v>43564</v>
      </c>
      <c r="C376" s="3">
        <v>100</v>
      </c>
      <c r="D376" s="3">
        <v>100</v>
      </c>
      <c r="E376" s="3">
        <v>99.88</v>
      </c>
      <c r="F376" s="3">
        <v>100</v>
      </c>
      <c r="G376" s="3">
        <v>123259</v>
      </c>
    </row>
    <row r="377" spans="1:7" x14ac:dyDescent="0.2">
      <c r="A377" s="2" t="s">
        <v>12</v>
      </c>
      <c r="B377" s="4">
        <v>43565</v>
      </c>
      <c r="C377" s="3">
        <v>100.08</v>
      </c>
      <c r="D377" s="3">
        <v>100.09</v>
      </c>
      <c r="E377" s="3">
        <v>99.99</v>
      </c>
      <c r="F377" s="3">
        <v>100</v>
      </c>
      <c r="G377" s="3">
        <v>576212</v>
      </c>
    </row>
    <row r="378" spans="1:7" x14ac:dyDescent="0.2">
      <c r="A378" s="2" t="s">
        <v>12</v>
      </c>
      <c r="B378" s="4">
        <v>43566</v>
      </c>
      <c r="C378" s="3">
        <v>100.01</v>
      </c>
      <c r="D378" s="3">
        <v>100.47</v>
      </c>
      <c r="E378" s="3">
        <v>100</v>
      </c>
      <c r="F378" s="3">
        <v>100.1</v>
      </c>
      <c r="G378" s="3">
        <v>75539</v>
      </c>
    </row>
    <row r="379" spans="1:7" x14ac:dyDescent="0.2">
      <c r="A379" s="2" t="s">
        <v>12</v>
      </c>
      <c r="B379" s="4">
        <v>43567</v>
      </c>
      <c r="C379" s="3">
        <v>100</v>
      </c>
      <c r="D379" s="3">
        <v>100.25</v>
      </c>
      <c r="E379" s="3">
        <v>100</v>
      </c>
      <c r="F379" s="3">
        <v>100.16</v>
      </c>
      <c r="G379" s="3">
        <v>66106</v>
      </c>
    </row>
    <row r="380" spans="1:7" x14ac:dyDescent="0.2">
      <c r="A380" s="2" t="s">
        <v>12</v>
      </c>
      <c r="B380" s="4">
        <v>43570</v>
      </c>
      <c r="C380" s="3">
        <v>100.06</v>
      </c>
      <c r="D380" s="3">
        <v>100.4</v>
      </c>
      <c r="E380" s="3">
        <v>99.98</v>
      </c>
      <c r="F380" s="3">
        <v>100.15</v>
      </c>
      <c r="G380" s="3">
        <v>80297</v>
      </c>
    </row>
    <row r="381" spans="1:7" x14ac:dyDescent="0.2">
      <c r="A381" s="2" t="s">
        <v>12</v>
      </c>
      <c r="B381" s="4">
        <v>43571</v>
      </c>
      <c r="C381" s="3">
        <v>100.15</v>
      </c>
      <c r="D381" s="3">
        <v>100.3</v>
      </c>
      <c r="E381" s="3">
        <v>99.99</v>
      </c>
      <c r="F381" s="3">
        <v>100.1</v>
      </c>
      <c r="G381" s="3">
        <v>141598</v>
      </c>
    </row>
    <row r="382" spans="1:7" x14ac:dyDescent="0.2">
      <c r="A382" s="2" t="s">
        <v>12</v>
      </c>
      <c r="B382" s="4">
        <v>43572</v>
      </c>
      <c r="C382" s="3">
        <v>100.14</v>
      </c>
      <c r="D382" s="3">
        <v>100.28</v>
      </c>
      <c r="E382" s="3">
        <v>100.1</v>
      </c>
      <c r="F382" s="3">
        <v>100.17</v>
      </c>
      <c r="G382" s="3">
        <v>74856</v>
      </c>
    </row>
    <row r="383" spans="1:7" x14ac:dyDescent="0.2">
      <c r="A383" s="2" t="s">
        <v>12</v>
      </c>
      <c r="B383" s="4">
        <v>43573</v>
      </c>
      <c r="C383" s="3">
        <v>101.21</v>
      </c>
      <c r="D383" s="3">
        <v>101.21</v>
      </c>
      <c r="E383" s="3">
        <v>100.1</v>
      </c>
      <c r="F383" s="3">
        <v>100.2</v>
      </c>
      <c r="G383" s="3">
        <v>58112</v>
      </c>
    </row>
    <row r="384" spans="1:7" x14ac:dyDescent="0.2">
      <c r="A384" s="2" t="s">
        <v>12</v>
      </c>
      <c r="B384" s="4">
        <v>43574</v>
      </c>
      <c r="C384" s="3">
        <v>101.2</v>
      </c>
      <c r="D384" s="3">
        <v>101.2</v>
      </c>
      <c r="E384" s="3">
        <v>100</v>
      </c>
      <c r="F384" s="3">
        <v>100.29</v>
      </c>
      <c r="G384" s="3">
        <v>66377</v>
      </c>
    </row>
    <row r="385" spans="1:7" x14ac:dyDescent="0.2">
      <c r="A385" s="2" t="s">
        <v>12</v>
      </c>
      <c r="B385" s="4">
        <v>43577</v>
      </c>
      <c r="C385" s="3">
        <v>100.1</v>
      </c>
      <c r="D385" s="3">
        <v>100.23</v>
      </c>
      <c r="E385" s="3">
        <v>100.01</v>
      </c>
      <c r="F385" s="3">
        <v>100.15</v>
      </c>
      <c r="G385" s="3">
        <v>9389</v>
      </c>
    </row>
    <row r="386" spans="1:7" x14ac:dyDescent="0.2">
      <c r="A386" s="2" t="s">
        <v>12</v>
      </c>
      <c r="B386" s="4">
        <v>43578</v>
      </c>
      <c r="C386" s="3">
        <v>101.22</v>
      </c>
      <c r="D386" s="3">
        <v>101.22</v>
      </c>
      <c r="E386" s="3">
        <v>100.1</v>
      </c>
      <c r="F386" s="3">
        <v>100.5</v>
      </c>
      <c r="G386" s="3">
        <v>91718</v>
      </c>
    </row>
    <row r="387" spans="1:7" x14ac:dyDescent="0.2">
      <c r="A387" s="2" t="s">
        <v>12</v>
      </c>
      <c r="B387" s="4">
        <v>43579</v>
      </c>
      <c r="C387" s="3">
        <v>101.55</v>
      </c>
      <c r="D387" s="3">
        <v>101.55</v>
      </c>
      <c r="E387" s="3">
        <v>100.01</v>
      </c>
      <c r="F387" s="3">
        <v>100.3</v>
      </c>
      <c r="G387" s="3">
        <v>12159</v>
      </c>
    </row>
    <row r="388" spans="1:7" x14ac:dyDescent="0.2">
      <c r="A388" s="2" t="s">
        <v>12</v>
      </c>
      <c r="B388" s="4">
        <v>43580</v>
      </c>
      <c r="C388" s="3">
        <v>100.09</v>
      </c>
      <c r="D388" s="3">
        <v>100.25</v>
      </c>
      <c r="E388" s="3">
        <v>100.06</v>
      </c>
      <c r="F388" s="3">
        <v>100.23</v>
      </c>
      <c r="G388" s="3">
        <v>31133</v>
      </c>
    </row>
    <row r="389" spans="1:7" x14ac:dyDescent="0.2">
      <c r="A389" s="2" t="s">
        <v>12</v>
      </c>
      <c r="B389" s="4">
        <v>43581</v>
      </c>
      <c r="C389" s="3">
        <v>100.19</v>
      </c>
      <c r="D389" s="3">
        <v>100.25</v>
      </c>
      <c r="E389" s="3">
        <v>100.04</v>
      </c>
      <c r="F389" s="3">
        <v>100.2</v>
      </c>
      <c r="G389" s="3">
        <v>29516</v>
      </c>
    </row>
    <row r="390" spans="1:7" x14ac:dyDescent="0.2">
      <c r="A390" s="2" t="s">
        <v>12</v>
      </c>
      <c r="B390" s="4">
        <v>43584</v>
      </c>
      <c r="C390" s="3">
        <v>100.25</v>
      </c>
      <c r="D390" s="3">
        <v>100.4</v>
      </c>
      <c r="E390" s="3">
        <v>98.7</v>
      </c>
      <c r="F390" s="3">
        <v>100.2</v>
      </c>
      <c r="G390" s="3">
        <v>121343</v>
      </c>
    </row>
    <row r="391" spans="1:7" x14ac:dyDescent="0.2">
      <c r="A391" s="2" t="s">
        <v>12</v>
      </c>
      <c r="B391" s="4">
        <v>43585</v>
      </c>
      <c r="C391" s="3">
        <v>100.15</v>
      </c>
      <c r="D391" s="3">
        <v>100.49</v>
      </c>
      <c r="E391" s="3">
        <v>100.05</v>
      </c>
      <c r="F391" s="3">
        <v>100.36</v>
      </c>
      <c r="G391" s="3">
        <v>21055</v>
      </c>
    </row>
    <row r="392" spans="1:7" x14ac:dyDescent="0.2">
      <c r="A392" s="2" t="s">
        <v>12</v>
      </c>
      <c r="B392" s="4">
        <v>43587</v>
      </c>
      <c r="C392" s="3">
        <v>100.35</v>
      </c>
      <c r="D392" s="3">
        <v>100.45</v>
      </c>
      <c r="E392" s="3">
        <v>100.15</v>
      </c>
      <c r="F392" s="3">
        <v>100.16</v>
      </c>
      <c r="G392" s="3">
        <v>188</v>
      </c>
    </row>
    <row r="393" spans="1:7" x14ac:dyDescent="0.2">
      <c r="A393" s="2" t="s">
        <v>12</v>
      </c>
      <c r="B393" s="4">
        <v>43588</v>
      </c>
      <c r="C393" s="3">
        <v>101.33</v>
      </c>
      <c r="D393" s="3">
        <v>101.33</v>
      </c>
      <c r="E393" s="3">
        <v>100.15</v>
      </c>
      <c r="F393" s="3">
        <v>100.25</v>
      </c>
      <c r="G393" s="3">
        <v>177</v>
      </c>
    </row>
    <row r="394" spans="1:7" x14ac:dyDescent="0.2">
      <c r="A394" s="2" t="s">
        <v>12</v>
      </c>
      <c r="B394" s="4">
        <v>43591</v>
      </c>
      <c r="C394" s="3">
        <v>100.25</v>
      </c>
      <c r="D394" s="3">
        <v>100.25</v>
      </c>
      <c r="E394" s="3">
        <v>100.16</v>
      </c>
      <c r="F394" s="3">
        <v>100.25</v>
      </c>
      <c r="G394" s="3">
        <v>42439</v>
      </c>
    </row>
    <row r="395" spans="1:7" x14ac:dyDescent="0.2">
      <c r="A395" s="2" t="s">
        <v>12</v>
      </c>
      <c r="B395" s="4">
        <v>43592</v>
      </c>
      <c r="C395" s="3">
        <v>101.25</v>
      </c>
      <c r="D395" s="3">
        <v>101.25</v>
      </c>
      <c r="E395" s="3">
        <v>100.2</v>
      </c>
      <c r="F395" s="3">
        <v>100.5</v>
      </c>
      <c r="G395" s="3">
        <v>7105</v>
      </c>
    </row>
    <row r="396" spans="1:7" x14ac:dyDescent="0.2">
      <c r="A396" s="2" t="s">
        <v>12</v>
      </c>
      <c r="B396" s="4">
        <v>43593</v>
      </c>
      <c r="C396" s="3">
        <v>100.68</v>
      </c>
      <c r="D396" s="3">
        <v>100.68</v>
      </c>
      <c r="E396" s="3">
        <v>100.1</v>
      </c>
      <c r="F396" s="3">
        <v>100.15</v>
      </c>
      <c r="G396" s="3">
        <v>82016</v>
      </c>
    </row>
    <row r="397" spans="1:7" x14ac:dyDescent="0.2">
      <c r="A397" s="2" t="s">
        <v>12</v>
      </c>
      <c r="B397" s="4">
        <v>43595</v>
      </c>
      <c r="C397" s="3">
        <v>100.16</v>
      </c>
      <c r="D397" s="3">
        <v>100.16</v>
      </c>
      <c r="E397" s="3">
        <v>100.03</v>
      </c>
      <c r="F397" s="3">
        <v>100.05</v>
      </c>
      <c r="G397" s="3">
        <v>17395</v>
      </c>
    </row>
    <row r="398" spans="1:7" x14ac:dyDescent="0.2">
      <c r="A398" s="2" t="s">
        <v>12</v>
      </c>
      <c r="B398" s="4">
        <v>43598</v>
      </c>
      <c r="C398" s="3">
        <v>101.23</v>
      </c>
      <c r="D398" s="3">
        <v>101.23</v>
      </c>
      <c r="E398" s="3">
        <v>99.85</v>
      </c>
      <c r="F398" s="3">
        <v>100.08</v>
      </c>
      <c r="G398" s="3">
        <v>54045</v>
      </c>
    </row>
    <row r="399" spans="1:7" x14ac:dyDescent="0.2">
      <c r="A399" s="2" t="s">
        <v>12</v>
      </c>
      <c r="B399" s="4">
        <v>43599</v>
      </c>
      <c r="C399" s="3">
        <v>100.51</v>
      </c>
      <c r="D399" s="3">
        <v>100.51</v>
      </c>
      <c r="E399" s="3">
        <v>100.05</v>
      </c>
      <c r="F399" s="3">
        <v>100.31</v>
      </c>
      <c r="G399" s="3">
        <v>16726</v>
      </c>
    </row>
    <row r="400" spans="1:7" x14ac:dyDescent="0.2">
      <c r="A400" s="2" t="s">
        <v>12</v>
      </c>
      <c r="B400" s="4">
        <v>43600</v>
      </c>
      <c r="C400" s="3">
        <v>101.36</v>
      </c>
      <c r="D400" s="3">
        <v>101.36</v>
      </c>
      <c r="E400" s="3">
        <v>100.1</v>
      </c>
      <c r="F400" s="3">
        <v>100.3</v>
      </c>
      <c r="G400" s="3">
        <v>52557</v>
      </c>
    </row>
    <row r="401" spans="1:7" x14ac:dyDescent="0.2">
      <c r="A401" s="2" t="s">
        <v>12</v>
      </c>
      <c r="B401" s="4">
        <v>43601</v>
      </c>
      <c r="C401" s="3">
        <v>100.15</v>
      </c>
      <c r="D401" s="3">
        <v>100.8</v>
      </c>
      <c r="E401" s="3">
        <v>100.15</v>
      </c>
      <c r="F401" s="3">
        <v>100.31</v>
      </c>
      <c r="G401" s="3">
        <v>126303</v>
      </c>
    </row>
    <row r="402" spans="1:7" x14ac:dyDescent="0.2">
      <c r="A402" s="2" t="s">
        <v>12</v>
      </c>
      <c r="B402" s="4">
        <v>43602</v>
      </c>
      <c r="C402" s="3">
        <v>101.55</v>
      </c>
      <c r="D402" s="3">
        <v>101.55</v>
      </c>
      <c r="E402" s="3">
        <v>100.21</v>
      </c>
      <c r="F402" s="3">
        <v>100.66</v>
      </c>
      <c r="G402" s="3">
        <v>123637</v>
      </c>
    </row>
    <row r="403" spans="1:7" x14ac:dyDescent="0.2">
      <c r="A403" s="2" t="s">
        <v>12</v>
      </c>
      <c r="B403" s="4">
        <v>43605</v>
      </c>
      <c r="C403" s="3">
        <v>99.44</v>
      </c>
      <c r="D403" s="3">
        <v>100.8</v>
      </c>
      <c r="E403" s="3">
        <v>99.44</v>
      </c>
      <c r="F403" s="3">
        <v>100.6</v>
      </c>
      <c r="G403" s="3">
        <v>33779</v>
      </c>
    </row>
    <row r="404" spans="1:7" x14ac:dyDescent="0.2">
      <c r="A404" s="2" t="s">
        <v>12</v>
      </c>
      <c r="B404" s="4">
        <v>43606</v>
      </c>
      <c r="C404" s="3">
        <v>100.55</v>
      </c>
      <c r="D404" s="3">
        <v>100.85</v>
      </c>
      <c r="E404" s="3">
        <v>100.55</v>
      </c>
      <c r="F404" s="3">
        <v>100.71</v>
      </c>
      <c r="G404" s="3">
        <v>40411</v>
      </c>
    </row>
    <row r="405" spans="1:7" x14ac:dyDescent="0.2">
      <c r="A405" s="2" t="s">
        <v>12</v>
      </c>
      <c r="B405" s="4">
        <v>43607</v>
      </c>
      <c r="C405" s="3">
        <v>100.41</v>
      </c>
      <c r="D405" s="3">
        <v>101</v>
      </c>
      <c r="E405" s="3">
        <v>100.31</v>
      </c>
      <c r="F405" s="3">
        <v>100.81</v>
      </c>
      <c r="G405" s="3">
        <v>57184</v>
      </c>
    </row>
    <row r="406" spans="1:7" x14ac:dyDescent="0.2">
      <c r="A406" s="2" t="s">
        <v>12</v>
      </c>
      <c r="B406" s="4">
        <v>43608</v>
      </c>
      <c r="C406" s="3">
        <v>102.06</v>
      </c>
      <c r="D406" s="3">
        <v>102.06</v>
      </c>
      <c r="E406" s="3">
        <v>100.42</v>
      </c>
      <c r="F406" s="3">
        <v>100.9</v>
      </c>
      <c r="G406" s="3">
        <v>8475</v>
      </c>
    </row>
    <row r="407" spans="1:7" x14ac:dyDescent="0.2">
      <c r="A407" s="2" t="s">
        <v>12</v>
      </c>
      <c r="B407" s="4">
        <v>43609</v>
      </c>
      <c r="C407" s="3">
        <v>100.53</v>
      </c>
      <c r="D407" s="3">
        <v>100.89</v>
      </c>
      <c r="E407" s="3">
        <v>100.53</v>
      </c>
      <c r="F407" s="3">
        <v>100.68</v>
      </c>
      <c r="G407" s="3">
        <v>2529</v>
      </c>
    </row>
    <row r="408" spans="1:7" x14ac:dyDescent="0.2">
      <c r="A408" s="2" t="s">
        <v>12</v>
      </c>
      <c r="B408" s="4">
        <v>43612</v>
      </c>
      <c r="C408" s="3">
        <v>100.78</v>
      </c>
      <c r="D408" s="3">
        <v>100.78</v>
      </c>
      <c r="E408" s="3">
        <v>100.5</v>
      </c>
      <c r="F408" s="3">
        <v>100.7</v>
      </c>
      <c r="G408" s="3">
        <v>10267</v>
      </c>
    </row>
    <row r="409" spans="1:7" x14ac:dyDescent="0.2">
      <c r="A409" s="2" t="s">
        <v>12</v>
      </c>
      <c r="B409" s="4">
        <v>43613</v>
      </c>
      <c r="C409" s="3">
        <v>100.47</v>
      </c>
      <c r="D409" s="3">
        <v>101</v>
      </c>
      <c r="E409" s="3">
        <v>100.47</v>
      </c>
      <c r="F409" s="3">
        <v>100.89</v>
      </c>
      <c r="G409" s="3">
        <v>20247</v>
      </c>
    </row>
    <row r="410" spans="1:7" x14ac:dyDescent="0.2">
      <c r="A410" s="2" t="s">
        <v>12</v>
      </c>
      <c r="B410" s="4">
        <v>43614</v>
      </c>
      <c r="C410" s="3">
        <v>100.52</v>
      </c>
      <c r="D410" s="3">
        <v>100.92</v>
      </c>
      <c r="E410" s="3">
        <v>100.52</v>
      </c>
      <c r="F410" s="3">
        <v>100.77</v>
      </c>
      <c r="G410" s="3">
        <v>6089</v>
      </c>
    </row>
    <row r="411" spans="1:7" x14ac:dyDescent="0.2">
      <c r="A411" s="2" t="s">
        <v>12</v>
      </c>
      <c r="B411" s="4">
        <v>43615</v>
      </c>
      <c r="C411" s="3">
        <v>102</v>
      </c>
      <c r="D411" s="3">
        <v>102</v>
      </c>
      <c r="E411" s="3">
        <v>100.39</v>
      </c>
      <c r="F411" s="3">
        <v>100.39</v>
      </c>
      <c r="G411" s="3">
        <v>14645</v>
      </c>
    </row>
    <row r="412" spans="1:7" x14ac:dyDescent="0.2">
      <c r="A412" s="2" t="s">
        <v>12</v>
      </c>
      <c r="B412" s="4">
        <v>43616</v>
      </c>
      <c r="C412" s="3">
        <v>100.43</v>
      </c>
      <c r="D412" s="3">
        <v>100.89</v>
      </c>
      <c r="E412" s="3">
        <v>100.32</v>
      </c>
      <c r="F412" s="3">
        <v>100.88</v>
      </c>
      <c r="G412" s="3">
        <v>13032</v>
      </c>
    </row>
    <row r="413" spans="1:7" x14ac:dyDescent="0.2">
      <c r="A413" s="2" t="s">
        <v>12</v>
      </c>
      <c r="B413" s="4">
        <v>43619</v>
      </c>
      <c r="C413" s="3">
        <v>101.89</v>
      </c>
      <c r="D413" s="3">
        <v>101.89</v>
      </c>
      <c r="E413" s="3">
        <v>100.47</v>
      </c>
      <c r="F413" s="3">
        <v>100.49</v>
      </c>
      <c r="G413" s="3">
        <v>16162</v>
      </c>
    </row>
    <row r="414" spans="1:7" x14ac:dyDescent="0.2">
      <c r="A414" s="2" t="s">
        <v>12</v>
      </c>
      <c r="B414" s="4">
        <v>43620</v>
      </c>
      <c r="C414" s="3">
        <v>101.9</v>
      </c>
      <c r="D414" s="3">
        <v>101.9</v>
      </c>
      <c r="E414" s="3">
        <v>100.4</v>
      </c>
      <c r="F414" s="3">
        <v>100.86</v>
      </c>
      <c r="G414" s="3">
        <v>88774</v>
      </c>
    </row>
    <row r="415" spans="1:7" x14ac:dyDescent="0.2">
      <c r="A415" s="2" t="s">
        <v>12</v>
      </c>
      <c r="B415" s="4">
        <v>43621</v>
      </c>
      <c r="C415" s="3">
        <v>100.85</v>
      </c>
      <c r="D415" s="3">
        <v>101</v>
      </c>
      <c r="E415" s="3">
        <v>100.61</v>
      </c>
      <c r="F415" s="3">
        <v>100.84</v>
      </c>
      <c r="G415" s="3">
        <v>4370</v>
      </c>
    </row>
    <row r="416" spans="1:7" x14ac:dyDescent="0.2">
      <c r="A416" s="2" t="s">
        <v>12</v>
      </c>
      <c r="B416" s="4">
        <v>43622</v>
      </c>
      <c r="C416" s="3">
        <v>100.51</v>
      </c>
      <c r="D416" s="3">
        <v>101</v>
      </c>
      <c r="E416" s="3">
        <v>100.51</v>
      </c>
      <c r="F416" s="3">
        <v>100.94</v>
      </c>
      <c r="G416" s="3">
        <v>6982</v>
      </c>
    </row>
    <row r="417" spans="1:7" x14ac:dyDescent="0.2">
      <c r="A417" s="2" t="s">
        <v>12</v>
      </c>
      <c r="B417" s="4">
        <v>43623</v>
      </c>
      <c r="C417" s="3">
        <v>100.98</v>
      </c>
      <c r="D417" s="3">
        <v>100.98</v>
      </c>
      <c r="E417" s="3">
        <v>100.5</v>
      </c>
      <c r="F417" s="3">
        <v>100.71</v>
      </c>
      <c r="G417" s="3">
        <v>2754</v>
      </c>
    </row>
    <row r="418" spans="1:7" x14ac:dyDescent="0.2">
      <c r="A418" s="2" t="s">
        <v>12</v>
      </c>
      <c r="B418" s="4">
        <v>43626</v>
      </c>
      <c r="C418" s="3">
        <v>99.65</v>
      </c>
      <c r="D418" s="3">
        <v>100.92</v>
      </c>
      <c r="E418" s="3">
        <v>99.65</v>
      </c>
      <c r="F418" s="3">
        <v>100.85</v>
      </c>
      <c r="G418" s="3">
        <v>6404</v>
      </c>
    </row>
    <row r="419" spans="1:7" x14ac:dyDescent="0.2">
      <c r="A419" s="2" t="s">
        <v>12</v>
      </c>
      <c r="B419" s="4">
        <v>43627</v>
      </c>
      <c r="C419" s="3">
        <v>101.93</v>
      </c>
      <c r="D419" s="3">
        <v>101.93</v>
      </c>
      <c r="E419" s="3">
        <v>100.58</v>
      </c>
      <c r="F419" s="3">
        <v>100.89</v>
      </c>
      <c r="G419" s="3">
        <v>19931</v>
      </c>
    </row>
    <row r="420" spans="1:7" x14ac:dyDescent="0.2">
      <c r="A420" s="2" t="s">
        <v>12</v>
      </c>
      <c r="B420" s="4">
        <v>43629</v>
      </c>
      <c r="C420" s="3">
        <v>101.1</v>
      </c>
      <c r="D420" s="3">
        <v>101.2</v>
      </c>
      <c r="E420" s="3">
        <v>100.54</v>
      </c>
      <c r="F420" s="3">
        <v>100.98</v>
      </c>
      <c r="G420" s="3">
        <v>11320</v>
      </c>
    </row>
    <row r="421" spans="1:7" x14ac:dyDescent="0.2">
      <c r="A421" s="2" t="s">
        <v>12</v>
      </c>
      <c r="B421" s="4">
        <v>43630</v>
      </c>
      <c r="C421" s="3">
        <v>99.76</v>
      </c>
      <c r="D421" s="3">
        <v>101.29</v>
      </c>
      <c r="E421" s="3">
        <v>99.76</v>
      </c>
      <c r="F421" s="3">
        <v>100.99</v>
      </c>
      <c r="G421" s="3">
        <v>4687</v>
      </c>
    </row>
    <row r="422" spans="1:7" x14ac:dyDescent="0.2">
      <c r="A422" s="2" t="s">
        <v>12</v>
      </c>
      <c r="B422" s="4">
        <v>43633</v>
      </c>
      <c r="C422" s="3">
        <v>99.77</v>
      </c>
      <c r="D422" s="3">
        <v>101.5</v>
      </c>
      <c r="E422" s="3">
        <v>99.77</v>
      </c>
      <c r="F422" s="3">
        <v>101.01</v>
      </c>
      <c r="G422" s="3">
        <v>13034</v>
      </c>
    </row>
    <row r="423" spans="1:7" x14ac:dyDescent="0.2">
      <c r="A423" s="2" t="s">
        <v>12</v>
      </c>
      <c r="B423" s="4">
        <v>43634</v>
      </c>
      <c r="C423" s="3">
        <v>101.1</v>
      </c>
      <c r="D423" s="3">
        <v>101.1</v>
      </c>
      <c r="E423" s="3">
        <v>100.5</v>
      </c>
      <c r="F423" s="3">
        <v>100.83</v>
      </c>
      <c r="G423" s="3">
        <v>4264</v>
      </c>
    </row>
    <row r="424" spans="1:7" x14ac:dyDescent="0.2">
      <c r="A424" s="2" t="s">
        <v>12</v>
      </c>
      <c r="B424" s="4">
        <v>43635</v>
      </c>
      <c r="C424" s="3">
        <v>101.96</v>
      </c>
      <c r="D424" s="3">
        <v>101.96</v>
      </c>
      <c r="E424" s="3">
        <v>100.72</v>
      </c>
      <c r="F424" s="3">
        <v>100.89</v>
      </c>
      <c r="G424" s="3">
        <v>7989</v>
      </c>
    </row>
    <row r="425" spans="1:7" x14ac:dyDescent="0.2">
      <c r="A425" s="2" t="s">
        <v>12</v>
      </c>
      <c r="B425" s="4">
        <v>43636</v>
      </c>
      <c r="C425" s="3">
        <v>101.14</v>
      </c>
      <c r="D425" s="3">
        <v>101.3</v>
      </c>
      <c r="E425" s="3">
        <v>100.61</v>
      </c>
      <c r="F425" s="3">
        <v>101.3</v>
      </c>
      <c r="G425" s="3">
        <v>15905</v>
      </c>
    </row>
    <row r="426" spans="1:7" x14ac:dyDescent="0.2">
      <c r="A426" s="2" t="s">
        <v>12</v>
      </c>
      <c r="B426" s="4">
        <v>43637</v>
      </c>
      <c r="C426" s="3">
        <v>101.37</v>
      </c>
      <c r="D426" s="3">
        <v>101.38</v>
      </c>
      <c r="E426" s="3">
        <v>100.82</v>
      </c>
      <c r="F426" s="3">
        <v>101.18</v>
      </c>
      <c r="G426" s="3">
        <v>1373</v>
      </c>
    </row>
    <row r="427" spans="1:7" x14ac:dyDescent="0.2">
      <c r="A427" s="2" t="s">
        <v>12</v>
      </c>
      <c r="B427" s="4">
        <v>43640</v>
      </c>
      <c r="C427" s="3">
        <v>101.33</v>
      </c>
      <c r="D427" s="3">
        <v>101.4</v>
      </c>
      <c r="E427" s="3">
        <v>100.92</v>
      </c>
      <c r="F427" s="3">
        <v>101.07</v>
      </c>
      <c r="G427" s="3">
        <v>4268</v>
      </c>
    </row>
    <row r="428" spans="1:7" x14ac:dyDescent="0.2">
      <c r="A428" s="2" t="s">
        <v>12</v>
      </c>
      <c r="B428" s="4">
        <v>43641</v>
      </c>
      <c r="C428" s="3">
        <v>100.82</v>
      </c>
      <c r="D428" s="3">
        <v>101.33</v>
      </c>
      <c r="E428" s="3">
        <v>100.65</v>
      </c>
      <c r="F428" s="3">
        <v>101</v>
      </c>
      <c r="G428" s="3">
        <v>9823</v>
      </c>
    </row>
    <row r="429" spans="1:7" x14ac:dyDescent="0.2">
      <c r="A429" s="2" t="s">
        <v>12</v>
      </c>
      <c r="B429" s="4">
        <v>43642</v>
      </c>
      <c r="C429" s="3">
        <v>101.19</v>
      </c>
      <c r="D429" s="3">
        <v>101.19</v>
      </c>
      <c r="E429" s="3">
        <v>100.69</v>
      </c>
      <c r="F429" s="3">
        <v>100.89</v>
      </c>
      <c r="G429" s="3">
        <v>12181</v>
      </c>
    </row>
    <row r="430" spans="1:7" x14ac:dyDescent="0.2">
      <c r="A430" s="2" t="s">
        <v>12</v>
      </c>
      <c r="B430" s="4">
        <v>43643</v>
      </c>
      <c r="C430" s="3">
        <v>100.82</v>
      </c>
      <c r="D430" s="3">
        <v>101</v>
      </c>
      <c r="E430" s="3">
        <v>100.1</v>
      </c>
      <c r="F430" s="3">
        <v>100.75</v>
      </c>
      <c r="G430" s="3">
        <v>41812</v>
      </c>
    </row>
    <row r="431" spans="1:7" x14ac:dyDescent="0.2">
      <c r="A431" s="2" t="s">
        <v>12</v>
      </c>
      <c r="B431" s="4">
        <v>43644</v>
      </c>
      <c r="C431" s="3">
        <v>101.85</v>
      </c>
      <c r="D431" s="3">
        <v>101.85</v>
      </c>
      <c r="E431" s="3">
        <v>100.46</v>
      </c>
      <c r="F431" s="3">
        <v>101.1</v>
      </c>
      <c r="G431" s="3">
        <v>16358</v>
      </c>
    </row>
    <row r="432" spans="1:7" x14ac:dyDescent="0.2">
      <c r="A432" s="2" t="s">
        <v>12</v>
      </c>
      <c r="B432" s="4">
        <v>43647</v>
      </c>
      <c r="C432" s="3">
        <v>102.11</v>
      </c>
      <c r="D432" s="3">
        <v>102.11</v>
      </c>
      <c r="E432" s="3">
        <v>100.59</v>
      </c>
      <c r="F432" s="3">
        <v>101.1</v>
      </c>
      <c r="G432" s="3">
        <v>8107</v>
      </c>
    </row>
    <row r="433" spans="1:7" x14ac:dyDescent="0.2">
      <c r="A433" s="2" t="s">
        <v>12</v>
      </c>
      <c r="B433" s="4">
        <v>43648</v>
      </c>
      <c r="C433" s="3">
        <v>102.3</v>
      </c>
      <c r="D433" s="3">
        <v>102.3</v>
      </c>
      <c r="E433" s="3">
        <v>100.81</v>
      </c>
      <c r="F433" s="3">
        <v>101.1</v>
      </c>
      <c r="G433" s="3">
        <v>11948</v>
      </c>
    </row>
    <row r="434" spans="1:7" x14ac:dyDescent="0.2">
      <c r="A434" s="2" t="s">
        <v>12</v>
      </c>
      <c r="B434" s="4">
        <v>43649</v>
      </c>
      <c r="C434" s="3">
        <v>99.91</v>
      </c>
      <c r="D434" s="3">
        <v>101.44</v>
      </c>
      <c r="E434" s="3">
        <v>99.91</v>
      </c>
      <c r="F434" s="3">
        <v>101.2</v>
      </c>
      <c r="G434" s="3">
        <v>2092</v>
      </c>
    </row>
    <row r="435" spans="1:7" x14ac:dyDescent="0.2">
      <c r="A435" s="2" t="s">
        <v>12</v>
      </c>
      <c r="B435" s="4">
        <v>43650</v>
      </c>
      <c r="C435" s="3">
        <v>100.91</v>
      </c>
      <c r="D435" s="3">
        <v>101.38</v>
      </c>
      <c r="E435" s="3">
        <v>100.87</v>
      </c>
      <c r="F435" s="3">
        <v>100.87</v>
      </c>
      <c r="G435" s="3">
        <v>1414</v>
      </c>
    </row>
    <row r="436" spans="1:7" x14ac:dyDescent="0.2">
      <c r="A436" s="2" t="s">
        <v>12</v>
      </c>
      <c r="B436" s="4">
        <v>43651</v>
      </c>
      <c r="C436" s="3">
        <v>100.76</v>
      </c>
      <c r="D436" s="3">
        <v>101</v>
      </c>
      <c r="E436" s="3">
        <v>100.76</v>
      </c>
      <c r="F436" s="3">
        <v>100.85</v>
      </c>
      <c r="G436" s="3">
        <v>2443</v>
      </c>
    </row>
    <row r="437" spans="1:7" x14ac:dyDescent="0.2">
      <c r="A437" s="2" t="s">
        <v>12</v>
      </c>
      <c r="B437" s="4">
        <v>43654</v>
      </c>
      <c r="C437" s="3">
        <v>101.27</v>
      </c>
      <c r="D437" s="3">
        <v>101.27</v>
      </c>
      <c r="E437" s="3">
        <v>100.9</v>
      </c>
      <c r="F437" s="3">
        <v>100.9</v>
      </c>
      <c r="G437" s="3">
        <v>2340</v>
      </c>
    </row>
    <row r="438" spans="1:7" x14ac:dyDescent="0.2">
      <c r="A438" s="2" t="s">
        <v>12</v>
      </c>
      <c r="B438" s="4">
        <v>43655</v>
      </c>
      <c r="C438" s="3">
        <v>100.76</v>
      </c>
      <c r="D438" s="3">
        <v>100.99</v>
      </c>
      <c r="E438" s="3">
        <v>100.7</v>
      </c>
      <c r="F438" s="3">
        <v>100.8</v>
      </c>
      <c r="G438" s="3">
        <v>23792</v>
      </c>
    </row>
    <row r="439" spans="1:7" x14ac:dyDescent="0.2">
      <c r="A439" s="2" t="s">
        <v>12</v>
      </c>
      <c r="B439" s="4">
        <v>43656</v>
      </c>
      <c r="C439" s="3">
        <v>100.9</v>
      </c>
      <c r="D439" s="3">
        <v>101.05</v>
      </c>
      <c r="E439" s="3">
        <v>100.75</v>
      </c>
      <c r="F439" s="3">
        <v>100.79</v>
      </c>
      <c r="G439" s="3">
        <v>4589</v>
      </c>
    </row>
    <row r="440" spans="1:7" x14ac:dyDescent="0.2">
      <c r="A440" s="2" t="s">
        <v>12</v>
      </c>
      <c r="B440" s="4">
        <v>43657</v>
      </c>
      <c r="C440" s="3">
        <v>100.8</v>
      </c>
      <c r="D440" s="3">
        <v>100.8</v>
      </c>
      <c r="E440" s="3">
        <v>100.53</v>
      </c>
      <c r="F440" s="3">
        <v>100.76</v>
      </c>
      <c r="G440" s="3">
        <v>28159</v>
      </c>
    </row>
    <row r="441" spans="1:7" x14ac:dyDescent="0.2">
      <c r="A441" s="2" t="s">
        <v>12</v>
      </c>
      <c r="B441" s="4">
        <v>43658</v>
      </c>
      <c r="C441" s="3">
        <v>100.91</v>
      </c>
      <c r="D441" s="3">
        <v>100.91</v>
      </c>
      <c r="E441" s="3">
        <v>100.5</v>
      </c>
      <c r="F441" s="3">
        <v>100.86</v>
      </c>
      <c r="G441" s="3">
        <v>7496</v>
      </c>
    </row>
    <row r="442" spans="1:7" x14ac:dyDescent="0.2">
      <c r="A442" s="2" t="s">
        <v>12</v>
      </c>
      <c r="B442" s="4">
        <v>43661</v>
      </c>
      <c r="C442" s="3">
        <v>101.13</v>
      </c>
      <c r="D442" s="3">
        <v>101.13</v>
      </c>
      <c r="E442" s="3">
        <v>100.5</v>
      </c>
      <c r="F442" s="3">
        <v>100.74</v>
      </c>
      <c r="G442" s="3">
        <v>11572</v>
      </c>
    </row>
    <row r="443" spans="1:7" x14ac:dyDescent="0.2">
      <c r="A443" s="2" t="s">
        <v>12</v>
      </c>
      <c r="B443" s="4">
        <v>43662</v>
      </c>
      <c r="C443" s="3">
        <v>101</v>
      </c>
      <c r="D443" s="3">
        <v>101</v>
      </c>
      <c r="E443" s="3">
        <v>100.52</v>
      </c>
      <c r="F443" s="3">
        <v>100.77</v>
      </c>
      <c r="G443" s="3">
        <v>23642</v>
      </c>
    </row>
    <row r="444" spans="1:7" x14ac:dyDescent="0.2">
      <c r="A444" s="2" t="s">
        <v>12</v>
      </c>
      <c r="B444" s="4">
        <v>43663</v>
      </c>
      <c r="C444" s="3">
        <v>100.79</v>
      </c>
      <c r="D444" s="3">
        <v>100.79</v>
      </c>
      <c r="E444" s="3">
        <v>100.46</v>
      </c>
      <c r="F444" s="3">
        <v>100.67</v>
      </c>
      <c r="G444" s="3">
        <v>13521</v>
      </c>
    </row>
    <row r="445" spans="1:7" x14ac:dyDescent="0.2">
      <c r="A445" s="2" t="s">
        <v>12</v>
      </c>
      <c r="B445" s="4">
        <v>43664</v>
      </c>
      <c r="C445" s="3">
        <v>100.98</v>
      </c>
      <c r="D445" s="3">
        <v>101.06</v>
      </c>
      <c r="E445" s="3">
        <v>100.28</v>
      </c>
      <c r="F445" s="3">
        <v>100.7</v>
      </c>
      <c r="G445" s="3">
        <v>114367</v>
      </c>
    </row>
    <row r="446" spans="1:7" x14ac:dyDescent="0.2">
      <c r="A446" s="2" t="s">
        <v>12</v>
      </c>
      <c r="B446" s="4">
        <v>43665</v>
      </c>
      <c r="C446" s="3">
        <v>101</v>
      </c>
      <c r="D446" s="3">
        <v>101</v>
      </c>
      <c r="E446" s="3">
        <v>100.56</v>
      </c>
      <c r="F446" s="3">
        <v>100.7</v>
      </c>
      <c r="G446" s="3">
        <v>22639</v>
      </c>
    </row>
    <row r="447" spans="1:7" x14ac:dyDescent="0.2">
      <c r="A447" s="2" t="s">
        <v>12</v>
      </c>
      <c r="B447" s="4">
        <v>43668</v>
      </c>
      <c r="C447" s="3">
        <v>101</v>
      </c>
      <c r="D447" s="3">
        <v>101</v>
      </c>
      <c r="E447" s="3">
        <v>100.31</v>
      </c>
      <c r="F447" s="3">
        <v>100.7</v>
      </c>
      <c r="G447" s="3">
        <v>37040</v>
      </c>
    </row>
    <row r="448" spans="1:7" x14ac:dyDescent="0.2">
      <c r="A448" s="2" t="s">
        <v>12</v>
      </c>
      <c r="B448" s="4">
        <v>43669</v>
      </c>
      <c r="C448" s="3">
        <v>101.03</v>
      </c>
      <c r="D448" s="3">
        <v>101.03</v>
      </c>
      <c r="E448" s="3">
        <v>100.56</v>
      </c>
      <c r="F448" s="3">
        <v>100.79</v>
      </c>
      <c r="G448" s="3">
        <v>11044</v>
      </c>
    </row>
    <row r="449" spans="1:7" x14ac:dyDescent="0.2">
      <c r="A449" s="2" t="s">
        <v>12</v>
      </c>
      <c r="B449" s="4">
        <v>43670</v>
      </c>
      <c r="C449" s="3">
        <v>100.6</v>
      </c>
      <c r="D449" s="3">
        <v>101.13</v>
      </c>
      <c r="E449" s="3">
        <v>100.6</v>
      </c>
      <c r="F449" s="3">
        <v>100.92</v>
      </c>
      <c r="G449" s="3">
        <v>34380</v>
      </c>
    </row>
    <row r="450" spans="1:7" x14ac:dyDescent="0.2">
      <c r="A450" s="2" t="s">
        <v>12</v>
      </c>
      <c r="B450" s="4">
        <v>43671</v>
      </c>
      <c r="C450" s="3">
        <v>101.25</v>
      </c>
      <c r="D450" s="3">
        <v>101.25</v>
      </c>
      <c r="E450" s="3">
        <v>100.73</v>
      </c>
      <c r="F450" s="3">
        <v>101.02</v>
      </c>
      <c r="G450" s="3">
        <v>9639</v>
      </c>
    </row>
    <row r="451" spans="1:7" x14ac:dyDescent="0.2">
      <c r="A451" s="2" t="s">
        <v>12</v>
      </c>
      <c r="B451" s="4">
        <v>43672</v>
      </c>
      <c r="C451" s="3">
        <v>100.82</v>
      </c>
      <c r="D451" s="3">
        <v>101.08</v>
      </c>
      <c r="E451" s="3">
        <v>100.82</v>
      </c>
      <c r="F451" s="3">
        <v>100.9</v>
      </c>
      <c r="G451" s="3">
        <v>18730</v>
      </c>
    </row>
    <row r="452" spans="1:7" x14ac:dyDescent="0.2">
      <c r="A452" s="2" t="s">
        <v>12</v>
      </c>
      <c r="B452" s="4">
        <v>43675</v>
      </c>
      <c r="C452" s="3">
        <v>100.82</v>
      </c>
      <c r="D452" s="3">
        <v>100.89</v>
      </c>
      <c r="E452" s="3">
        <v>100.25</v>
      </c>
      <c r="F452" s="3">
        <v>100.75</v>
      </c>
      <c r="G452" s="3">
        <v>145308</v>
      </c>
    </row>
    <row r="453" spans="1:7" x14ac:dyDescent="0.2">
      <c r="A453" s="2" t="s">
        <v>12</v>
      </c>
      <c r="B453" s="4">
        <v>43676</v>
      </c>
      <c r="C453" s="3">
        <v>100.62</v>
      </c>
      <c r="D453" s="3">
        <v>100.74</v>
      </c>
      <c r="E453" s="3">
        <v>100.1</v>
      </c>
      <c r="F453" s="3">
        <v>100.65</v>
      </c>
      <c r="G453" s="3">
        <v>289087</v>
      </c>
    </row>
    <row r="454" spans="1:7" x14ac:dyDescent="0.2">
      <c r="A454" s="2" t="s">
        <v>12</v>
      </c>
      <c r="B454" s="4">
        <v>43677</v>
      </c>
      <c r="C454" s="3">
        <v>100.59</v>
      </c>
      <c r="D454" s="3">
        <v>100.65</v>
      </c>
      <c r="E454" s="3">
        <v>100.12</v>
      </c>
      <c r="F454" s="3">
        <v>100.58</v>
      </c>
      <c r="G454" s="3">
        <v>261127</v>
      </c>
    </row>
    <row r="455" spans="1:7" x14ac:dyDescent="0.2">
      <c r="A455" s="2" t="s">
        <v>12</v>
      </c>
      <c r="B455" s="4">
        <v>43678</v>
      </c>
      <c r="C455" s="3">
        <v>100.86</v>
      </c>
      <c r="D455" s="3">
        <v>100.86</v>
      </c>
      <c r="E455" s="3">
        <v>100.42</v>
      </c>
      <c r="F455" s="3">
        <v>100.7</v>
      </c>
      <c r="G455" s="3">
        <v>40494</v>
      </c>
    </row>
    <row r="456" spans="1:7" x14ac:dyDescent="0.2">
      <c r="A456" s="2" t="s">
        <v>12</v>
      </c>
      <c r="B456" s="4">
        <v>43679</v>
      </c>
      <c r="C456" s="3">
        <v>101.04</v>
      </c>
      <c r="D456" s="3">
        <v>101.04</v>
      </c>
      <c r="E456" s="3">
        <v>100.6</v>
      </c>
      <c r="F456" s="3">
        <v>100.7</v>
      </c>
      <c r="G456" s="3">
        <v>15796</v>
      </c>
    </row>
    <row r="457" spans="1:7" x14ac:dyDescent="0.2">
      <c r="A457" s="2" t="s">
        <v>12</v>
      </c>
      <c r="B457" s="4">
        <v>43682</v>
      </c>
      <c r="C457" s="3">
        <v>101</v>
      </c>
      <c r="D457" s="3">
        <v>101</v>
      </c>
      <c r="E457" s="3">
        <v>100.4</v>
      </c>
      <c r="F457" s="3">
        <v>100.74</v>
      </c>
      <c r="G457" s="3">
        <v>7764</v>
      </c>
    </row>
    <row r="458" spans="1:7" x14ac:dyDescent="0.2">
      <c r="A458" s="2" t="s">
        <v>12</v>
      </c>
      <c r="B458" s="4">
        <v>43683</v>
      </c>
      <c r="C458" s="3">
        <v>100.8</v>
      </c>
      <c r="D458" s="3">
        <v>100.99</v>
      </c>
      <c r="E458" s="3">
        <v>100.56</v>
      </c>
      <c r="F458" s="3">
        <v>100.95</v>
      </c>
      <c r="G458" s="3">
        <v>51048</v>
      </c>
    </row>
    <row r="459" spans="1:7" x14ac:dyDescent="0.2">
      <c r="A459" s="2" t="s">
        <v>12</v>
      </c>
      <c r="B459" s="4">
        <v>43684</v>
      </c>
      <c r="C459" s="3">
        <v>100.8</v>
      </c>
      <c r="D459" s="3">
        <v>101</v>
      </c>
      <c r="E459" s="3">
        <v>100.6</v>
      </c>
      <c r="F459" s="3">
        <v>100.87</v>
      </c>
      <c r="G459" s="3">
        <v>15169</v>
      </c>
    </row>
    <row r="460" spans="1:7" x14ac:dyDescent="0.2">
      <c r="A460" s="2" t="s">
        <v>12</v>
      </c>
      <c r="B460" s="4">
        <v>43685</v>
      </c>
      <c r="C460" s="3">
        <v>101.27</v>
      </c>
      <c r="D460" s="3">
        <v>101.4</v>
      </c>
      <c r="E460" s="3">
        <v>100.87</v>
      </c>
      <c r="F460" s="3">
        <v>101.01</v>
      </c>
      <c r="G460" s="3">
        <v>47278</v>
      </c>
    </row>
    <row r="461" spans="1:7" x14ac:dyDescent="0.2">
      <c r="A461" s="2" t="s">
        <v>12</v>
      </c>
      <c r="B461" s="4">
        <v>43686</v>
      </c>
      <c r="C461" s="3">
        <v>101.01</v>
      </c>
      <c r="D461" s="3">
        <v>101.52</v>
      </c>
      <c r="E461" s="3">
        <v>101</v>
      </c>
      <c r="F461" s="3">
        <v>101.2</v>
      </c>
      <c r="G461" s="3">
        <v>8178</v>
      </c>
    </row>
    <row r="462" spans="1:7" x14ac:dyDescent="0.2">
      <c r="A462" s="2" t="s">
        <v>12</v>
      </c>
      <c r="B462" s="4">
        <v>43689</v>
      </c>
      <c r="C462" s="3">
        <v>100.88</v>
      </c>
      <c r="D462" s="3">
        <v>101.6</v>
      </c>
      <c r="E462" s="3">
        <v>100.88</v>
      </c>
      <c r="F462" s="3">
        <v>101.26</v>
      </c>
      <c r="G462" s="3">
        <v>18814</v>
      </c>
    </row>
    <row r="463" spans="1:7" x14ac:dyDescent="0.2">
      <c r="A463" s="2" t="s">
        <v>12</v>
      </c>
      <c r="B463" s="4">
        <v>43690</v>
      </c>
      <c r="C463" s="3">
        <v>100.88</v>
      </c>
      <c r="D463" s="3">
        <v>101.58</v>
      </c>
      <c r="E463" s="3">
        <v>100.88</v>
      </c>
      <c r="F463" s="3">
        <v>101.25</v>
      </c>
      <c r="G463" s="3">
        <v>3844</v>
      </c>
    </row>
    <row r="464" spans="1:7" x14ac:dyDescent="0.2">
      <c r="A464" s="2" t="s">
        <v>12</v>
      </c>
      <c r="B464" s="4">
        <v>43691</v>
      </c>
      <c r="C464" s="3">
        <v>100.83</v>
      </c>
      <c r="D464" s="3">
        <v>101.51</v>
      </c>
      <c r="E464" s="3">
        <v>100.78</v>
      </c>
      <c r="F464" s="3">
        <v>101.14</v>
      </c>
      <c r="G464" s="3">
        <v>4995</v>
      </c>
    </row>
    <row r="465" spans="1:7" x14ac:dyDescent="0.2">
      <c r="A465" s="2" t="s">
        <v>12</v>
      </c>
      <c r="B465" s="4">
        <v>43692</v>
      </c>
      <c r="C465" s="3">
        <v>101.05</v>
      </c>
      <c r="D465" s="3">
        <v>101.46</v>
      </c>
      <c r="E465" s="3">
        <v>101</v>
      </c>
      <c r="F465" s="3">
        <v>101.01</v>
      </c>
      <c r="G465" s="3">
        <v>6181</v>
      </c>
    </row>
    <row r="466" spans="1:7" x14ac:dyDescent="0.2">
      <c r="A466" s="2" t="s">
        <v>12</v>
      </c>
      <c r="B466" s="4">
        <v>43693</v>
      </c>
      <c r="C466" s="3">
        <v>101.5</v>
      </c>
      <c r="D466" s="3">
        <v>101.5</v>
      </c>
      <c r="E466" s="3">
        <v>100.48</v>
      </c>
      <c r="F466" s="3">
        <v>101.23</v>
      </c>
      <c r="G466" s="3">
        <v>2225</v>
      </c>
    </row>
    <row r="467" spans="1:7" x14ac:dyDescent="0.2">
      <c r="A467" s="2" t="s">
        <v>12</v>
      </c>
      <c r="B467" s="4">
        <v>43696</v>
      </c>
      <c r="C467" s="3">
        <v>100.86</v>
      </c>
      <c r="D467" s="3">
        <v>101.4</v>
      </c>
      <c r="E467" s="3">
        <v>100.85</v>
      </c>
      <c r="F467" s="3">
        <v>101.11</v>
      </c>
      <c r="G467" s="3">
        <v>4157</v>
      </c>
    </row>
    <row r="468" spans="1:7" x14ac:dyDescent="0.2">
      <c r="A468" s="2" t="s">
        <v>12</v>
      </c>
      <c r="B468" s="4">
        <v>43697</v>
      </c>
      <c r="C468" s="3">
        <v>100.82</v>
      </c>
      <c r="D468" s="3">
        <v>101.4</v>
      </c>
      <c r="E468" s="3">
        <v>100.82</v>
      </c>
      <c r="F468" s="3">
        <v>101.03</v>
      </c>
      <c r="G468" s="3">
        <v>13851</v>
      </c>
    </row>
    <row r="469" spans="1:7" x14ac:dyDescent="0.2">
      <c r="A469" s="2" t="s">
        <v>12</v>
      </c>
      <c r="B469" s="4">
        <v>43698</v>
      </c>
      <c r="C469" s="3">
        <v>101.46</v>
      </c>
      <c r="D469" s="3">
        <v>101.46</v>
      </c>
      <c r="E469" s="3">
        <v>100.91</v>
      </c>
      <c r="F469" s="3">
        <v>101.15</v>
      </c>
      <c r="G469" s="3">
        <v>5453</v>
      </c>
    </row>
    <row r="470" spans="1:7" x14ac:dyDescent="0.2">
      <c r="A470" s="2" t="s">
        <v>12</v>
      </c>
      <c r="B470" s="4">
        <v>43699</v>
      </c>
      <c r="C470" s="3">
        <v>101.5</v>
      </c>
      <c r="D470" s="3">
        <v>101.5</v>
      </c>
      <c r="E470" s="3">
        <v>101</v>
      </c>
      <c r="F470" s="3">
        <v>101.2</v>
      </c>
      <c r="G470" s="3">
        <v>1051</v>
      </c>
    </row>
    <row r="471" spans="1:7" x14ac:dyDescent="0.2">
      <c r="A471" s="2" t="s">
        <v>12</v>
      </c>
      <c r="B471" s="4">
        <v>43700</v>
      </c>
      <c r="C471" s="3">
        <v>101.52</v>
      </c>
      <c r="D471" s="3">
        <v>101.52</v>
      </c>
      <c r="E471" s="3">
        <v>100.9</v>
      </c>
      <c r="F471" s="3">
        <v>101.24</v>
      </c>
      <c r="G471" s="3">
        <v>33152</v>
      </c>
    </row>
    <row r="472" spans="1:7" x14ac:dyDescent="0.2">
      <c r="A472" s="2" t="s">
        <v>12</v>
      </c>
      <c r="B472" s="4">
        <v>43703</v>
      </c>
      <c r="C472" s="3">
        <v>101.52</v>
      </c>
      <c r="D472" s="3">
        <v>101.52</v>
      </c>
      <c r="E472" s="3">
        <v>100.77</v>
      </c>
      <c r="F472" s="3">
        <v>101.25</v>
      </c>
      <c r="G472" s="3">
        <v>4054</v>
      </c>
    </row>
    <row r="473" spans="1:7" x14ac:dyDescent="0.2">
      <c r="A473" s="2" t="s">
        <v>12</v>
      </c>
      <c r="B473" s="4">
        <v>43704</v>
      </c>
      <c r="C473" s="3">
        <v>101.53</v>
      </c>
      <c r="D473" s="3">
        <v>101.53</v>
      </c>
      <c r="E473" s="3">
        <v>101</v>
      </c>
      <c r="F473" s="3">
        <v>101.08</v>
      </c>
      <c r="G473" s="3">
        <v>27290</v>
      </c>
    </row>
    <row r="474" spans="1:7" x14ac:dyDescent="0.2">
      <c r="A474" s="2" t="s">
        <v>12</v>
      </c>
      <c r="B474" s="4">
        <v>43705</v>
      </c>
      <c r="C474" s="3">
        <v>100.83</v>
      </c>
      <c r="D474" s="3">
        <v>101.25</v>
      </c>
      <c r="E474" s="3">
        <v>100.33</v>
      </c>
      <c r="F474" s="3">
        <v>101.23</v>
      </c>
      <c r="G474" s="3">
        <v>14762</v>
      </c>
    </row>
    <row r="475" spans="1:7" x14ac:dyDescent="0.2">
      <c r="A475" s="2" t="s">
        <v>12</v>
      </c>
      <c r="B475" s="4">
        <v>43706</v>
      </c>
      <c r="C475" s="3">
        <v>101.49</v>
      </c>
      <c r="D475" s="3">
        <v>101.49</v>
      </c>
      <c r="E475" s="3">
        <v>101</v>
      </c>
      <c r="F475" s="3">
        <v>101.2</v>
      </c>
      <c r="G475" s="3">
        <v>22317</v>
      </c>
    </row>
    <row r="476" spans="1:7" x14ac:dyDescent="0.2">
      <c r="A476" s="2" t="s">
        <v>12</v>
      </c>
      <c r="B476" s="4">
        <v>43707</v>
      </c>
      <c r="C476" s="3">
        <v>101.25</v>
      </c>
      <c r="D476" s="3">
        <v>101.37</v>
      </c>
      <c r="E476" s="3">
        <v>101.06</v>
      </c>
      <c r="F476" s="3">
        <v>101.2</v>
      </c>
      <c r="G476" s="3">
        <v>11311</v>
      </c>
    </row>
    <row r="477" spans="1:7" x14ac:dyDescent="0.2">
      <c r="A477" s="2" t="s">
        <v>12</v>
      </c>
      <c r="B477" s="4">
        <v>43710</v>
      </c>
      <c r="C477" s="3">
        <v>101.45</v>
      </c>
      <c r="D477" s="3">
        <v>101.45</v>
      </c>
      <c r="E477" s="3">
        <v>101</v>
      </c>
      <c r="F477" s="3">
        <v>101.23</v>
      </c>
      <c r="G477" s="3">
        <v>13232</v>
      </c>
    </row>
    <row r="478" spans="1:7" x14ac:dyDescent="0.2">
      <c r="A478" s="2" t="s">
        <v>12</v>
      </c>
      <c r="B478" s="4">
        <v>43711</v>
      </c>
      <c r="C478" s="3">
        <v>101.3</v>
      </c>
      <c r="D478" s="3">
        <v>101.5</v>
      </c>
      <c r="E478" s="3">
        <v>101</v>
      </c>
      <c r="F478" s="3">
        <v>101.2</v>
      </c>
      <c r="G478" s="3">
        <v>13311</v>
      </c>
    </row>
    <row r="479" spans="1:7" x14ac:dyDescent="0.2">
      <c r="A479" s="2" t="s">
        <v>12</v>
      </c>
      <c r="B479" s="4">
        <v>43712</v>
      </c>
      <c r="C479" s="3">
        <v>101.1</v>
      </c>
      <c r="D479" s="3">
        <v>101.36</v>
      </c>
      <c r="E479" s="3">
        <v>101.03</v>
      </c>
      <c r="F479" s="3">
        <v>101.35</v>
      </c>
      <c r="G479" s="3">
        <v>11662</v>
      </c>
    </row>
    <row r="480" spans="1:7" x14ac:dyDescent="0.2">
      <c r="A480" s="2" t="s">
        <v>12</v>
      </c>
      <c r="B480" s="4">
        <v>43713</v>
      </c>
      <c r="C480" s="3">
        <v>101.6</v>
      </c>
      <c r="D480" s="3">
        <v>101.6</v>
      </c>
      <c r="E480" s="3">
        <v>100.81</v>
      </c>
      <c r="F480" s="3">
        <v>101.32</v>
      </c>
      <c r="G480" s="3">
        <v>4098</v>
      </c>
    </row>
    <row r="481" spans="1:7" x14ac:dyDescent="0.2">
      <c r="A481" s="2" t="s">
        <v>12</v>
      </c>
      <c r="B481" s="4">
        <v>43714</v>
      </c>
      <c r="C481" s="3">
        <v>101.32</v>
      </c>
      <c r="D481" s="3">
        <v>101.41</v>
      </c>
      <c r="E481" s="3">
        <v>101.11</v>
      </c>
      <c r="F481" s="3">
        <v>101.41</v>
      </c>
      <c r="G481" s="3">
        <v>3647</v>
      </c>
    </row>
    <row r="482" spans="1:7" x14ac:dyDescent="0.2">
      <c r="A482" s="2" t="s">
        <v>12</v>
      </c>
      <c r="B482" s="4">
        <v>43717</v>
      </c>
      <c r="C482" s="3">
        <v>101.01</v>
      </c>
      <c r="D482" s="3">
        <v>101.43</v>
      </c>
      <c r="E482" s="3">
        <v>101.01</v>
      </c>
      <c r="F482" s="3">
        <v>101.2</v>
      </c>
      <c r="G482" s="3">
        <v>8610</v>
      </c>
    </row>
    <row r="483" spans="1:7" x14ac:dyDescent="0.2">
      <c r="A483" s="2" t="s">
        <v>12</v>
      </c>
      <c r="B483" s="4">
        <v>43718</v>
      </c>
      <c r="C483" s="3">
        <v>101.28</v>
      </c>
      <c r="D483" s="3">
        <v>101.37</v>
      </c>
      <c r="E483" s="3">
        <v>101.06</v>
      </c>
      <c r="F483" s="3">
        <v>101.13</v>
      </c>
      <c r="G483" s="3">
        <v>5673</v>
      </c>
    </row>
    <row r="484" spans="1:7" x14ac:dyDescent="0.2">
      <c r="A484" s="2" t="s">
        <v>12</v>
      </c>
      <c r="B484" s="4">
        <v>43719</v>
      </c>
      <c r="C484" s="3">
        <v>101.48</v>
      </c>
      <c r="D484" s="3">
        <v>101.48</v>
      </c>
      <c r="E484" s="3">
        <v>101</v>
      </c>
      <c r="F484" s="3">
        <v>101.28</v>
      </c>
      <c r="G484" s="3">
        <v>6748</v>
      </c>
    </row>
    <row r="485" spans="1:7" x14ac:dyDescent="0.2">
      <c r="A485" s="2" t="s">
        <v>12</v>
      </c>
      <c r="B485" s="4">
        <v>43720</v>
      </c>
      <c r="C485" s="3">
        <v>101.33</v>
      </c>
      <c r="D485" s="3">
        <v>101.97</v>
      </c>
      <c r="E485" s="3">
        <v>101.15</v>
      </c>
      <c r="F485" s="3">
        <v>101.47</v>
      </c>
      <c r="G485" s="3">
        <v>28409</v>
      </c>
    </row>
    <row r="486" spans="1:7" x14ac:dyDescent="0.2">
      <c r="A486" s="2" t="s">
        <v>12</v>
      </c>
      <c r="B486" s="4">
        <v>43721</v>
      </c>
      <c r="C486" s="3">
        <v>101.92</v>
      </c>
      <c r="D486" s="3">
        <v>101.92</v>
      </c>
      <c r="E486" s="3">
        <v>101</v>
      </c>
      <c r="F486" s="3">
        <v>101.31</v>
      </c>
      <c r="G486" s="3">
        <v>25391</v>
      </c>
    </row>
    <row r="487" spans="1:7" x14ac:dyDescent="0.2">
      <c r="A487" s="2" t="s">
        <v>12</v>
      </c>
      <c r="B487" s="4">
        <v>43724</v>
      </c>
      <c r="C487" s="3">
        <v>101.47</v>
      </c>
      <c r="D487" s="3">
        <v>101.47</v>
      </c>
      <c r="E487" s="3">
        <v>100.64</v>
      </c>
      <c r="F487" s="3">
        <v>101.21</v>
      </c>
      <c r="G487" s="3">
        <v>9412</v>
      </c>
    </row>
    <row r="488" spans="1:7" x14ac:dyDescent="0.2">
      <c r="A488" s="2" t="s">
        <v>12</v>
      </c>
      <c r="B488" s="4">
        <v>43725</v>
      </c>
      <c r="C488" s="3">
        <v>101.48</v>
      </c>
      <c r="D488" s="3">
        <v>101.48</v>
      </c>
      <c r="E488" s="3">
        <v>101.02</v>
      </c>
      <c r="F488" s="3">
        <v>101.2</v>
      </c>
      <c r="G488" s="3">
        <v>4403</v>
      </c>
    </row>
    <row r="489" spans="1:7" x14ac:dyDescent="0.2">
      <c r="A489" s="2" t="s">
        <v>12</v>
      </c>
      <c r="B489" s="4">
        <v>43726</v>
      </c>
      <c r="C489" s="3">
        <v>100.9</v>
      </c>
      <c r="D489" s="3">
        <v>101.42</v>
      </c>
      <c r="E489" s="3">
        <v>100.9</v>
      </c>
      <c r="F489" s="3">
        <v>101.2</v>
      </c>
      <c r="G489" s="3">
        <v>19339</v>
      </c>
    </row>
    <row r="490" spans="1:7" x14ac:dyDescent="0.2">
      <c r="A490" s="2" t="s">
        <v>12</v>
      </c>
      <c r="B490" s="4">
        <v>43727</v>
      </c>
      <c r="C490" s="3">
        <v>101.54</v>
      </c>
      <c r="D490" s="3">
        <v>101.54</v>
      </c>
      <c r="E490" s="3">
        <v>101.07</v>
      </c>
      <c r="F490" s="3">
        <v>101.35</v>
      </c>
      <c r="G490" s="3">
        <v>4757</v>
      </c>
    </row>
    <row r="491" spans="1:7" x14ac:dyDescent="0.2">
      <c r="A491" s="2" t="s">
        <v>12</v>
      </c>
      <c r="B491" s="4">
        <v>43728</v>
      </c>
      <c r="C491" s="3">
        <v>101.62</v>
      </c>
      <c r="D491" s="3">
        <v>101.62</v>
      </c>
      <c r="E491" s="3">
        <v>101.17</v>
      </c>
      <c r="F491" s="3">
        <v>101.36</v>
      </c>
      <c r="G491" s="3">
        <v>3891</v>
      </c>
    </row>
    <row r="492" spans="1:7" x14ac:dyDescent="0.2">
      <c r="A492" s="2" t="s">
        <v>12</v>
      </c>
      <c r="B492" s="4">
        <v>43731</v>
      </c>
      <c r="C492" s="3">
        <v>101.36</v>
      </c>
      <c r="D492" s="3">
        <v>101.36</v>
      </c>
      <c r="E492" s="3">
        <v>101</v>
      </c>
      <c r="F492" s="3">
        <v>101.29</v>
      </c>
      <c r="G492" s="3">
        <v>8276</v>
      </c>
    </row>
    <row r="493" spans="1:7" x14ac:dyDescent="0.2">
      <c r="A493" s="2" t="s">
        <v>12</v>
      </c>
      <c r="B493" s="4">
        <v>43732</v>
      </c>
      <c r="C493" s="3">
        <v>101.01</v>
      </c>
      <c r="D493" s="3">
        <v>101.39</v>
      </c>
      <c r="E493" s="3">
        <v>101.01</v>
      </c>
      <c r="F493" s="3">
        <v>101.34</v>
      </c>
      <c r="G493" s="3">
        <v>7234</v>
      </c>
    </row>
    <row r="494" spans="1:7" x14ac:dyDescent="0.2">
      <c r="A494" s="2" t="s">
        <v>12</v>
      </c>
      <c r="B494" s="4">
        <v>43733</v>
      </c>
      <c r="C494" s="3">
        <v>101.39</v>
      </c>
      <c r="D494" s="3">
        <v>101.39</v>
      </c>
      <c r="E494" s="3">
        <v>101.03</v>
      </c>
      <c r="F494" s="3">
        <v>101.31</v>
      </c>
      <c r="G494" s="3">
        <v>4081</v>
      </c>
    </row>
    <row r="495" spans="1:7" x14ac:dyDescent="0.2">
      <c r="A495" s="2" t="s">
        <v>12</v>
      </c>
      <c r="B495" s="4">
        <v>43734</v>
      </c>
      <c r="C495" s="3">
        <v>101.13</v>
      </c>
      <c r="D495" s="3">
        <v>101.38</v>
      </c>
      <c r="E495" s="3">
        <v>100.83</v>
      </c>
      <c r="F495" s="3">
        <v>101.38</v>
      </c>
      <c r="G495" s="3">
        <v>8751</v>
      </c>
    </row>
    <row r="496" spans="1:7" x14ac:dyDescent="0.2">
      <c r="A496" s="2" t="s">
        <v>12</v>
      </c>
      <c r="B496" s="4">
        <v>43735</v>
      </c>
      <c r="C496" s="3">
        <v>101.35</v>
      </c>
      <c r="D496" s="3">
        <v>101.44</v>
      </c>
      <c r="E496" s="3">
        <v>101.2</v>
      </c>
      <c r="F496" s="3">
        <v>101.3</v>
      </c>
      <c r="G496" s="3">
        <v>1645</v>
      </c>
    </row>
    <row r="497" spans="1:7" x14ac:dyDescent="0.2">
      <c r="A497" s="2" t="s">
        <v>12</v>
      </c>
      <c r="B497" s="4">
        <v>43738</v>
      </c>
      <c r="C497" s="3">
        <v>101.65</v>
      </c>
      <c r="D497" s="3">
        <v>101.65</v>
      </c>
      <c r="E497" s="3">
        <v>101.07</v>
      </c>
      <c r="F497" s="3">
        <v>101.27</v>
      </c>
      <c r="G497" s="3">
        <v>5136</v>
      </c>
    </row>
    <row r="498" spans="1:7" x14ac:dyDescent="0.2">
      <c r="A498" s="2" t="s">
        <v>12</v>
      </c>
      <c r="B498" s="4">
        <v>43739</v>
      </c>
      <c r="C498" s="3">
        <v>101.56</v>
      </c>
      <c r="D498" s="3">
        <v>101.56</v>
      </c>
      <c r="E498" s="3">
        <v>101.15</v>
      </c>
      <c r="F498" s="3">
        <v>101.3</v>
      </c>
      <c r="G498" s="3">
        <v>5289</v>
      </c>
    </row>
    <row r="499" spans="1:7" x14ac:dyDescent="0.2">
      <c r="A499" s="2" t="s">
        <v>12</v>
      </c>
      <c r="B499" s="4">
        <v>43740</v>
      </c>
      <c r="C499" s="3">
        <v>101.7</v>
      </c>
      <c r="D499" s="3">
        <v>101.7</v>
      </c>
      <c r="E499" s="3">
        <v>101.16</v>
      </c>
      <c r="F499" s="3">
        <v>101.23</v>
      </c>
      <c r="G499" s="3">
        <v>20286</v>
      </c>
    </row>
    <row r="500" spans="1:7" x14ac:dyDescent="0.2">
      <c r="A500" s="2" t="s">
        <v>12</v>
      </c>
      <c r="B500" s="4">
        <v>43741</v>
      </c>
      <c r="C500" s="3">
        <v>101.12</v>
      </c>
      <c r="D500" s="3">
        <v>101.58</v>
      </c>
      <c r="E500" s="3">
        <v>101.12</v>
      </c>
      <c r="F500" s="3">
        <v>101.28</v>
      </c>
      <c r="G500" s="3">
        <v>7705</v>
      </c>
    </row>
    <row r="501" spans="1:7" x14ac:dyDescent="0.2">
      <c r="A501" s="2" t="s">
        <v>12</v>
      </c>
      <c r="B501" s="4">
        <v>43742</v>
      </c>
      <c r="C501" s="3">
        <v>101.28</v>
      </c>
      <c r="D501" s="3">
        <v>101.46</v>
      </c>
      <c r="E501" s="3">
        <v>101.16</v>
      </c>
      <c r="F501" s="3">
        <v>101.31</v>
      </c>
      <c r="G501" s="3">
        <v>6919</v>
      </c>
    </row>
    <row r="502" spans="1:7" x14ac:dyDescent="0.2">
      <c r="A502" s="2" t="s">
        <v>12</v>
      </c>
      <c r="B502" s="4">
        <v>43745</v>
      </c>
      <c r="C502" s="3">
        <v>101.65</v>
      </c>
      <c r="D502" s="3">
        <v>101.74</v>
      </c>
      <c r="E502" s="3">
        <v>101.26</v>
      </c>
      <c r="F502" s="3">
        <v>101.41</v>
      </c>
      <c r="G502" s="3">
        <v>3429</v>
      </c>
    </row>
    <row r="503" spans="1:7" x14ac:dyDescent="0.2">
      <c r="A503" s="2" t="s">
        <v>12</v>
      </c>
      <c r="B503" s="4">
        <v>43746</v>
      </c>
      <c r="C503" s="3">
        <v>101.49</v>
      </c>
      <c r="D503" s="3">
        <v>101.86</v>
      </c>
      <c r="E503" s="3">
        <v>101.45</v>
      </c>
      <c r="F503" s="3">
        <v>101.48</v>
      </c>
      <c r="G503" s="3">
        <v>1592</v>
      </c>
    </row>
    <row r="504" spans="1:7" x14ac:dyDescent="0.2">
      <c r="A504" s="2" t="s">
        <v>12</v>
      </c>
      <c r="B504" s="4">
        <v>43747</v>
      </c>
      <c r="C504" s="3">
        <v>101.23</v>
      </c>
      <c r="D504" s="3">
        <v>101.75</v>
      </c>
      <c r="E504" s="3">
        <v>101.23</v>
      </c>
      <c r="F504" s="3">
        <v>101.72</v>
      </c>
      <c r="G504" s="3">
        <v>2750</v>
      </c>
    </row>
    <row r="505" spans="1:7" x14ac:dyDescent="0.2">
      <c r="A505" s="2" t="s">
        <v>12</v>
      </c>
      <c r="B505" s="4">
        <v>43748</v>
      </c>
      <c r="C505" s="3">
        <v>101.43</v>
      </c>
      <c r="D505" s="3">
        <v>101.79</v>
      </c>
      <c r="E505" s="3">
        <v>101.43</v>
      </c>
      <c r="F505" s="3">
        <v>101.76</v>
      </c>
      <c r="G505" s="3">
        <v>1750</v>
      </c>
    </row>
    <row r="506" spans="1:7" x14ac:dyDescent="0.2">
      <c r="A506" s="2" t="s">
        <v>12</v>
      </c>
      <c r="B506" s="4">
        <v>43749</v>
      </c>
      <c r="C506" s="3">
        <v>101.63</v>
      </c>
      <c r="D506" s="3">
        <v>101.63</v>
      </c>
      <c r="E506" s="3">
        <v>101.22</v>
      </c>
      <c r="F506" s="3">
        <v>101.28</v>
      </c>
      <c r="G506" s="3">
        <v>11377</v>
      </c>
    </row>
    <row r="507" spans="1:7" x14ac:dyDescent="0.2">
      <c r="A507" s="2" t="s">
        <v>12</v>
      </c>
      <c r="B507" s="4">
        <v>43752</v>
      </c>
      <c r="C507" s="3">
        <v>101.64</v>
      </c>
      <c r="D507" s="3">
        <v>101.64</v>
      </c>
      <c r="E507" s="3">
        <v>101.16</v>
      </c>
      <c r="F507" s="3">
        <v>101.36</v>
      </c>
      <c r="G507" s="3">
        <v>8304</v>
      </c>
    </row>
    <row r="508" spans="1:7" x14ac:dyDescent="0.2">
      <c r="A508" s="2" t="s">
        <v>12</v>
      </c>
      <c r="B508" s="4">
        <v>43753</v>
      </c>
      <c r="C508" s="3">
        <v>101.66</v>
      </c>
      <c r="D508" s="3">
        <v>101.66</v>
      </c>
      <c r="E508" s="3">
        <v>101.22</v>
      </c>
      <c r="F508" s="3">
        <v>101.5</v>
      </c>
      <c r="G508" s="3">
        <v>22234</v>
      </c>
    </row>
    <row r="509" spans="1:7" x14ac:dyDescent="0.2">
      <c r="A509" s="2" t="s">
        <v>12</v>
      </c>
      <c r="B509" s="4">
        <v>43754</v>
      </c>
      <c r="C509" s="3">
        <v>101.17</v>
      </c>
      <c r="D509" s="3">
        <v>101.98</v>
      </c>
      <c r="E509" s="3">
        <v>101.17</v>
      </c>
      <c r="F509" s="3">
        <v>101.59</v>
      </c>
      <c r="G509" s="3">
        <v>34957</v>
      </c>
    </row>
    <row r="510" spans="1:7" x14ac:dyDescent="0.2">
      <c r="A510" s="2" t="s">
        <v>12</v>
      </c>
      <c r="B510" s="4">
        <v>43755</v>
      </c>
      <c r="C510" s="3">
        <v>101.82</v>
      </c>
      <c r="D510" s="3">
        <v>101.82</v>
      </c>
      <c r="E510" s="3">
        <v>101</v>
      </c>
      <c r="F510" s="3">
        <v>101.58</v>
      </c>
      <c r="G510" s="3">
        <v>22785</v>
      </c>
    </row>
    <row r="511" spans="1:7" x14ac:dyDescent="0.2">
      <c r="A511" s="2" t="s">
        <v>12</v>
      </c>
      <c r="B511" s="4">
        <v>43756</v>
      </c>
      <c r="C511" s="3">
        <v>101.99</v>
      </c>
      <c r="D511" s="3">
        <v>101.99</v>
      </c>
      <c r="E511" s="3">
        <v>101.38</v>
      </c>
      <c r="F511" s="3">
        <v>101.74</v>
      </c>
      <c r="G511" s="3">
        <v>7648</v>
      </c>
    </row>
    <row r="512" spans="1:7" x14ac:dyDescent="0.2">
      <c r="A512" s="2" t="s">
        <v>12</v>
      </c>
      <c r="B512" s="4">
        <v>43759</v>
      </c>
      <c r="C512" s="3">
        <v>101.72</v>
      </c>
      <c r="D512" s="3">
        <v>101.83</v>
      </c>
      <c r="E512" s="3">
        <v>101.61</v>
      </c>
      <c r="F512" s="3">
        <v>101.8</v>
      </c>
      <c r="G512" s="3">
        <v>6467</v>
      </c>
    </row>
    <row r="513" spans="1:7" x14ac:dyDescent="0.2">
      <c r="A513" s="2" t="s">
        <v>12</v>
      </c>
      <c r="B513" s="4">
        <v>43760</v>
      </c>
      <c r="C513" s="3">
        <v>102.12</v>
      </c>
      <c r="D513" s="3">
        <v>102.12</v>
      </c>
      <c r="E513" s="3">
        <v>101.65</v>
      </c>
      <c r="F513" s="3">
        <v>101.65</v>
      </c>
      <c r="G513" s="3">
        <v>49049</v>
      </c>
    </row>
    <row r="514" spans="1:7" x14ac:dyDescent="0.2">
      <c r="A514" s="2" t="s">
        <v>12</v>
      </c>
      <c r="B514" s="4">
        <v>43761</v>
      </c>
      <c r="C514" s="3">
        <v>101.97</v>
      </c>
      <c r="D514" s="3">
        <v>101.97</v>
      </c>
      <c r="E514" s="3">
        <v>101.25</v>
      </c>
      <c r="F514" s="3">
        <v>101.74</v>
      </c>
      <c r="G514" s="3">
        <v>26327</v>
      </c>
    </row>
    <row r="515" spans="1:7" x14ac:dyDescent="0.2">
      <c r="A515" s="2" t="s">
        <v>12</v>
      </c>
      <c r="B515" s="4">
        <v>43762</v>
      </c>
      <c r="C515" s="3">
        <v>101.75</v>
      </c>
      <c r="D515" s="3">
        <v>101.78</v>
      </c>
      <c r="E515" s="3">
        <v>101.5</v>
      </c>
      <c r="F515" s="3">
        <v>101.69</v>
      </c>
      <c r="G515" s="3">
        <v>19741</v>
      </c>
    </row>
    <row r="516" spans="1:7" x14ac:dyDescent="0.2">
      <c r="A516" s="2" t="s">
        <v>12</v>
      </c>
      <c r="B516" s="4">
        <v>43763</v>
      </c>
      <c r="C516" s="3">
        <v>101.48</v>
      </c>
      <c r="D516" s="3">
        <v>101.89</v>
      </c>
      <c r="E516" s="3">
        <v>101.48</v>
      </c>
      <c r="F516" s="3">
        <v>101.89</v>
      </c>
      <c r="G516" s="3">
        <v>33759</v>
      </c>
    </row>
    <row r="517" spans="1:7" x14ac:dyDescent="0.2">
      <c r="A517" s="2" t="s">
        <v>12</v>
      </c>
      <c r="B517" s="4">
        <v>43766</v>
      </c>
      <c r="C517" s="3">
        <v>102.19</v>
      </c>
      <c r="D517" s="3">
        <v>102.19</v>
      </c>
      <c r="E517" s="3">
        <v>101.62</v>
      </c>
      <c r="F517" s="3">
        <v>101.78</v>
      </c>
      <c r="G517" s="3">
        <v>12444</v>
      </c>
    </row>
    <row r="518" spans="1:7" x14ac:dyDescent="0.2">
      <c r="A518" s="2" t="s">
        <v>12</v>
      </c>
      <c r="B518" s="4">
        <v>43767</v>
      </c>
      <c r="C518" s="3">
        <v>102.23</v>
      </c>
      <c r="D518" s="3">
        <v>102.23</v>
      </c>
      <c r="E518" s="3">
        <v>101.11</v>
      </c>
      <c r="F518" s="3">
        <v>101.78</v>
      </c>
      <c r="G518" s="3">
        <v>20205</v>
      </c>
    </row>
    <row r="519" spans="1:7" x14ac:dyDescent="0.2">
      <c r="A519" s="2" t="s">
        <v>12</v>
      </c>
      <c r="B519" s="4">
        <v>43768</v>
      </c>
      <c r="C519" s="3">
        <v>102.06</v>
      </c>
      <c r="D519" s="3">
        <v>102.06</v>
      </c>
      <c r="E519" s="3">
        <v>101.7</v>
      </c>
      <c r="F519" s="3">
        <v>101.77</v>
      </c>
      <c r="G519" s="3">
        <v>1461</v>
      </c>
    </row>
    <row r="520" spans="1:7" x14ac:dyDescent="0.2">
      <c r="A520" s="2" t="s">
        <v>12</v>
      </c>
      <c r="B520" s="4">
        <v>43769</v>
      </c>
      <c r="C520" s="3">
        <v>101.77</v>
      </c>
      <c r="D520" s="3">
        <v>101.78</v>
      </c>
      <c r="E520" s="3">
        <v>101.44</v>
      </c>
      <c r="F520" s="3">
        <v>101.6</v>
      </c>
      <c r="G520" s="3">
        <v>16287</v>
      </c>
    </row>
    <row r="521" spans="1:7" x14ac:dyDescent="0.2">
      <c r="A521" s="2" t="s">
        <v>12</v>
      </c>
      <c r="B521" s="4">
        <v>43770</v>
      </c>
      <c r="C521" s="3">
        <v>101.91</v>
      </c>
      <c r="D521" s="3">
        <v>101.91</v>
      </c>
      <c r="E521" s="3">
        <v>101.55</v>
      </c>
      <c r="F521" s="3">
        <v>101.76</v>
      </c>
      <c r="G521" s="3">
        <v>9997</v>
      </c>
    </row>
    <row r="522" spans="1:7" x14ac:dyDescent="0.2">
      <c r="A522" s="2" t="s">
        <v>12</v>
      </c>
      <c r="B522" s="4">
        <v>43774</v>
      </c>
      <c r="C522" s="3">
        <v>101.6</v>
      </c>
      <c r="D522" s="3">
        <v>101.76</v>
      </c>
      <c r="E522" s="3">
        <v>101.17</v>
      </c>
      <c r="F522" s="3">
        <v>101.6</v>
      </c>
      <c r="G522" s="3">
        <v>20367</v>
      </c>
    </row>
    <row r="523" spans="1:7" x14ac:dyDescent="0.2">
      <c r="A523" s="2" t="s">
        <v>12</v>
      </c>
      <c r="B523" s="4">
        <v>43775</v>
      </c>
      <c r="C523" s="3">
        <v>101.51</v>
      </c>
      <c r="D523" s="3">
        <v>101.7</v>
      </c>
      <c r="E523" s="3">
        <v>101.51</v>
      </c>
      <c r="F523" s="3">
        <v>101.68</v>
      </c>
      <c r="G523" s="3">
        <v>16539</v>
      </c>
    </row>
    <row r="524" spans="1:7" x14ac:dyDescent="0.2">
      <c r="A524" s="2" t="s">
        <v>12</v>
      </c>
      <c r="B524" s="4">
        <v>43776</v>
      </c>
      <c r="C524" s="3">
        <v>101.94</v>
      </c>
      <c r="D524" s="3">
        <v>101.94</v>
      </c>
      <c r="E524" s="3">
        <v>101.51</v>
      </c>
      <c r="F524" s="3">
        <v>101.65</v>
      </c>
      <c r="G524" s="3">
        <v>10786</v>
      </c>
    </row>
    <row r="525" spans="1:7" x14ac:dyDescent="0.2">
      <c r="A525" s="2" t="s">
        <v>12</v>
      </c>
      <c r="B525" s="4">
        <v>43777</v>
      </c>
      <c r="C525" s="3">
        <v>101.99</v>
      </c>
      <c r="D525" s="3">
        <v>101.99</v>
      </c>
      <c r="E525" s="3">
        <v>101.65</v>
      </c>
      <c r="F525" s="3">
        <v>101.76</v>
      </c>
      <c r="G525" s="3">
        <v>11271</v>
      </c>
    </row>
    <row r="526" spans="1:7" x14ac:dyDescent="0.2">
      <c r="A526" s="2" t="s">
        <v>12</v>
      </c>
      <c r="B526" s="4">
        <v>43780</v>
      </c>
      <c r="C526" s="3">
        <v>101.83</v>
      </c>
      <c r="D526" s="3">
        <v>101.87</v>
      </c>
      <c r="E526" s="3">
        <v>101.46</v>
      </c>
      <c r="F526" s="3">
        <v>101.84</v>
      </c>
      <c r="G526" s="3">
        <v>7673</v>
      </c>
    </row>
    <row r="527" spans="1:7" x14ac:dyDescent="0.2">
      <c r="A527" s="2" t="s">
        <v>12</v>
      </c>
      <c r="B527" s="4">
        <v>43781</v>
      </c>
      <c r="C527" s="3">
        <v>101.55</v>
      </c>
      <c r="D527" s="3">
        <v>101.95</v>
      </c>
      <c r="E527" s="3">
        <v>101.36</v>
      </c>
      <c r="F527" s="3">
        <v>101.9</v>
      </c>
      <c r="G527" s="3">
        <v>7102</v>
      </c>
    </row>
    <row r="528" spans="1:7" x14ac:dyDescent="0.2">
      <c r="A528" s="2" t="s">
        <v>12</v>
      </c>
      <c r="B528" s="4">
        <v>43782</v>
      </c>
      <c r="C528" s="3">
        <v>101.66</v>
      </c>
      <c r="D528" s="3">
        <v>101.97</v>
      </c>
      <c r="E528" s="3">
        <v>101.65</v>
      </c>
      <c r="F528" s="3">
        <v>101.85</v>
      </c>
      <c r="G528" s="3">
        <v>6827</v>
      </c>
    </row>
    <row r="529" spans="1:7" x14ac:dyDescent="0.2">
      <c r="A529" s="2" t="s">
        <v>12</v>
      </c>
      <c r="B529" s="4">
        <v>43783</v>
      </c>
      <c r="C529" s="3">
        <v>102.08</v>
      </c>
      <c r="D529" s="3">
        <v>102.08</v>
      </c>
      <c r="E529" s="3">
        <v>101.23</v>
      </c>
      <c r="F529" s="3">
        <v>101.73</v>
      </c>
      <c r="G529" s="3">
        <v>11749</v>
      </c>
    </row>
    <row r="530" spans="1:7" x14ac:dyDescent="0.2">
      <c r="A530" s="2" t="s">
        <v>12</v>
      </c>
      <c r="B530" s="4">
        <v>43784</v>
      </c>
      <c r="C530" s="3">
        <v>102.01</v>
      </c>
      <c r="D530" s="3">
        <v>102.01</v>
      </c>
      <c r="E530" s="3">
        <v>101.3</v>
      </c>
      <c r="F530" s="3">
        <v>101.75</v>
      </c>
      <c r="G530" s="3">
        <v>5918</v>
      </c>
    </row>
    <row r="531" spans="1:7" x14ac:dyDescent="0.2">
      <c r="A531" s="2" t="s">
        <v>12</v>
      </c>
      <c r="B531" s="4">
        <v>43787</v>
      </c>
      <c r="C531" s="3">
        <v>102</v>
      </c>
      <c r="D531" s="3">
        <v>102</v>
      </c>
      <c r="E531" s="3">
        <v>101.26</v>
      </c>
      <c r="F531" s="3">
        <v>101.63</v>
      </c>
      <c r="G531" s="3">
        <v>14727</v>
      </c>
    </row>
    <row r="532" spans="1:7" x14ac:dyDescent="0.2">
      <c r="A532" s="2" t="s">
        <v>12</v>
      </c>
      <c r="B532" s="4">
        <v>43788</v>
      </c>
      <c r="C532" s="3">
        <v>101.67</v>
      </c>
      <c r="D532" s="3">
        <v>101.7</v>
      </c>
      <c r="E532" s="3">
        <v>101.35</v>
      </c>
      <c r="F532" s="3">
        <v>101.6</v>
      </c>
      <c r="G532" s="3">
        <v>3914</v>
      </c>
    </row>
    <row r="533" spans="1:7" x14ac:dyDescent="0.2">
      <c r="A533" s="2" t="s">
        <v>12</v>
      </c>
      <c r="B533" s="4">
        <v>43789</v>
      </c>
      <c r="C533" s="3">
        <v>100.96</v>
      </c>
      <c r="D533" s="3">
        <v>101.79</v>
      </c>
      <c r="E533" s="3">
        <v>100.96</v>
      </c>
      <c r="F533" s="3">
        <v>101.75</v>
      </c>
      <c r="G533" s="3">
        <v>3432</v>
      </c>
    </row>
    <row r="534" spans="1:7" x14ac:dyDescent="0.2">
      <c r="A534" s="2" t="s">
        <v>12</v>
      </c>
      <c r="B534" s="4">
        <v>43790</v>
      </c>
      <c r="C534" s="3">
        <v>102.02</v>
      </c>
      <c r="D534" s="3">
        <v>102.02</v>
      </c>
      <c r="E534" s="3">
        <v>101.48</v>
      </c>
      <c r="F534" s="3">
        <v>101.81</v>
      </c>
      <c r="G534" s="3">
        <v>12377</v>
      </c>
    </row>
    <row r="535" spans="1:7" x14ac:dyDescent="0.2">
      <c r="A535" s="2" t="s">
        <v>12</v>
      </c>
      <c r="B535" s="4">
        <v>43791</v>
      </c>
      <c r="C535" s="3">
        <v>102.13</v>
      </c>
      <c r="D535" s="3">
        <v>102.13</v>
      </c>
      <c r="E535" s="3">
        <v>101.32</v>
      </c>
      <c r="F535" s="3">
        <v>101.61</v>
      </c>
      <c r="G535" s="3">
        <v>13980</v>
      </c>
    </row>
    <row r="536" spans="1:7" x14ac:dyDescent="0.2">
      <c r="A536" s="2" t="s">
        <v>12</v>
      </c>
      <c r="B536" s="4">
        <v>43794</v>
      </c>
      <c r="C536" s="3">
        <v>101.9</v>
      </c>
      <c r="D536" s="3">
        <v>101.9</v>
      </c>
      <c r="E536" s="3">
        <v>101.48</v>
      </c>
      <c r="F536" s="3">
        <v>101.73</v>
      </c>
      <c r="G536" s="3">
        <v>8825</v>
      </c>
    </row>
    <row r="537" spans="1:7" x14ac:dyDescent="0.2">
      <c r="A537" s="2" t="s">
        <v>12</v>
      </c>
      <c r="B537" s="4">
        <v>43795</v>
      </c>
      <c r="C537" s="3">
        <v>102.01</v>
      </c>
      <c r="D537" s="3">
        <v>102.01</v>
      </c>
      <c r="E537" s="3">
        <v>101.55</v>
      </c>
      <c r="F537" s="3">
        <v>101.55</v>
      </c>
      <c r="G537" s="3">
        <v>16172</v>
      </c>
    </row>
    <row r="538" spans="1:7" x14ac:dyDescent="0.2">
      <c r="A538" s="2" t="s">
        <v>12</v>
      </c>
      <c r="B538" s="4">
        <v>43796</v>
      </c>
      <c r="C538" s="3">
        <v>101.92</v>
      </c>
      <c r="D538" s="3">
        <v>101.92</v>
      </c>
      <c r="E538" s="3">
        <v>101.56</v>
      </c>
      <c r="F538" s="3">
        <v>101.76</v>
      </c>
      <c r="G538" s="3">
        <v>7615</v>
      </c>
    </row>
    <row r="539" spans="1:7" x14ac:dyDescent="0.2">
      <c r="A539" s="2" t="s">
        <v>12</v>
      </c>
      <c r="B539" s="4">
        <v>43797</v>
      </c>
      <c r="C539" s="3">
        <v>102.02</v>
      </c>
      <c r="D539" s="3">
        <v>102.02</v>
      </c>
      <c r="E539" s="3">
        <v>101.6</v>
      </c>
      <c r="F539" s="3">
        <v>101.62</v>
      </c>
      <c r="G539" s="3">
        <v>4841</v>
      </c>
    </row>
    <row r="540" spans="1:7" x14ac:dyDescent="0.2">
      <c r="A540" s="2" t="s">
        <v>12</v>
      </c>
      <c r="B540" s="4">
        <v>43798</v>
      </c>
      <c r="C540" s="3">
        <v>101.37</v>
      </c>
      <c r="D540" s="3">
        <v>101.92</v>
      </c>
      <c r="E540" s="3">
        <v>101.37</v>
      </c>
      <c r="F540" s="3">
        <v>101.78</v>
      </c>
      <c r="G540" s="3">
        <v>11650</v>
      </c>
    </row>
    <row r="541" spans="1:7" x14ac:dyDescent="0.2">
      <c r="A541" s="2" t="s">
        <v>12</v>
      </c>
      <c r="B541" s="4">
        <v>43801</v>
      </c>
      <c r="C541" s="3">
        <v>102.09</v>
      </c>
      <c r="D541" s="3">
        <v>102.09</v>
      </c>
      <c r="E541" s="3">
        <v>101.5</v>
      </c>
      <c r="F541" s="3">
        <v>101.81</v>
      </c>
      <c r="G541" s="3">
        <v>6292</v>
      </c>
    </row>
    <row r="542" spans="1:7" x14ac:dyDescent="0.2">
      <c r="A542" s="2" t="s">
        <v>12</v>
      </c>
      <c r="B542" s="4">
        <v>43802</v>
      </c>
      <c r="C542" s="3">
        <v>101.61</v>
      </c>
      <c r="D542" s="3">
        <v>101.97</v>
      </c>
      <c r="E542" s="3">
        <v>101.56</v>
      </c>
      <c r="F542" s="3">
        <v>101.94</v>
      </c>
      <c r="G542" s="3">
        <v>32301</v>
      </c>
    </row>
    <row r="543" spans="1:7" x14ac:dyDescent="0.2">
      <c r="A543" s="2" t="s">
        <v>12</v>
      </c>
      <c r="B543" s="4">
        <v>43803</v>
      </c>
      <c r="C543" s="3">
        <v>102.19</v>
      </c>
      <c r="D543" s="3">
        <v>102.19</v>
      </c>
      <c r="E543" s="3">
        <v>101.24</v>
      </c>
      <c r="F543" s="3">
        <v>101.63</v>
      </c>
      <c r="G543" s="3">
        <v>81552</v>
      </c>
    </row>
    <row r="544" spans="1:7" x14ac:dyDescent="0.2">
      <c r="A544" s="2" t="s">
        <v>12</v>
      </c>
      <c r="B544" s="4">
        <v>43804</v>
      </c>
      <c r="C544" s="3">
        <v>101.84</v>
      </c>
      <c r="D544" s="3">
        <v>101.89</v>
      </c>
      <c r="E544" s="3">
        <v>101.22</v>
      </c>
      <c r="F544" s="3">
        <v>101.62</v>
      </c>
      <c r="G544" s="3">
        <v>30828</v>
      </c>
    </row>
    <row r="545" spans="1:7" x14ac:dyDescent="0.2">
      <c r="A545" s="2" t="s">
        <v>12</v>
      </c>
      <c r="B545" s="4">
        <v>43805</v>
      </c>
      <c r="C545" s="3">
        <v>101.83</v>
      </c>
      <c r="D545" s="3">
        <v>101.84</v>
      </c>
      <c r="E545" s="3">
        <v>101.48</v>
      </c>
      <c r="F545" s="3">
        <v>101.83</v>
      </c>
      <c r="G545" s="3">
        <v>26030</v>
      </c>
    </row>
    <row r="546" spans="1:7" x14ac:dyDescent="0.2">
      <c r="A546" s="2" t="s">
        <v>12</v>
      </c>
      <c r="B546" s="4">
        <v>43808</v>
      </c>
      <c r="C546" s="3">
        <v>101.44</v>
      </c>
      <c r="D546" s="3">
        <v>101.84</v>
      </c>
      <c r="E546" s="3">
        <v>101.44</v>
      </c>
      <c r="F546" s="3">
        <v>101.65</v>
      </c>
      <c r="G546" s="3">
        <v>6516</v>
      </c>
    </row>
    <row r="547" spans="1:7" x14ac:dyDescent="0.2">
      <c r="A547" s="2" t="s">
        <v>12</v>
      </c>
      <c r="B547" s="4">
        <v>43809</v>
      </c>
      <c r="C547" s="3">
        <v>101.27</v>
      </c>
      <c r="D547" s="3">
        <v>101.86</v>
      </c>
      <c r="E547" s="3">
        <v>101.27</v>
      </c>
      <c r="F547" s="3">
        <v>101.82</v>
      </c>
      <c r="G547" s="3">
        <v>12698</v>
      </c>
    </row>
    <row r="548" spans="1:7" x14ac:dyDescent="0.2">
      <c r="A548" s="2" t="s">
        <v>12</v>
      </c>
      <c r="B548" s="4">
        <v>43810</v>
      </c>
      <c r="C548" s="3">
        <v>101.81</v>
      </c>
      <c r="D548" s="3">
        <v>101.85</v>
      </c>
      <c r="E548" s="3">
        <v>101.65</v>
      </c>
      <c r="F548" s="3">
        <v>101.82</v>
      </c>
      <c r="G548" s="3">
        <v>2425</v>
      </c>
    </row>
    <row r="549" spans="1:7" x14ac:dyDescent="0.2">
      <c r="A549" s="2" t="s">
        <v>12</v>
      </c>
      <c r="B549" s="4">
        <v>43811</v>
      </c>
      <c r="C549" s="3">
        <v>101.42</v>
      </c>
      <c r="D549" s="3">
        <v>102.08</v>
      </c>
      <c r="E549" s="3">
        <v>101.42</v>
      </c>
      <c r="F549" s="3">
        <v>102.07</v>
      </c>
      <c r="G549" s="3">
        <v>39834</v>
      </c>
    </row>
    <row r="550" spans="1:7" x14ac:dyDescent="0.2">
      <c r="A550" s="2" t="s">
        <v>12</v>
      </c>
      <c r="B550" s="4">
        <v>43812</v>
      </c>
      <c r="C550" s="3">
        <v>101.6</v>
      </c>
      <c r="D550" s="3">
        <v>102.22</v>
      </c>
      <c r="E550" s="3">
        <v>101.6</v>
      </c>
      <c r="F550" s="3">
        <v>102.22</v>
      </c>
      <c r="G550" s="3">
        <v>10963</v>
      </c>
    </row>
    <row r="551" spans="1:7" x14ac:dyDescent="0.2">
      <c r="A551" s="2" t="s">
        <v>12</v>
      </c>
      <c r="B551" s="4">
        <v>43815</v>
      </c>
      <c r="C551" s="3">
        <v>101.96</v>
      </c>
      <c r="D551" s="3">
        <v>102.47</v>
      </c>
      <c r="E551" s="3">
        <v>101.7</v>
      </c>
      <c r="F551" s="3">
        <v>101.9</v>
      </c>
      <c r="G551" s="3">
        <v>16617</v>
      </c>
    </row>
    <row r="552" spans="1:7" x14ac:dyDescent="0.2">
      <c r="A552" s="2" t="s">
        <v>12</v>
      </c>
      <c r="B552" s="4">
        <v>43816</v>
      </c>
      <c r="C552" s="3">
        <v>101.48</v>
      </c>
      <c r="D552" s="3">
        <v>102.24</v>
      </c>
      <c r="E552" s="3">
        <v>101.48</v>
      </c>
      <c r="F552" s="3">
        <v>101.88</v>
      </c>
      <c r="G552" s="3">
        <v>8759</v>
      </c>
    </row>
    <row r="553" spans="1:7" x14ac:dyDescent="0.2">
      <c r="A553" s="2" t="s">
        <v>12</v>
      </c>
      <c r="B553" s="4">
        <v>43817</v>
      </c>
      <c r="C553" s="3">
        <v>101.61</v>
      </c>
      <c r="D553" s="3">
        <v>102.13</v>
      </c>
      <c r="E553" s="3">
        <v>101.61</v>
      </c>
      <c r="F553" s="3">
        <v>102.01</v>
      </c>
      <c r="G553" s="3">
        <v>19188</v>
      </c>
    </row>
    <row r="554" spans="1:7" x14ac:dyDescent="0.2">
      <c r="A554" s="2" t="s">
        <v>12</v>
      </c>
      <c r="B554" s="4">
        <v>43818</v>
      </c>
      <c r="C554" s="3">
        <v>102.33</v>
      </c>
      <c r="D554" s="3">
        <v>102.33</v>
      </c>
      <c r="E554" s="3">
        <v>101.81</v>
      </c>
      <c r="F554" s="3">
        <v>102.03</v>
      </c>
      <c r="G554" s="3">
        <v>6446</v>
      </c>
    </row>
    <row r="555" spans="1:7" x14ac:dyDescent="0.2">
      <c r="A555" s="2" t="s">
        <v>12</v>
      </c>
      <c r="B555" s="4">
        <v>43819</v>
      </c>
      <c r="C555" s="3">
        <v>102.39</v>
      </c>
      <c r="D555" s="3">
        <v>102.39</v>
      </c>
      <c r="E555" s="3">
        <v>101.75</v>
      </c>
      <c r="F555" s="3">
        <v>102</v>
      </c>
      <c r="G555" s="3">
        <v>9857</v>
      </c>
    </row>
    <row r="556" spans="1:7" x14ac:dyDescent="0.2">
      <c r="A556" s="2" t="s">
        <v>12</v>
      </c>
      <c r="B556" s="4">
        <v>43822</v>
      </c>
      <c r="C556" s="3">
        <v>101.75</v>
      </c>
      <c r="D556" s="3">
        <v>102.08</v>
      </c>
      <c r="E556" s="3">
        <v>101.75</v>
      </c>
      <c r="F556" s="3">
        <v>101.99</v>
      </c>
      <c r="G556" s="3">
        <v>20118</v>
      </c>
    </row>
    <row r="557" spans="1:7" x14ac:dyDescent="0.2">
      <c r="A557" s="2" t="s">
        <v>12</v>
      </c>
      <c r="B557" s="4">
        <v>43823</v>
      </c>
      <c r="C557" s="3">
        <v>101.83</v>
      </c>
      <c r="D557" s="3">
        <v>102</v>
      </c>
      <c r="E557" s="3">
        <v>101.7</v>
      </c>
      <c r="F557" s="3">
        <v>101.9</v>
      </c>
      <c r="G557" s="3">
        <v>14521</v>
      </c>
    </row>
    <row r="558" spans="1:7" x14ac:dyDescent="0.2">
      <c r="A558" s="2" t="s">
        <v>12</v>
      </c>
      <c r="B558" s="4">
        <v>43824</v>
      </c>
      <c r="C558" s="3">
        <v>102.2</v>
      </c>
      <c r="D558" s="3">
        <v>102.24</v>
      </c>
      <c r="E558" s="3">
        <v>101.71</v>
      </c>
      <c r="F558" s="3">
        <v>102</v>
      </c>
      <c r="G558" s="3">
        <v>8493</v>
      </c>
    </row>
    <row r="559" spans="1:7" x14ac:dyDescent="0.2">
      <c r="A559" s="2" t="s">
        <v>12</v>
      </c>
      <c r="B559" s="4">
        <v>43825</v>
      </c>
      <c r="C559" s="3">
        <v>101.65</v>
      </c>
      <c r="D559" s="3">
        <v>102</v>
      </c>
      <c r="E559" s="3">
        <v>101.65</v>
      </c>
      <c r="F559" s="3">
        <v>102</v>
      </c>
      <c r="G559" s="3">
        <v>10725</v>
      </c>
    </row>
    <row r="560" spans="1:7" x14ac:dyDescent="0.2">
      <c r="A560" s="2" t="s">
        <v>12</v>
      </c>
      <c r="B560" s="4">
        <v>43826</v>
      </c>
      <c r="C560" s="3">
        <v>101.71</v>
      </c>
      <c r="D560" s="3">
        <v>102.16</v>
      </c>
      <c r="E560" s="3">
        <v>101.71</v>
      </c>
      <c r="F560" s="3">
        <v>102.1</v>
      </c>
      <c r="G560" s="3">
        <v>6509</v>
      </c>
    </row>
    <row r="561" spans="1:7" x14ac:dyDescent="0.2">
      <c r="A561" s="2" t="s">
        <v>12</v>
      </c>
      <c r="B561" s="4">
        <v>43829</v>
      </c>
      <c r="C561" s="3">
        <v>102.36</v>
      </c>
      <c r="D561" s="3">
        <v>103</v>
      </c>
      <c r="E561" s="3">
        <v>101.77</v>
      </c>
      <c r="F561" s="3">
        <v>102.1</v>
      </c>
      <c r="G561" s="3">
        <v>11979</v>
      </c>
    </row>
    <row r="562" spans="1:7" x14ac:dyDescent="0.2">
      <c r="A562" s="2" t="s">
        <v>12</v>
      </c>
      <c r="B562" s="4">
        <v>43833</v>
      </c>
      <c r="C562" s="3">
        <v>102.51</v>
      </c>
      <c r="D562" s="3">
        <v>102.51</v>
      </c>
      <c r="E562" s="3">
        <v>101.91</v>
      </c>
      <c r="F562" s="3">
        <v>102.09</v>
      </c>
      <c r="G562" s="3">
        <v>2382</v>
      </c>
    </row>
    <row r="563" spans="1:7" x14ac:dyDescent="0.2">
      <c r="A563" s="2" t="s">
        <v>12</v>
      </c>
      <c r="B563" s="4">
        <v>43836</v>
      </c>
      <c r="C563" s="3">
        <v>101.86</v>
      </c>
      <c r="D563" s="3">
        <v>103</v>
      </c>
      <c r="E563" s="3">
        <v>101.86</v>
      </c>
      <c r="F563" s="3">
        <v>102.22</v>
      </c>
      <c r="G563" s="3">
        <v>2604</v>
      </c>
    </row>
    <row r="564" spans="1:7" x14ac:dyDescent="0.2">
      <c r="A564" s="2" t="s">
        <v>12</v>
      </c>
      <c r="B564" s="4">
        <v>43838</v>
      </c>
      <c r="C564" s="3">
        <v>104</v>
      </c>
      <c r="D564" s="3">
        <v>104</v>
      </c>
      <c r="E564" s="3">
        <v>102.01</v>
      </c>
      <c r="F564" s="3">
        <v>102.15</v>
      </c>
      <c r="G564" s="3">
        <v>3053</v>
      </c>
    </row>
    <row r="565" spans="1:7" x14ac:dyDescent="0.2">
      <c r="A565" s="2" t="s">
        <v>12</v>
      </c>
      <c r="B565" s="4">
        <v>43839</v>
      </c>
      <c r="C565" s="3">
        <v>102.04</v>
      </c>
      <c r="D565" s="3">
        <v>102.29</v>
      </c>
      <c r="E565" s="3">
        <v>101.77</v>
      </c>
      <c r="F565" s="3">
        <v>102.08</v>
      </c>
      <c r="G565" s="3">
        <v>13903</v>
      </c>
    </row>
    <row r="566" spans="1:7" x14ac:dyDescent="0.2">
      <c r="A566" s="2" t="s">
        <v>12</v>
      </c>
      <c r="B566" s="4">
        <v>43840</v>
      </c>
      <c r="C566" s="3">
        <v>102.37</v>
      </c>
      <c r="D566" s="3">
        <v>102.37</v>
      </c>
      <c r="E566" s="3">
        <v>101.73</v>
      </c>
      <c r="F566" s="3">
        <v>101.93</v>
      </c>
      <c r="G566" s="3">
        <v>11414</v>
      </c>
    </row>
    <row r="567" spans="1:7" x14ac:dyDescent="0.2">
      <c r="A567" s="2" t="s">
        <v>12</v>
      </c>
      <c r="B567" s="4">
        <v>43843</v>
      </c>
      <c r="C567" s="3">
        <v>101.67</v>
      </c>
      <c r="D567" s="3">
        <v>102.13</v>
      </c>
      <c r="E567" s="3">
        <v>101.67</v>
      </c>
      <c r="F567" s="3">
        <v>101.89</v>
      </c>
      <c r="G567" s="3">
        <v>10288</v>
      </c>
    </row>
    <row r="568" spans="1:7" x14ac:dyDescent="0.2">
      <c r="A568" s="2" t="s">
        <v>12</v>
      </c>
      <c r="B568" s="4">
        <v>43844</v>
      </c>
      <c r="C568" s="3">
        <v>102.2</v>
      </c>
      <c r="D568" s="3">
        <v>102.2</v>
      </c>
      <c r="E568" s="3">
        <v>101.5</v>
      </c>
      <c r="F568" s="3">
        <v>101.79</v>
      </c>
      <c r="G568" s="3">
        <v>13788</v>
      </c>
    </row>
    <row r="569" spans="1:7" x14ac:dyDescent="0.2">
      <c r="A569" s="2" t="s">
        <v>12</v>
      </c>
      <c r="B569" s="4">
        <v>43845</v>
      </c>
      <c r="C569" s="3">
        <v>102.1</v>
      </c>
      <c r="D569" s="3">
        <v>102.1</v>
      </c>
      <c r="E569" s="3">
        <v>101.52</v>
      </c>
      <c r="F569" s="3">
        <v>101.78</v>
      </c>
      <c r="G569" s="3">
        <v>19789</v>
      </c>
    </row>
    <row r="570" spans="1:7" x14ac:dyDescent="0.2">
      <c r="A570" s="2" t="s">
        <v>12</v>
      </c>
      <c r="B570" s="4">
        <v>43846</v>
      </c>
      <c r="C570" s="3">
        <v>102.07</v>
      </c>
      <c r="D570" s="3">
        <v>102.07</v>
      </c>
      <c r="E570" s="3">
        <v>101.55</v>
      </c>
      <c r="F570" s="3">
        <v>101.72</v>
      </c>
      <c r="G570" s="3">
        <v>47956</v>
      </c>
    </row>
    <row r="571" spans="1:7" x14ac:dyDescent="0.2">
      <c r="A571" s="2" t="s">
        <v>12</v>
      </c>
      <c r="B571" s="4">
        <v>43847</v>
      </c>
      <c r="C571" s="3">
        <v>101.97</v>
      </c>
      <c r="D571" s="3">
        <v>101.97</v>
      </c>
      <c r="E571" s="3">
        <v>101.53</v>
      </c>
      <c r="F571" s="3">
        <v>101.79</v>
      </c>
      <c r="G571" s="3">
        <v>41908</v>
      </c>
    </row>
    <row r="572" spans="1:7" x14ac:dyDescent="0.2">
      <c r="A572" s="2" t="s">
        <v>12</v>
      </c>
      <c r="B572" s="4">
        <v>43850</v>
      </c>
      <c r="C572" s="3">
        <v>101.53</v>
      </c>
      <c r="D572" s="3">
        <v>101.88</v>
      </c>
      <c r="E572" s="3">
        <v>101.19</v>
      </c>
      <c r="F572" s="3">
        <v>101.75</v>
      </c>
      <c r="G572" s="3">
        <v>36967</v>
      </c>
    </row>
    <row r="573" spans="1:7" x14ac:dyDescent="0.2">
      <c r="A573" s="2" t="s">
        <v>12</v>
      </c>
      <c r="B573" s="4">
        <v>43851</v>
      </c>
      <c r="C573" s="3">
        <v>101.71</v>
      </c>
      <c r="D573" s="3">
        <v>101.83</v>
      </c>
      <c r="E573" s="3">
        <v>101.6</v>
      </c>
      <c r="F573" s="3">
        <v>101.75</v>
      </c>
      <c r="G573" s="3">
        <v>22100</v>
      </c>
    </row>
    <row r="574" spans="1:7" x14ac:dyDescent="0.2">
      <c r="A574" s="2" t="s">
        <v>12</v>
      </c>
      <c r="B574" s="4">
        <v>43852</v>
      </c>
      <c r="C574" s="3">
        <v>102.05</v>
      </c>
      <c r="D574" s="3">
        <v>102.05</v>
      </c>
      <c r="E574" s="3">
        <v>101.21</v>
      </c>
      <c r="F574" s="3">
        <v>101.75</v>
      </c>
      <c r="G574" s="3">
        <v>25266</v>
      </c>
    </row>
    <row r="575" spans="1:7" x14ac:dyDescent="0.2">
      <c r="A575" s="2" t="s">
        <v>12</v>
      </c>
      <c r="B575" s="4">
        <v>43853</v>
      </c>
      <c r="C575" s="3">
        <v>102.02</v>
      </c>
      <c r="D575" s="3">
        <v>102.02</v>
      </c>
      <c r="E575" s="3">
        <v>101.51</v>
      </c>
      <c r="F575" s="3">
        <v>101.78</v>
      </c>
      <c r="G575" s="3">
        <v>74581</v>
      </c>
    </row>
    <row r="576" spans="1:7" x14ac:dyDescent="0.2">
      <c r="A576" s="2" t="s">
        <v>12</v>
      </c>
      <c r="B576" s="4">
        <v>43854</v>
      </c>
      <c r="C576" s="3">
        <v>102.04</v>
      </c>
      <c r="D576" s="3">
        <v>102.04</v>
      </c>
      <c r="E576" s="3">
        <v>101.73</v>
      </c>
      <c r="F576" s="3">
        <v>101.8</v>
      </c>
      <c r="G576" s="3">
        <v>5374</v>
      </c>
    </row>
    <row r="577" spans="1:7" x14ac:dyDescent="0.2">
      <c r="A577" s="2" t="s">
        <v>12</v>
      </c>
      <c r="B577" s="4">
        <v>43857</v>
      </c>
      <c r="C577" s="3">
        <v>102.07</v>
      </c>
      <c r="D577" s="3">
        <v>102.07</v>
      </c>
      <c r="E577" s="3">
        <v>101.52</v>
      </c>
      <c r="F577" s="3">
        <v>101.7</v>
      </c>
      <c r="G577" s="3">
        <v>6349</v>
      </c>
    </row>
    <row r="578" spans="1:7" x14ac:dyDescent="0.2">
      <c r="A578" s="2" t="s">
        <v>12</v>
      </c>
      <c r="B578" s="4">
        <v>43858</v>
      </c>
      <c r="C578" s="3">
        <v>101.7</v>
      </c>
      <c r="D578" s="3">
        <v>101.79</v>
      </c>
      <c r="E578" s="3">
        <v>101.53</v>
      </c>
      <c r="F578" s="3">
        <v>101.69</v>
      </c>
      <c r="G578" s="3">
        <v>21528</v>
      </c>
    </row>
    <row r="579" spans="1:7" x14ac:dyDescent="0.2">
      <c r="A579" s="2" t="s">
        <v>12</v>
      </c>
      <c r="B579" s="4">
        <v>43859</v>
      </c>
      <c r="C579" s="3">
        <v>101.42</v>
      </c>
      <c r="D579" s="3">
        <v>101.98</v>
      </c>
      <c r="E579" s="3">
        <v>101.42</v>
      </c>
      <c r="F579" s="3">
        <v>101.98</v>
      </c>
      <c r="G579" s="3">
        <v>4306</v>
      </c>
    </row>
    <row r="580" spans="1:7" x14ac:dyDescent="0.2">
      <c r="A580" s="2" t="s">
        <v>12</v>
      </c>
      <c r="B580" s="4">
        <v>43860</v>
      </c>
      <c r="C580" s="3">
        <v>102.24</v>
      </c>
      <c r="D580" s="3">
        <v>102.24</v>
      </c>
      <c r="E580" s="3">
        <v>101.6</v>
      </c>
      <c r="F580" s="3">
        <v>102.01</v>
      </c>
      <c r="G580" s="3">
        <v>5550</v>
      </c>
    </row>
    <row r="581" spans="1:7" x14ac:dyDescent="0.2">
      <c r="A581" s="2" t="s">
        <v>12</v>
      </c>
      <c r="B581" s="4">
        <v>43861</v>
      </c>
      <c r="C581" s="3">
        <v>101.55</v>
      </c>
      <c r="D581" s="3">
        <v>102.06</v>
      </c>
      <c r="E581" s="3">
        <v>101.55</v>
      </c>
      <c r="F581" s="3">
        <v>101.85</v>
      </c>
      <c r="G581" s="3">
        <v>26294</v>
      </c>
    </row>
    <row r="582" spans="1:7" x14ac:dyDescent="0.2">
      <c r="A582" s="2" t="s">
        <v>12</v>
      </c>
      <c r="B582" s="4">
        <v>43864</v>
      </c>
      <c r="C582" s="3">
        <v>101.49</v>
      </c>
      <c r="D582" s="3">
        <v>102.08</v>
      </c>
      <c r="E582" s="3">
        <v>101.49</v>
      </c>
      <c r="F582" s="3">
        <v>101.92</v>
      </c>
      <c r="G582" s="3">
        <v>15414</v>
      </c>
    </row>
    <row r="583" spans="1:7" x14ac:dyDescent="0.2">
      <c r="A583" s="2" t="s">
        <v>12</v>
      </c>
      <c r="B583" s="4">
        <v>43865</v>
      </c>
      <c r="C583" s="3">
        <v>102.21</v>
      </c>
      <c r="D583" s="3">
        <v>102.21</v>
      </c>
      <c r="E583" s="3">
        <v>101.75</v>
      </c>
      <c r="F583" s="3">
        <v>101.84</v>
      </c>
      <c r="G583" s="3">
        <v>5881</v>
      </c>
    </row>
    <row r="584" spans="1:7" x14ac:dyDescent="0.2">
      <c r="A584" s="2" t="s">
        <v>12</v>
      </c>
      <c r="B584" s="4">
        <v>43866</v>
      </c>
      <c r="C584" s="3">
        <v>102.19</v>
      </c>
      <c r="D584" s="3">
        <v>102.19</v>
      </c>
      <c r="E584" s="3">
        <v>101.64</v>
      </c>
      <c r="F584" s="3">
        <v>101.79</v>
      </c>
      <c r="G584" s="3">
        <v>4636</v>
      </c>
    </row>
    <row r="585" spans="1:7" x14ac:dyDescent="0.2">
      <c r="A585" s="2" t="s">
        <v>12</v>
      </c>
      <c r="B585" s="4">
        <v>43867</v>
      </c>
      <c r="C585" s="3">
        <v>101.46</v>
      </c>
      <c r="D585" s="3">
        <v>101.91</v>
      </c>
      <c r="E585" s="3">
        <v>101.41</v>
      </c>
      <c r="F585" s="3">
        <v>101.75</v>
      </c>
      <c r="G585" s="3">
        <v>17961</v>
      </c>
    </row>
    <row r="586" spans="1:7" x14ac:dyDescent="0.2">
      <c r="A586" s="2" t="s">
        <v>12</v>
      </c>
      <c r="B586" s="4">
        <v>43868</v>
      </c>
      <c r="C586" s="3">
        <v>101.84</v>
      </c>
      <c r="D586" s="3">
        <v>101.84</v>
      </c>
      <c r="E586" s="3">
        <v>101.62</v>
      </c>
      <c r="F586" s="3">
        <v>101.78</v>
      </c>
      <c r="G586" s="3">
        <v>25095</v>
      </c>
    </row>
    <row r="587" spans="1:7" x14ac:dyDescent="0.2">
      <c r="A587" s="2" t="s">
        <v>12</v>
      </c>
      <c r="B587" s="4">
        <v>43871</v>
      </c>
      <c r="C587" s="3">
        <v>101.85</v>
      </c>
      <c r="D587" s="3">
        <v>101.94</v>
      </c>
      <c r="E587" s="3">
        <v>101.31</v>
      </c>
      <c r="F587" s="3">
        <v>101.93</v>
      </c>
      <c r="G587" s="3">
        <v>51327</v>
      </c>
    </row>
    <row r="588" spans="1:7" x14ac:dyDescent="0.2">
      <c r="A588" s="2" t="s">
        <v>12</v>
      </c>
      <c r="B588" s="4">
        <v>43872</v>
      </c>
      <c r="C588" s="3">
        <v>102.37</v>
      </c>
      <c r="D588" s="3">
        <v>102.99</v>
      </c>
      <c r="E588" s="3">
        <v>101.59</v>
      </c>
      <c r="F588" s="3">
        <v>101.85</v>
      </c>
      <c r="G588" s="3">
        <v>9170</v>
      </c>
    </row>
    <row r="589" spans="1:7" x14ac:dyDescent="0.2">
      <c r="A589" s="2" t="s">
        <v>12</v>
      </c>
      <c r="B589" s="4">
        <v>43873</v>
      </c>
      <c r="C589" s="3">
        <v>102.08</v>
      </c>
      <c r="D589" s="3">
        <v>102.08</v>
      </c>
      <c r="E589" s="3">
        <v>101.58</v>
      </c>
      <c r="F589" s="3">
        <v>101.79</v>
      </c>
      <c r="G589" s="3">
        <v>9297</v>
      </c>
    </row>
    <row r="590" spans="1:7" x14ac:dyDescent="0.2">
      <c r="A590" s="2" t="s">
        <v>12</v>
      </c>
      <c r="B590" s="4">
        <v>43874</v>
      </c>
      <c r="C590" s="3">
        <v>102.09</v>
      </c>
      <c r="D590" s="3">
        <v>102.09</v>
      </c>
      <c r="E590" s="3">
        <v>101.64</v>
      </c>
      <c r="F590" s="3">
        <v>101.83</v>
      </c>
      <c r="G590" s="3">
        <v>100692</v>
      </c>
    </row>
    <row r="591" spans="1:7" x14ac:dyDescent="0.2">
      <c r="A591" s="2" t="s">
        <v>12</v>
      </c>
      <c r="B591" s="4">
        <v>43875</v>
      </c>
      <c r="C591" s="3">
        <v>102.09</v>
      </c>
      <c r="D591" s="3">
        <v>102.09</v>
      </c>
      <c r="E591" s="3">
        <v>101.7</v>
      </c>
      <c r="F591" s="3">
        <v>101.9</v>
      </c>
      <c r="G591" s="3">
        <v>11637</v>
      </c>
    </row>
    <row r="592" spans="1:7" x14ac:dyDescent="0.2">
      <c r="A592" s="2" t="s">
        <v>12</v>
      </c>
      <c r="B592" s="4">
        <v>43878</v>
      </c>
      <c r="C592" s="3">
        <v>102.15</v>
      </c>
      <c r="D592" s="3">
        <v>102.3</v>
      </c>
      <c r="E592" s="3">
        <v>101.66</v>
      </c>
      <c r="F592" s="3">
        <v>101.87</v>
      </c>
      <c r="G592" s="3">
        <v>45569</v>
      </c>
    </row>
    <row r="593" spans="1:7" x14ac:dyDescent="0.2">
      <c r="A593" s="2" t="s">
        <v>12</v>
      </c>
      <c r="B593" s="4">
        <v>43879</v>
      </c>
      <c r="C593" s="3">
        <v>102.37</v>
      </c>
      <c r="D593" s="3">
        <v>102.37</v>
      </c>
      <c r="E593" s="3">
        <v>101.71</v>
      </c>
      <c r="F593" s="3">
        <v>101.95</v>
      </c>
      <c r="G593" s="3">
        <v>7768</v>
      </c>
    </row>
    <row r="594" spans="1:7" x14ac:dyDescent="0.2">
      <c r="A594" s="2" t="s">
        <v>12</v>
      </c>
      <c r="B594" s="4">
        <v>43880</v>
      </c>
      <c r="C594" s="3">
        <v>102.29</v>
      </c>
      <c r="D594" s="3">
        <v>102.29</v>
      </c>
      <c r="E594" s="3">
        <v>101.77</v>
      </c>
      <c r="F594" s="3">
        <v>101.91</v>
      </c>
      <c r="G594" s="3">
        <v>9826</v>
      </c>
    </row>
    <row r="595" spans="1:7" x14ac:dyDescent="0.2">
      <c r="A595" s="2" t="s">
        <v>12</v>
      </c>
      <c r="B595" s="4">
        <v>43881</v>
      </c>
      <c r="C595" s="3">
        <v>102.26</v>
      </c>
      <c r="D595" s="3">
        <v>102.26</v>
      </c>
      <c r="E595" s="3">
        <v>101.7</v>
      </c>
      <c r="F595" s="3">
        <v>101.94</v>
      </c>
      <c r="G595" s="3">
        <v>57860</v>
      </c>
    </row>
    <row r="596" spans="1:7" x14ac:dyDescent="0.2">
      <c r="A596" s="2" t="s">
        <v>12</v>
      </c>
      <c r="B596" s="4">
        <v>43882</v>
      </c>
      <c r="C596" s="3">
        <v>102.2</v>
      </c>
      <c r="D596" s="3">
        <v>102.2</v>
      </c>
      <c r="E596" s="3">
        <v>101.77</v>
      </c>
      <c r="F596" s="3">
        <v>101.96</v>
      </c>
      <c r="G596" s="3">
        <v>4300</v>
      </c>
    </row>
    <row r="597" spans="1:7" x14ac:dyDescent="0.2">
      <c r="A597" s="2" t="s">
        <v>12</v>
      </c>
      <c r="B597" s="4">
        <v>43886</v>
      </c>
      <c r="C597" s="3">
        <v>101.98</v>
      </c>
      <c r="D597" s="3">
        <v>102</v>
      </c>
      <c r="E597" s="3">
        <v>101</v>
      </c>
      <c r="F597" s="3">
        <v>101.62</v>
      </c>
      <c r="G597" s="3">
        <v>44681</v>
      </c>
    </row>
    <row r="598" spans="1:7" x14ac:dyDescent="0.2">
      <c r="A598" s="2" t="s">
        <v>12</v>
      </c>
      <c r="B598" s="4">
        <v>43887</v>
      </c>
      <c r="C598" s="3">
        <v>101.99</v>
      </c>
      <c r="D598" s="3">
        <v>101.99</v>
      </c>
      <c r="E598" s="3">
        <v>101.49</v>
      </c>
      <c r="F598" s="3">
        <v>101.58</v>
      </c>
      <c r="G598" s="3">
        <v>14277</v>
      </c>
    </row>
    <row r="599" spans="1:7" x14ac:dyDescent="0.2">
      <c r="A599" s="2" t="s">
        <v>12</v>
      </c>
      <c r="B599" s="4">
        <v>43888</v>
      </c>
      <c r="C599" s="3">
        <v>101.92</v>
      </c>
      <c r="D599" s="3">
        <v>101.92</v>
      </c>
      <c r="E599" s="3">
        <v>101.35</v>
      </c>
      <c r="F599" s="3">
        <v>101.59</v>
      </c>
      <c r="G599" s="3">
        <v>22015</v>
      </c>
    </row>
    <row r="600" spans="1:7" x14ac:dyDescent="0.2">
      <c r="A600" s="2" t="s">
        <v>12</v>
      </c>
      <c r="B600" s="4">
        <v>43889</v>
      </c>
      <c r="C600" s="3">
        <v>101.84</v>
      </c>
      <c r="D600" s="3">
        <v>101.84</v>
      </c>
      <c r="E600" s="3">
        <v>100.8</v>
      </c>
      <c r="F600" s="3">
        <v>101.1</v>
      </c>
      <c r="G600" s="3">
        <v>26156</v>
      </c>
    </row>
    <row r="601" spans="1:7" x14ac:dyDescent="0.2">
      <c r="A601" s="2" t="s">
        <v>12</v>
      </c>
      <c r="B601" s="4">
        <v>43892</v>
      </c>
      <c r="C601" s="3">
        <v>100.76</v>
      </c>
      <c r="D601" s="3">
        <v>101.49</v>
      </c>
      <c r="E601" s="3">
        <v>100.76</v>
      </c>
      <c r="F601" s="3">
        <v>101.34</v>
      </c>
      <c r="G601" s="3">
        <v>24106</v>
      </c>
    </row>
    <row r="602" spans="1:7" x14ac:dyDescent="0.2">
      <c r="A602" s="2" t="s">
        <v>12</v>
      </c>
      <c r="B602" s="4">
        <v>43893</v>
      </c>
      <c r="C602" s="3">
        <v>100.98</v>
      </c>
      <c r="D602" s="3">
        <v>101.7</v>
      </c>
      <c r="E602" s="3">
        <v>100.98</v>
      </c>
      <c r="F602" s="3">
        <v>101.69</v>
      </c>
      <c r="G602" s="3">
        <v>14365</v>
      </c>
    </row>
    <row r="603" spans="1:7" x14ac:dyDescent="0.2">
      <c r="A603" s="2" t="s">
        <v>12</v>
      </c>
      <c r="B603" s="4">
        <v>43894</v>
      </c>
      <c r="C603" s="3">
        <v>101.99</v>
      </c>
      <c r="D603" s="3">
        <v>101.99</v>
      </c>
      <c r="E603" s="3">
        <v>101.46</v>
      </c>
      <c r="F603" s="3">
        <v>101.94</v>
      </c>
      <c r="G603" s="3">
        <v>42787</v>
      </c>
    </row>
    <row r="604" spans="1:7" x14ac:dyDescent="0.2">
      <c r="A604" s="2" t="s">
        <v>12</v>
      </c>
      <c r="B604" s="4">
        <v>43895</v>
      </c>
      <c r="C604" s="3">
        <v>102.15</v>
      </c>
      <c r="D604" s="3">
        <v>102.15</v>
      </c>
      <c r="E604" s="3">
        <v>101.5</v>
      </c>
      <c r="F604" s="3">
        <v>101.6</v>
      </c>
      <c r="G604" s="3">
        <v>19022</v>
      </c>
    </row>
    <row r="605" spans="1:7" x14ac:dyDescent="0.2">
      <c r="A605" s="2" t="s">
        <v>12</v>
      </c>
      <c r="B605" s="4">
        <v>43896</v>
      </c>
      <c r="C605" s="3">
        <v>101.76</v>
      </c>
      <c r="D605" s="3">
        <v>101.88</v>
      </c>
      <c r="E605" s="3">
        <v>101.2</v>
      </c>
      <c r="F605" s="3">
        <v>101.5</v>
      </c>
      <c r="G605" s="3">
        <v>15230</v>
      </c>
    </row>
    <row r="606" spans="1:7" x14ac:dyDescent="0.2">
      <c r="A606" s="2" t="s">
        <v>12</v>
      </c>
      <c r="B606" s="4">
        <v>43900</v>
      </c>
      <c r="C606" s="3">
        <v>101.01</v>
      </c>
      <c r="D606" s="3">
        <v>101.19</v>
      </c>
      <c r="E606" s="3">
        <v>99.81</v>
      </c>
      <c r="F606" s="3">
        <v>100.9</v>
      </c>
      <c r="G606" s="3">
        <v>74456</v>
      </c>
    </row>
    <row r="607" spans="1:7" x14ac:dyDescent="0.2">
      <c r="A607" s="2" t="s">
        <v>12</v>
      </c>
      <c r="B607" s="4">
        <v>43901</v>
      </c>
      <c r="C607" s="3">
        <v>100.47</v>
      </c>
      <c r="D607" s="3">
        <v>101.02</v>
      </c>
      <c r="E607" s="3">
        <v>100.11</v>
      </c>
      <c r="F607" s="3">
        <v>100.8</v>
      </c>
      <c r="G607" s="3">
        <v>143511</v>
      </c>
    </row>
    <row r="608" spans="1:7" x14ac:dyDescent="0.2">
      <c r="A608" s="2" t="s">
        <v>12</v>
      </c>
      <c r="B608" s="4">
        <v>43902</v>
      </c>
      <c r="C608" s="3">
        <v>100.8</v>
      </c>
      <c r="D608" s="3">
        <v>100.96</v>
      </c>
      <c r="E608" s="3">
        <v>100.06</v>
      </c>
      <c r="F608" s="3">
        <v>100.4</v>
      </c>
      <c r="G608" s="3">
        <v>50731</v>
      </c>
    </row>
    <row r="609" spans="1:7" x14ac:dyDescent="0.2">
      <c r="A609" s="2" t="s">
        <v>12</v>
      </c>
      <c r="B609" s="4">
        <v>43903</v>
      </c>
      <c r="C609" s="3">
        <v>100.69</v>
      </c>
      <c r="D609" s="3">
        <v>101.44</v>
      </c>
      <c r="E609" s="3">
        <v>100.2</v>
      </c>
      <c r="F609" s="3">
        <v>100.71</v>
      </c>
      <c r="G609" s="3">
        <v>20061</v>
      </c>
    </row>
    <row r="610" spans="1:7" x14ac:dyDescent="0.2">
      <c r="A610" s="2" t="s">
        <v>12</v>
      </c>
      <c r="B610" s="4">
        <v>43906</v>
      </c>
      <c r="C610" s="3">
        <v>100.01</v>
      </c>
      <c r="D610" s="3">
        <v>101</v>
      </c>
      <c r="E610" s="3">
        <v>100.01</v>
      </c>
      <c r="F610" s="3">
        <v>100.8</v>
      </c>
      <c r="G610" s="3">
        <v>36295</v>
      </c>
    </row>
    <row r="611" spans="1:7" x14ac:dyDescent="0.2">
      <c r="A611" s="2" t="s">
        <v>12</v>
      </c>
      <c r="B611" s="4">
        <v>43907</v>
      </c>
      <c r="C611" s="3">
        <v>100.71</v>
      </c>
      <c r="D611" s="3">
        <v>100.97</v>
      </c>
      <c r="E611" s="3">
        <v>100.29</v>
      </c>
      <c r="F611" s="3">
        <v>100.42</v>
      </c>
      <c r="G611" s="3">
        <v>36131</v>
      </c>
    </row>
    <row r="612" spans="1:7" x14ac:dyDescent="0.2">
      <c r="A612" s="2" t="s">
        <v>12</v>
      </c>
      <c r="B612" s="4">
        <v>43908</v>
      </c>
      <c r="C612" s="3">
        <v>100.76</v>
      </c>
      <c r="D612" s="3">
        <v>101.42</v>
      </c>
      <c r="E612" s="3">
        <v>100.05</v>
      </c>
      <c r="F612" s="3">
        <v>100.72</v>
      </c>
      <c r="G612" s="3">
        <v>48698</v>
      </c>
    </row>
    <row r="613" spans="1:7" x14ac:dyDescent="0.2">
      <c r="A613" s="2" t="s">
        <v>12</v>
      </c>
      <c r="B613" s="4">
        <v>43909</v>
      </c>
      <c r="C613" s="3">
        <v>101.45</v>
      </c>
      <c r="D613" s="3">
        <v>101.45</v>
      </c>
      <c r="E613" s="3">
        <v>99.87</v>
      </c>
      <c r="F613" s="3">
        <v>100.52</v>
      </c>
      <c r="G613" s="3">
        <v>33137</v>
      </c>
    </row>
    <row r="614" spans="1:7" x14ac:dyDescent="0.2">
      <c r="A614" s="2" t="s">
        <v>12</v>
      </c>
      <c r="B614" s="4">
        <v>43910</v>
      </c>
      <c r="C614" s="3">
        <v>100.94</v>
      </c>
      <c r="D614" s="3">
        <v>101.07</v>
      </c>
      <c r="E614" s="3">
        <v>100.02</v>
      </c>
      <c r="F614" s="3">
        <v>100.77</v>
      </c>
      <c r="G614" s="3">
        <v>17946</v>
      </c>
    </row>
    <row r="615" spans="1:7" x14ac:dyDescent="0.2">
      <c r="A615" s="2" t="s">
        <v>12</v>
      </c>
      <c r="B615" s="4">
        <v>43913</v>
      </c>
      <c r="C615" s="3">
        <v>101.13</v>
      </c>
      <c r="D615" s="3">
        <v>101.13</v>
      </c>
      <c r="E615" s="3">
        <v>100.36</v>
      </c>
      <c r="F615" s="3">
        <v>100.69</v>
      </c>
      <c r="G615" s="3">
        <v>24435</v>
      </c>
    </row>
    <row r="616" spans="1:7" x14ac:dyDescent="0.2">
      <c r="A616" s="2" t="s">
        <v>12</v>
      </c>
      <c r="B616" s="4">
        <v>43914</v>
      </c>
      <c r="C616" s="3">
        <v>101.02</v>
      </c>
      <c r="D616" s="3">
        <v>101.02</v>
      </c>
      <c r="E616" s="3">
        <v>100.55</v>
      </c>
      <c r="F616" s="3">
        <v>100.76</v>
      </c>
      <c r="G616" s="3">
        <v>21430</v>
      </c>
    </row>
    <row r="617" spans="1:7" x14ac:dyDescent="0.2">
      <c r="A617" s="2" t="s">
        <v>12</v>
      </c>
      <c r="B617" s="4">
        <v>43915</v>
      </c>
      <c r="C617" s="3">
        <v>100.76</v>
      </c>
      <c r="D617" s="3">
        <v>101.01</v>
      </c>
      <c r="E617" s="3">
        <v>100.76</v>
      </c>
      <c r="F617" s="3">
        <v>101.01</v>
      </c>
      <c r="G617" s="3">
        <v>31998</v>
      </c>
    </row>
    <row r="618" spans="1:7" x14ac:dyDescent="0.2">
      <c r="A618" s="2" t="s">
        <v>12</v>
      </c>
      <c r="B618" s="4">
        <v>43916</v>
      </c>
      <c r="C618" s="3">
        <v>101.26</v>
      </c>
      <c r="D618" s="3">
        <v>101.26</v>
      </c>
      <c r="E618" s="3">
        <v>100.7</v>
      </c>
      <c r="F618" s="3">
        <v>101</v>
      </c>
      <c r="G618" s="3">
        <v>7993</v>
      </c>
    </row>
    <row r="619" spans="1:7" x14ac:dyDescent="0.2">
      <c r="A619" s="2" t="s">
        <v>12</v>
      </c>
      <c r="B619" s="4">
        <v>43917</v>
      </c>
      <c r="C619" s="3">
        <v>101</v>
      </c>
      <c r="D619" s="3">
        <v>101.01</v>
      </c>
      <c r="E619" s="3">
        <v>100.84</v>
      </c>
      <c r="F619" s="3">
        <v>101</v>
      </c>
      <c r="G619" s="3">
        <v>21973</v>
      </c>
    </row>
    <row r="620" spans="1:7" x14ac:dyDescent="0.2">
      <c r="A620" s="2" t="s">
        <v>12</v>
      </c>
      <c r="B620" s="4">
        <v>43920</v>
      </c>
      <c r="C620" s="3">
        <v>101.2</v>
      </c>
      <c r="D620" s="3">
        <v>101.2</v>
      </c>
      <c r="E620" s="3">
        <v>100.05</v>
      </c>
      <c r="F620" s="3">
        <v>100.88</v>
      </c>
      <c r="G620" s="3">
        <v>51896</v>
      </c>
    </row>
    <row r="621" spans="1:7" x14ac:dyDescent="0.2">
      <c r="A621" s="2" t="s">
        <v>12</v>
      </c>
      <c r="B621" s="4">
        <v>43921</v>
      </c>
      <c r="C621" s="3">
        <v>101.29</v>
      </c>
      <c r="D621" s="3">
        <v>101.29</v>
      </c>
      <c r="E621" s="3">
        <v>100.7</v>
      </c>
      <c r="F621" s="3">
        <v>100.8</v>
      </c>
      <c r="G621" s="3">
        <v>17271</v>
      </c>
    </row>
    <row r="622" spans="1:7" x14ac:dyDescent="0.2">
      <c r="A622" s="2" t="s">
        <v>12</v>
      </c>
      <c r="B622" s="4">
        <v>43922</v>
      </c>
      <c r="C622" s="3">
        <v>101.13</v>
      </c>
      <c r="D622" s="3">
        <v>101.13</v>
      </c>
      <c r="E622" s="3">
        <v>100.59</v>
      </c>
      <c r="F622" s="3">
        <v>101.07</v>
      </c>
      <c r="G622" s="3">
        <v>14293</v>
      </c>
    </row>
    <row r="623" spans="1:7" x14ac:dyDescent="0.2">
      <c r="A623" s="2" t="s">
        <v>12</v>
      </c>
      <c r="B623" s="4">
        <v>43923</v>
      </c>
      <c r="C623" s="3">
        <v>101.41</v>
      </c>
      <c r="D623" s="3">
        <v>101.41</v>
      </c>
      <c r="E623" s="3">
        <v>101</v>
      </c>
      <c r="F623" s="3">
        <v>101.05</v>
      </c>
      <c r="G623" s="3">
        <v>104204</v>
      </c>
    </row>
    <row r="624" spans="1:7" x14ac:dyDescent="0.2">
      <c r="A624" s="2" t="s">
        <v>12</v>
      </c>
      <c r="B624" s="4">
        <v>43924</v>
      </c>
      <c r="C624" s="3">
        <v>101.41</v>
      </c>
      <c r="D624" s="3">
        <v>101.45</v>
      </c>
      <c r="E624" s="3">
        <v>100.9</v>
      </c>
      <c r="F624" s="3">
        <v>101.45</v>
      </c>
      <c r="G624" s="3">
        <v>25810</v>
      </c>
    </row>
    <row r="625" spans="1:7" x14ac:dyDescent="0.2">
      <c r="A625" s="2" t="s">
        <v>12</v>
      </c>
      <c r="B625" s="4">
        <v>43927</v>
      </c>
      <c r="C625" s="3">
        <v>101.72</v>
      </c>
      <c r="D625" s="3">
        <v>101.72</v>
      </c>
      <c r="E625" s="3">
        <v>101.01</v>
      </c>
      <c r="F625" s="3">
        <v>101.35</v>
      </c>
      <c r="G625" s="3">
        <v>10963</v>
      </c>
    </row>
    <row r="626" spans="1:7" x14ac:dyDescent="0.2">
      <c r="A626" s="2" t="s">
        <v>12</v>
      </c>
      <c r="B626" s="4">
        <v>43928</v>
      </c>
      <c r="C626" s="3">
        <v>101.28</v>
      </c>
      <c r="D626" s="3">
        <v>101.44</v>
      </c>
      <c r="E626" s="3">
        <v>101.05</v>
      </c>
      <c r="F626" s="3">
        <v>101.29</v>
      </c>
      <c r="G626" s="3">
        <v>14253</v>
      </c>
    </row>
    <row r="627" spans="1:7" x14ac:dyDescent="0.2">
      <c r="A627" s="2" t="s">
        <v>12</v>
      </c>
      <c r="B627" s="4">
        <v>43929</v>
      </c>
      <c r="C627" s="3">
        <v>101.29</v>
      </c>
      <c r="D627" s="3">
        <v>101.4</v>
      </c>
      <c r="E627" s="3">
        <v>101.23</v>
      </c>
      <c r="F627" s="3">
        <v>101.25</v>
      </c>
      <c r="G627" s="3">
        <v>5116</v>
      </c>
    </row>
    <row r="628" spans="1:7" x14ac:dyDescent="0.2">
      <c r="A628" s="2" t="s">
        <v>12</v>
      </c>
      <c r="B628" s="4">
        <v>43930</v>
      </c>
      <c r="C628" s="3">
        <v>101</v>
      </c>
      <c r="D628" s="3">
        <v>101.28</v>
      </c>
      <c r="E628" s="3">
        <v>100.94</v>
      </c>
      <c r="F628" s="3">
        <v>101.23</v>
      </c>
      <c r="G628" s="3">
        <v>54380</v>
      </c>
    </row>
    <row r="629" spans="1:7" x14ac:dyDescent="0.2">
      <c r="A629" s="2" t="s">
        <v>12</v>
      </c>
      <c r="B629" s="4">
        <v>43931</v>
      </c>
      <c r="C629" s="3">
        <v>101.01</v>
      </c>
      <c r="D629" s="3">
        <v>101.3</v>
      </c>
      <c r="E629" s="3">
        <v>100.93</v>
      </c>
      <c r="F629" s="3">
        <v>101.23</v>
      </c>
      <c r="G629" s="3">
        <v>20902</v>
      </c>
    </row>
    <row r="630" spans="1:7" x14ac:dyDescent="0.2">
      <c r="A630" s="2" t="s">
        <v>12</v>
      </c>
      <c r="B630" s="4">
        <v>43934</v>
      </c>
      <c r="C630" s="3">
        <v>101.2</v>
      </c>
      <c r="D630" s="3">
        <v>101.3</v>
      </c>
      <c r="E630" s="3">
        <v>101</v>
      </c>
      <c r="F630" s="3">
        <v>101.18</v>
      </c>
      <c r="G630" s="3">
        <v>18509</v>
      </c>
    </row>
    <row r="631" spans="1:7" x14ac:dyDescent="0.2">
      <c r="A631" s="2" t="s">
        <v>12</v>
      </c>
      <c r="B631" s="4">
        <v>43935</v>
      </c>
      <c r="C631" s="3">
        <v>101.49</v>
      </c>
      <c r="D631" s="3">
        <v>101.49</v>
      </c>
      <c r="E631" s="3">
        <v>101.05</v>
      </c>
      <c r="F631" s="3">
        <v>101.29</v>
      </c>
      <c r="G631" s="3">
        <v>57164</v>
      </c>
    </row>
    <row r="632" spans="1:7" x14ac:dyDescent="0.2">
      <c r="A632" s="2" t="s">
        <v>12</v>
      </c>
      <c r="B632" s="4">
        <v>43936</v>
      </c>
      <c r="C632" s="3">
        <v>101.29</v>
      </c>
      <c r="D632" s="3">
        <v>101.3</v>
      </c>
      <c r="E632" s="3">
        <v>101.05</v>
      </c>
      <c r="F632" s="3">
        <v>101.1</v>
      </c>
      <c r="G632" s="3">
        <v>19917</v>
      </c>
    </row>
    <row r="633" spans="1:7" x14ac:dyDescent="0.2">
      <c r="A633" s="2" t="s">
        <v>12</v>
      </c>
      <c r="B633" s="4">
        <v>43937</v>
      </c>
      <c r="C633" s="3">
        <v>101.42</v>
      </c>
      <c r="D633" s="3">
        <v>101.42</v>
      </c>
      <c r="E633" s="3">
        <v>101</v>
      </c>
      <c r="F633" s="3">
        <v>101.33</v>
      </c>
      <c r="G633" s="3">
        <v>60852</v>
      </c>
    </row>
    <row r="634" spans="1:7" x14ac:dyDescent="0.2">
      <c r="A634" s="2" t="s">
        <v>12</v>
      </c>
      <c r="B634" s="4">
        <v>43938</v>
      </c>
      <c r="C634" s="3">
        <v>101.66</v>
      </c>
      <c r="D634" s="3">
        <v>101.66</v>
      </c>
      <c r="E634" s="3">
        <v>101.2</v>
      </c>
      <c r="F634" s="3">
        <v>101.38</v>
      </c>
      <c r="G634" s="3">
        <v>10637</v>
      </c>
    </row>
    <row r="635" spans="1:7" x14ac:dyDescent="0.2">
      <c r="A635" s="2" t="s">
        <v>12</v>
      </c>
      <c r="B635" s="4">
        <v>43941</v>
      </c>
      <c r="C635" s="3">
        <v>101.04</v>
      </c>
      <c r="D635" s="3">
        <v>101.4</v>
      </c>
      <c r="E635" s="3">
        <v>101.04</v>
      </c>
      <c r="F635" s="3">
        <v>101.32</v>
      </c>
      <c r="G635" s="3">
        <v>9761</v>
      </c>
    </row>
    <row r="636" spans="1:7" x14ac:dyDescent="0.2">
      <c r="A636" s="2" t="s">
        <v>12</v>
      </c>
      <c r="B636" s="4">
        <v>43942</v>
      </c>
      <c r="C636" s="3">
        <v>101.61</v>
      </c>
      <c r="D636" s="3">
        <v>101.61</v>
      </c>
      <c r="E636" s="3">
        <v>101.05</v>
      </c>
      <c r="F636" s="3">
        <v>101.18</v>
      </c>
      <c r="G636" s="3">
        <v>31259</v>
      </c>
    </row>
    <row r="637" spans="1:7" x14ac:dyDescent="0.2">
      <c r="A637" s="2" t="s">
        <v>12</v>
      </c>
      <c r="B637" s="4">
        <v>43943</v>
      </c>
      <c r="C637" s="3">
        <v>101.46</v>
      </c>
      <c r="D637" s="3">
        <v>101.61</v>
      </c>
      <c r="E637" s="3">
        <v>101.11</v>
      </c>
      <c r="F637" s="3">
        <v>101.43</v>
      </c>
      <c r="G637" s="3">
        <v>9369</v>
      </c>
    </row>
    <row r="638" spans="1:7" x14ac:dyDescent="0.2">
      <c r="A638" s="2" t="s">
        <v>12</v>
      </c>
      <c r="B638" s="4">
        <v>43944</v>
      </c>
      <c r="C638" s="3">
        <v>101.79</v>
      </c>
      <c r="D638" s="3">
        <v>101.79</v>
      </c>
      <c r="E638" s="3">
        <v>101.31</v>
      </c>
      <c r="F638" s="3">
        <v>101.43</v>
      </c>
      <c r="G638" s="3">
        <v>7390</v>
      </c>
    </row>
    <row r="639" spans="1:7" x14ac:dyDescent="0.2">
      <c r="A639" s="2" t="s">
        <v>12</v>
      </c>
      <c r="B639" s="4">
        <v>43945</v>
      </c>
      <c r="C639" s="3">
        <v>101.59</v>
      </c>
      <c r="D639" s="3">
        <v>101.59</v>
      </c>
      <c r="E639" s="3">
        <v>101.2</v>
      </c>
      <c r="F639" s="3">
        <v>101.55</v>
      </c>
      <c r="G639" s="3">
        <v>5483</v>
      </c>
    </row>
    <row r="640" spans="1:7" x14ac:dyDescent="0.2">
      <c r="A640" s="2" t="s">
        <v>12</v>
      </c>
      <c r="B640" s="4">
        <v>43948</v>
      </c>
      <c r="C640" s="3">
        <v>101.83</v>
      </c>
      <c r="D640" s="3">
        <v>101.83</v>
      </c>
      <c r="E640" s="3">
        <v>101</v>
      </c>
      <c r="F640" s="3">
        <v>101.5</v>
      </c>
      <c r="G640" s="3">
        <v>52063</v>
      </c>
    </row>
    <row r="641" spans="1:7" x14ac:dyDescent="0.2">
      <c r="A641" s="2" t="s">
        <v>12</v>
      </c>
      <c r="B641" s="4">
        <v>43949</v>
      </c>
      <c r="C641" s="3">
        <v>101.76</v>
      </c>
      <c r="D641" s="3">
        <v>101.76</v>
      </c>
      <c r="E641" s="3">
        <v>101.25</v>
      </c>
      <c r="F641" s="3">
        <v>101.5</v>
      </c>
      <c r="G641" s="3">
        <v>5458</v>
      </c>
    </row>
    <row r="642" spans="1:7" x14ac:dyDescent="0.2">
      <c r="A642" s="2" t="s">
        <v>12</v>
      </c>
      <c r="B642" s="4">
        <v>43950</v>
      </c>
      <c r="C642" s="3">
        <v>101.75</v>
      </c>
      <c r="D642" s="3">
        <v>101.75</v>
      </c>
      <c r="E642" s="3">
        <v>101.1</v>
      </c>
      <c r="F642" s="3">
        <v>101.6</v>
      </c>
      <c r="G642" s="3">
        <v>4983</v>
      </c>
    </row>
    <row r="643" spans="1:7" x14ac:dyDescent="0.2">
      <c r="A643" s="2" t="s">
        <v>12</v>
      </c>
      <c r="B643" s="4">
        <v>43951</v>
      </c>
      <c r="C643" s="3">
        <v>101.89</v>
      </c>
      <c r="D643" s="3">
        <v>101.89</v>
      </c>
      <c r="E643" s="3">
        <v>101.2</v>
      </c>
      <c r="F643" s="3">
        <v>101.61</v>
      </c>
      <c r="G643" s="3">
        <v>14781</v>
      </c>
    </row>
    <row r="644" spans="1:7" x14ac:dyDescent="0.2">
      <c r="A644" s="2" t="s">
        <v>12</v>
      </c>
      <c r="B644" s="4">
        <v>43955</v>
      </c>
      <c r="C644" s="3">
        <v>101.66</v>
      </c>
      <c r="D644" s="3">
        <v>101.68</v>
      </c>
      <c r="E644" s="3">
        <v>101.26</v>
      </c>
      <c r="F644" s="3">
        <v>101.5</v>
      </c>
      <c r="G644" s="3">
        <v>3992</v>
      </c>
    </row>
    <row r="645" spans="1:7" x14ac:dyDescent="0.2">
      <c r="A645" s="2" t="s">
        <v>12</v>
      </c>
      <c r="B645" s="4">
        <v>43956</v>
      </c>
      <c r="C645" s="3">
        <v>101.56</v>
      </c>
      <c r="D645" s="3">
        <v>101.67</v>
      </c>
      <c r="E645" s="3">
        <v>101.4</v>
      </c>
      <c r="F645" s="3">
        <v>101.66</v>
      </c>
      <c r="G645" s="3">
        <v>4318</v>
      </c>
    </row>
    <row r="646" spans="1:7" x14ac:dyDescent="0.2">
      <c r="A646" s="2" t="s">
        <v>12</v>
      </c>
      <c r="B646" s="4">
        <v>43957</v>
      </c>
      <c r="C646" s="3">
        <v>101.48</v>
      </c>
      <c r="D646" s="3">
        <v>101.69</v>
      </c>
      <c r="E646" s="3">
        <v>101.48</v>
      </c>
      <c r="F646" s="3">
        <v>101.55</v>
      </c>
      <c r="G646" s="3">
        <v>5966</v>
      </c>
    </row>
    <row r="647" spans="1:7" x14ac:dyDescent="0.2">
      <c r="A647" s="2" t="s">
        <v>12</v>
      </c>
      <c r="B647" s="4">
        <v>43958</v>
      </c>
      <c r="C647" s="3">
        <v>101.51</v>
      </c>
      <c r="D647" s="3">
        <v>102.3</v>
      </c>
      <c r="E647" s="3">
        <v>101.5</v>
      </c>
      <c r="F647" s="3">
        <v>101.5</v>
      </c>
      <c r="G647" s="3">
        <v>42303</v>
      </c>
    </row>
    <row r="648" spans="1:7" x14ac:dyDescent="0.2">
      <c r="A648" s="2" t="s">
        <v>12</v>
      </c>
      <c r="B648" s="4">
        <v>43959</v>
      </c>
      <c r="C648" s="3">
        <v>101.91</v>
      </c>
      <c r="D648" s="3">
        <v>101.91</v>
      </c>
      <c r="E648" s="3">
        <v>101.4</v>
      </c>
      <c r="F648" s="3">
        <v>101.63</v>
      </c>
      <c r="G648" s="3">
        <v>18584</v>
      </c>
    </row>
    <row r="649" spans="1:7" x14ac:dyDescent="0.2">
      <c r="A649" s="2" t="s">
        <v>12</v>
      </c>
      <c r="B649" s="4">
        <v>43963</v>
      </c>
      <c r="C649" s="3">
        <v>101.03</v>
      </c>
      <c r="D649" s="3">
        <v>101.93</v>
      </c>
      <c r="E649" s="3">
        <v>101</v>
      </c>
      <c r="F649" s="3">
        <v>101.5</v>
      </c>
      <c r="G649" s="3">
        <v>33943</v>
      </c>
    </row>
    <row r="650" spans="1:7" x14ac:dyDescent="0.2">
      <c r="A650" s="2" t="s">
        <v>12</v>
      </c>
      <c r="B650" s="4">
        <v>43964</v>
      </c>
      <c r="C650" s="3">
        <v>101.78</v>
      </c>
      <c r="D650" s="3">
        <v>101.98</v>
      </c>
      <c r="E650" s="3">
        <v>101.2</v>
      </c>
      <c r="F650" s="3">
        <v>101.65</v>
      </c>
      <c r="G650" s="3">
        <v>6935</v>
      </c>
    </row>
    <row r="651" spans="1:7" x14ac:dyDescent="0.2">
      <c r="A651" s="2" t="s">
        <v>12</v>
      </c>
      <c r="B651" s="4">
        <v>43965</v>
      </c>
      <c r="C651" s="3">
        <v>102.2</v>
      </c>
      <c r="D651" s="3">
        <v>102.2</v>
      </c>
      <c r="E651" s="3">
        <v>101.45</v>
      </c>
      <c r="F651" s="3">
        <v>101.6</v>
      </c>
      <c r="G651" s="3">
        <v>8974</v>
      </c>
    </row>
    <row r="652" spans="1:7" x14ac:dyDescent="0.2">
      <c r="A652" s="2" t="s">
        <v>12</v>
      </c>
      <c r="B652" s="4">
        <v>43966</v>
      </c>
      <c r="C652" s="3">
        <v>101.28</v>
      </c>
      <c r="D652" s="3">
        <v>101.83</v>
      </c>
      <c r="E652" s="3">
        <v>101.28</v>
      </c>
      <c r="F652" s="3">
        <v>101.5</v>
      </c>
      <c r="G652" s="3">
        <v>8770</v>
      </c>
    </row>
    <row r="653" spans="1:7" x14ac:dyDescent="0.2">
      <c r="A653" s="2" t="s">
        <v>12</v>
      </c>
      <c r="B653" s="4">
        <v>43969</v>
      </c>
      <c r="C653" s="3">
        <v>101.5</v>
      </c>
      <c r="D653" s="3">
        <v>101.57</v>
      </c>
      <c r="E653" s="3">
        <v>101.1</v>
      </c>
      <c r="F653" s="3">
        <v>101.4</v>
      </c>
      <c r="G653" s="3">
        <v>27363</v>
      </c>
    </row>
    <row r="654" spans="1:7" x14ac:dyDescent="0.2">
      <c r="A654" s="2" t="s">
        <v>12</v>
      </c>
      <c r="B654" s="4">
        <v>43970</v>
      </c>
      <c r="C654" s="3">
        <v>101.66</v>
      </c>
      <c r="D654" s="3">
        <v>101.66</v>
      </c>
      <c r="E654" s="3">
        <v>101.22</v>
      </c>
      <c r="F654" s="3">
        <v>101.32</v>
      </c>
      <c r="G654" s="3">
        <v>10855</v>
      </c>
    </row>
    <row r="655" spans="1:7" x14ac:dyDescent="0.2">
      <c r="A655" s="2" t="s">
        <v>12</v>
      </c>
      <c r="B655" s="4">
        <v>43971</v>
      </c>
      <c r="C655" s="3">
        <v>101.32</v>
      </c>
      <c r="D655" s="3">
        <v>101.49</v>
      </c>
      <c r="E655" s="3">
        <v>101.2</v>
      </c>
      <c r="F655" s="3">
        <v>101.44</v>
      </c>
      <c r="G655" s="3">
        <v>13754</v>
      </c>
    </row>
    <row r="656" spans="1:7" x14ac:dyDescent="0.2">
      <c r="A656" s="2" t="s">
        <v>12</v>
      </c>
      <c r="B656" s="4">
        <v>43972</v>
      </c>
      <c r="C656" s="3">
        <v>101.73</v>
      </c>
      <c r="D656" s="3">
        <v>101.73</v>
      </c>
      <c r="E656" s="3">
        <v>101.4</v>
      </c>
      <c r="F656" s="3">
        <v>101.46</v>
      </c>
      <c r="G656" s="3">
        <v>5707</v>
      </c>
    </row>
    <row r="657" spans="1:7" x14ac:dyDescent="0.2">
      <c r="A657" s="2" t="s">
        <v>12</v>
      </c>
      <c r="B657" s="4">
        <v>43973</v>
      </c>
      <c r="C657" s="3">
        <v>101.73</v>
      </c>
      <c r="D657" s="3">
        <v>101.73</v>
      </c>
      <c r="E657" s="3">
        <v>101.35</v>
      </c>
      <c r="F657" s="3">
        <v>101.42</v>
      </c>
      <c r="G657" s="3">
        <v>11123</v>
      </c>
    </row>
    <row r="658" spans="1:7" x14ac:dyDescent="0.2">
      <c r="A658" s="2" t="s">
        <v>12</v>
      </c>
      <c r="B658" s="4">
        <v>43976</v>
      </c>
      <c r="C658" s="3">
        <v>101.22</v>
      </c>
      <c r="D658" s="3">
        <v>101.6</v>
      </c>
      <c r="E658" s="3">
        <v>101.17</v>
      </c>
      <c r="F658" s="3">
        <v>101.55</v>
      </c>
      <c r="G658" s="3">
        <v>15273</v>
      </c>
    </row>
    <row r="659" spans="1:7" x14ac:dyDescent="0.2">
      <c r="A659" s="2" t="s">
        <v>12</v>
      </c>
      <c r="B659" s="4">
        <v>43977</v>
      </c>
      <c r="C659" s="3">
        <v>101.41</v>
      </c>
      <c r="D659" s="3">
        <v>101.6</v>
      </c>
      <c r="E659" s="3">
        <v>101.41</v>
      </c>
      <c r="F659" s="3">
        <v>101.45</v>
      </c>
      <c r="G659" s="3">
        <v>17225</v>
      </c>
    </row>
    <row r="660" spans="1:7" x14ac:dyDescent="0.2">
      <c r="A660" s="2" t="s">
        <v>12</v>
      </c>
      <c r="B660" s="4">
        <v>43978</v>
      </c>
      <c r="C660" s="3">
        <v>101.38</v>
      </c>
      <c r="D660" s="3">
        <v>101.44</v>
      </c>
      <c r="E660" s="3">
        <v>101.05</v>
      </c>
      <c r="F660" s="3">
        <v>101.44</v>
      </c>
      <c r="G660" s="3">
        <v>37915</v>
      </c>
    </row>
    <row r="661" spans="1:7" x14ac:dyDescent="0.2">
      <c r="A661" s="2" t="s">
        <v>12</v>
      </c>
      <c r="B661" s="4">
        <v>43979</v>
      </c>
      <c r="C661" s="3">
        <v>101.22</v>
      </c>
      <c r="D661" s="3">
        <v>101.49</v>
      </c>
      <c r="E661" s="3">
        <v>101.22</v>
      </c>
      <c r="F661" s="3">
        <v>101.45</v>
      </c>
      <c r="G661" s="3">
        <v>115295</v>
      </c>
    </row>
    <row r="662" spans="1:7" x14ac:dyDescent="0.2">
      <c r="A662" s="2" t="s">
        <v>12</v>
      </c>
      <c r="B662" s="4">
        <v>43980</v>
      </c>
      <c r="C662" s="3">
        <v>101.5</v>
      </c>
      <c r="D662" s="3">
        <v>101.87</v>
      </c>
      <c r="E662" s="3">
        <v>101.42</v>
      </c>
      <c r="F662" s="3">
        <v>101.53</v>
      </c>
      <c r="G662" s="3">
        <v>30966</v>
      </c>
    </row>
    <row r="663" spans="1:7" x14ac:dyDescent="0.2">
      <c r="A663" s="2" t="s">
        <v>12</v>
      </c>
      <c r="B663" s="4">
        <v>43983</v>
      </c>
      <c r="C663" s="3">
        <v>101.51</v>
      </c>
      <c r="D663" s="3">
        <v>101.8</v>
      </c>
      <c r="E663" s="3">
        <v>101.3</v>
      </c>
      <c r="F663" s="3">
        <v>101.5</v>
      </c>
      <c r="G663" s="3">
        <v>53596</v>
      </c>
    </row>
    <row r="664" spans="1:7" x14ac:dyDescent="0.2">
      <c r="A664" s="2" t="s">
        <v>12</v>
      </c>
      <c r="B664" s="4">
        <v>43984</v>
      </c>
      <c r="C664" s="3">
        <v>101.63</v>
      </c>
      <c r="D664" s="3">
        <v>101.64</v>
      </c>
      <c r="E664" s="3">
        <v>101.3</v>
      </c>
      <c r="F664" s="3">
        <v>101.5</v>
      </c>
      <c r="G664" s="3">
        <v>131257</v>
      </c>
    </row>
    <row r="665" spans="1:7" x14ac:dyDescent="0.2">
      <c r="A665" s="2" t="s">
        <v>12</v>
      </c>
      <c r="B665" s="4">
        <v>43985</v>
      </c>
      <c r="C665" s="3">
        <v>101.46</v>
      </c>
      <c r="D665" s="3">
        <v>101.55</v>
      </c>
      <c r="E665" s="3">
        <v>101.3</v>
      </c>
      <c r="F665" s="3">
        <v>101.5</v>
      </c>
      <c r="G665" s="3">
        <v>19560</v>
      </c>
    </row>
    <row r="666" spans="1:7" x14ac:dyDescent="0.2">
      <c r="A666" s="2" t="s">
        <v>12</v>
      </c>
      <c r="B666" s="4">
        <v>43986</v>
      </c>
      <c r="C666" s="3">
        <v>101.44</v>
      </c>
      <c r="D666" s="3">
        <v>101.55</v>
      </c>
      <c r="E666" s="3">
        <v>101.43</v>
      </c>
      <c r="F666" s="3">
        <v>101.46</v>
      </c>
      <c r="G666" s="3">
        <v>21304</v>
      </c>
    </row>
    <row r="667" spans="1:7" x14ac:dyDescent="0.2">
      <c r="A667" s="2" t="s">
        <v>12</v>
      </c>
      <c r="B667" s="4">
        <v>43987</v>
      </c>
      <c r="C667" s="3">
        <v>101.55</v>
      </c>
      <c r="D667" s="3">
        <v>101.55</v>
      </c>
      <c r="E667" s="3">
        <v>101.41</v>
      </c>
      <c r="F667" s="3">
        <v>101.46</v>
      </c>
      <c r="G667" s="3">
        <v>8936</v>
      </c>
    </row>
    <row r="668" spans="1:7" x14ac:dyDescent="0.2">
      <c r="A668" s="2" t="s">
        <v>12</v>
      </c>
      <c r="B668" s="4">
        <v>43990</v>
      </c>
      <c r="C668" s="3">
        <v>101.46</v>
      </c>
      <c r="D668" s="3">
        <v>101.51</v>
      </c>
      <c r="E668" s="3">
        <v>101.3</v>
      </c>
      <c r="F668" s="3">
        <v>101.4</v>
      </c>
      <c r="G668" s="3">
        <v>22587</v>
      </c>
    </row>
    <row r="669" spans="1:7" x14ac:dyDescent="0.2">
      <c r="A669" s="2" t="s">
        <v>12</v>
      </c>
      <c r="B669" s="4">
        <v>43991</v>
      </c>
      <c r="C669" s="3">
        <v>101.4</v>
      </c>
      <c r="D669" s="3">
        <v>101.63</v>
      </c>
      <c r="E669" s="3">
        <v>101.3</v>
      </c>
      <c r="F669" s="3">
        <v>101.39</v>
      </c>
      <c r="G669" s="3">
        <v>10900</v>
      </c>
    </row>
    <row r="670" spans="1:7" x14ac:dyDescent="0.2">
      <c r="A670" s="2" t="s">
        <v>12</v>
      </c>
      <c r="B670" s="4">
        <v>43992</v>
      </c>
      <c r="C670" s="3">
        <v>101.39</v>
      </c>
      <c r="D670" s="3">
        <v>101.5</v>
      </c>
      <c r="E670" s="3">
        <v>101.22</v>
      </c>
      <c r="F670" s="3">
        <v>101.5</v>
      </c>
      <c r="G670" s="3">
        <v>29329</v>
      </c>
    </row>
    <row r="671" spans="1:7" x14ac:dyDescent="0.2">
      <c r="A671" s="2" t="s">
        <v>12</v>
      </c>
      <c r="B671" s="4">
        <v>43993</v>
      </c>
      <c r="C671" s="3">
        <v>101.51</v>
      </c>
      <c r="D671" s="3">
        <v>101.56</v>
      </c>
      <c r="E671" s="3">
        <v>101.25</v>
      </c>
      <c r="F671" s="3">
        <v>101.42</v>
      </c>
      <c r="G671" s="3">
        <v>9467</v>
      </c>
    </row>
    <row r="672" spans="1:7" x14ac:dyDescent="0.2">
      <c r="A672" s="2" t="s">
        <v>12</v>
      </c>
      <c r="B672" s="4">
        <v>43997</v>
      </c>
      <c r="C672" s="3">
        <v>101.16</v>
      </c>
      <c r="D672" s="3">
        <v>101.59</v>
      </c>
      <c r="E672" s="3">
        <v>101.15</v>
      </c>
      <c r="F672" s="3">
        <v>101.4</v>
      </c>
      <c r="G672" s="3">
        <v>8975</v>
      </c>
    </row>
    <row r="673" spans="1:7" x14ac:dyDescent="0.2">
      <c r="A673" s="2" t="s">
        <v>12</v>
      </c>
      <c r="B673" s="4">
        <v>43998</v>
      </c>
      <c r="C673" s="3">
        <v>101.39</v>
      </c>
      <c r="D673" s="3">
        <v>101.52</v>
      </c>
      <c r="E673" s="3">
        <v>101.3</v>
      </c>
      <c r="F673" s="3">
        <v>101.51</v>
      </c>
      <c r="G673" s="3">
        <v>13226</v>
      </c>
    </row>
    <row r="674" spans="1:7" x14ac:dyDescent="0.2">
      <c r="A674" s="2" t="s">
        <v>12</v>
      </c>
      <c r="B674" s="4">
        <v>43999</v>
      </c>
      <c r="C674" s="3">
        <v>101.41</v>
      </c>
      <c r="D674" s="3">
        <v>101.48</v>
      </c>
      <c r="E674" s="3">
        <v>101.31</v>
      </c>
      <c r="F674" s="3">
        <v>101.4</v>
      </c>
      <c r="G674" s="3">
        <v>64584</v>
      </c>
    </row>
    <row r="675" spans="1:7" x14ac:dyDescent="0.2">
      <c r="A675" s="2" t="s">
        <v>12</v>
      </c>
      <c r="B675" s="4">
        <v>44000</v>
      </c>
      <c r="C675" s="3">
        <v>101.51</v>
      </c>
      <c r="D675" s="3">
        <v>101.51</v>
      </c>
      <c r="E675" s="3">
        <v>101.31</v>
      </c>
      <c r="F675" s="3">
        <v>101.46</v>
      </c>
      <c r="G675" s="3">
        <v>19413</v>
      </c>
    </row>
    <row r="676" spans="1:7" x14ac:dyDescent="0.2">
      <c r="A676" s="2" t="s">
        <v>12</v>
      </c>
      <c r="B676" s="4">
        <v>44001</v>
      </c>
      <c r="C676" s="3">
        <v>101.53</v>
      </c>
      <c r="D676" s="3">
        <v>101.53</v>
      </c>
      <c r="E676" s="3">
        <v>101.3</v>
      </c>
      <c r="F676" s="3">
        <v>101.52</v>
      </c>
      <c r="G676" s="3">
        <v>23716</v>
      </c>
    </row>
    <row r="677" spans="1:7" x14ac:dyDescent="0.2">
      <c r="A677" s="2" t="s">
        <v>12</v>
      </c>
      <c r="B677" s="4">
        <v>44004</v>
      </c>
      <c r="C677" s="3">
        <v>101.55</v>
      </c>
      <c r="D677" s="3">
        <v>101.6</v>
      </c>
      <c r="E677" s="3">
        <v>101.36</v>
      </c>
      <c r="F677" s="3">
        <v>101.58</v>
      </c>
      <c r="G677" s="3">
        <v>9419</v>
      </c>
    </row>
    <row r="678" spans="1:7" x14ac:dyDescent="0.2">
      <c r="A678" s="2" t="s">
        <v>12</v>
      </c>
      <c r="B678" s="4">
        <v>44005</v>
      </c>
      <c r="C678" s="3">
        <v>101.6</v>
      </c>
      <c r="D678" s="3">
        <v>101.97</v>
      </c>
      <c r="E678" s="3">
        <v>101.36</v>
      </c>
      <c r="F678" s="3">
        <v>101.5</v>
      </c>
      <c r="G678" s="3">
        <v>32803</v>
      </c>
    </row>
    <row r="679" spans="1:7" x14ac:dyDescent="0.2">
      <c r="A679" s="2" t="s">
        <v>12</v>
      </c>
      <c r="B679" s="4">
        <v>44007</v>
      </c>
      <c r="C679" s="3">
        <v>101.73</v>
      </c>
      <c r="D679" s="3">
        <v>101.88</v>
      </c>
      <c r="E679" s="3">
        <v>101.35</v>
      </c>
      <c r="F679" s="3">
        <v>101.53</v>
      </c>
      <c r="G679" s="3">
        <v>31299</v>
      </c>
    </row>
    <row r="680" spans="1:7" x14ac:dyDescent="0.2">
      <c r="A680" s="2" t="s">
        <v>12</v>
      </c>
      <c r="B680" s="4">
        <v>44008</v>
      </c>
      <c r="C680" s="3">
        <v>101.54</v>
      </c>
      <c r="D680" s="3">
        <v>101.66</v>
      </c>
      <c r="E680" s="3">
        <v>101.32</v>
      </c>
      <c r="F680" s="3">
        <v>101.53</v>
      </c>
      <c r="G680" s="3">
        <v>10394</v>
      </c>
    </row>
    <row r="681" spans="1:7" x14ac:dyDescent="0.2">
      <c r="A681" s="2" t="s">
        <v>12</v>
      </c>
      <c r="B681" s="4">
        <v>44011</v>
      </c>
      <c r="C681" s="3">
        <v>101.53</v>
      </c>
      <c r="D681" s="3">
        <v>101.56</v>
      </c>
      <c r="E681" s="3">
        <v>100.92</v>
      </c>
      <c r="F681" s="3">
        <v>101.47</v>
      </c>
      <c r="G681" s="3">
        <v>13442</v>
      </c>
    </row>
    <row r="682" spans="1:7" x14ac:dyDescent="0.2">
      <c r="A682" s="2" t="s">
        <v>12</v>
      </c>
      <c r="B682" s="4">
        <v>44012</v>
      </c>
      <c r="C682" s="3">
        <v>101.41</v>
      </c>
      <c r="D682" s="3">
        <v>101.54</v>
      </c>
      <c r="E682" s="3">
        <v>101.34</v>
      </c>
      <c r="F682" s="3">
        <v>101.43</v>
      </c>
      <c r="G682" s="3">
        <v>6543</v>
      </c>
    </row>
    <row r="683" spans="1:7" x14ac:dyDescent="0.2">
      <c r="A683" s="2" t="s">
        <v>12</v>
      </c>
      <c r="B683" s="4">
        <v>44014</v>
      </c>
      <c r="C683" s="3">
        <v>101.04</v>
      </c>
      <c r="D683" s="3">
        <v>101.47</v>
      </c>
      <c r="E683" s="3">
        <v>101.04</v>
      </c>
      <c r="F683" s="3">
        <v>101.37</v>
      </c>
      <c r="G683" s="3">
        <v>26102</v>
      </c>
    </row>
    <row r="684" spans="1:7" x14ac:dyDescent="0.2">
      <c r="A684" s="2" t="s">
        <v>12</v>
      </c>
      <c r="B684" s="4">
        <v>44015</v>
      </c>
      <c r="C684" s="3">
        <v>101.42</v>
      </c>
      <c r="D684" s="3">
        <v>101.48</v>
      </c>
      <c r="E684" s="3">
        <v>101.31</v>
      </c>
      <c r="F684" s="3">
        <v>101.38</v>
      </c>
      <c r="G684" s="3">
        <v>16073</v>
      </c>
    </row>
    <row r="685" spans="1:7" x14ac:dyDescent="0.2">
      <c r="A685" s="2" t="s">
        <v>12</v>
      </c>
      <c r="B685" s="4">
        <v>44018</v>
      </c>
      <c r="C685" s="3">
        <v>101.46</v>
      </c>
      <c r="D685" s="3">
        <v>101.47</v>
      </c>
      <c r="E685" s="3">
        <v>101.18</v>
      </c>
      <c r="F685" s="3">
        <v>101.37</v>
      </c>
      <c r="G685" s="3">
        <v>43536</v>
      </c>
    </row>
    <row r="686" spans="1:7" x14ac:dyDescent="0.2">
      <c r="A686" s="2" t="s">
        <v>12</v>
      </c>
      <c r="B686" s="4">
        <v>44019</v>
      </c>
      <c r="C686" s="3">
        <v>101.88</v>
      </c>
      <c r="D686" s="3">
        <v>101.88</v>
      </c>
      <c r="E686" s="3">
        <v>101.31</v>
      </c>
      <c r="F686" s="3">
        <v>101.38</v>
      </c>
      <c r="G686" s="3">
        <v>8779</v>
      </c>
    </row>
    <row r="687" spans="1:7" x14ac:dyDescent="0.2">
      <c r="A687" s="2" t="s">
        <v>12</v>
      </c>
      <c r="B687" s="4">
        <v>44020</v>
      </c>
      <c r="C687" s="3">
        <v>101.29</v>
      </c>
      <c r="D687" s="3">
        <v>101.43</v>
      </c>
      <c r="E687" s="3">
        <v>101.28</v>
      </c>
      <c r="F687" s="3">
        <v>101.39</v>
      </c>
      <c r="G687" s="3">
        <v>21776</v>
      </c>
    </row>
    <row r="688" spans="1:7" x14ac:dyDescent="0.2">
      <c r="A688" s="2" t="s">
        <v>12</v>
      </c>
      <c r="B688" s="4">
        <v>44021</v>
      </c>
      <c r="C688" s="3">
        <v>101.29</v>
      </c>
      <c r="D688" s="3">
        <v>101.4</v>
      </c>
      <c r="E688" s="3">
        <v>101.28</v>
      </c>
      <c r="F688" s="3">
        <v>101.38</v>
      </c>
      <c r="G688" s="3">
        <v>15317</v>
      </c>
    </row>
    <row r="689" spans="1:7" x14ac:dyDescent="0.2">
      <c r="A689" s="2" t="s">
        <v>12</v>
      </c>
      <c r="B689" s="4">
        <v>44022</v>
      </c>
      <c r="C689" s="3">
        <v>101.27</v>
      </c>
      <c r="D689" s="3">
        <v>101.39</v>
      </c>
      <c r="E689" s="3">
        <v>101.26</v>
      </c>
      <c r="F689" s="3">
        <v>101.35</v>
      </c>
      <c r="G689" s="3">
        <v>2477</v>
      </c>
    </row>
    <row r="690" spans="1:7" x14ac:dyDescent="0.2">
      <c r="A690" s="2" t="s">
        <v>12</v>
      </c>
      <c r="B690" s="4">
        <v>44025</v>
      </c>
      <c r="C690" s="3">
        <v>101.39</v>
      </c>
      <c r="D690" s="3">
        <v>101.39</v>
      </c>
      <c r="E690" s="3">
        <v>101.23</v>
      </c>
      <c r="F690" s="3">
        <v>101.24</v>
      </c>
      <c r="G690" s="3">
        <v>19283</v>
      </c>
    </row>
    <row r="691" spans="1:7" x14ac:dyDescent="0.2">
      <c r="A691" s="2" t="s">
        <v>12</v>
      </c>
      <c r="B691" s="4">
        <v>44026</v>
      </c>
      <c r="C691" s="3">
        <v>101.31</v>
      </c>
      <c r="D691" s="3">
        <v>101.36</v>
      </c>
      <c r="E691" s="3">
        <v>101.2</v>
      </c>
      <c r="F691" s="3">
        <v>101.3</v>
      </c>
      <c r="G691" s="3">
        <v>8999</v>
      </c>
    </row>
    <row r="692" spans="1:7" x14ac:dyDescent="0.2">
      <c r="A692" s="2" t="s">
        <v>12</v>
      </c>
      <c r="B692" s="4">
        <v>44027</v>
      </c>
      <c r="C692" s="3">
        <v>101.32</v>
      </c>
      <c r="D692" s="3">
        <v>101.36</v>
      </c>
      <c r="E692" s="3">
        <v>101.2</v>
      </c>
      <c r="F692" s="3">
        <v>101.25</v>
      </c>
      <c r="G692" s="3">
        <v>17112</v>
      </c>
    </row>
    <row r="693" spans="1:7" x14ac:dyDescent="0.2">
      <c r="A693" s="2" t="s">
        <v>12</v>
      </c>
      <c r="B693" s="4">
        <v>44028</v>
      </c>
      <c r="C693" s="3">
        <v>101.3</v>
      </c>
      <c r="D693" s="3">
        <v>101.48</v>
      </c>
      <c r="E693" s="3">
        <v>101.24</v>
      </c>
      <c r="F693" s="3">
        <v>101.44</v>
      </c>
      <c r="G693" s="3">
        <v>6319</v>
      </c>
    </row>
    <row r="694" spans="1:7" x14ac:dyDescent="0.2">
      <c r="A694" s="2" t="s">
        <v>12</v>
      </c>
      <c r="B694" s="4">
        <v>44029</v>
      </c>
      <c r="C694" s="3">
        <v>101.39</v>
      </c>
      <c r="D694" s="3">
        <v>101.54</v>
      </c>
      <c r="E694" s="3">
        <v>101.04</v>
      </c>
      <c r="F694" s="3">
        <v>101.3</v>
      </c>
      <c r="G694" s="3">
        <v>39878</v>
      </c>
    </row>
    <row r="695" spans="1:7" x14ac:dyDescent="0.2">
      <c r="A695" s="2" t="s">
        <v>12</v>
      </c>
      <c r="B695" s="4">
        <v>44032</v>
      </c>
      <c r="C695" s="3">
        <v>101.33</v>
      </c>
      <c r="D695" s="3">
        <v>101.33</v>
      </c>
      <c r="E695" s="3">
        <v>101.02</v>
      </c>
      <c r="F695" s="3">
        <v>101.3</v>
      </c>
      <c r="G695" s="3">
        <v>19813</v>
      </c>
    </row>
    <row r="696" spans="1:7" x14ac:dyDescent="0.2">
      <c r="A696" s="2" t="s">
        <v>12</v>
      </c>
      <c r="B696" s="4">
        <v>44033</v>
      </c>
      <c r="C696" s="3">
        <v>101.29</v>
      </c>
      <c r="D696" s="3">
        <v>101.3</v>
      </c>
      <c r="E696" s="3">
        <v>101.18</v>
      </c>
      <c r="F696" s="3">
        <v>101.18</v>
      </c>
      <c r="G696" s="3">
        <v>5184</v>
      </c>
    </row>
    <row r="697" spans="1:7" x14ac:dyDescent="0.2">
      <c r="A697" s="2" t="s">
        <v>12</v>
      </c>
      <c r="B697" s="4">
        <v>44034</v>
      </c>
      <c r="C697" s="3">
        <v>101.29</v>
      </c>
      <c r="D697" s="3">
        <v>101.29</v>
      </c>
      <c r="E697" s="3">
        <v>101.19</v>
      </c>
      <c r="F697" s="3">
        <v>101.24</v>
      </c>
      <c r="G697" s="3">
        <v>15656</v>
      </c>
    </row>
    <row r="698" spans="1:7" x14ac:dyDescent="0.2">
      <c r="A698" s="2" t="s">
        <v>12</v>
      </c>
      <c r="B698" s="4">
        <v>44035</v>
      </c>
      <c r="C698" s="3">
        <v>101.3</v>
      </c>
      <c r="D698" s="3">
        <v>101.3</v>
      </c>
      <c r="E698" s="3">
        <v>101</v>
      </c>
      <c r="F698" s="3">
        <v>101.23</v>
      </c>
      <c r="G698" s="3">
        <v>27160</v>
      </c>
    </row>
    <row r="699" spans="1:7" x14ac:dyDescent="0.2">
      <c r="A699" s="2" t="s">
        <v>12</v>
      </c>
      <c r="B699" s="4">
        <v>44036</v>
      </c>
      <c r="C699" s="3">
        <v>101.24</v>
      </c>
      <c r="D699" s="3">
        <v>101.25</v>
      </c>
      <c r="E699" s="3">
        <v>101.15</v>
      </c>
      <c r="F699" s="3">
        <v>101.23</v>
      </c>
      <c r="G699" s="3">
        <v>5347</v>
      </c>
    </row>
    <row r="700" spans="1:7" x14ac:dyDescent="0.2">
      <c r="A700" s="2" t="s">
        <v>12</v>
      </c>
      <c r="B700" s="4">
        <v>44039</v>
      </c>
      <c r="C700" s="3">
        <v>101.17</v>
      </c>
      <c r="D700" s="3">
        <v>101.28</v>
      </c>
      <c r="E700" s="3">
        <v>101.13</v>
      </c>
      <c r="F700" s="3">
        <v>101.19</v>
      </c>
      <c r="G700" s="3">
        <v>37281</v>
      </c>
    </row>
    <row r="701" spans="1:7" x14ac:dyDescent="0.2">
      <c r="A701" s="2" t="s">
        <v>12</v>
      </c>
      <c r="B701" s="4">
        <v>44040</v>
      </c>
      <c r="C701" s="3">
        <v>101.22</v>
      </c>
      <c r="D701" s="3">
        <v>101.22</v>
      </c>
      <c r="E701" s="3">
        <v>100.81</v>
      </c>
      <c r="F701" s="3">
        <v>101.12</v>
      </c>
      <c r="G701" s="3">
        <v>31864</v>
      </c>
    </row>
    <row r="702" spans="1:7" x14ac:dyDescent="0.2">
      <c r="A702" s="2" t="s">
        <v>12</v>
      </c>
      <c r="B702" s="4">
        <v>44041</v>
      </c>
      <c r="C702" s="3">
        <v>101.1</v>
      </c>
      <c r="D702" s="3">
        <v>101.25</v>
      </c>
      <c r="E702" s="3">
        <v>101.05</v>
      </c>
      <c r="F702" s="3">
        <v>101.06</v>
      </c>
      <c r="G702" s="3">
        <v>16397</v>
      </c>
    </row>
    <row r="703" spans="1:7" x14ac:dyDescent="0.2">
      <c r="A703" s="2" t="s">
        <v>12</v>
      </c>
      <c r="B703" s="4">
        <v>44042</v>
      </c>
      <c r="C703" s="3">
        <v>101.24</v>
      </c>
      <c r="D703" s="3">
        <v>101.24</v>
      </c>
      <c r="E703" s="3">
        <v>101.06</v>
      </c>
      <c r="F703" s="3">
        <v>101.2</v>
      </c>
      <c r="G703" s="3">
        <v>70521</v>
      </c>
    </row>
    <row r="704" spans="1:7" x14ac:dyDescent="0.2">
      <c r="A704" s="2" t="s">
        <v>12</v>
      </c>
      <c r="B704" s="4">
        <v>44043</v>
      </c>
      <c r="C704" s="3">
        <v>101.27</v>
      </c>
      <c r="D704" s="3">
        <v>101.44</v>
      </c>
      <c r="E704" s="3">
        <v>101.06</v>
      </c>
      <c r="F704" s="3">
        <v>101.15</v>
      </c>
      <c r="G704" s="3">
        <v>13738</v>
      </c>
    </row>
    <row r="705" spans="1:7" x14ac:dyDescent="0.2">
      <c r="A705" s="2" t="s">
        <v>12</v>
      </c>
      <c r="B705" s="4">
        <v>44046</v>
      </c>
      <c r="C705" s="3">
        <v>101.15</v>
      </c>
      <c r="D705" s="3">
        <v>101.34</v>
      </c>
      <c r="E705" s="3">
        <v>101</v>
      </c>
      <c r="F705" s="3">
        <v>101.15</v>
      </c>
      <c r="G705" s="3">
        <v>768933</v>
      </c>
    </row>
    <row r="706" spans="1:7" x14ac:dyDescent="0.2">
      <c r="A706" s="2" t="s">
        <v>12</v>
      </c>
      <c r="B706" s="4">
        <v>44047</v>
      </c>
      <c r="C706" s="3">
        <v>101.15</v>
      </c>
      <c r="D706" s="3">
        <v>101.17</v>
      </c>
      <c r="E706" s="3">
        <v>100.94</v>
      </c>
      <c r="F706" s="3">
        <v>101.12</v>
      </c>
      <c r="G706" s="3">
        <v>37276</v>
      </c>
    </row>
    <row r="707" spans="1:7" x14ac:dyDescent="0.2">
      <c r="A707" s="2" t="s">
        <v>12</v>
      </c>
      <c r="B707" s="4">
        <v>44048</v>
      </c>
      <c r="C707" s="3">
        <v>101.13</v>
      </c>
      <c r="D707" s="3">
        <v>101.19</v>
      </c>
      <c r="E707" s="3">
        <v>100.99</v>
      </c>
      <c r="F707" s="3">
        <v>101.11</v>
      </c>
      <c r="G707" s="3">
        <v>25801</v>
      </c>
    </row>
    <row r="708" spans="1:7" x14ac:dyDescent="0.2">
      <c r="A708" s="2" t="s">
        <v>12</v>
      </c>
      <c r="B708" s="4">
        <v>44049</v>
      </c>
      <c r="C708" s="3">
        <v>101.28</v>
      </c>
      <c r="D708" s="3">
        <v>101.28</v>
      </c>
      <c r="E708" s="3">
        <v>100.8</v>
      </c>
      <c r="F708" s="3">
        <v>101.19</v>
      </c>
      <c r="G708" s="3">
        <v>5741</v>
      </c>
    </row>
    <row r="709" spans="1:7" x14ac:dyDescent="0.2">
      <c r="A709" s="2" t="s">
        <v>12</v>
      </c>
      <c r="B709" s="4">
        <v>44050</v>
      </c>
      <c r="C709" s="3">
        <v>101.19</v>
      </c>
      <c r="D709" s="3">
        <v>101.19</v>
      </c>
      <c r="E709" s="3">
        <v>101.03</v>
      </c>
      <c r="F709" s="3">
        <v>101.16</v>
      </c>
      <c r="G709" s="3">
        <v>22748</v>
      </c>
    </row>
    <row r="710" spans="1:7" x14ac:dyDescent="0.2">
      <c r="A710" s="2" t="s">
        <v>12</v>
      </c>
      <c r="B710" s="4">
        <v>44053</v>
      </c>
      <c r="C710" s="3">
        <v>100.91</v>
      </c>
      <c r="D710" s="3">
        <v>101.14</v>
      </c>
      <c r="E710" s="3">
        <v>100.62</v>
      </c>
      <c r="F710" s="3">
        <v>101.13</v>
      </c>
      <c r="G710" s="3">
        <v>64598</v>
      </c>
    </row>
    <row r="711" spans="1:7" x14ac:dyDescent="0.2">
      <c r="A711" s="2" t="s">
        <v>12</v>
      </c>
      <c r="B711" s="4">
        <v>44054</v>
      </c>
      <c r="C711" s="3">
        <v>101.08</v>
      </c>
      <c r="D711" s="3">
        <v>101.18</v>
      </c>
      <c r="E711" s="3">
        <v>100.73</v>
      </c>
      <c r="F711" s="3">
        <v>101.12</v>
      </c>
      <c r="G711" s="3">
        <v>30309</v>
      </c>
    </row>
    <row r="712" spans="1:7" x14ac:dyDescent="0.2">
      <c r="A712" s="2" t="s">
        <v>12</v>
      </c>
      <c r="B712" s="4">
        <v>44055</v>
      </c>
      <c r="C712" s="3">
        <v>101.16</v>
      </c>
      <c r="D712" s="3">
        <v>101.16</v>
      </c>
      <c r="E712" s="3">
        <v>101.02</v>
      </c>
      <c r="F712" s="3">
        <v>101.13</v>
      </c>
      <c r="G712" s="3">
        <v>5155</v>
      </c>
    </row>
    <row r="713" spans="1:7" x14ac:dyDescent="0.2">
      <c r="A713" s="2" t="s">
        <v>12</v>
      </c>
      <c r="B713" s="4">
        <v>44056</v>
      </c>
      <c r="C713" s="3">
        <v>101</v>
      </c>
      <c r="D713" s="3">
        <v>101.18</v>
      </c>
      <c r="E713" s="3">
        <v>100.95</v>
      </c>
      <c r="F713" s="3">
        <v>101.13</v>
      </c>
      <c r="G713" s="3">
        <v>39034</v>
      </c>
    </row>
    <row r="714" spans="1:7" x14ac:dyDescent="0.2">
      <c r="A714" s="2" t="s">
        <v>12</v>
      </c>
      <c r="B714" s="4">
        <v>44057</v>
      </c>
      <c r="C714" s="3">
        <v>101.19</v>
      </c>
      <c r="D714" s="3">
        <v>101.2</v>
      </c>
      <c r="E714" s="3">
        <v>100.91</v>
      </c>
      <c r="F714" s="3">
        <v>101.12</v>
      </c>
      <c r="G714" s="3">
        <v>90306</v>
      </c>
    </row>
    <row r="715" spans="1:7" x14ac:dyDescent="0.2">
      <c r="A715" s="2" t="s">
        <v>12</v>
      </c>
      <c r="B715" s="4">
        <v>44060</v>
      </c>
      <c r="C715" s="3">
        <v>101.2</v>
      </c>
      <c r="D715" s="3">
        <v>101.2</v>
      </c>
      <c r="E715" s="3">
        <v>100.85</v>
      </c>
      <c r="F715" s="3">
        <v>101.01</v>
      </c>
      <c r="G715" s="3">
        <v>22003</v>
      </c>
    </row>
    <row r="716" spans="1:7" x14ac:dyDescent="0.2">
      <c r="A716" s="2" t="s">
        <v>12</v>
      </c>
      <c r="B716" s="4">
        <v>44061</v>
      </c>
      <c r="C716" s="3">
        <v>101.01</v>
      </c>
      <c r="D716" s="3">
        <v>101.13</v>
      </c>
      <c r="E716" s="3">
        <v>100.52</v>
      </c>
      <c r="F716" s="3">
        <v>100.93</v>
      </c>
      <c r="G716" s="3">
        <v>15394</v>
      </c>
    </row>
    <row r="717" spans="1:7" x14ac:dyDescent="0.2">
      <c r="A717" s="2" t="s">
        <v>12</v>
      </c>
      <c r="B717" s="4">
        <v>44062</v>
      </c>
      <c r="C717" s="3">
        <v>100.68</v>
      </c>
      <c r="D717" s="3">
        <v>101</v>
      </c>
      <c r="E717" s="3">
        <v>100.68</v>
      </c>
      <c r="F717" s="3">
        <v>100.95</v>
      </c>
      <c r="G717" s="3">
        <v>8053</v>
      </c>
    </row>
    <row r="718" spans="1:7" x14ac:dyDescent="0.2">
      <c r="A718" s="2" t="s">
        <v>12</v>
      </c>
      <c r="B718" s="4">
        <v>44063</v>
      </c>
      <c r="C718" s="3">
        <v>100.99</v>
      </c>
      <c r="D718" s="3">
        <v>101.04</v>
      </c>
      <c r="E718" s="3">
        <v>100.63</v>
      </c>
      <c r="F718" s="3">
        <v>101.03</v>
      </c>
      <c r="G718" s="3">
        <v>9267</v>
      </c>
    </row>
    <row r="719" spans="1:7" x14ac:dyDescent="0.2">
      <c r="A719" s="2" t="s">
        <v>12</v>
      </c>
      <c r="B719" s="4">
        <v>44064</v>
      </c>
      <c r="C719" s="3">
        <v>101.18</v>
      </c>
      <c r="D719" s="3">
        <v>101.18</v>
      </c>
      <c r="E719" s="3">
        <v>100.75</v>
      </c>
      <c r="F719" s="3">
        <v>101.03</v>
      </c>
      <c r="G719" s="3">
        <v>241933</v>
      </c>
    </row>
    <row r="720" spans="1:7" x14ac:dyDescent="0.2">
      <c r="A720" s="2" t="s">
        <v>12</v>
      </c>
      <c r="B720" s="4">
        <v>44067</v>
      </c>
      <c r="C720" s="3">
        <v>101.03</v>
      </c>
      <c r="D720" s="3">
        <v>101.03</v>
      </c>
      <c r="E720" s="3">
        <v>100.89</v>
      </c>
      <c r="F720" s="3">
        <v>100.97</v>
      </c>
      <c r="G720" s="3">
        <v>17261</v>
      </c>
    </row>
    <row r="721" spans="1:7" x14ac:dyDescent="0.2">
      <c r="A721" s="2" t="s">
        <v>12</v>
      </c>
      <c r="B721" s="4">
        <v>44068</v>
      </c>
      <c r="C721" s="3">
        <v>100.95</v>
      </c>
      <c r="D721" s="3">
        <v>100.95</v>
      </c>
      <c r="E721" s="3">
        <v>100.76</v>
      </c>
      <c r="F721" s="3">
        <v>100.89</v>
      </c>
      <c r="G721" s="3">
        <v>11869</v>
      </c>
    </row>
    <row r="722" spans="1:7" x14ac:dyDescent="0.2">
      <c r="A722" s="2" t="s">
        <v>12</v>
      </c>
      <c r="B722" s="4">
        <v>44069</v>
      </c>
      <c r="C722" s="3">
        <v>101</v>
      </c>
      <c r="D722" s="3">
        <v>101</v>
      </c>
      <c r="E722" s="3">
        <v>100.7</v>
      </c>
      <c r="F722" s="3">
        <v>100.91</v>
      </c>
      <c r="G722" s="3">
        <v>16581</v>
      </c>
    </row>
    <row r="723" spans="1:7" x14ac:dyDescent="0.2">
      <c r="A723" s="2" t="s">
        <v>12</v>
      </c>
      <c r="B723" s="4">
        <v>44070</v>
      </c>
      <c r="C723" s="3">
        <v>100.72</v>
      </c>
      <c r="D723" s="3">
        <v>101.21</v>
      </c>
      <c r="E723" s="3">
        <v>100.72</v>
      </c>
      <c r="F723" s="3">
        <v>100.88</v>
      </c>
      <c r="G723" s="3">
        <v>15202</v>
      </c>
    </row>
    <row r="724" spans="1:7" x14ac:dyDescent="0.2">
      <c r="A724" s="2" t="s">
        <v>12</v>
      </c>
      <c r="B724" s="4">
        <v>44071</v>
      </c>
      <c r="C724" s="3">
        <v>100.79</v>
      </c>
      <c r="D724" s="3">
        <v>100.99</v>
      </c>
      <c r="E724" s="3">
        <v>100.74</v>
      </c>
      <c r="F724" s="3">
        <v>100.98</v>
      </c>
      <c r="G724" s="3">
        <v>13282</v>
      </c>
    </row>
    <row r="725" spans="1:7" x14ac:dyDescent="0.2">
      <c r="A725" s="2" t="s">
        <v>12</v>
      </c>
      <c r="B725" s="4">
        <v>44074</v>
      </c>
      <c r="C725" s="3">
        <v>100.81</v>
      </c>
      <c r="D725" s="3">
        <v>101</v>
      </c>
      <c r="E725" s="3">
        <v>100.78</v>
      </c>
      <c r="F725" s="3">
        <v>100.81</v>
      </c>
      <c r="G725" s="3">
        <v>5546</v>
      </c>
    </row>
    <row r="726" spans="1:7" x14ac:dyDescent="0.2">
      <c r="A726" s="2" t="s">
        <v>12</v>
      </c>
      <c r="B726" s="4">
        <v>44075</v>
      </c>
      <c r="C726" s="3">
        <v>100.79</v>
      </c>
      <c r="D726" s="3">
        <v>100.98</v>
      </c>
      <c r="E726" s="3">
        <v>100.61</v>
      </c>
      <c r="F726" s="3">
        <v>100.9</v>
      </c>
      <c r="G726" s="3">
        <v>35385</v>
      </c>
    </row>
    <row r="727" spans="1:7" x14ac:dyDescent="0.2">
      <c r="A727" s="2" t="s">
        <v>12</v>
      </c>
      <c r="B727" s="4">
        <v>44076</v>
      </c>
      <c r="C727" s="3">
        <v>100.94</v>
      </c>
      <c r="D727" s="3">
        <v>100.96</v>
      </c>
      <c r="E727" s="3">
        <v>100.82</v>
      </c>
      <c r="F727" s="3">
        <v>100.84</v>
      </c>
      <c r="G727" s="3">
        <v>4134</v>
      </c>
    </row>
    <row r="728" spans="1:7" x14ac:dyDescent="0.2">
      <c r="A728" s="2" t="s">
        <v>12</v>
      </c>
      <c r="B728" s="4">
        <v>44077</v>
      </c>
      <c r="C728" s="3">
        <v>100.76</v>
      </c>
      <c r="D728" s="3">
        <v>100.89</v>
      </c>
      <c r="E728" s="3">
        <v>100.58</v>
      </c>
      <c r="F728" s="3">
        <v>100.88</v>
      </c>
      <c r="G728" s="3">
        <v>5794</v>
      </c>
    </row>
    <row r="729" spans="1:7" x14ac:dyDescent="0.2">
      <c r="A729" s="2" t="s">
        <v>12</v>
      </c>
      <c r="B729" s="4">
        <v>44078</v>
      </c>
      <c r="C729" s="3">
        <v>100.9</v>
      </c>
      <c r="D729" s="3">
        <v>100.93</v>
      </c>
      <c r="E729" s="3">
        <v>100.67</v>
      </c>
      <c r="F729" s="3">
        <v>100.93</v>
      </c>
      <c r="G729" s="3">
        <v>9568</v>
      </c>
    </row>
    <row r="730" spans="1:7" x14ac:dyDescent="0.2">
      <c r="A730" s="2" t="s">
        <v>12</v>
      </c>
      <c r="B730" s="4">
        <v>44081</v>
      </c>
      <c r="C730" s="3">
        <v>100.97</v>
      </c>
      <c r="D730" s="3">
        <v>101</v>
      </c>
      <c r="E730" s="3">
        <v>100.81</v>
      </c>
      <c r="F730" s="3">
        <v>100.88</v>
      </c>
      <c r="G730" s="3">
        <v>1762</v>
      </c>
    </row>
    <row r="731" spans="1:7" x14ac:dyDescent="0.2">
      <c r="A731" s="2" t="s">
        <v>12</v>
      </c>
      <c r="B731" s="4">
        <v>44082</v>
      </c>
      <c r="C731" s="3">
        <v>100.88</v>
      </c>
      <c r="D731" s="3">
        <v>100.93</v>
      </c>
      <c r="E731" s="3">
        <v>100.78</v>
      </c>
      <c r="F731" s="3">
        <v>100.78</v>
      </c>
      <c r="G731" s="3">
        <v>4490</v>
      </c>
    </row>
    <row r="732" spans="1:7" x14ac:dyDescent="0.2">
      <c r="A732" s="2" t="s">
        <v>12</v>
      </c>
      <c r="B732" s="4">
        <v>44083</v>
      </c>
      <c r="C732" s="3">
        <v>100.7</v>
      </c>
      <c r="D732" s="3">
        <v>100.9</v>
      </c>
      <c r="E732" s="3">
        <v>100.7</v>
      </c>
      <c r="F732" s="3">
        <v>100.77</v>
      </c>
      <c r="G732" s="3">
        <v>24514</v>
      </c>
    </row>
    <row r="733" spans="1:7" x14ac:dyDescent="0.2">
      <c r="A733" s="2" t="s">
        <v>12</v>
      </c>
      <c r="B733" s="4">
        <v>44084</v>
      </c>
      <c r="C733" s="3">
        <v>100.84</v>
      </c>
      <c r="D733" s="3">
        <v>100.92</v>
      </c>
      <c r="E733" s="3">
        <v>100.69</v>
      </c>
      <c r="F733" s="3">
        <v>100.92</v>
      </c>
      <c r="G733" s="3">
        <v>2311</v>
      </c>
    </row>
    <row r="734" spans="1:7" x14ac:dyDescent="0.2">
      <c r="A734" s="2" t="s">
        <v>12</v>
      </c>
      <c r="B734" s="4">
        <v>44085</v>
      </c>
      <c r="C734" s="3">
        <v>100.96</v>
      </c>
      <c r="D734" s="3">
        <v>100.96</v>
      </c>
      <c r="E734" s="3">
        <v>100.76</v>
      </c>
      <c r="F734" s="3">
        <v>100.86</v>
      </c>
      <c r="G734" s="3">
        <v>4186</v>
      </c>
    </row>
    <row r="735" spans="1:7" x14ac:dyDescent="0.2">
      <c r="A735" s="2" t="s">
        <v>12</v>
      </c>
      <c r="B735" s="4">
        <v>44088</v>
      </c>
      <c r="C735" s="3">
        <v>100.94</v>
      </c>
      <c r="D735" s="3">
        <v>100.94</v>
      </c>
      <c r="E735" s="3">
        <v>100.55</v>
      </c>
      <c r="F735" s="3">
        <v>100.79</v>
      </c>
      <c r="G735" s="3">
        <v>18127</v>
      </c>
    </row>
    <row r="736" spans="1:7" x14ac:dyDescent="0.2">
      <c r="A736" s="2" t="s">
        <v>12</v>
      </c>
      <c r="B736" s="4">
        <v>44089</v>
      </c>
      <c r="C736" s="3">
        <v>100.78</v>
      </c>
      <c r="D736" s="3">
        <v>100.86</v>
      </c>
      <c r="E736" s="3">
        <v>100.7</v>
      </c>
      <c r="F736" s="3">
        <v>100.86</v>
      </c>
      <c r="G736" s="3">
        <v>13201</v>
      </c>
    </row>
    <row r="737" spans="1:7" x14ac:dyDescent="0.2">
      <c r="A737" s="2" t="s">
        <v>12</v>
      </c>
      <c r="B737" s="4">
        <v>44090</v>
      </c>
      <c r="C737" s="3">
        <v>100.75</v>
      </c>
      <c r="D737" s="3">
        <v>100.88</v>
      </c>
      <c r="E737" s="3">
        <v>100.68</v>
      </c>
      <c r="F737" s="3">
        <v>100.86</v>
      </c>
      <c r="G737" s="3">
        <v>153840</v>
      </c>
    </row>
    <row r="738" spans="1:7" x14ac:dyDescent="0.2">
      <c r="A738" s="2" t="s">
        <v>12</v>
      </c>
      <c r="B738" s="4">
        <v>44091</v>
      </c>
      <c r="C738" s="3">
        <v>100.88</v>
      </c>
      <c r="D738" s="3">
        <v>100.88</v>
      </c>
      <c r="E738" s="3">
        <v>100.62</v>
      </c>
      <c r="F738" s="3">
        <v>100.85</v>
      </c>
      <c r="G738" s="3">
        <v>5250</v>
      </c>
    </row>
    <row r="739" spans="1:7" x14ac:dyDescent="0.2">
      <c r="A739" s="2" t="s">
        <v>12</v>
      </c>
      <c r="B739" s="4">
        <v>44092</v>
      </c>
      <c r="C739" s="3">
        <v>100.88</v>
      </c>
      <c r="D739" s="3">
        <v>100.88</v>
      </c>
      <c r="E739" s="3">
        <v>100.71</v>
      </c>
      <c r="F739" s="3">
        <v>100.74</v>
      </c>
      <c r="G739" s="3">
        <v>5735</v>
      </c>
    </row>
    <row r="740" spans="1:7" x14ac:dyDescent="0.2">
      <c r="A740" s="2" t="s">
        <v>12</v>
      </c>
      <c r="B740" s="4">
        <v>44095</v>
      </c>
      <c r="C740" s="3">
        <v>100.89</v>
      </c>
      <c r="D740" s="3">
        <v>100.89</v>
      </c>
      <c r="E740" s="3">
        <v>100.66</v>
      </c>
      <c r="F740" s="3">
        <v>100.77</v>
      </c>
      <c r="G740" s="3">
        <v>7803</v>
      </c>
    </row>
    <row r="741" spans="1:7" x14ac:dyDescent="0.2">
      <c r="A741" s="2" t="s">
        <v>12</v>
      </c>
      <c r="B741" s="4">
        <v>44096</v>
      </c>
      <c r="C741" s="3">
        <v>100.64</v>
      </c>
      <c r="D741" s="3">
        <v>100.89</v>
      </c>
      <c r="E741" s="3">
        <v>100.64</v>
      </c>
      <c r="F741" s="3">
        <v>100.75</v>
      </c>
      <c r="G741" s="3">
        <v>9926</v>
      </c>
    </row>
    <row r="742" spans="1:7" x14ac:dyDescent="0.2">
      <c r="A742" s="2" t="s">
        <v>12</v>
      </c>
      <c r="B742" s="4">
        <v>44097</v>
      </c>
      <c r="C742" s="3">
        <v>100.75</v>
      </c>
      <c r="D742" s="3">
        <v>100.83</v>
      </c>
      <c r="E742" s="3">
        <v>100.66</v>
      </c>
      <c r="F742" s="3">
        <v>100.82</v>
      </c>
      <c r="G742" s="3">
        <v>5169</v>
      </c>
    </row>
    <row r="743" spans="1:7" x14ac:dyDescent="0.2">
      <c r="A743" s="2" t="s">
        <v>12</v>
      </c>
      <c r="B743" s="4">
        <v>44098</v>
      </c>
      <c r="C743" s="3">
        <v>100.8</v>
      </c>
      <c r="D743" s="3">
        <v>100.82</v>
      </c>
      <c r="E743" s="3">
        <v>100.63</v>
      </c>
      <c r="F743" s="3">
        <v>100.74</v>
      </c>
      <c r="G743" s="3">
        <v>12643</v>
      </c>
    </row>
    <row r="744" spans="1:7" x14ac:dyDescent="0.2">
      <c r="A744" s="2" t="s">
        <v>12</v>
      </c>
      <c r="B744" s="4">
        <v>44099</v>
      </c>
      <c r="C744" s="3">
        <v>100.75</v>
      </c>
      <c r="D744" s="3">
        <v>100.76</v>
      </c>
      <c r="E744" s="3">
        <v>100.7</v>
      </c>
      <c r="F744" s="3">
        <v>100.75</v>
      </c>
      <c r="G744" s="3">
        <v>13112</v>
      </c>
    </row>
    <row r="745" spans="1:7" x14ac:dyDescent="0.2">
      <c r="A745" s="2" t="s">
        <v>12</v>
      </c>
      <c r="B745" s="4">
        <v>44102</v>
      </c>
      <c r="C745" s="3">
        <v>100.64</v>
      </c>
      <c r="D745" s="3">
        <v>100.82</v>
      </c>
      <c r="E745" s="3">
        <v>100.6</v>
      </c>
      <c r="F745" s="3">
        <v>100.65</v>
      </c>
      <c r="G745" s="3">
        <v>30727</v>
      </c>
    </row>
    <row r="746" spans="1:7" x14ac:dyDescent="0.2">
      <c r="A746" s="2" t="s">
        <v>12</v>
      </c>
      <c r="B746" s="4">
        <v>44103</v>
      </c>
      <c r="C746" s="3">
        <v>100.75</v>
      </c>
      <c r="D746" s="3">
        <v>100.76</v>
      </c>
      <c r="E746" s="3">
        <v>100.59</v>
      </c>
      <c r="F746" s="3">
        <v>100.74</v>
      </c>
      <c r="G746" s="3">
        <v>9778</v>
      </c>
    </row>
    <row r="747" spans="1:7" x14ac:dyDescent="0.2">
      <c r="A747" s="2" t="s">
        <v>12</v>
      </c>
      <c r="B747" s="4">
        <v>44104</v>
      </c>
      <c r="C747" s="3">
        <v>100.79</v>
      </c>
      <c r="D747" s="3">
        <v>100.8</v>
      </c>
      <c r="E747" s="3">
        <v>100.58</v>
      </c>
      <c r="F747" s="3">
        <v>100.74</v>
      </c>
      <c r="G747" s="3">
        <v>7318</v>
      </c>
    </row>
    <row r="748" spans="1:7" x14ac:dyDescent="0.2">
      <c r="A748" s="2" t="s">
        <v>12</v>
      </c>
      <c r="B748" s="4">
        <v>44105</v>
      </c>
      <c r="C748" s="3">
        <v>100.8</v>
      </c>
      <c r="D748" s="3">
        <v>100.8</v>
      </c>
      <c r="E748" s="3">
        <v>100.6</v>
      </c>
      <c r="F748" s="3">
        <v>100.66</v>
      </c>
      <c r="G748" s="3">
        <v>2523</v>
      </c>
    </row>
    <row r="749" spans="1:7" x14ac:dyDescent="0.2">
      <c r="A749" s="2" t="s">
        <v>12</v>
      </c>
      <c r="B749" s="4">
        <v>44106</v>
      </c>
      <c r="C749" s="3">
        <v>100.66</v>
      </c>
      <c r="D749" s="3">
        <v>100.78</v>
      </c>
      <c r="E749" s="3">
        <v>100.58</v>
      </c>
      <c r="F749" s="3">
        <v>100.7</v>
      </c>
      <c r="G749" s="3">
        <v>14913</v>
      </c>
    </row>
    <row r="750" spans="1:7" x14ac:dyDescent="0.2">
      <c r="A750" s="2" t="s">
        <v>12</v>
      </c>
      <c r="B750" s="4">
        <v>44109</v>
      </c>
      <c r="C750" s="3">
        <v>100.7</v>
      </c>
      <c r="D750" s="3">
        <v>100.7</v>
      </c>
      <c r="E750" s="3">
        <v>100.51</v>
      </c>
      <c r="F750" s="3">
        <v>100.67</v>
      </c>
      <c r="G750" s="3">
        <v>15117</v>
      </c>
    </row>
    <row r="751" spans="1:7" x14ac:dyDescent="0.2">
      <c r="A751" s="2" t="s">
        <v>12</v>
      </c>
      <c r="B751" s="4">
        <v>44110</v>
      </c>
      <c r="C751" s="3">
        <v>100.67</v>
      </c>
      <c r="D751" s="3">
        <v>100.75</v>
      </c>
      <c r="E751" s="3">
        <v>100.59</v>
      </c>
      <c r="F751" s="3">
        <v>100.62</v>
      </c>
      <c r="G751" s="3">
        <v>13057</v>
      </c>
    </row>
    <row r="752" spans="1:7" x14ac:dyDescent="0.2">
      <c r="A752" s="2" t="s">
        <v>12</v>
      </c>
      <c r="B752" s="4">
        <v>44111</v>
      </c>
      <c r="C752" s="3">
        <v>100.74</v>
      </c>
      <c r="D752" s="3">
        <v>100.74</v>
      </c>
      <c r="E752" s="3">
        <v>100.6</v>
      </c>
      <c r="F752" s="3">
        <v>100.68</v>
      </c>
      <c r="G752" s="3">
        <v>8311</v>
      </c>
    </row>
    <row r="753" spans="1:7" x14ac:dyDescent="0.2">
      <c r="A753" s="2" t="s">
        <v>12</v>
      </c>
      <c r="B753" s="4">
        <v>44112</v>
      </c>
      <c r="C753" s="3">
        <v>100.75</v>
      </c>
      <c r="D753" s="3">
        <v>100.75</v>
      </c>
      <c r="E753" s="3">
        <v>100.41</v>
      </c>
      <c r="F753" s="3">
        <v>100.57</v>
      </c>
      <c r="G753" s="3">
        <v>18537</v>
      </c>
    </row>
    <row r="754" spans="1:7" x14ac:dyDescent="0.2">
      <c r="A754" s="2" t="s">
        <v>12</v>
      </c>
      <c r="B754" s="4">
        <v>44113</v>
      </c>
      <c r="C754" s="3">
        <v>100.6</v>
      </c>
      <c r="D754" s="3">
        <v>100.6</v>
      </c>
      <c r="E754" s="3">
        <v>100.45</v>
      </c>
      <c r="F754" s="3">
        <v>100.6</v>
      </c>
      <c r="G754" s="3">
        <v>10599</v>
      </c>
    </row>
    <row r="755" spans="1:7" x14ac:dyDescent="0.2">
      <c r="A755" s="2" t="s">
        <v>12</v>
      </c>
      <c r="B755" s="4">
        <v>44116</v>
      </c>
      <c r="C755" s="3">
        <v>100.56</v>
      </c>
      <c r="D755" s="3">
        <v>100.6</v>
      </c>
      <c r="E755" s="3">
        <v>100.45</v>
      </c>
      <c r="F755" s="3">
        <v>100.54</v>
      </c>
      <c r="G755" s="3">
        <v>66905</v>
      </c>
    </row>
    <row r="756" spans="1:7" x14ac:dyDescent="0.2">
      <c r="A756" s="2" t="s">
        <v>12</v>
      </c>
      <c r="B756" s="4">
        <v>44117</v>
      </c>
      <c r="C756" s="3">
        <v>100.5</v>
      </c>
      <c r="D756" s="3">
        <v>100.6</v>
      </c>
      <c r="E756" s="3">
        <v>100</v>
      </c>
      <c r="F756" s="3">
        <v>100.49</v>
      </c>
      <c r="G756" s="3">
        <v>68110</v>
      </c>
    </row>
    <row r="757" spans="1:7" x14ac:dyDescent="0.2">
      <c r="A757" s="2" t="s">
        <v>12</v>
      </c>
      <c r="B757" s="4">
        <v>44118</v>
      </c>
      <c r="C757" s="3">
        <v>100.48</v>
      </c>
      <c r="D757" s="3">
        <v>100.53</v>
      </c>
      <c r="E757" s="3">
        <v>100.41</v>
      </c>
      <c r="F757" s="3">
        <v>100.5</v>
      </c>
      <c r="G757" s="3">
        <v>25997</v>
      </c>
    </row>
    <row r="758" spans="1:7" x14ac:dyDescent="0.2">
      <c r="A758" s="2" t="s">
        <v>12</v>
      </c>
      <c r="B758" s="4">
        <v>44119</v>
      </c>
      <c r="C758" s="3">
        <v>100.5</v>
      </c>
      <c r="D758" s="3">
        <v>100.56</v>
      </c>
      <c r="E758" s="3">
        <v>100.34</v>
      </c>
      <c r="F758" s="3">
        <v>100.49</v>
      </c>
      <c r="G758" s="3">
        <v>54366</v>
      </c>
    </row>
    <row r="759" spans="1:7" x14ac:dyDescent="0.2">
      <c r="A759" s="2" t="s">
        <v>12</v>
      </c>
      <c r="B759" s="4">
        <v>44120</v>
      </c>
      <c r="C759" s="3">
        <v>100.56</v>
      </c>
      <c r="D759" s="3">
        <v>100.56</v>
      </c>
      <c r="E759" s="3">
        <v>100.37</v>
      </c>
      <c r="F759" s="3">
        <v>100.48</v>
      </c>
      <c r="G759" s="3">
        <v>73783</v>
      </c>
    </row>
    <row r="760" spans="1:7" x14ac:dyDescent="0.2">
      <c r="A760" s="2" t="s">
        <v>12</v>
      </c>
      <c r="B760" s="4">
        <v>44123</v>
      </c>
      <c r="C760" s="3">
        <v>100.57</v>
      </c>
      <c r="D760" s="3">
        <v>100.57</v>
      </c>
      <c r="E760" s="3">
        <v>100.4</v>
      </c>
      <c r="F760" s="3">
        <v>100.45</v>
      </c>
      <c r="G760" s="3">
        <v>42047</v>
      </c>
    </row>
    <row r="761" spans="1:7" x14ac:dyDescent="0.2">
      <c r="A761" s="2" t="s">
        <v>12</v>
      </c>
      <c r="B761" s="4">
        <v>44124</v>
      </c>
      <c r="C761" s="3">
        <v>100.38</v>
      </c>
      <c r="D761" s="3">
        <v>100.45</v>
      </c>
      <c r="E761" s="3">
        <v>100.31</v>
      </c>
      <c r="F761" s="3">
        <v>100.43</v>
      </c>
      <c r="G761" s="3">
        <v>31038</v>
      </c>
    </row>
    <row r="762" spans="1:7" x14ac:dyDescent="0.2">
      <c r="A762" s="2" t="s">
        <v>12</v>
      </c>
      <c r="B762" s="4">
        <v>44125</v>
      </c>
      <c r="C762" s="3">
        <v>100.44</v>
      </c>
      <c r="D762" s="3">
        <v>100.48</v>
      </c>
      <c r="E762" s="3">
        <v>100.3</v>
      </c>
      <c r="F762" s="3">
        <v>100.42</v>
      </c>
      <c r="G762" s="3">
        <v>43939</v>
      </c>
    </row>
    <row r="763" spans="1:7" x14ac:dyDescent="0.2">
      <c r="A763" s="2" t="s">
        <v>12</v>
      </c>
      <c r="B763" s="4">
        <v>44126</v>
      </c>
      <c r="C763" s="3">
        <v>100.24</v>
      </c>
      <c r="D763" s="3">
        <v>100.44</v>
      </c>
      <c r="E763" s="3">
        <v>100.24</v>
      </c>
      <c r="F763" s="3">
        <v>100.44</v>
      </c>
      <c r="G763" s="3">
        <v>51156</v>
      </c>
    </row>
    <row r="764" spans="1:7" x14ac:dyDescent="0.2">
      <c r="A764" s="2" t="s">
        <v>12</v>
      </c>
      <c r="B764" s="4">
        <v>44127</v>
      </c>
      <c r="C764" s="3">
        <v>100.43</v>
      </c>
      <c r="D764" s="3">
        <v>100.54</v>
      </c>
      <c r="E764" s="3">
        <v>100.33</v>
      </c>
      <c r="F764" s="3">
        <v>100.44</v>
      </c>
      <c r="G764" s="3">
        <v>45626</v>
      </c>
    </row>
    <row r="765" spans="1:7" x14ac:dyDescent="0.2">
      <c r="A765" s="2" t="s">
        <v>12</v>
      </c>
      <c r="B765" s="4">
        <v>44130</v>
      </c>
      <c r="C765" s="3">
        <v>100.41</v>
      </c>
      <c r="D765" s="3">
        <v>100.51</v>
      </c>
      <c r="E765" s="3">
        <v>100.36</v>
      </c>
      <c r="F765" s="3">
        <v>100.39</v>
      </c>
      <c r="G765" s="3">
        <v>99151</v>
      </c>
    </row>
    <row r="766" spans="1:7" x14ac:dyDescent="0.2">
      <c r="A766" s="2" t="s">
        <v>12</v>
      </c>
      <c r="B766" s="4">
        <v>44131</v>
      </c>
      <c r="C766" s="3">
        <v>100.53</v>
      </c>
      <c r="D766" s="3">
        <v>100.53</v>
      </c>
      <c r="E766" s="3">
        <v>100.35</v>
      </c>
      <c r="F766" s="3">
        <v>100.38</v>
      </c>
      <c r="G766" s="3">
        <v>15796</v>
      </c>
    </row>
    <row r="767" spans="1:7" x14ac:dyDescent="0.2">
      <c r="A767" s="2" t="s">
        <v>12</v>
      </c>
      <c r="B767" s="4">
        <v>44132</v>
      </c>
      <c r="C767" s="3">
        <v>100.38</v>
      </c>
      <c r="D767" s="3">
        <v>100.48</v>
      </c>
      <c r="E767" s="3">
        <v>100.1</v>
      </c>
      <c r="F767" s="3">
        <v>100.38</v>
      </c>
      <c r="G767" s="3">
        <v>24537</v>
      </c>
    </row>
    <row r="768" spans="1:7" x14ac:dyDescent="0.2">
      <c r="A768" s="2" t="s">
        <v>12</v>
      </c>
      <c r="B768" s="4">
        <v>44133</v>
      </c>
      <c r="C768" s="3">
        <v>100.37</v>
      </c>
      <c r="D768" s="3">
        <v>100.43</v>
      </c>
      <c r="E768" s="3">
        <v>100.26</v>
      </c>
      <c r="F768" s="3">
        <v>100.33</v>
      </c>
      <c r="G768" s="3">
        <v>50257</v>
      </c>
    </row>
    <row r="769" spans="1:7" x14ac:dyDescent="0.2">
      <c r="A769" s="2" t="s">
        <v>12</v>
      </c>
      <c r="B769" s="4">
        <v>44134</v>
      </c>
      <c r="C769" s="3">
        <v>100.4</v>
      </c>
      <c r="D769" s="3">
        <v>100.4</v>
      </c>
      <c r="E769" s="3">
        <v>100.3</v>
      </c>
      <c r="F769" s="3">
        <v>100.31</v>
      </c>
      <c r="G769" s="3">
        <v>25709</v>
      </c>
    </row>
    <row r="770" spans="1:7" x14ac:dyDescent="0.2">
      <c r="A770" s="2" t="s">
        <v>12</v>
      </c>
      <c r="B770" s="4">
        <v>44137</v>
      </c>
      <c r="C770" s="3">
        <v>100.25</v>
      </c>
      <c r="D770" s="3">
        <v>100.35</v>
      </c>
      <c r="E770" s="3">
        <v>100.25</v>
      </c>
      <c r="F770" s="3">
        <v>100.33</v>
      </c>
      <c r="G770" s="3">
        <v>17512</v>
      </c>
    </row>
    <row r="771" spans="1:7" x14ac:dyDescent="0.2">
      <c r="A771" s="2" t="s">
        <v>12</v>
      </c>
      <c r="B771" s="4">
        <v>44138</v>
      </c>
      <c r="C771" s="3">
        <v>100.41</v>
      </c>
      <c r="D771" s="3">
        <v>100.42</v>
      </c>
      <c r="E771" s="3">
        <v>100.16</v>
      </c>
      <c r="F771" s="3">
        <v>100.31</v>
      </c>
      <c r="G771" s="3">
        <v>4740</v>
      </c>
    </row>
    <row r="772" spans="1:7" x14ac:dyDescent="0.2">
      <c r="A772" s="2" t="s">
        <v>12</v>
      </c>
      <c r="B772" s="4">
        <v>44140</v>
      </c>
      <c r="C772" s="3">
        <v>100.32</v>
      </c>
      <c r="D772" s="3">
        <v>100.38</v>
      </c>
      <c r="E772" s="3">
        <v>100.2</v>
      </c>
      <c r="F772" s="3">
        <v>100.29</v>
      </c>
      <c r="G772" s="3">
        <v>10143</v>
      </c>
    </row>
    <row r="773" spans="1:7" x14ac:dyDescent="0.2">
      <c r="A773" s="2" t="s">
        <v>12</v>
      </c>
      <c r="B773" s="4">
        <v>44141</v>
      </c>
      <c r="C773" s="3">
        <v>100.29</v>
      </c>
      <c r="D773" s="3">
        <v>100.38</v>
      </c>
      <c r="E773" s="3">
        <v>100.25</v>
      </c>
      <c r="F773" s="3">
        <v>100.29</v>
      </c>
      <c r="G773" s="3">
        <v>10967</v>
      </c>
    </row>
    <row r="774" spans="1:7" x14ac:dyDescent="0.2">
      <c r="A774" s="2" t="s">
        <v>12</v>
      </c>
      <c r="B774" s="4">
        <v>44144</v>
      </c>
      <c r="C774" s="3">
        <v>100.41</v>
      </c>
      <c r="D774" s="3">
        <v>100.48</v>
      </c>
      <c r="E774" s="3">
        <v>100.17</v>
      </c>
      <c r="F774" s="3">
        <v>100.35</v>
      </c>
      <c r="G774" s="3">
        <v>15412</v>
      </c>
    </row>
    <row r="775" spans="1:7" x14ac:dyDescent="0.2">
      <c r="A775" s="2" t="s">
        <v>12</v>
      </c>
      <c r="B775" s="4">
        <v>44145</v>
      </c>
      <c r="C775" s="3">
        <v>100.41</v>
      </c>
      <c r="D775" s="3">
        <v>100.41</v>
      </c>
      <c r="E775" s="3">
        <v>100.1</v>
      </c>
      <c r="F775" s="3">
        <v>100.27</v>
      </c>
      <c r="G775" s="3">
        <v>15343</v>
      </c>
    </row>
    <row r="776" spans="1:7" x14ac:dyDescent="0.2">
      <c r="A776" s="2" t="s">
        <v>12</v>
      </c>
      <c r="B776" s="4">
        <v>44146</v>
      </c>
      <c r="C776" s="3">
        <v>100.34</v>
      </c>
      <c r="D776" s="3">
        <v>100.39</v>
      </c>
      <c r="E776" s="3">
        <v>100.06</v>
      </c>
      <c r="F776" s="3">
        <v>100.25</v>
      </c>
      <c r="G776" s="3">
        <v>18275</v>
      </c>
    </row>
    <row r="777" spans="1:7" x14ac:dyDescent="0.2">
      <c r="A777" s="2" t="s">
        <v>12</v>
      </c>
      <c r="B777" s="4">
        <v>44147</v>
      </c>
      <c r="C777" s="3">
        <v>100.15</v>
      </c>
      <c r="D777" s="3">
        <v>100.36</v>
      </c>
      <c r="E777" s="3">
        <v>100.14</v>
      </c>
      <c r="F777" s="3">
        <v>100.35</v>
      </c>
      <c r="G777" s="3">
        <v>12720</v>
      </c>
    </row>
    <row r="778" spans="1:7" x14ac:dyDescent="0.2">
      <c r="A778" s="2" t="s">
        <v>12</v>
      </c>
      <c r="B778" s="4">
        <v>44148</v>
      </c>
      <c r="C778" s="3">
        <v>100.28</v>
      </c>
      <c r="D778" s="3">
        <v>100.36</v>
      </c>
      <c r="E778" s="3">
        <v>100.2</v>
      </c>
      <c r="F778" s="3">
        <v>100.26</v>
      </c>
      <c r="G778" s="3">
        <v>9162</v>
      </c>
    </row>
    <row r="779" spans="1:7" x14ac:dyDescent="0.2">
      <c r="A779" s="2" t="s">
        <v>12</v>
      </c>
      <c r="B779" s="4">
        <v>44151</v>
      </c>
      <c r="C779" s="3">
        <v>100.26</v>
      </c>
      <c r="D779" s="3">
        <v>100.27</v>
      </c>
      <c r="E779" s="3">
        <v>100.15</v>
      </c>
      <c r="F779" s="3">
        <v>100.19</v>
      </c>
      <c r="G779" s="3">
        <v>25647</v>
      </c>
    </row>
    <row r="780" spans="1:7" x14ac:dyDescent="0.2">
      <c r="A780" s="2" t="s">
        <v>12</v>
      </c>
      <c r="B780" s="4">
        <v>44152</v>
      </c>
      <c r="C780" s="3">
        <v>100.34</v>
      </c>
      <c r="D780" s="3">
        <v>100.34</v>
      </c>
      <c r="E780" s="3">
        <v>100.1</v>
      </c>
      <c r="F780" s="3">
        <v>100.19</v>
      </c>
      <c r="G780" s="3">
        <v>102759</v>
      </c>
    </row>
    <row r="781" spans="1:7" x14ac:dyDescent="0.2">
      <c r="A781" s="2" t="s">
        <v>12</v>
      </c>
      <c r="B781" s="4">
        <v>44153</v>
      </c>
      <c r="C781" s="3">
        <v>100.23</v>
      </c>
      <c r="D781" s="3">
        <v>100.4</v>
      </c>
      <c r="E781" s="3">
        <v>100.15</v>
      </c>
      <c r="F781" s="3">
        <v>100.2</v>
      </c>
      <c r="G781" s="3">
        <v>71374</v>
      </c>
    </row>
    <row r="782" spans="1:7" x14ac:dyDescent="0.2">
      <c r="A782" s="2" t="s">
        <v>12</v>
      </c>
      <c r="B782" s="4">
        <v>44154</v>
      </c>
      <c r="C782" s="3">
        <v>100.3</v>
      </c>
      <c r="D782" s="3">
        <v>100.3</v>
      </c>
      <c r="E782" s="3">
        <v>100.14</v>
      </c>
      <c r="F782" s="3">
        <v>100.17</v>
      </c>
      <c r="G782" s="3">
        <v>29789</v>
      </c>
    </row>
    <row r="783" spans="1:7" x14ac:dyDescent="0.2">
      <c r="A783" s="2" t="s">
        <v>12</v>
      </c>
      <c r="B783" s="4">
        <v>44155</v>
      </c>
      <c r="C783" s="3">
        <v>100.35</v>
      </c>
      <c r="D783" s="3">
        <v>100.35</v>
      </c>
      <c r="E783" s="3">
        <v>100.12</v>
      </c>
      <c r="F783" s="3">
        <v>100.16</v>
      </c>
      <c r="G783" s="3">
        <v>20551</v>
      </c>
    </row>
    <row r="784" spans="1:7" x14ac:dyDescent="0.2">
      <c r="A784" s="2" t="s">
        <v>12</v>
      </c>
      <c r="B784" s="4">
        <v>44158</v>
      </c>
      <c r="C784" s="3">
        <v>100.59</v>
      </c>
      <c r="D784" s="3">
        <v>100.59</v>
      </c>
      <c r="E784" s="3">
        <v>100.12</v>
      </c>
      <c r="F784" s="3">
        <v>100.13</v>
      </c>
      <c r="G784" s="3">
        <v>15957</v>
      </c>
    </row>
    <row r="785" spans="1:7" x14ac:dyDescent="0.2">
      <c r="A785" s="2" t="s">
        <v>12</v>
      </c>
      <c r="B785" s="4">
        <v>44159</v>
      </c>
      <c r="C785" s="3">
        <v>100.05</v>
      </c>
      <c r="D785" s="3">
        <v>100.19</v>
      </c>
      <c r="E785" s="3">
        <v>100.05</v>
      </c>
      <c r="F785" s="3">
        <v>100.13</v>
      </c>
      <c r="G785" s="3">
        <v>36784</v>
      </c>
    </row>
    <row r="786" spans="1:7" x14ac:dyDescent="0.2">
      <c r="A786" s="2" t="s">
        <v>12</v>
      </c>
      <c r="B786" s="4">
        <v>44160</v>
      </c>
      <c r="C786" s="3">
        <v>100.11</v>
      </c>
      <c r="D786" s="3">
        <v>100.13</v>
      </c>
      <c r="E786" s="3">
        <v>100.07</v>
      </c>
      <c r="F786" s="3">
        <v>100.12</v>
      </c>
      <c r="G786" s="3">
        <v>4969</v>
      </c>
    </row>
    <row r="787" spans="1:7" x14ac:dyDescent="0.2">
      <c r="A787" s="2" t="s">
        <v>12</v>
      </c>
      <c r="B787" s="4">
        <v>44161</v>
      </c>
      <c r="C787" s="3">
        <v>100.21</v>
      </c>
      <c r="D787" s="3">
        <v>100.21</v>
      </c>
      <c r="E787" s="3">
        <v>99.95</v>
      </c>
      <c r="F787" s="3">
        <v>100.13</v>
      </c>
      <c r="G787" s="3">
        <v>18034</v>
      </c>
    </row>
    <row r="788" spans="1:7" x14ac:dyDescent="0.2">
      <c r="A788" s="2" t="s">
        <v>12</v>
      </c>
      <c r="B788" s="4">
        <v>44162</v>
      </c>
      <c r="C788" s="3">
        <v>100.03</v>
      </c>
      <c r="D788" s="3">
        <v>100.21</v>
      </c>
      <c r="E788" s="3">
        <v>100.03</v>
      </c>
      <c r="F788" s="3">
        <v>100.09</v>
      </c>
      <c r="G788" s="3">
        <v>7075</v>
      </c>
    </row>
    <row r="789" spans="1:7" x14ac:dyDescent="0.2">
      <c r="A789" s="2" t="s">
        <v>12</v>
      </c>
      <c r="B789" s="4">
        <v>44165</v>
      </c>
      <c r="C789" s="3">
        <v>100.07</v>
      </c>
      <c r="D789" s="3">
        <v>100.18</v>
      </c>
      <c r="E789" s="3">
        <v>100.03</v>
      </c>
      <c r="F789" s="3">
        <v>100.14</v>
      </c>
      <c r="G789" s="3">
        <v>24958</v>
      </c>
    </row>
    <row r="790" spans="1:7" x14ac:dyDescent="0.2">
      <c r="A790" s="2" t="s">
        <v>12</v>
      </c>
      <c r="B790" s="4">
        <v>44166</v>
      </c>
      <c r="C790" s="3">
        <v>100.05</v>
      </c>
      <c r="D790" s="3">
        <v>100.2</v>
      </c>
      <c r="E790" s="3">
        <v>100.05</v>
      </c>
      <c r="F790" s="3">
        <v>100.1</v>
      </c>
      <c r="G790" s="3">
        <v>15897</v>
      </c>
    </row>
    <row r="791" spans="1:7" x14ac:dyDescent="0.2">
      <c r="A791" s="2" t="s">
        <v>12</v>
      </c>
      <c r="B791" s="4">
        <v>44167</v>
      </c>
      <c r="C791" s="3">
        <v>100.13</v>
      </c>
      <c r="D791" s="3">
        <v>100.13</v>
      </c>
      <c r="E791" s="3">
        <v>100</v>
      </c>
      <c r="F791" s="3">
        <v>100.11</v>
      </c>
      <c r="G791" s="3">
        <v>26624</v>
      </c>
    </row>
    <row r="792" spans="1:7" x14ac:dyDescent="0.2">
      <c r="A792" s="2" t="s">
        <v>12</v>
      </c>
      <c r="B792" s="4">
        <v>44168</v>
      </c>
      <c r="C792" s="3">
        <v>100.13</v>
      </c>
      <c r="D792" s="3">
        <v>100.13</v>
      </c>
      <c r="E792" s="3">
        <v>100.01</v>
      </c>
      <c r="F792" s="3">
        <v>100.09</v>
      </c>
      <c r="G792" s="3">
        <v>25841</v>
      </c>
    </row>
    <row r="793" spans="1:7" x14ac:dyDescent="0.2">
      <c r="A793" s="2" t="s">
        <v>12</v>
      </c>
      <c r="B793" s="4">
        <v>44169</v>
      </c>
      <c r="C793" s="3">
        <v>100.14</v>
      </c>
      <c r="D793" s="3">
        <v>100.14</v>
      </c>
      <c r="E793" s="3">
        <v>100</v>
      </c>
      <c r="F793" s="3">
        <v>100.01</v>
      </c>
      <c r="G793" s="3">
        <v>107461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5F2F-452B-4645-813A-BCBF24DBA776}">
  <dimension ref="A1:G13"/>
  <sheetViews>
    <sheetView workbookViewId="0">
      <selection activeCell="C15" sqref="C15"/>
    </sheetView>
  </sheetViews>
  <sheetFormatPr baseColWidth="10" defaultRowHeight="16" x14ac:dyDescent="0.2"/>
  <cols>
    <col min="1" max="1" width="22.83203125" customWidth="1"/>
    <col min="3" max="3" width="19" customWidth="1"/>
    <col min="4" max="4" width="20.5" customWidth="1"/>
    <col min="5" max="5" width="26" customWidth="1"/>
    <col min="6" max="6" width="17.33203125" customWidth="1"/>
  </cols>
  <sheetData>
    <row r="1" spans="1:7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">
      <c r="B2" s="1">
        <v>43021</v>
      </c>
    </row>
    <row r="3" spans="1:7" x14ac:dyDescent="0.2">
      <c r="A3">
        <v>1</v>
      </c>
      <c r="B3" s="1">
        <v>43203</v>
      </c>
      <c r="C3">
        <v>0.08</v>
      </c>
      <c r="D3">
        <v>3.9889999999999999</v>
      </c>
      <c r="E3">
        <f>D3*10</f>
        <v>39.89</v>
      </c>
    </row>
    <row r="4" spans="1:7" x14ac:dyDescent="0.2">
      <c r="A4">
        <v>2</v>
      </c>
      <c r="B4" s="1">
        <v>43385</v>
      </c>
      <c r="C4">
        <v>0.08</v>
      </c>
      <c r="D4">
        <v>3.9889999999999999</v>
      </c>
      <c r="E4">
        <f t="shared" ref="E4:E8" si="0">D4*10</f>
        <v>39.89</v>
      </c>
    </row>
    <row r="5" spans="1:7" x14ac:dyDescent="0.2">
      <c r="A5">
        <v>3</v>
      </c>
      <c r="B5" s="1">
        <v>43567</v>
      </c>
      <c r="C5">
        <v>0.08</v>
      </c>
      <c r="D5">
        <v>3.9889999999999999</v>
      </c>
      <c r="E5">
        <f t="shared" si="0"/>
        <v>39.89</v>
      </c>
    </row>
    <row r="6" spans="1:7" x14ac:dyDescent="0.2">
      <c r="A6">
        <v>4</v>
      </c>
      <c r="B6" s="1">
        <v>43749</v>
      </c>
      <c r="C6">
        <v>0.08</v>
      </c>
      <c r="D6">
        <v>3.9889999999999999</v>
      </c>
      <c r="E6">
        <f t="shared" si="0"/>
        <v>39.89</v>
      </c>
    </row>
    <row r="7" spans="1:7" x14ac:dyDescent="0.2">
      <c r="A7">
        <v>5</v>
      </c>
      <c r="B7" s="1">
        <v>43931</v>
      </c>
      <c r="C7">
        <v>0.08</v>
      </c>
      <c r="D7">
        <v>3.9889999999999999</v>
      </c>
      <c r="E7">
        <f t="shared" si="0"/>
        <v>39.89</v>
      </c>
    </row>
    <row r="8" spans="1:7" x14ac:dyDescent="0.2">
      <c r="A8">
        <v>6</v>
      </c>
      <c r="B8" s="1">
        <v>44113</v>
      </c>
      <c r="C8">
        <v>0.08</v>
      </c>
      <c r="D8">
        <v>3.9889999999999999</v>
      </c>
      <c r="E8">
        <f t="shared" si="0"/>
        <v>39.89</v>
      </c>
    </row>
    <row r="9" spans="1:7" x14ac:dyDescent="0.2">
      <c r="A9">
        <v>7</v>
      </c>
      <c r="B9" s="1">
        <v>44173</v>
      </c>
      <c r="C9">
        <v>0.08</v>
      </c>
      <c r="D9">
        <v>1.3149999999999999</v>
      </c>
      <c r="E9">
        <v>13.15</v>
      </c>
      <c r="F9">
        <v>100</v>
      </c>
      <c r="G9" t="s">
        <v>20</v>
      </c>
    </row>
    <row r="13" spans="1:7" x14ac:dyDescent="0.2">
      <c r="B13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Сводная таблица</vt:lpstr>
      <vt:lpstr>Сводная таблица фикс</vt:lpstr>
      <vt:lpstr>Подбор</vt:lpstr>
      <vt:lpstr>Сделки</vt:lpstr>
      <vt:lpstr>Котировки</vt:lpstr>
      <vt:lpstr>Купоны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2021-11-21T20:24:00Z</dcterms:created>
  <dcterms:modified xsi:type="dcterms:W3CDTF">2021-11-24T08:58:53Z</dcterms:modified>
</cp:coreProperties>
</file>