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Workflows/"/>
    </mc:Choice>
  </mc:AlternateContent>
  <bookViews>
    <workbookView xWindow="0" yWindow="0" windowWidth="23580" windowHeight="9450"/>
  </bookViews>
  <sheets>
    <sheet name="DiffMean_t_test" sheetId="1" r:id="rId1"/>
  </sheets>
  <definedNames>
    <definedName name="XOne">DiffMean_t_test!$C$20:$C$124</definedName>
    <definedName name="XTwo">DiffMean_t_test!$D$20:$D$124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G66" i="1"/>
  <c r="G72" i="1"/>
  <c r="G65" i="1"/>
  <c r="G67" i="1"/>
  <c r="G70" i="1"/>
  <c r="G71" i="1"/>
  <c r="G48" i="1"/>
  <c r="G43" i="1"/>
  <c r="G11" i="1"/>
  <c r="G50" i="1"/>
  <c r="G45" i="1"/>
  <c r="G49" i="1"/>
  <c r="G44" i="1"/>
  <c r="G18" i="1"/>
  <c r="T17" i="1"/>
  <c r="G17" i="1"/>
  <c r="G12" i="1"/>
  <c r="I13" i="1"/>
  <c r="M67" i="1"/>
  <c r="M69" i="1"/>
  <c r="M46" i="1"/>
  <c r="M64" i="1"/>
  <c r="M65" i="1"/>
  <c r="M43" i="1"/>
  <c r="M42" i="1"/>
  <c r="J17" i="1"/>
  <c r="K17" i="1"/>
  <c r="L17" i="1"/>
  <c r="M17" i="1"/>
  <c r="N17" i="1"/>
  <c r="O17" i="1"/>
  <c r="P17" i="1"/>
  <c r="Q17" i="1"/>
  <c r="R17" i="1"/>
  <c r="S17" i="1"/>
  <c r="I17" i="1"/>
  <c r="J15" i="1"/>
  <c r="K15" i="1"/>
  <c r="I11" i="1"/>
  <c r="T11" i="1"/>
  <c r="M68" i="1"/>
  <c r="O68" i="1"/>
  <c r="M73" i="1"/>
  <c r="U65" i="1"/>
  <c r="M72" i="1"/>
  <c r="R77" i="1"/>
  <c r="M45" i="1"/>
  <c r="Q43" i="1"/>
  <c r="U43" i="1"/>
  <c r="J16" i="1"/>
  <c r="J18" i="1"/>
  <c r="L15" i="1"/>
  <c r="K16" i="1"/>
  <c r="J9" i="1"/>
  <c r="J11" i="1"/>
  <c r="K11" i="1"/>
  <c r="L11" i="1"/>
  <c r="M11" i="1"/>
  <c r="N11" i="1"/>
  <c r="O11" i="1"/>
  <c r="P11" i="1"/>
  <c r="Q11" i="1"/>
  <c r="R11" i="1"/>
  <c r="S11" i="1"/>
  <c r="Q65" i="1"/>
  <c r="S65" i="1"/>
  <c r="S43" i="1"/>
  <c r="Q45" i="1"/>
  <c r="J19" i="1"/>
  <c r="K18" i="1"/>
  <c r="L16" i="1"/>
  <c r="M15" i="1"/>
  <c r="K9" i="1"/>
  <c r="J10" i="1"/>
  <c r="Q67" i="1"/>
  <c r="R55" i="1"/>
  <c r="K19" i="1"/>
  <c r="L18" i="1"/>
  <c r="M16" i="1"/>
  <c r="N15" i="1"/>
  <c r="J12" i="1"/>
  <c r="J13" i="1"/>
  <c r="L9" i="1"/>
  <c r="K10" i="1"/>
  <c r="M18" i="1"/>
  <c r="K12" i="1"/>
  <c r="N16" i="1"/>
  <c r="O15" i="1"/>
  <c r="L10" i="1"/>
  <c r="M9" i="1"/>
  <c r="N18" i="1"/>
  <c r="O16" i="1"/>
  <c r="P15" i="1"/>
  <c r="K13" i="1"/>
  <c r="L19" i="1"/>
  <c r="L12" i="1"/>
  <c r="L13" i="1"/>
  <c r="M10" i="1"/>
  <c r="N9" i="1"/>
  <c r="O18" i="1"/>
  <c r="M19" i="1"/>
  <c r="P16" i="1"/>
  <c r="Q15" i="1"/>
  <c r="M12" i="1"/>
  <c r="N10" i="1"/>
  <c r="O9" i="1"/>
  <c r="P18" i="1"/>
  <c r="M13" i="1"/>
  <c r="N19" i="1"/>
  <c r="R15" i="1"/>
  <c r="Q16" i="1"/>
  <c r="N12" i="1"/>
  <c r="N13" i="1"/>
  <c r="O10" i="1"/>
  <c r="P9" i="1"/>
  <c r="Q18" i="1"/>
  <c r="R16" i="1"/>
  <c r="S15" i="1"/>
  <c r="S16" i="1"/>
  <c r="O12" i="1"/>
  <c r="O13" i="1"/>
  <c r="O19" i="1"/>
  <c r="P10" i="1"/>
  <c r="Q9" i="1"/>
  <c r="R18" i="1"/>
  <c r="S18" i="1"/>
  <c r="P12" i="1"/>
  <c r="P13" i="1"/>
  <c r="P19" i="1"/>
  <c r="Q10" i="1"/>
  <c r="R9" i="1"/>
  <c r="Q12" i="1"/>
  <c r="Q13" i="1"/>
  <c r="Q19" i="1"/>
  <c r="R10" i="1"/>
  <c r="S9" i="1"/>
  <c r="S10" i="1"/>
  <c r="R12" i="1"/>
  <c r="S12" i="1"/>
  <c r="T12" i="1"/>
  <c r="R19" i="1"/>
  <c r="R13" i="1"/>
  <c r="S13" i="1"/>
  <c r="S19" i="1"/>
</calcChain>
</file>

<file path=xl/sharedStrings.xml><?xml version="1.0" encoding="utf-8"?>
<sst xmlns="http://schemas.openxmlformats.org/spreadsheetml/2006/main" count="90" uniqueCount="48">
  <si>
    <t>mean</t>
  </si>
  <si>
    <t>stdev</t>
  </si>
  <si>
    <t>X1</t>
  </si>
  <si>
    <t>X2</t>
  </si>
  <si>
    <t>min</t>
  </si>
  <si>
    <t>max</t>
  </si>
  <si>
    <t>Prob</t>
  </si>
  <si>
    <t>Bins</t>
  </si>
  <si>
    <t>Cum. Prob</t>
  </si>
  <si>
    <t>Hypothesis testing, Difference in Means, Michael Pyrcz, University of Texas at Austin, @GeostatsGuy on Twitter</t>
  </si>
  <si>
    <t>Histograms</t>
  </si>
  <si>
    <t>1. Sample Statistics</t>
  </si>
  <si>
    <t>st. dev.</t>
  </si>
  <si>
    <t>Standard Error</t>
  </si>
  <si>
    <t xml:space="preserve">count </t>
  </si>
  <si>
    <t>count</t>
  </si>
  <si>
    <t>Measure</t>
  </si>
  <si>
    <t>tstat</t>
  </si>
  <si>
    <t>tcritical</t>
  </si>
  <si>
    <t>p-value</t>
  </si>
  <si>
    <t>&lt;</t>
  </si>
  <si>
    <r>
      <t>t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</si>
  <si>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-t</t>
    </r>
    <r>
      <rPr>
        <vertAlign val="subscript"/>
        <sz val="18"/>
        <color theme="1"/>
        <rFont val="Calibri"/>
        <family val="2"/>
        <scheme val="minor"/>
      </rPr>
      <t>critical</t>
    </r>
  </si>
  <si>
    <r>
      <t>t</t>
    </r>
    <r>
      <rPr>
        <vertAlign val="subscript"/>
        <sz val="18"/>
        <color theme="1"/>
        <rFont val="Calibri"/>
        <family val="2"/>
        <scheme val="minor"/>
      </rPr>
      <t>critical</t>
    </r>
  </si>
  <si>
    <t>Level</t>
  </si>
  <si>
    <t>2. Specify Alpha Level</t>
  </si>
  <si>
    <r>
      <t>3. Calculate t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t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</si>
  <si>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4. Check criteria</t>
  </si>
  <si>
    <t>Sample Data</t>
  </si>
  <si>
    <t>5. Evaluate p-value.</t>
  </si>
  <si>
    <t>A. Pooled t procedure</t>
  </si>
  <si>
    <t>B. Unequal variances</t>
  </si>
  <si>
    <t>Ho: Fail to reject the null hypothesis.</t>
  </si>
  <si>
    <t xml:space="preserve">H1: Reject the null hypothesis. </t>
  </si>
  <si>
    <t xml:space="preserve"> </t>
  </si>
  <si>
    <t>Parameters</t>
  </si>
  <si>
    <t xml:space="preserve">This approach is based on the (1) general form for unknown means and known standard deviations and (2) pooled t that assumes a single common standard deviation.  </t>
  </si>
  <si>
    <t>The distribution of X1 and X2 is assumed to be Gaussian if the number of samples is small (&lt; 30).</t>
  </si>
  <si>
    <t>dof</t>
  </si>
  <si>
    <t>u</t>
  </si>
  <si>
    <t>=</t>
  </si>
  <si>
    <t>More Information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</si>
  <si>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</si>
  <si>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</si>
  <si>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</si>
  <si>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Interested to learn more? I'm always happy to discuss my classes, training, mentoring and consulting.</t>
  </si>
  <si>
    <t>I hope this is helpful,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</si>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</sst>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0" fontId="0" fillId="4" borderId="1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10" fontId="0" fillId="8" borderId="1" xfId="1" applyNumberFormat="1" applyFont="1" applyFill="1" applyBorder="1" applyAlignment="1">
      <alignment horizontal="center"/>
    </xf>
    <xf numFmtId="0" fontId="0" fillId="6" borderId="30" xfId="0" applyFill="1" applyBorder="1"/>
    <xf numFmtId="0" fontId="1" fillId="6" borderId="30" xfId="0" applyFont="1" applyFill="1" applyBorder="1"/>
    <xf numFmtId="164" fontId="0" fillId="4" borderId="1" xfId="0" applyNumberFormat="1" applyFill="1" applyBorder="1" applyAlignment="1">
      <alignment horizontal="center"/>
    </xf>
    <xf numFmtId="0" fontId="0" fillId="6" borderId="0" xfId="0" applyFont="1" applyFill="1"/>
    <xf numFmtId="2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1" fontId="0" fillId="6" borderId="25" xfId="0" applyNumberForma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0" fontId="1" fillId="10" borderId="27" xfId="0" applyFont="1" applyFill="1" applyBorder="1"/>
    <xf numFmtId="0" fontId="1" fillId="10" borderId="28" xfId="0" applyFont="1" applyFill="1" applyBorder="1"/>
    <xf numFmtId="0" fontId="1" fillId="10" borderId="29" xfId="0" applyFont="1" applyFill="1" applyBorder="1"/>
    <xf numFmtId="0" fontId="1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-2.2209228818958184</c:v>
                </c:pt>
                <c:pt idx="1">
                  <c:v>-1.9327491742666014</c:v>
                </c:pt>
                <c:pt idx="2">
                  <c:v>-1.3564017590081676</c:v>
                </c:pt>
                <c:pt idx="3">
                  <c:v>-0.78005434374973381</c:v>
                </c:pt>
                <c:pt idx="4">
                  <c:v>-0.20370692849130001</c:v>
                </c:pt>
                <c:pt idx="5">
                  <c:v>0.37264048676713379</c:v>
                </c:pt>
                <c:pt idx="6">
                  <c:v>0.9489879020255676</c:v>
                </c:pt>
                <c:pt idx="7">
                  <c:v>1.5253353172840014</c:v>
                </c:pt>
                <c:pt idx="8">
                  <c:v>2.101682732542435</c:v>
                </c:pt>
                <c:pt idx="9">
                  <c:v>2.678030147800869</c:v>
                </c:pt>
                <c:pt idx="10">
                  <c:v>3.254377563059303</c:v>
                </c:pt>
                <c:pt idx="11" formatCode="0.0">
                  <c:v>3.5425512706885205</c:v>
                </c:pt>
              </c:numCache>
            </c:numRef>
          </c:xVal>
          <c:yVal>
            <c:numRef>
              <c:f>DiffMean_t_test!$I$12:$T$12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0.16190476190476188</c:v>
                </c:pt>
                <c:pt idx="3">
                  <c:v>0.13333333333333336</c:v>
                </c:pt>
                <c:pt idx="4">
                  <c:v>0.20952380952380956</c:v>
                </c:pt>
                <c:pt idx="5">
                  <c:v>0.15238095238095228</c:v>
                </c:pt>
                <c:pt idx="6">
                  <c:v>6.6666666666666763E-2</c:v>
                </c:pt>
                <c:pt idx="7">
                  <c:v>7.6190476190476142E-2</c:v>
                </c:pt>
                <c:pt idx="8">
                  <c:v>8.5714285714285743E-2</c:v>
                </c:pt>
                <c:pt idx="9">
                  <c:v>2.8571428571428581E-2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-3.6901899029587235</c:v>
                </c:pt>
                <c:pt idx="1">
                  <c:v>-3.3204072032374419</c:v>
                </c:pt>
                <c:pt idx="2">
                  <c:v>-2.5808418037948786</c:v>
                </c:pt>
                <c:pt idx="3">
                  <c:v>-1.8412764043523153</c:v>
                </c:pt>
                <c:pt idx="4">
                  <c:v>-1.101711004909752</c:v>
                </c:pt>
                <c:pt idx="5">
                  <c:v>-0.36214560546718877</c:v>
                </c:pt>
                <c:pt idx="6">
                  <c:v>0.37741979397537451</c:v>
                </c:pt>
                <c:pt idx="7">
                  <c:v>1.1169851934179378</c:v>
                </c:pt>
                <c:pt idx="8">
                  <c:v>1.8565505928605011</c:v>
                </c:pt>
                <c:pt idx="9">
                  <c:v>2.5961159923030643</c:v>
                </c:pt>
                <c:pt idx="10">
                  <c:v>3.3356813917456276</c:v>
                </c:pt>
                <c:pt idx="11">
                  <c:v>3.7054640914669097</c:v>
                </c:pt>
              </c:numCache>
            </c:numRef>
          </c:xVal>
          <c:yVal>
            <c:numRef>
              <c:f>DiffMean_t_test!$I$18:$T$18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-9.5238095238095247E-3</c:v>
                </c:pt>
                <c:pt idx="3">
                  <c:v>3.8095238095238099E-2</c:v>
                </c:pt>
                <c:pt idx="4">
                  <c:v>0.10476190476190475</c:v>
                </c:pt>
                <c:pt idx="5">
                  <c:v>0.12380952380952381</c:v>
                </c:pt>
                <c:pt idx="6">
                  <c:v>0.14285714285714285</c:v>
                </c:pt>
                <c:pt idx="7">
                  <c:v>0.23809523809523814</c:v>
                </c:pt>
                <c:pt idx="8">
                  <c:v>0.12380952380952381</c:v>
                </c:pt>
                <c:pt idx="9">
                  <c:v>8.5714285714285632E-2</c:v>
                </c:pt>
                <c:pt idx="10">
                  <c:v>8.5714285714285743E-2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D-4882-B913-686921A3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-2.2209228818958184</c:v>
                </c:pt>
                <c:pt idx="1">
                  <c:v>-1.9327491742666014</c:v>
                </c:pt>
                <c:pt idx="2">
                  <c:v>-1.3564017590081676</c:v>
                </c:pt>
                <c:pt idx="3">
                  <c:v>-0.78005434374973381</c:v>
                </c:pt>
                <c:pt idx="4">
                  <c:v>-0.20370692849130001</c:v>
                </c:pt>
                <c:pt idx="5">
                  <c:v>0.37264048676713379</c:v>
                </c:pt>
                <c:pt idx="6">
                  <c:v>0.9489879020255676</c:v>
                </c:pt>
                <c:pt idx="7">
                  <c:v>1.5253353172840014</c:v>
                </c:pt>
                <c:pt idx="8">
                  <c:v>2.101682732542435</c:v>
                </c:pt>
                <c:pt idx="9">
                  <c:v>2.678030147800869</c:v>
                </c:pt>
                <c:pt idx="10">
                  <c:v>3.254377563059303</c:v>
                </c:pt>
                <c:pt idx="11" formatCode="0.0">
                  <c:v>3.5425512706885205</c:v>
                </c:pt>
              </c:numCache>
            </c:numRef>
          </c:xVal>
          <c:yVal>
            <c:numRef>
              <c:f>DiffMean_t_test!$I$13:$T$13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0.23809523809523808</c:v>
                </c:pt>
                <c:pt idx="3">
                  <c:v>0.37142857142857144</c:v>
                </c:pt>
                <c:pt idx="4">
                  <c:v>0.580952380952381</c:v>
                </c:pt>
                <c:pt idx="5">
                  <c:v>0.73333333333333328</c:v>
                </c:pt>
                <c:pt idx="6">
                  <c:v>0.8</c:v>
                </c:pt>
                <c:pt idx="7">
                  <c:v>0.87619047619047619</c:v>
                </c:pt>
                <c:pt idx="8">
                  <c:v>0.96190476190476193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6-4018-8C91-C67027EA11A6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-3.6901899029587235</c:v>
                </c:pt>
                <c:pt idx="1">
                  <c:v>-3.3204072032374419</c:v>
                </c:pt>
                <c:pt idx="2">
                  <c:v>-2.5808418037948786</c:v>
                </c:pt>
                <c:pt idx="3">
                  <c:v>-1.8412764043523153</c:v>
                </c:pt>
                <c:pt idx="4">
                  <c:v>-1.101711004909752</c:v>
                </c:pt>
                <c:pt idx="5">
                  <c:v>-0.36214560546718877</c:v>
                </c:pt>
                <c:pt idx="6">
                  <c:v>0.37741979397537451</c:v>
                </c:pt>
                <c:pt idx="7">
                  <c:v>1.1169851934179378</c:v>
                </c:pt>
                <c:pt idx="8">
                  <c:v>1.8565505928605011</c:v>
                </c:pt>
                <c:pt idx="9">
                  <c:v>2.5961159923030643</c:v>
                </c:pt>
                <c:pt idx="10">
                  <c:v>3.3356813917456276</c:v>
                </c:pt>
                <c:pt idx="11">
                  <c:v>3.7054640914669097</c:v>
                </c:pt>
              </c:numCache>
            </c:numRef>
          </c:xVal>
          <c:yVal>
            <c:numRef>
              <c:f>DiffMean_t_test!$I$19:$T$19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0</c:v>
                </c:pt>
                <c:pt idx="3">
                  <c:v>3.8095238095238099E-2</c:v>
                </c:pt>
                <c:pt idx="4">
                  <c:v>0.14285714285714285</c:v>
                </c:pt>
                <c:pt idx="5">
                  <c:v>0.26666666666666666</c:v>
                </c:pt>
                <c:pt idx="6">
                  <c:v>0.40952380952380951</c:v>
                </c:pt>
                <c:pt idx="7">
                  <c:v>0.64761904761904765</c:v>
                </c:pt>
                <c:pt idx="8">
                  <c:v>0.77142857142857146</c:v>
                </c:pt>
                <c:pt idx="9">
                  <c:v>0.8571428571428571</c:v>
                </c:pt>
                <c:pt idx="10">
                  <c:v>0.94285714285714284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018-8C91-C67027E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111125</xdr:colOff>
      <xdr:row>2</xdr:row>
      <xdr:rowOff>47625</xdr:rowOff>
    </xdr:from>
    <xdr:to>
      <xdr:col>21</xdr:col>
      <xdr:colOff>550516</xdr:colOff>
      <xdr:row>7</xdr:row>
      <xdr:rowOff>87993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B9F2616-E0D1-4DAE-BAF9-D782A9279B4A}"/>
            </a:ext>
          </a:extLst>
        </xdr:cNvPr>
        <xdr:cNvGrpSpPr/>
      </xdr:nvGrpSpPr>
      <xdr:grpSpPr>
        <a:xfrm>
          <a:off x="12858750" y="444500"/>
          <a:ext cx="1042641" cy="1072243"/>
          <a:chOff x="85164" y="80685"/>
          <a:chExt cx="6678706" cy="6678706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0E5E8B6-696E-4C20-8A88-0862012525A9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3DC84887-A447-462D-85DB-AC9A75CAE774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E85E2B6-5621-4A68-A14F-3796C36BABBC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0F64454-0DD0-4004-AC18-FE09FAA50AB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ECC298CD-3483-4FA0-9B7F-9552834EF4E9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6BB39806-68BC-4A5A-970D-A776EE20DA2E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500E31C8-C76C-47C3-9AB9-2AAFB19055B3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1">
            <a:extLst>
              <a:ext uri="{FF2B5EF4-FFF2-40B4-BE49-F238E27FC236}">
                <a16:creationId xmlns:a16="http://schemas.microsoft.com/office/drawing/2014/main" id="{4E44F309-7B55-4DB0-94F3-2D34613F39DE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4" name="Freeform 12">
            <a:extLst>
              <a:ext uri="{FF2B5EF4-FFF2-40B4-BE49-F238E27FC236}">
                <a16:creationId xmlns:a16="http://schemas.microsoft.com/office/drawing/2014/main" id="{901078B9-EC00-4CC7-B467-6D77A209EC46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5" name="Freeform 13">
            <a:extLst>
              <a:ext uri="{FF2B5EF4-FFF2-40B4-BE49-F238E27FC236}">
                <a16:creationId xmlns:a16="http://schemas.microsoft.com/office/drawing/2014/main" id="{4E9EFD45-EABD-46BC-8815-AE05EF7D37E8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0"/>
  <sheetViews>
    <sheetView tabSelected="1" zoomScale="60" zoomScaleNormal="60" workbookViewId="0">
      <selection activeCell="S91" sqref="S91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13" max="13" width="14.7109375" bestFit="1" customWidth="1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56" s="1" customFormat="1" ht="21" x14ac:dyDescent="0.35">
      <c r="B3" s="27"/>
      <c r="C3" s="42" t="s">
        <v>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x14ac:dyDescent="0.25">
      <c r="A5" s="1"/>
      <c r="B5" s="27"/>
      <c r="C5" s="28" t="s">
        <v>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x14ac:dyDescent="0.25">
      <c r="A6" s="1"/>
      <c r="B6" s="27"/>
      <c r="C6" s="28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23"/>
      <c r="X6" s="2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23"/>
      <c r="X7" s="23"/>
    </row>
    <row r="8" spans="1:56" ht="15.75" thickBot="1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23"/>
      <c r="X8" s="23"/>
    </row>
    <row r="9" spans="1:56" x14ac:dyDescent="0.25">
      <c r="B9" s="27"/>
      <c r="C9" s="69" t="s">
        <v>35</v>
      </c>
      <c r="D9" s="70"/>
      <c r="E9" s="28"/>
      <c r="F9" s="35" t="s">
        <v>10</v>
      </c>
      <c r="G9" s="28"/>
      <c r="H9" s="28"/>
      <c r="I9" s="71" t="s">
        <v>7</v>
      </c>
      <c r="J9" s="7">
        <f ca="1">G11</f>
        <v>-2.2209228818958184</v>
      </c>
      <c r="K9" s="8">
        <f t="shared" ref="K9:S9" ca="1" si="0">J9+($G$12-$G$11)/10</f>
        <v>-1.6445754666373846</v>
      </c>
      <c r="L9" s="8">
        <f t="shared" ca="1" si="0"/>
        <v>-1.0682280513789508</v>
      </c>
      <c r="M9" s="8">
        <f t="shared" ca="1" si="0"/>
        <v>-0.49188063612051702</v>
      </c>
      <c r="N9" s="8">
        <f t="shared" ca="1" si="0"/>
        <v>8.4466779137916781E-2</v>
      </c>
      <c r="O9" s="8">
        <f t="shared" ca="1" si="0"/>
        <v>0.66081419439635058</v>
      </c>
      <c r="P9" s="8">
        <f t="shared" ca="1" si="0"/>
        <v>1.2371616096547844</v>
      </c>
      <c r="Q9" s="8">
        <f t="shared" ca="1" si="0"/>
        <v>1.8135090249132182</v>
      </c>
      <c r="R9" s="8">
        <f t="shared" ca="1" si="0"/>
        <v>2.389856440171652</v>
      </c>
      <c r="S9" s="9">
        <f t="shared" ca="1" si="0"/>
        <v>2.966203855430086</v>
      </c>
      <c r="T9" s="28"/>
      <c r="U9" s="28"/>
      <c r="V9" s="31"/>
      <c r="W9" s="23"/>
      <c r="X9" s="23"/>
    </row>
    <row r="10" spans="1:56" ht="15.75" thickBot="1" x14ac:dyDescent="0.3">
      <c r="B10" s="27"/>
      <c r="C10" s="66" t="s">
        <v>2</v>
      </c>
      <c r="D10" s="68"/>
      <c r="E10" s="28"/>
      <c r="F10" s="28"/>
      <c r="G10" s="28"/>
      <c r="H10" s="28"/>
      <c r="I10" s="72"/>
      <c r="J10" s="10">
        <f t="shared" ref="J10:S10" ca="1" si="1">J9+($G$12-$G$11)/10</f>
        <v>-1.6445754666373846</v>
      </c>
      <c r="K10" s="11">
        <f t="shared" ca="1" si="1"/>
        <v>-1.0682280513789508</v>
      </c>
      <c r="L10" s="11">
        <f t="shared" ca="1" si="1"/>
        <v>-0.49188063612051702</v>
      </c>
      <c r="M10" s="11">
        <f t="shared" ca="1" si="1"/>
        <v>8.4466779137916781E-2</v>
      </c>
      <c r="N10" s="11">
        <f t="shared" ca="1" si="1"/>
        <v>0.66081419439635058</v>
      </c>
      <c r="O10" s="11">
        <f t="shared" ca="1" si="1"/>
        <v>1.2371616096547844</v>
      </c>
      <c r="P10" s="11">
        <f t="shared" ca="1" si="1"/>
        <v>1.8135090249132182</v>
      </c>
      <c r="Q10" s="11">
        <f t="shared" ca="1" si="1"/>
        <v>2.389856440171652</v>
      </c>
      <c r="R10" s="11">
        <f t="shared" ca="1" si="1"/>
        <v>2.966203855430086</v>
      </c>
      <c r="S10" s="12">
        <f t="shared" ca="1" si="1"/>
        <v>3.54255127068852</v>
      </c>
      <c r="T10" s="28"/>
      <c r="U10" s="28"/>
      <c r="V10" s="31"/>
      <c r="W10" s="23"/>
      <c r="X10" s="23"/>
    </row>
    <row r="11" spans="1:56" x14ac:dyDescent="0.25">
      <c r="B11" s="27"/>
      <c r="C11" s="32" t="s">
        <v>0</v>
      </c>
      <c r="D11" s="3">
        <v>0.05</v>
      </c>
      <c r="E11" s="28"/>
      <c r="F11" s="16" t="s">
        <v>4</v>
      </c>
      <c r="G11" s="13">
        <f ca="1">MIN(C20:C124)</f>
        <v>-2.2209228818958184</v>
      </c>
      <c r="H11" s="32" t="s">
        <v>2</v>
      </c>
      <c r="I11" s="21">
        <f ca="1">G11</f>
        <v>-2.2209228818958184</v>
      </c>
      <c r="J11" s="8">
        <f ca="1">$G$11+($G$12-$G$11)/20</f>
        <v>-1.9327491742666014</v>
      </c>
      <c r="K11" s="8">
        <f t="shared" ref="K11:S11" ca="1" si="2">J11+($G$12-$G$11)/10</f>
        <v>-1.3564017590081676</v>
      </c>
      <c r="L11" s="8">
        <f t="shared" ca="1" si="2"/>
        <v>-0.78005434374973381</v>
      </c>
      <c r="M11" s="8">
        <f t="shared" ca="1" si="2"/>
        <v>-0.20370692849130001</v>
      </c>
      <c r="N11" s="8">
        <f t="shared" ca="1" si="2"/>
        <v>0.37264048676713379</v>
      </c>
      <c r="O11" s="8">
        <f t="shared" ca="1" si="2"/>
        <v>0.9489879020255676</v>
      </c>
      <c r="P11" s="8">
        <f t="shared" ca="1" si="2"/>
        <v>1.5253353172840014</v>
      </c>
      <c r="Q11" s="8">
        <f t="shared" ca="1" si="2"/>
        <v>2.101682732542435</v>
      </c>
      <c r="R11" s="8">
        <f t="shared" ca="1" si="2"/>
        <v>2.678030147800869</v>
      </c>
      <c r="S11" s="8">
        <f t="shared" ca="1" si="2"/>
        <v>3.254377563059303</v>
      </c>
      <c r="T11" s="15">
        <f ca="1">G12</f>
        <v>3.5425512706885205</v>
      </c>
      <c r="U11" s="28"/>
      <c r="V11" s="31"/>
      <c r="W11" s="23"/>
      <c r="X11" s="23"/>
    </row>
    <row r="12" spans="1:56" ht="15.75" thickBot="1" x14ac:dyDescent="0.3">
      <c r="B12" s="27"/>
      <c r="C12" s="32" t="s">
        <v>1</v>
      </c>
      <c r="D12" s="4">
        <v>1.2</v>
      </c>
      <c r="E12" s="28"/>
      <c r="F12" s="17" t="s">
        <v>5</v>
      </c>
      <c r="G12" s="14">
        <f ca="1">MAX(C20:C124)</f>
        <v>3.5425512706885205</v>
      </c>
      <c r="H12" s="32" t="s">
        <v>6</v>
      </c>
      <c r="I12" s="22">
        <v>0</v>
      </c>
      <c r="J12" s="11">
        <f ca="1">COUNTIF($C$20:$C$124,"&lt;"&amp;J10)/COUNT($C$20:$C$124)</f>
        <v>7.6190476190476197E-2</v>
      </c>
      <c r="K12" s="11">
        <f ca="1">(COUNTIF($C$20:$C$124,"&lt;"&amp;K10))/COUNT($C$20:$C$124)-J12</f>
        <v>0.16190476190476188</v>
      </c>
      <c r="L12" s="11">
        <f ca="1">(COUNTIF($C$20:$C$124,"&lt;"&amp;L10))/COUNT($C$20:$C$124)-SUM($J$12:K12)</f>
        <v>0.13333333333333336</v>
      </c>
      <c r="M12" s="11">
        <f ca="1">(COUNTIF($C$20:$C$124,"&lt;"&amp;M10))/COUNT($C$20:$C$124)-SUM($J$12:L12)</f>
        <v>0.20952380952380956</v>
      </c>
      <c r="N12" s="11">
        <f ca="1">(COUNTIF($C$20:$C$124,"&lt;"&amp;N10))/COUNT($C$20:$C$124)-SUM($J$12:M12)</f>
        <v>0.15238095238095228</v>
      </c>
      <c r="O12" s="11">
        <f ca="1">(COUNTIF($C$20:$C$124,"&lt;"&amp;O10))/COUNT($C$20:$C$124)-SUM($J$12:N12)</f>
        <v>6.6666666666666763E-2</v>
      </c>
      <c r="P12" s="11">
        <f ca="1">(COUNTIF($C$20:$C$124,"&lt;"&amp;P10))/COUNT($C$20:$C$124)-SUM($J$12:O12)</f>
        <v>7.6190476190476142E-2</v>
      </c>
      <c r="Q12" s="11">
        <f ca="1">(COUNTIF($C$20:$C$124,"&lt;"&amp;Q10))/COUNT($C$20:$C$124)-SUM($J$12:P12)</f>
        <v>8.5714285714285743E-2</v>
      </c>
      <c r="R12" s="11">
        <f ca="1">(COUNTIF($C$20:$C$124,"&lt;"&amp;R10))/COUNT($C$20:$C$124)-SUM($J$12:Q12)</f>
        <v>2.8571428571428581E-2</v>
      </c>
      <c r="S12" s="11">
        <f ca="1">(COUNTIF($C$20:$C$124,"&lt;"&amp;S10))/COUNT($C$20:$C$124)-SUM($J$12:R12)</f>
        <v>0</v>
      </c>
      <c r="T12" s="12">
        <f ca="1">(COUNTIF($C$20:$C$124,"&lt;"&amp;T10)-S12)/COUNT($C$20:$C$124)</f>
        <v>0</v>
      </c>
      <c r="U12" s="28"/>
      <c r="V12" s="31"/>
      <c r="W12" s="23"/>
      <c r="X12" s="23"/>
    </row>
    <row r="13" spans="1:56" s="5" customFormat="1" ht="15.75" thickBot="1" x14ac:dyDescent="0.3">
      <c r="A13" s="1"/>
      <c r="B13" s="27"/>
      <c r="C13" s="28"/>
      <c r="D13" s="28"/>
      <c r="E13" s="28"/>
      <c r="F13" s="28"/>
      <c r="G13" s="28"/>
      <c r="H13" s="32" t="s">
        <v>8</v>
      </c>
      <c r="I13" s="18">
        <f>I12</f>
        <v>0</v>
      </c>
      <c r="J13" s="19">
        <f t="shared" ref="J13:S13" ca="1" si="3">J12+I13</f>
        <v>7.6190476190476197E-2</v>
      </c>
      <c r="K13" s="19">
        <f t="shared" ca="1" si="3"/>
        <v>0.23809523809523808</v>
      </c>
      <c r="L13" s="19">
        <f t="shared" ca="1" si="3"/>
        <v>0.37142857142857144</v>
      </c>
      <c r="M13" s="19">
        <f t="shared" ca="1" si="3"/>
        <v>0.580952380952381</v>
      </c>
      <c r="N13" s="19">
        <f t="shared" ca="1" si="3"/>
        <v>0.73333333333333328</v>
      </c>
      <c r="O13" s="19">
        <f t="shared" ca="1" si="3"/>
        <v>0.8</v>
      </c>
      <c r="P13" s="19">
        <f t="shared" ca="1" si="3"/>
        <v>0.87619047619047619</v>
      </c>
      <c r="Q13" s="19">
        <f t="shared" ca="1" si="3"/>
        <v>0.96190476190476193</v>
      </c>
      <c r="R13" s="19">
        <f t="shared" ca="1" si="3"/>
        <v>0.99047619047619051</v>
      </c>
      <c r="S13" s="19">
        <f t="shared" ca="1" si="3"/>
        <v>0.99047619047619051</v>
      </c>
      <c r="T13" s="20">
        <v>1</v>
      </c>
      <c r="U13" s="28"/>
      <c r="V13" s="31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thickBot="1" x14ac:dyDescent="0.3">
      <c r="A14" s="1"/>
      <c r="B14" s="27"/>
      <c r="C14" s="66" t="s">
        <v>3</v>
      </c>
      <c r="D14" s="6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7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2" t="s">
        <v>0</v>
      </c>
      <c r="D15" s="3">
        <v>0</v>
      </c>
      <c r="E15" s="28"/>
      <c r="F15" s="35" t="s">
        <v>10</v>
      </c>
      <c r="G15" s="28"/>
      <c r="H15" s="28"/>
      <c r="I15" s="71" t="s">
        <v>7</v>
      </c>
      <c r="J15" s="7">
        <f ca="1">G17</f>
        <v>-3.6901899029587235</v>
      </c>
      <c r="K15" s="8">
        <f t="shared" ref="K15:S15" ca="1" si="4">J15+($G$12-$G$11)/10</f>
        <v>-3.1138424877002899</v>
      </c>
      <c r="L15" s="8">
        <f t="shared" ca="1" si="4"/>
        <v>-2.5374950724418559</v>
      </c>
      <c r="M15" s="8">
        <f t="shared" ca="1" si="4"/>
        <v>-1.9611476571834221</v>
      </c>
      <c r="N15" s="8">
        <f t="shared" ca="1" si="4"/>
        <v>-1.3848002419249883</v>
      </c>
      <c r="O15" s="8">
        <f t="shared" ca="1" si="4"/>
        <v>-0.80845282666655449</v>
      </c>
      <c r="P15" s="8">
        <f t="shared" ca="1" si="4"/>
        <v>-0.23210541140812069</v>
      </c>
      <c r="Q15" s="8">
        <f t="shared" ca="1" si="4"/>
        <v>0.34424200385031312</v>
      </c>
      <c r="R15" s="8">
        <f t="shared" ca="1" si="4"/>
        <v>0.92058941910874692</v>
      </c>
      <c r="S15" s="9">
        <f t="shared" ca="1" si="4"/>
        <v>1.4969368343671807</v>
      </c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ht="15.75" thickBot="1" x14ac:dyDescent="0.3">
      <c r="A16" s="1"/>
      <c r="B16" s="27"/>
      <c r="C16" s="32" t="s">
        <v>1</v>
      </c>
      <c r="D16" s="4">
        <v>1.5</v>
      </c>
      <c r="E16" s="28"/>
      <c r="F16" s="28"/>
      <c r="G16" s="28"/>
      <c r="H16" s="28"/>
      <c r="I16" s="72"/>
      <c r="J16" s="10">
        <f t="shared" ref="J16:S16" ca="1" si="5">J15+($G$12-$G$11)/10</f>
        <v>-3.1138424877002899</v>
      </c>
      <c r="K16" s="11">
        <f t="shared" ca="1" si="5"/>
        <v>-2.5374950724418559</v>
      </c>
      <c r="L16" s="11">
        <f t="shared" ca="1" si="5"/>
        <v>-1.9611476571834221</v>
      </c>
      <c r="M16" s="11">
        <f t="shared" ca="1" si="5"/>
        <v>-1.3848002419249883</v>
      </c>
      <c r="N16" s="11">
        <f t="shared" ca="1" si="5"/>
        <v>-0.80845282666655449</v>
      </c>
      <c r="O16" s="11">
        <f t="shared" ca="1" si="5"/>
        <v>-0.23210541140812069</v>
      </c>
      <c r="P16" s="11">
        <f t="shared" ca="1" si="5"/>
        <v>0.34424200385031312</v>
      </c>
      <c r="Q16" s="11">
        <f t="shared" ca="1" si="5"/>
        <v>0.92058941910874692</v>
      </c>
      <c r="R16" s="11">
        <f t="shared" ca="1" si="5"/>
        <v>1.4969368343671807</v>
      </c>
      <c r="S16" s="12">
        <f t="shared" ca="1" si="5"/>
        <v>2.0732842496256145</v>
      </c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x14ac:dyDescent="0.25">
      <c r="A17" s="1"/>
      <c r="B17" s="27"/>
      <c r="C17" s="28"/>
      <c r="D17" s="28"/>
      <c r="E17" s="28"/>
      <c r="F17" s="16" t="s">
        <v>4</v>
      </c>
      <c r="G17" s="13">
        <f ca="1">MIN(D20:D124)</f>
        <v>-3.6901899029587235</v>
      </c>
      <c r="H17" s="32" t="s">
        <v>3</v>
      </c>
      <c r="I17" s="21">
        <f ca="1">G17</f>
        <v>-3.6901899029587235</v>
      </c>
      <c r="J17" s="8">
        <f ca="1">$G$17+($G$18-$G$17)/20</f>
        <v>-3.3204072032374419</v>
      </c>
      <c r="K17" s="8">
        <f ca="1">J17+($G$18-$G$17)/10</f>
        <v>-2.5808418037948786</v>
      </c>
      <c r="L17" s="8">
        <f t="shared" ref="L17:S17" ca="1" si="6">K17+($G$18-$G$17)/10</f>
        <v>-1.8412764043523153</v>
      </c>
      <c r="M17" s="8">
        <f t="shared" ca="1" si="6"/>
        <v>-1.101711004909752</v>
      </c>
      <c r="N17" s="8">
        <f t="shared" ca="1" si="6"/>
        <v>-0.36214560546718877</v>
      </c>
      <c r="O17" s="8">
        <f t="shared" ca="1" si="6"/>
        <v>0.37741979397537451</v>
      </c>
      <c r="P17" s="8">
        <f t="shared" ca="1" si="6"/>
        <v>1.1169851934179378</v>
      </c>
      <c r="Q17" s="8">
        <f t="shared" ca="1" si="6"/>
        <v>1.8565505928605011</v>
      </c>
      <c r="R17" s="8">
        <f t="shared" ca="1" si="6"/>
        <v>2.5961159923030643</v>
      </c>
      <c r="S17" s="8">
        <f t="shared" ca="1" si="6"/>
        <v>3.3356813917456276</v>
      </c>
      <c r="T17" s="9">
        <f ca="1">G18</f>
        <v>3.7054640914669097</v>
      </c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ht="15.75" thickBot="1" x14ac:dyDescent="0.3">
      <c r="A18" s="1"/>
      <c r="B18" s="27"/>
      <c r="C18" s="66" t="s">
        <v>28</v>
      </c>
      <c r="D18" s="67"/>
      <c r="E18" s="33"/>
      <c r="F18" s="17" t="s">
        <v>5</v>
      </c>
      <c r="G18" s="14">
        <f ca="1">MAX(D20:D124)</f>
        <v>3.7054640914669097</v>
      </c>
      <c r="H18" s="32" t="s">
        <v>6</v>
      </c>
      <c r="I18" s="22">
        <v>0</v>
      </c>
      <c r="J18" s="11">
        <f ca="1">COUNTIF($D$20:$D$124,"&lt;"&amp;J16)/COUNT($D$20:$D$124)</f>
        <v>9.5238095238095247E-3</v>
      </c>
      <c r="K18" s="11">
        <f ca="1">(COUNTIF($C$20:$C$124,"&lt;"&amp;K16))/COUNT($C$20:$C$124)-J18</f>
        <v>-9.5238095238095247E-3</v>
      </c>
      <c r="L18" s="11">
        <f ca="1">(COUNTIF($C$20:$C$124,"&lt;"&amp;L16))/COUNT($C$20:$C$124)-SUM($J$18:K18)</f>
        <v>3.8095238095238099E-2</v>
      </c>
      <c r="M18" s="11">
        <f ca="1">(COUNTIF($C$20:$C$124,"&lt;"&amp;M16))/COUNT($C$20:$C$124)-SUM($J$18:L18)</f>
        <v>0.10476190476190475</v>
      </c>
      <c r="N18" s="11">
        <f ca="1">(COUNTIF($C$20:$C$124,"&lt;"&amp;N16))/COUNT($C$20:$C$124)-SUM($J$18:M18)</f>
        <v>0.12380952380952381</v>
      </c>
      <c r="O18" s="11">
        <f ca="1">(COUNTIF($C$20:$C$124,"&lt;"&amp;O16))/COUNT($C$20:$C$124)-SUM($J$18:N18)</f>
        <v>0.14285714285714285</v>
      </c>
      <c r="P18" s="11">
        <f ca="1">(COUNTIF($C$20:$C$124,"&lt;"&amp;P16))/COUNT($C$20:$C$124)-SUM($J$18:O18)</f>
        <v>0.23809523809523814</v>
      </c>
      <c r="Q18" s="11">
        <f ca="1">(COUNTIF($C$20:$C$124,"&lt;"&amp;Q16))/COUNT($C$20:$C$124)-SUM($J$18:P18)</f>
        <v>0.12380952380952381</v>
      </c>
      <c r="R18" s="11">
        <f ca="1">(COUNTIF($C$20:$C$124,"&lt;"&amp;R16))/COUNT($C$20:$C$124)-SUM($J$18:Q18)</f>
        <v>8.5714285714285632E-2</v>
      </c>
      <c r="S18" s="11">
        <f ca="1">(COUNTIF($C$20:$C$124,"&lt;"&amp;S16))/COUNT($C$20:$C$124)-SUM($J$18:R18)</f>
        <v>8.5714285714285743E-2</v>
      </c>
      <c r="T18" s="12">
        <v>0</v>
      </c>
      <c r="U18" s="28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ht="15.75" thickBot="1" x14ac:dyDescent="0.3">
      <c r="A19" s="1"/>
      <c r="B19" s="27"/>
      <c r="C19" s="43" t="s">
        <v>2</v>
      </c>
      <c r="D19" s="43" t="s">
        <v>3</v>
      </c>
      <c r="E19" s="34"/>
      <c r="F19" s="28"/>
      <c r="G19" s="28"/>
      <c r="H19" s="32" t="s">
        <v>8</v>
      </c>
      <c r="I19" s="18">
        <f>I18</f>
        <v>0</v>
      </c>
      <c r="J19" s="19">
        <f t="shared" ref="J19:S19" ca="1" si="7">J18+I19</f>
        <v>9.5238095238095247E-3</v>
      </c>
      <c r="K19" s="19">
        <f t="shared" ca="1" si="7"/>
        <v>0</v>
      </c>
      <c r="L19" s="19">
        <f t="shared" ca="1" si="7"/>
        <v>3.8095238095238099E-2</v>
      </c>
      <c r="M19" s="19">
        <f t="shared" ca="1" si="7"/>
        <v>0.14285714285714285</v>
      </c>
      <c r="N19" s="19">
        <f t="shared" ca="1" si="7"/>
        <v>0.26666666666666666</v>
      </c>
      <c r="O19" s="19">
        <f t="shared" ca="1" si="7"/>
        <v>0.40952380952380951</v>
      </c>
      <c r="P19" s="19">
        <f t="shared" ca="1" si="7"/>
        <v>0.64761904761904765</v>
      </c>
      <c r="Q19" s="19">
        <f t="shared" ca="1" si="7"/>
        <v>0.77142857142857146</v>
      </c>
      <c r="R19" s="19">
        <f t="shared" ca="1" si="7"/>
        <v>0.8571428571428571</v>
      </c>
      <c r="S19" s="19">
        <f t="shared" ca="1" si="7"/>
        <v>0.94285714285714284</v>
      </c>
      <c r="T19" s="20">
        <v>1</v>
      </c>
      <c r="U19" s="28"/>
      <c r="V19" s="2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/>
      <c r="C20" s="36">
        <f t="shared" ref="C20:C51" ca="1" si="8">_xlfn.NORM.INV(RAND(),$D$11,$D$12)</f>
        <v>0.23733027964294656</v>
      </c>
      <c r="D20" s="36">
        <f t="shared" ref="D20:D51" ca="1" si="9">_xlfn.NORM.INV(RAND(),$D$15,$D$16)</f>
        <v>0.27507027974861853</v>
      </c>
      <c r="E20" s="36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/>
      <c r="C21" s="36">
        <f t="shared" ca="1" si="8"/>
        <v>1.4115157721054621</v>
      </c>
      <c r="D21" s="36">
        <f t="shared" ca="1" si="9"/>
        <v>-0.43547330504933635</v>
      </c>
      <c r="E21" s="3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/>
      <c r="C22" s="36">
        <f t="shared" ca="1" si="8"/>
        <v>-2.100536885443105</v>
      </c>
      <c r="D22" s="36">
        <f t="shared" ca="1" si="9"/>
        <v>1.2719639930653992</v>
      </c>
      <c r="E22" s="3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/>
      <c r="C23" s="36">
        <f t="shared" ca="1" si="8"/>
        <v>-1.4548795485255062</v>
      </c>
      <c r="D23" s="36">
        <f t="shared" ca="1" si="9"/>
        <v>0.81074359307169441</v>
      </c>
      <c r="E23" s="36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/>
      <c r="C24" s="36">
        <f t="shared" ca="1" si="8"/>
        <v>0.2443604469976331</v>
      </c>
      <c r="D24" s="36">
        <f t="shared" ca="1" si="9"/>
        <v>-0.36579529675170841</v>
      </c>
      <c r="E24" s="3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/>
      <c r="C25" s="36">
        <f t="shared" ca="1" si="8"/>
        <v>1.8358077799962258</v>
      </c>
      <c r="D25" s="36">
        <f t="shared" ca="1" si="9"/>
        <v>-0.54026170777421711</v>
      </c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/>
      <c r="C26" s="36">
        <f t="shared" ca="1" si="8"/>
        <v>-0.68988220474369444</v>
      </c>
      <c r="D26" s="36">
        <f t="shared" ca="1" si="9"/>
        <v>-1.775332996085436</v>
      </c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x14ac:dyDescent="0.25">
      <c r="A27" s="1"/>
      <c r="B27" s="27"/>
      <c r="C27" s="36">
        <f t="shared" ca="1" si="8"/>
        <v>0.39909669976089451</v>
      </c>
      <c r="D27" s="36">
        <f t="shared" ca="1" si="9"/>
        <v>-2.5796237705242149</v>
      </c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x14ac:dyDescent="0.25">
      <c r="A28" s="1"/>
      <c r="B28" s="27"/>
      <c r="C28" s="36">
        <f t="shared" ca="1" si="8"/>
        <v>4.6453403921401293E-2</v>
      </c>
      <c r="D28" s="36">
        <f t="shared" ca="1" si="9"/>
        <v>-7.963660793755778E-2</v>
      </c>
      <c r="E28" s="36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x14ac:dyDescent="0.25">
      <c r="A29" s="1"/>
      <c r="B29" s="27"/>
      <c r="C29" s="36">
        <f t="shared" ca="1" si="8"/>
        <v>-1.3621703476374676</v>
      </c>
      <c r="D29" s="36">
        <f t="shared" ca="1" si="9"/>
        <v>-0.70044297709099834</v>
      </c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x14ac:dyDescent="0.25">
      <c r="A30" s="1"/>
      <c r="B30" s="27"/>
      <c r="C30" s="36">
        <f t="shared" ca="1" si="8"/>
        <v>1.6560388531961614</v>
      </c>
      <c r="D30" s="36">
        <f t="shared" ca="1" si="9"/>
        <v>0.61858479295811097</v>
      </c>
      <c r="E30" s="3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x14ac:dyDescent="0.25">
      <c r="A31" s="1"/>
      <c r="B31" s="27"/>
      <c r="C31" s="36">
        <f t="shared" ca="1" si="8"/>
        <v>-0.65158394329752622</v>
      </c>
      <c r="D31" s="36">
        <f t="shared" ca="1" si="9"/>
        <v>1.2559139446236003</v>
      </c>
      <c r="E31" s="3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x14ac:dyDescent="0.25">
      <c r="A32" s="1"/>
      <c r="B32" s="27"/>
      <c r="C32" s="36">
        <f t="shared" ca="1" si="8"/>
        <v>-0.18898786649221427</v>
      </c>
      <c r="D32" s="36">
        <f t="shared" ca="1" si="9"/>
        <v>1.9816696992771439</v>
      </c>
      <c r="E32" s="36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x14ac:dyDescent="0.25">
      <c r="A33" s="1"/>
      <c r="B33" s="27"/>
      <c r="C33" s="36">
        <f t="shared" ca="1" si="8"/>
        <v>1.3568300323134241</v>
      </c>
      <c r="D33" s="36">
        <f t="shared" ca="1" si="9"/>
        <v>-0.95668597338914574</v>
      </c>
      <c r="E33" s="36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x14ac:dyDescent="0.25">
      <c r="A34" s="1"/>
      <c r="B34" s="27"/>
      <c r="C34" s="36">
        <f t="shared" ca="1" si="8"/>
        <v>-0.54857999092430865</v>
      </c>
      <c r="D34" s="36">
        <f t="shared" ca="1" si="9"/>
        <v>-0.39364323106400356</v>
      </c>
      <c r="E34" s="36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x14ac:dyDescent="0.25">
      <c r="A35" s="1"/>
      <c r="B35" s="27"/>
      <c r="C35" s="36">
        <f t="shared" ca="1" si="8"/>
        <v>-1.3650789151593392</v>
      </c>
      <c r="D35" s="36">
        <f t="shared" ca="1" si="9"/>
        <v>2.5406118536934525</v>
      </c>
      <c r="E35" s="3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x14ac:dyDescent="0.25">
      <c r="A36" s="1"/>
      <c r="B36" s="27"/>
      <c r="C36" s="36">
        <f t="shared" ca="1" si="8"/>
        <v>1.6104826731278921</v>
      </c>
      <c r="D36" s="36">
        <f t="shared" ca="1" si="9"/>
        <v>-0.54736552685990836</v>
      </c>
      <c r="E36" s="36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/>
      <c r="C37" s="36">
        <f t="shared" ca="1" si="8"/>
        <v>0.91399406113282977</v>
      </c>
      <c r="D37" s="36">
        <f t="shared" ca="1" si="9"/>
        <v>-0.34693371563472886</v>
      </c>
      <c r="E37" s="36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18.75" customHeight="1" x14ac:dyDescent="0.4">
      <c r="A38" s="1"/>
      <c r="B38" s="27"/>
      <c r="C38" s="36">
        <f t="shared" ca="1" si="8"/>
        <v>-0.97310932089147406</v>
      </c>
      <c r="D38" s="36">
        <f t="shared" ca="1" si="9"/>
        <v>-1.1140587943829936</v>
      </c>
      <c r="E38" s="36"/>
      <c r="F38" s="56" t="s">
        <v>30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/>
      <c r="C39" s="36">
        <f t="shared" ca="1" si="8"/>
        <v>2.6370017063282378</v>
      </c>
      <c r="D39" s="36">
        <f t="shared" ca="1" si="9"/>
        <v>1.2451227740819075</v>
      </c>
      <c r="E39" s="3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ht="27" thickBot="1" x14ac:dyDescent="0.5">
      <c r="A40" s="1"/>
      <c r="B40" s="27"/>
      <c r="C40" s="36">
        <f t="shared" ca="1" si="8"/>
        <v>-0.20765339630374419</v>
      </c>
      <c r="D40" s="36">
        <f t="shared" ca="1" si="9"/>
        <v>-1.7921960718839665</v>
      </c>
      <c r="E40" s="36"/>
      <c r="F40" s="52" t="s">
        <v>11</v>
      </c>
      <c r="G40" s="53"/>
      <c r="H40" s="53"/>
      <c r="I40" s="54"/>
      <c r="J40" s="28"/>
      <c r="K40" s="52" t="s">
        <v>26</v>
      </c>
      <c r="L40" s="53"/>
      <c r="M40" s="53"/>
      <c r="N40" s="53"/>
      <c r="O40" s="54"/>
      <c r="P40" s="28"/>
      <c r="Q40" s="52" t="s">
        <v>27</v>
      </c>
      <c r="R40" s="53"/>
      <c r="S40" s="53"/>
      <c r="T40" s="53"/>
      <c r="U40" s="54"/>
      <c r="V40" s="2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/>
      <c r="C41" s="36">
        <f t="shared" ca="1" si="8"/>
        <v>-1.4260267280088652</v>
      </c>
      <c r="D41" s="36">
        <f t="shared" ca="1" si="9"/>
        <v>-2.5235666788447366</v>
      </c>
      <c r="E41" s="3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6.25" x14ac:dyDescent="0.45">
      <c r="A42" s="1"/>
      <c r="B42" s="27"/>
      <c r="C42" s="36">
        <f t="shared" ca="1" si="8"/>
        <v>3.5425512706885205</v>
      </c>
      <c r="D42" s="36">
        <f t="shared" ca="1" si="9"/>
        <v>0.3990345007342404</v>
      </c>
      <c r="E42" s="36"/>
      <c r="F42" s="44" t="s">
        <v>2</v>
      </c>
      <c r="G42" s="28"/>
      <c r="H42" s="28"/>
      <c r="I42" s="28"/>
      <c r="J42" s="28"/>
      <c r="K42" s="28" t="s">
        <v>16</v>
      </c>
      <c r="L42" s="28"/>
      <c r="M42" s="46">
        <f ca="1">ABS(G43-G48)</f>
        <v>0.15104206448997878</v>
      </c>
      <c r="N42" s="28"/>
      <c r="O42" s="28"/>
      <c r="P42" s="28"/>
      <c r="Q42" s="48" t="s">
        <v>22</v>
      </c>
      <c r="R42" s="30"/>
      <c r="S42" s="49" t="s">
        <v>21</v>
      </c>
      <c r="T42" s="30"/>
      <c r="U42" s="49" t="s">
        <v>23</v>
      </c>
      <c r="V42" s="2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5.75" thickBot="1" x14ac:dyDescent="0.3">
      <c r="A43" s="1"/>
      <c r="B43" s="27"/>
      <c r="C43" s="36">
        <f t="shared" ca="1" si="8"/>
        <v>2.0893423905145037</v>
      </c>
      <c r="D43" s="36">
        <f t="shared" ca="1" si="9"/>
        <v>-0.15403566247903699</v>
      </c>
      <c r="E43" s="36"/>
      <c r="F43" s="32" t="s">
        <v>0</v>
      </c>
      <c r="G43" s="51">
        <f ca="1">AVERAGE(XOne)</f>
        <v>1.3032186994676015E-2</v>
      </c>
      <c r="H43" s="28"/>
      <c r="I43" s="28"/>
      <c r="J43" s="28"/>
      <c r="K43" s="28" t="s">
        <v>13</v>
      </c>
      <c r="L43" s="28"/>
      <c r="M43" s="47">
        <f ca="1">SQRT((1/G45+1/G50)*(((G45-1)*G44^2+(G50-1)*G49^2)/(G45+G50-2)))</f>
        <v>0.17985808149330415</v>
      </c>
      <c r="N43" s="28"/>
      <c r="O43" s="28"/>
      <c r="P43" s="28"/>
      <c r="Q43" s="50">
        <f ca="1">-1*M46</f>
        <v>-1.9714346585202402</v>
      </c>
      <c r="R43" s="34" t="s">
        <v>20</v>
      </c>
      <c r="S43" s="50">
        <f ca="1">M45</f>
        <v>0.83978469711188297</v>
      </c>
      <c r="T43" s="34" t="s">
        <v>20</v>
      </c>
      <c r="U43" s="50">
        <f ca="1">M46</f>
        <v>1.9714346585202402</v>
      </c>
      <c r="V43" s="2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15.75" thickBot="1" x14ac:dyDescent="0.3">
      <c r="A44" s="1"/>
      <c r="B44" s="27"/>
      <c r="C44" s="36">
        <f t="shared" ca="1" si="8"/>
        <v>-1.6831066281519556</v>
      </c>
      <c r="D44" s="36">
        <f t="shared" ca="1" si="9"/>
        <v>0.42334418232988386</v>
      </c>
      <c r="E44" s="36"/>
      <c r="F44" s="32" t="s">
        <v>12</v>
      </c>
      <c r="G44" s="51">
        <f ca="1">_xlfn.STDEV.S(XOne)</f>
        <v>1.2576157306891593</v>
      </c>
      <c r="H44" s="28"/>
      <c r="I44" s="28"/>
      <c r="J44" s="28"/>
      <c r="K44" s="28"/>
      <c r="L44" s="28"/>
      <c r="M44" s="37"/>
      <c r="N44" s="28"/>
      <c r="O44" s="28"/>
      <c r="P44" s="28"/>
      <c r="Q44" s="28"/>
      <c r="R44" s="28"/>
      <c r="S44" s="28"/>
      <c r="T44" s="28"/>
      <c r="U44" s="28"/>
      <c r="V44" s="2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ht="15.75" thickBot="1" x14ac:dyDescent="0.3">
      <c r="A45" s="1"/>
      <c r="B45" s="27"/>
      <c r="C45" s="36">
        <f t="shared" ca="1" si="8"/>
        <v>-1.7214901975486072</v>
      </c>
      <c r="D45" s="36">
        <f t="shared" ca="1" si="9"/>
        <v>1.0876398220653365</v>
      </c>
      <c r="E45" s="36"/>
      <c r="F45" s="32" t="s">
        <v>15</v>
      </c>
      <c r="G45" s="45">
        <f ca="1">COUNT(XOne)</f>
        <v>105</v>
      </c>
      <c r="H45" s="28"/>
      <c r="I45" s="28"/>
      <c r="J45" s="28"/>
      <c r="K45" s="28" t="s">
        <v>17</v>
      </c>
      <c r="L45" s="28"/>
      <c r="M45" s="46">
        <f ca="1">M42/M43</f>
        <v>0.83978469711188297</v>
      </c>
      <c r="N45" s="28"/>
      <c r="O45" s="28"/>
      <c r="P45" s="28"/>
      <c r="Q45" s="35" t="str">
        <f ca="1">IF(OR(S43&lt;Q43,S43&gt;U43),F123,F122)</f>
        <v>Ho: Fail to reject the null hypothesis.</v>
      </c>
      <c r="R45" s="28"/>
      <c r="S45" s="28"/>
      <c r="T45" s="28"/>
      <c r="U45" s="28"/>
      <c r="V45" s="2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ht="15.75" thickBot="1" x14ac:dyDescent="0.3">
      <c r="A46" s="1"/>
      <c r="B46" s="27"/>
      <c r="C46" s="36">
        <f t="shared" ca="1" si="8"/>
        <v>-6.3185310599188763E-2</v>
      </c>
      <c r="D46" s="36">
        <f t="shared" ca="1" si="9"/>
        <v>3.3485054932392977</v>
      </c>
      <c r="E46" s="36"/>
      <c r="F46" s="28"/>
      <c r="G46" s="28"/>
      <c r="H46" s="28"/>
      <c r="I46" s="28"/>
      <c r="J46" s="28"/>
      <c r="K46" s="28" t="s">
        <v>18</v>
      </c>
      <c r="L46" s="28"/>
      <c r="M46" s="47">
        <f ca="1">_xlfn.T.INV.2T(G55,(G45+G50-2))</f>
        <v>1.9714346585202402</v>
      </c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19.5" thickBot="1" x14ac:dyDescent="0.35">
      <c r="A47" s="1"/>
      <c r="B47" s="27"/>
      <c r="C47" s="36">
        <f t="shared" ca="1" si="8"/>
        <v>-0.175410733874166</v>
      </c>
      <c r="D47" s="36">
        <f t="shared" ca="1" si="9"/>
        <v>-0.23949221313627667</v>
      </c>
      <c r="E47" s="36"/>
      <c r="F47" s="44" t="s">
        <v>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x14ac:dyDescent="0.25">
      <c r="A48" s="1"/>
      <c r="B48" s="27"/>
      <c r="C48" s="36">
        <f t="shared" ca="1" si="8"/>
        <v>1.4087531939201361</v>
      </c>
      <c r="D48" s="36">
        <f t="shared" ca="1" si="9"/>
        <v>-2.6043938077653888</v>
      </c>
      <c r="E48" s="36"/>
      <c r="F48" s="32" t="s">
        <v>0</v>
      </c>
      <c r="G48" s="46">
        <f ca="1">AVERAGE(XTwo)</f>
        <v>-0.13800987749530277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x14ac:dyDescent="0.25">
      <c r="A49" s="1"/>
      <c r="B49" s="27"/>
      <c r="C49" s="36">
        <f t="shared" ca="1" si="8"/>
        <v>-1.7592704963599504</v>
      </c>
      <c r="D49" s="36">
        <f t="shared" ca="1" si="9"/>
        <v>0.2247549787674829</v>
      </c>
      <c r="E49" s="36"/>
      <c r="F49" s="32" t="s">
        <v>12</v>
      </c>
      <c r="G49" s="51">
        <f ca="1">_xlfn.STDEV.S(XTwo)</f>
        <v>1.3472343037351133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/>
      <c r="C50" s="36">
        <f t="shared" ca="1" si="8"/>
        <v>2.9641618788961269E-2</v>
      </c>
      <c r="D50" s="36">
        <f t="shared" ca="1" si="9"/>
        <v>1.4497793995923354</v>
      </c>
      <c r="E50" s="36"/>
      <c r="F50" s="32" t="s">
        <v>14</v>
      </c>
      <c r="G50" s="45">
        <f ca="1">COUNT(XTwo)</f>
        <v>105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x14ac:dyDescent="0.25">
      <c r="A51" s="1"/>
      <c r="B51" s="27"/>
      <c r="C51" s="36">
        <f t="shared" ca="1" si="8"/>
        <v>1.1078188718407462</v>
      </c>
      <c r="D51" s="36">
        <f t="shared" ca="1" si="9"/>
        <v>1.3564603331783038</v>
      </c>
      <c r="E51" s="3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/>
      <c r="C52" s="36">
        <f t="shared" ref="C52:C83" ca="1" si="10">_xlfn.NORM.INV(RAND(),$D$11,$D$12)</f>
        <v>-0.16204859530473803</v>
      </c>
      <c r="D52" s="36">
        <f t="shared" ref="D52:D83" ca="1" si="11">_xlfn.NORM.INV(RAND(),$D$15,$D$16)</f>
        <v>-0.88511000800931816</v>
      </c>
      <c r="E52" s="3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4" thickBot="1" x14ac:dyDescent="0.4">
      <c r="A53" s="1"/>
      <c r="B53" s="27"/>
      <c r="C53" s="36">
        <f t="shared" ca="1" si="10"/>
        <v>-1.2510930421116844</v>
      </c>
      <c r="D53" s="36">
        <f t="shared" ca="1" si="11"/>
        <v>3.2377743123138165</v>
      </c>
      <c r="E53" s="36"/>
      <c r="F53" s="55" t="s">
        <v>25</v>
      </c>
      <c r="G53" s="53"/>
      <c r="H53" s="53"/>
      <c r="I53" s="54"/>
      <c r="J53" s="28"/>
      <c r="K53" s="28"/>
      <c r="L53" s="28"/>
      <c r="M53" s="28"/>
      <c r="N53" s="28"/>
      <c r="O53" s="28"/>
      <c r="P53" s="28"/>
      <c r="Q53" s="52" t="s">
        <v>29</v>
      </c>
      <c r="R53" s="53"/>
      <c r="S53" s="53"/>
      <c r="T53" s="53"/>
      <c r="U53" s="54"/>
      <c r="V53" s="2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/>
      <c r="C54" s="36">
        <f t="shared" ca="1" si="10"/>
        <v>0.18667057541286108</v>
      </c>
      <c r="D54" s="36">
        <f t="shared" ca="1" si="11"/>
        <v>0.72559669105505331</v>
      </c>
      <c r="E54" s="3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24" thickBot="1" x14ac:dyDescent="0.4">
      <c r="A55" s="1"/>
      <c r="B55" s="27"/>
      <c r="C55" s="36">
        <f t="shared" ca="1" si="10"/>
        <v>0.34973691116894445</v>
      </c>
      <c r="D55" s="36">
        <f t="shared" ca="1" si="11"/>
        <v>-2.3127199816537534</v>
      </c>
      <c r="E55" s="36"/>
      <c r="F55" s="28" t="s">
        <v>24</v>
      </c>
      <c r="G55" s="2">
        <v>0.05</v>
      </c>
      <c r="H55" s="28"/>
      <c r="I55" s="28"/>
      <c r="J55" s="28"/>
      <c r="K55" s="28"/>
      <c r="L55" s="28"/>
      <c r="M55" s="28"/>
      <c r="N55" s="28"/>
      <c r="O55" s="28"/>
      <c r="P55" s="28"/>
      <c r="Q55" s="28" t="s">
        <v>19</v>
      </c>
      <c r="R55" s="57">
        <f ca="1">_xlfn.T.DIST.2T(S43,(G45+G50-2))</f>
        <v>0.40199332451792236</v>
      </c>
      <c r="S55" s="49"/>
      <c r="T55" s="30"/>
      <c r="U55" s="49"/>
      <c r="V55" s="2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x14ac:dyDescent="0.25">
      <c r="A56" s="1"/>
      <c r="B56" s="27"/>
      <c r="C56" s="36">
        <f t="shared" ca="1" si="10"/>
        <v>-1.5229884109425402</v>
      </c>
      <c r="D56" s="36">
        <f t="shared" ca="1" si="11"/>
        <v>-0.75066853777457965</v>
      </c>
      <c r="E56" s="36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0"/>
      <c r="R56" s="34"/>
      <c r="S56" s="50"/>
      <c r="T56" s="34"/>
      <c r="U56" s="50"/>
      <c r="V56" s="2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x14ac:dyDescent="0.25">
      <c r="A57" s="1"/>
      <c r="B57" s="27"/>
      <c r="C57" s="36">
        <f t="shared" ca="1" si="10"/>
        <v>0.65268800270428207</v>
      </c>
      <c r="D57" s="36">
        <f t="shared" ca="1" si="11"/>
        <v>-1.4099237246981886</v>
      </c>
      <c r="E57" s="36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ht="15.75" thickBot="1" x14ac:dyDescent="0.3">
      <c r="A58" s="1"/>
      <c r="B58" s="27"/>
      <c r="C58" s="36">
        <f t="shared" ca="1" si="10"/>
        <v>2.0290011973094413</v>
      </c>
      <c r="D58" s="36">
        <f t="shared" ca="1" si="11"/>
        <v>0.94331218930431893</v>
      </c>
      <c r="E58" s="36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9"/>
      <c r="R58" s="58"/>
      <c r="S58" s="58"/>
      <c r="T58" s="58"/>
      <c r="U58" s="58"/>
      <c r="V58" s="2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ht="15.75" thickTop="1" x14ac:dyDescent="0.25">
      <c r="A59" s="1"/>
      <c r="B59" s="27"/>
      <c r="C59" s="36">
        <f t="shared" ca="1" si="10"/>
        <v>1.1647816296666091</v>
      </c>
      <c r="D59" s="36">
        <f t="shared" ca="1" si="11"/>
        <v>-2.0230204203311626</v>
      </c>
      <c r="E59" s="3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26.25" x14ac:dyDescent="0.4">
      <c r="A60" s="1"/>
      <c r="B60" s="27"/>
      <c r="C60" s="36">
        <f t="shared" ca="1" si="10"/>
        <v>-1.379456257788183</v>
      </c>
      <c r="D60" s="36">
        <f t="shared" ca="1" si="11"/>
        <v>-2.4303697738518046</v>
      </c>
      <c r="E60" s="36"/>
      <c r="F60" s="56" t="s">
        <v>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ht="15.75" thickBot="1" x14ac:dyDescent="0.3">
      <c r="A61" s="1"/>
      <c r="B61" s="27"/>
      <c r="C61" s="36">
        <f t="shared" ca="1" si="10"/>
        <v>2.7617534498346177</v>
      </c>
      <c r="D61" s="36">
        <f t="shared" ca="1" si="11"/>
        <v>5.332540314555179E-3</v>
      </c>
      <c r="E61" s="3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27" thickBot="1" x14ac:dyDescent="0.5">
      <c r="A62" s="1"/>
      <c r="B62" s="27"/>
      <c r="C62" s="36">
        <f t="shared" ca="1" si="10"/>
        <v>-0.3414974902276407</v>
      </c>
      <c r="D62" s="36">
        <f t="shared" ca="1" si="11"/>
        <v>-3.3549107429180242E-2</v>
      </c>
      <c r="E62" s="36"/>
      <c r="F62" s="52" t="s">
        <v>11</v>
      </c>
      <c r="G62" s="53"/>
      <c r="H62" s="53"/>
      <c r="I62" s="54"/>
      <c r="J62" s="28"/>
      <c r="K62" s="52" t="s">
        <v>26</v>
      </c>
      <c r="L62" s="53"/>
      <c r="M62" s="53"/>
      <c r="N62" s="53"/>
      <c r="O62" s="54"/>
      <c r="P62" s="28"/>
      <c r="Q62" s="52" t="s">
        <v>27</v>
      </c>
      <c r="R62" s="53"/>
      <c r="S62" s="53"/>
      <c r="T62" s="53"/>
      <c r="U62" s="54"/>
      <c r="V62" s="2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ht="15.75" thickBot="1" x14ac:dyDescent="0.3">
      <c r="A63" s="1"/>
      <c r="B63" s="27"/>
      <c r="C63" s="36">
        <f t="shared" ca="1" si="10"/>
        <v>-6.6417018975681308E-3</v>
      </c>
      <c r="D63" s="36">
        <f t="shared" ca="1" si="11"/>
        <v>1.5684533442307111</v>
      </c>
      <c r="E63" s="3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6.25" x14ac:dyDescent="0.45">
      <c r="A64" s="1"/>
      <c r="B64" s="27"/>
      <c r="C64" s="36">
        <f t="shared" ca="1" si="10"/>
        <v>-2.2126514888593407</v>
      </c>
      <c r="D64" s="36">
        <f t="shared" ca="1" si="11"/>
        <v>1.2983522701484087</v>
      </c>
      <c r="E64" s="36"/>
      <c r="F64" s="44" t="s">
        <v>2</v>
      </c>
      <c r="G64" s="28"/>
      <c r="H64" s="28"/>
      <c r="I64" s="28"/>
      <c r="J64" s="28"/>
      <c r="K64" s="28" t="s">
        <v>16</v>
      </c>
      <c r="L64" s="28"/>
      <c r="M64" s="46">
        <f ca="1">ABS(G65-G70)</f>
        <v>0.15104206448997878</v>
      </c>
      <c r="N64" s="28"/>
      <c r="O64" s="28"/>
      <c r="P64" s="28"/>
      <c r="Q64" s="48" t="s">
        <v>22</v>
      </c>
      <c r="R64" s="30"/>
      <c r="S64" s="49" t="s">
        <v>21</v>
      </c>
      <c r="T64" s="30"/>
      <c r="U64" s="49" t="s">
        <v>23</v>
      </c>
      <c r="V64" s="29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ht="15.75" thickBot="1" x14ac:dyDescent="0.3">
      <c r="A65" s="1"/>
      <c r="B65" s="27"/>
      <c r="C65" s="36">
        <f t="shared" ca="1" si="10"/>
        <v>-0.35905133091766633</v>
      </c>
      <c r="D65" s="36">
        <f t="shared" ca="1" si="11"/>
        <v>-1.3115966443494</v>
      </c>
      <c r="E65" s="36"/>
      <c r="F65" s="32" t="s">
        <v>0</v>
      </c>
      <c r="G65" s="51">
        <f ca="1">AVERAGE(XOne)</f>
        <v>1.3032186994676015E-2</v>
      </c>
      <c r="H65" s="28"/>
      <c r="I65" s="28"/>
      <c r="J65" s="28"/>
      <c r="K65" s="28" t="s">
        <v>13</v>
      </c>
      <c r="L65" s="28"/>
      <c r="M65" s="47">
        <f ca="1">SQRT((G66^2/G67+G71^2/G72))</f>
        <v>0.17985808149330415</v>
      </c>
      <c r="N65" s="28"/>
      <c r="O65" s="28"/>
      <c r="P65" s="28"/>
      <c r="Q65" s="50">
        <f ca="1">-1*M73</f>
        <v>-1.9714903918673408</v>
      </c>
      <c r="R65" s="34" t="s">
        <v>20</v>
      </c>
      <c r="S65" s="50">
        <f ca="1">M72</f>
        <v>0.83978469711188297</v>
      </c>
      <c r="T65" s="34" t="s">
        <v>20</v>
      </c>
      <c r="U65" s="50">
        <f ca="1">M73</f>
        <v>1.9714903918673408</v>
      </c>
      <c r="V65" s="2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ht="15.75" thickBot="1" x14ac:dyDescent="0.3">
      <c r="A66" s="1"/>
      <c r="B66" s="27"/>
      <c r="C66" s="36">
        <f t="shared" ca="1" si="10"/>
        <v>1.3608232598386532</v>
      </c>
      <c r="D66" s="36">
        <f t="shared" ca="1" si="11"/>
        <v>1.347646425373358</v>
      </c>
      <c r="E66" s="36"/>
      <c r="F66" s="32" t="s">
        <v>12</v>
      </c>
      <c r="G66" s="51">
        <f ca="1">_xlfn.STDEV.S(XOne)</f>
        <v>1.2576157306891593</v>
      </c>
      <c r="H66" s="28"/>
      <c r="I66" s="28"/>
      <c r="J66" s="28"/>
      <c r="K66" s="28"/>
      <c r="L66" s="28"/>
      <c r="M66" s="37"/>
      <c r="N66" s="28"/>
      <c r="O66" s="28"/>
      <c r="P66" s="28"/>
      <c r="Q66" s="28"/>
      <c r="R66" s="28"/>
      <c r="S66" s="28"/>
      <c r="T66" s="28"/>
      <c r="U66" s="28"/>
      <c r="V66" s="2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ht="15.75" thickBot="1" x14ac:dyDescent="0.3">
      <c r="A67" s="1"/>
      <c r="B67" s="27"/>
      <c r="C67" s="36">
        <f t="shared" ca="1" si="10"/>
        <v>0.37793973119574359</v>
      </c>
      <c r="D67" s="36">
        <f t="shared" ca="1" si="11"/>
        <v>3.7054640914669097</v>
      </c>
      <c r="E67" s="36"/>
      <c r="F67" s="32" t="s">
        <v>15</v>
      </c>
      <c r="G67" s="45">
        <f ca="1">COUNT(XOne)</f>
        <v>105</v>
      </c>
      <c r="H67" s="28"/>
      <c r="I67" s="28"/>
      <c r="J67" s="28"/>
      <c r="K67" s="5" t="s">
        <v>39</v>
      </c>
      <c r="M67" s="62">
        <f ca="1">G71^2/G66^2</f>
        <v>1.147599480117272</v>
      </c>
      <c r="N67" s="28"/>
      <c r="O67" s="28"/>
      <c r="P67" s="28"/>
      <c r="Q67" s="35" t="str">
        <f ca="1">IF(OR(S65&lt;Q65,S65&gt;U65),F123,F122)</f>
        <v>Ho: Fail to reject the null hypothesis.</v>
      </c>
      <c r="R67" s="28"/>
      <c r="S67" s="28"/>
      <c r="T67" s="28"/>
      <c r="U67" s="28"/>
      <c r="V67" s="2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ht="15.75" thickBot="1" x14ac:dyDescent="0.3">
      <c r="A68" s="1"/>
      <c r="B68" s="27"/>
      <c r="C68" s="36">
        <f t="shared" ca="1" si="10"/>
        <v>-0.15000413178958066</v>
      </c>
      <c r="D68" s="36">
        <f t="shared" ca="1" si="11"/>
        <v>1.9167788909266226</v>
      </c>
      <c r="E68" s="36"/>
      <c r="F68" s="28"/>
      <c r="G68" s="28"/>
      <c r="H68" s="28"/>
      <c r="I68" s="28"/>
      <c r="J68" s="28"/>
      <c r="K68" s="61" t="s">
        <v>38</v>
      </c>
      <c r="M68" s="64">
        <f ca="1">(1/G67+M67/G72)^2</f>
        <v>4.1833864190475985E-4</v>
      </c>
      <c r="N68" s="5" t="s">
        <v>40</v>
      </c>
      <c r="O68" s="60">
        <f ca="1">M68/M69</f>
        <v>207.02213285676939</v>
      </c>
      <c r="P68" s="28"/>
      <c r="Q68" s="28"/>
      <c r="R68" s="28"/>
      <c r="S68" s="28"/>
      <c r="T68" s="28"/>
      <c r="U68" s="28"/>
      <c r="V68" s="29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ht="19.5" thickBot="1" x14ac:dyDescent="0.35">
      <c r="A69" s="1"/>
      <c r="B69" s="27"/>
      <c r="C69" s="36">
        <f t="shared" ca="1" si="10"/>
        <v>-0.85715197652328212</v>
      </c>
      <c r="D69" s="36">
        <f t="shared" ca="1" si="11"/>
        <v>-0.50579031182887657</v>
      </c>
      <c r="E69" s="36"/>
      <c r="F69" s="44" t="s">
        <v>3</v>
      </c>
      <c r="G69" s="28"/>
      <c r="H69" s="28"/>
      <c r="I69" s="28"/>
      <c r="J69" s="28"/>
      <c r="M69" s="65">
        <f ca="1">1/(G67^2*(G67-1))+M67^2/(G72^2*(G72-1))</f>
        <v>2.0207435607582703E-6</v>
      </c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/>
      <c r="C70" s="36">
        <f t="shared" ca="1" si="10"/>
        <v>0.72281059167010275</v>
      </c>
      <c r="D70" s="36">
        <f t="shared" ca="1" si="11"/>
        <v>0.90340710844749728</v>
      </c>
      <c r="E70" s="36"/>
      <c r="F70" s="32" t="s">
        <v>0</v>
      </c>
      <c r="G70" s="46">
        <f ca="1">AVERAGE(XTwo)</f>
        <v>-0.13800987749530277</v>
      </c>
      <c r="H70" s="28"/>
      <c r="I70" s="28"/>
      <c r="J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ht="15.75" thickBot="1" x14ac:dyDescent="0.3">
      <c r="A71" s="1"/>
      <c r="B71" s="27"/>
      <c r="C71" s="36">
        <f t="shared" ca="1" si="10"/>
        <v>0.47335674076999101</v>
      </c>
      <c r="D71" s="36">
        <f t="shared" ca="1" si="11"/>
        <v>2.0055746863856632</v>
      </c>
      <c r="E71" s="36"/>
      <c r="F71" s="32" t="s">
        <v>12</v>
      </c>
      <c r="G71" s="51">
        <f ca="1">_xlfn.STDEV.S(XTwo)</f>
        <v>1.3472343037351133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ht="15.75" thickBot="1" x14ac:dyDescent="0.3">
      <c r="A72" s="1"/>
      <c r="B72" s="27"/>
      <c r="C72" s="36">
        <f t="shared" ca="1" si="10"/>
        <v>2.0337671559542438</v>
      </c>
      <c r="D72" s="36">
        <f t="shared" ca="1" si="11"/>
        <v>-0.31500505648183069</v>
      </c>
      <c r="E72" s="36"/>
      <c r="F72" s="32" t="s">
        <v>14</v>
      </c>
      <c r="G72" s="45">
        <f ca="1">COUNT(XTwo)</f>
        <v>105</v>
      </c>
      <c r="H72" s="28"/>
      <c r="I72" s="28"/>
      <c r="J72" s="28"/>
      <c r="K72" s="28" t="s">
        <v>17</v>
      </c>
      <c r="L72" s="28"/>
      <c r="M72" s="46">
        <f ca="1">M64/M65</f>
        <v>0.83978469711188297</v>
      </c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ht="15.75" thickBot="1" x14ac:dyDescent="0.3">
      <c r="A73" s="1"/>
      <c r="B73" s="27"/>
      <c r="C73" s="36">
        <f t="shared" ca="1" si="10"/>
        <v>0.49629835793334387</v>
      </c>
      <c r="D73" s="36">
        <f t="shared" ca="1" si="11"/>
        <v>-3.6901899029587235</v>
      </c>
      <c r="E73" s="36"/>
      <c r="F73" s="28"/>
      <c r="G73" s="28"/>
      <c r="H73" s="28"/>
      <c r="I73" s="28"/>
      <c r="J73" s="28"/>
      <c r="K73" s="28" t="s">
        <v>18</v>
      </c>
      <c r="L73" s="28"/>
      <c r="M73" s="47">
        <f ca="1">_xlfn.T.INV.2T(G77,O68)</f>
        <v>1.9714903918673408</v>
      </c>
      <c r="N73" s="28"/>
      <c r="O73" s="28"/>
      <c r="P73" s="28"/>
      <c r="Q73" s="28"/>
      <c r="R73" s="28"/>
      <c r="S73" s="28"/>
      <c r="T73" s="28"/>
      <c r="U73" s="28"/>
      <c r="V73" s="29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ht="15.75" thickBot="1" x14ac:dyDescent="0.3">
      <c r="A74" s="1"/>
      <c r="B74" s="27"/>
      <c r="C74" s="36">
        <f t="shared" ca="1" si="10"/>
        <v>1.2678135866389302</v>
      </c>
      <c r="D74" s="36">
        <f t="shared" ca="1" si="11"/>
        <v>0.30221235631207943</v>
      </c>
      <c r="E74" s="3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ht="24" thickBot="1" x14ac:dyDescent="0.4">
      <c r="A75" s="1"/>
      <c r="B75" s="27"/>
      <c r="C75" s="36">
        <f t="shared" ca="1" si="10"/>
        <v>-1.3270331511821913</v>
      </c>
      <c r="D75" s="36">
        <f t="shared" ca="1" si="11"/>
        <v>0.81769545846444958</v>
      </c>
      <c r="E75" s="36"/>
      <c r="F75" s="55" t="s">
        <v>25</v>
      </c>
      <c r="G75" s="53"/>
      <c r="H75" s="53"/>
      <c r="I75" s="54"/>
      <c r="J75" s="28"/>
      <c r="K75" s="28"/>
      <c r="L75" s="28"/>
      <c r="M75" s="28"/>
      <c r="N75" s="28"/>
      <c r="O75" s="28"/>
      <c r="P75" s="28"/>
      <c r="Q75" s="52" t="s">
        <v>29</v>
      </c>
      <c r="R75" s="53"/>
      <c r="S75" s="53"/>
      <c r="T75" s="53"/>
      <c r="U75" s="54"/>
      <c r="V75" s="29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ht="15.75" thickBot="1" x14ac:dyDescent="0.3">
      <c r="A76" s="1"/>
      <c r="B76" s="27"/>
      <c r="C76" s="36">
        <f t="shared" ca="1" si="10"/>
        <v>-0.46120490256829721</v>
      </c>
      <c r="D76" s="36">
        <f t="shared" ca="1" si="11"/>
        <v>-1.1389019494436119</v>
      </c>
      <c r="E76" s="3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ht="24" thickBot="1" x14ac:dyDescent="0.4">
      <c r="A77" s="1"/>
      <c r="B77" s="27"/>
      <c r="C77" s="36">
        <f t="shared" ca="1" si="10"/>
        <v>0.48263226725662228</v>
      </c>
      <c r="D77" s="36">
        <f t="shared" ca="1" si="11"/>
        <v>0.28316219504909046</v>
      </c>
      <c r="E77" s="36"/>
      <c r="F77" s="28" t="s">
        <v>24</v>
      </c>
      <c r="G77" s="2">
        <v>0.05</v>
      </c>
      <c r="H77" s="28"/>
      <c r="I77" s="28"/>
      <c r="J77" s="28"/>
      <c r="K77" s="28"/>
      <c r="L77" s="28"/>
      <c r="M77" s="28"/>
      <c r="N77" s="28"/>
      <c r="O77" s="28"/>
      <c r="P77" s="28"/>
      <c r="Q77" s="28" t="s">
        <v>19</v>
      </c>
      <c r="R77" s="63">
        <f ca="1">_xlfn.T.DIST.2T(M72,(G67+G72-2))</f>
        <v>0.40199332451792236</v>
      </c>
      <c r="S77" s="49"/>
      <c r="T77" s="30"/>
      <c r="U77" s="49"/>
      <c r="V77" s="29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/>
      <c r="C78" s="36">
        <f t="shared" ca="1" si="10"/>
        <v>-1.3920667893538912</v>
      </c>
      <c r="D78" s="36">
        <f t="shared" ca="1" si="11"/>
        <v>1.6430116222664397</v>
      </c>
      <c r="E78" s="3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/>
      <c r="C79" s="36">
        <f t="shared" ca="1" si="10"/>
        <v>1.8492366450013513</v>
      </c>
      <c r="D79" s="36">
        <f t="shared" ca="1" si="11"/>
        <v>-1.4541474000186607</v>
      </c>
      <c r="E79" s="36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/>
      <c r="C80" s="36">
        <f t="shared" ca="1" si="10"/>
        <v>4.8684089220891319E-3</v>
      </c>
      <c r="D80" s="36">
        <f t="shared" ca="1" si="11"/>
        <v>0.75203701991360994</v>
      </c>
      <c r="E80" s="36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/>
      <c r="C81" s="36">
        <f t="shared" ca="1" si="10"/>
        <v>-0.6431214341035093</v>
      </c>
      <c r="D81" s="36">
        <f t="shared" ca="1" si="11"/>
        <v>-0.80939727894149782</v>
      </c>
      <c r="E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/>
      <c r="C82" s="36">
        <f t="shared" ca="1" si="10"/>
        <v>-8.5408156696168067E-2</v>
      </c>
      <c r="D82" s="36">
        <f t="shared" ca="1" si="11"/>
        <v>-1.788635495897835</v>
      </c>
      <c r="E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ht="15.75" thickBot="1" x14ac:dyDescent="0.3">
      <c r="A83" s="1"/>
      <c r="B83" s="27"/>
      <c r="C83" s="36">
        <f t="shared" ca="1" si="10"/>
        <v>-1.2507396981705778</v>
      </c>
      <c r="D83" s="36">
        <f t="shared" ca="1" si="11"/>
        <v>-1.8292976331343991</v>
      </c>
      <c r="E83" s="3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ht="15.75" thickBot="1" x14ac:dyDescent="0.3">
      <c r="A84" s="1"/>
      <c r="B84" s="27"/>
      <c r="C84" s="36">
        <f t="shared" ref="C84:C115" ca="1" si="12">_xlfn.NORM.INV(RAND(),$D$11,$D$12)</f>
        <v>0.21284845314188289</v>
      </c>
      <c r="D84" s="36">
        <f t="shared" ref="D84:D115" ca="1" si="13">_xlfn.NORM.INV(RAND(),$D$15,$D$16)</f>
        <v>-1.197457304802058</v>
      </c>
      <c r="E84" s="36"/>
      <c r="F84" s="73" t="s">
        <v>41</v>
      </c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5"/>
      <c r="T84" s="28"/>
      <c r="U84" s="28"/>
      <c r="V84" s="29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/>
      <c r="C85" s="36">
        <f t="shared" ca="1" si="12"/>
        <v>0.68116392948646054</v>
      </c>
      <c r="D85" s="36">
        <f t="shared" ca="1" si="13"/>
        <v>-0.40042999432478593</v>
      </c>
      <c r="E85" s="36"/>
      <c r="F85" s="5" t="s">
        <v>42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/>
      <c r="C86" s="36">
        <f t="shared" ca="1" si="12"/>
        <v>1.7647879339407604E-2</v>
      </c>
      <c r="D86" s="36">
        <f t="shared" ca="1" si="13"/>
        <v>-0.36414894173681167</v>
      </c>
      <c r="E86" s="36"/>
      <c r="F86" s="5" t="s">
        <v>43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1"/>
      <c r="X86" s="1"/>
      <c r="Y86" s="1"/>
      <c r="Z86" s="1" t="s">
        <v>34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/>
      <c r="C87" s="36">
        <f t="shared" ca="1" si="12"/>
        <v>-1.0801308843669704</v>
      </c>
      <c r="D87" s="36">
        <f t="shared" ca="1" si="13"/>
        <v>-0.35149207893057266</v>
      </c>
      <c r="E87" s="36"/>
      <c r="F87" s="5" t="s">
        <v>44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/>
      <c r="C88" s="36">
        <f t="shared" ca="1" si="12"/>
        <v>-0.78395466570744177</v>
      </c>
      <c r="D88" s="36">
        <f t="shared" ca="1" si="13"/>
        <v>-0.82326193133275449</v>
      </c>
      <c r="E88" s="36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/>
      <c r="C89" s="36">
        <f t="shared" ca="1" si="12"/>
        <v>0.57690792670699775</v>
      </c>
      <c r="D89" s="36">
        <f t="shared" ca="1" si="13"/>
        <v>0.18945792306526077</v>
      </c>
      <c r="E89" s="36"/>
      <c r="F89" s="5" t="s">
        <v>45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/>
      <c r="C90" s="36">
        <f t="shared" ca="1" si="12"/>
        <v>-0.36495816924951052</v>
      </c>
      <c r="D90" s="36">
        <f t="shared" ca="1" si="13"/>
        <v>-1.3410938782232986</v>
      </c>
      <c r="E90" s="36"/>
      <c r="G90" s="28"/>
      <c r="H90" s="28"/>
      <c r="I90" s="28"/>
      <c r="J90" s="28"/>
      <c r="K90" s="28"/>
      <c r="L90" s="28"/>
      <c r="M90" s="28"/>
      <c r="N90" s="28"/>
      <c r="O90" t="s">
        <v>46</v>
      </c>
      <c r="Q90"/>
      <c r="R90" s="28"/>
      <c r="S90" s="76" t="s">
        <v>47</v>
      </c>
      <c r="T90" s="28"/>
      <c r="U90" s="28"/>
      <c r="V90" s="29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/>
      <c r="C91" s="36">
        <f t="shared" ca="1" si="12"/>
        <v>2.1841215557783986</v>
      </c>
      <c r="D91" s="36">
        <f t="shared" ca="1" si="13"/>
        <v>-1.0770379248924935</v>
      </c>
      <c r="E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/>
      <c r="C92" s="36">
        <f t="shared" ca="1" si="12"/>
        <v>-0.10783686700040958</v>
      </c>
      <c r="D92" s="36">
        <f t="shared" ca="1" si="13"/>
        <v>0.2628798606258731</v>
      </c>
      <c r="E92" s="3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/>
      <c r="C93" s="36">
        <f t="shared" ca="1" si="12"/>
        <v>-0.10315408044834558</v>
      </c>
      <c r="D93" s="36">
        <f t="shared" ca="1" si="13"/>
        <v>-1.2505208695021903</v>
      </c>
      <c r="E93" s="36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/>
      <c r="C94" s="36">
        <f t="shared" ca="1" si="12"/>
        <v>-0.14732263263041318</v>
      </c>
      <c r="D94" s="36">
        <f t="shared" ca="1" si="13"/>
        <v>0.79585943768007306</v>
      </c>
      <c r="E94" s="36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/>
      <c r="C95" s="36">
        <f t="shared" ca="1" si="12"/>
        <v>-2.3045119419506238E-3</v>
      </c>
      <c r="D95" s="36">
        <f t="shared" ca="1" si="13"/>
        <v>-0.69717926695846666</v>
      </c>
      <c r="E95" s="3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/>
      <c r="C96" s="36">
        <f t="shared" ca="1" si="12"/>
        <v>-0.75388969298721942</v>
      </c>
      <c r="D96" s="36">
        <f t="shared" ca="1" si="13"/>
        <v>1.6875555134021374</v>
      </c>
      <c r="E96" s="36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/>
      <c r="C97" s="36">
        <f t="shared" ca="1" si="12"/>
        <v>-0.74292844558931648</v>
      </c>
      <c r="D97" s="36">
        <f t="shared" ca="1" si="13"/>
        <v>-2.2264561180478915E-2</v>
      </c>
      <c r="E97" s="3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/>
      <c r="C98" s="36">
        <f t="shared" ca="1" si="12"/>
        <v>-1.5832336217147773</v>
      </c>
      <c r="D98" s="36">
        <f t="shared" ca="1" si="13"/>
        <v>-0.16781724223684452</v>
      </c>
      <c r="E98" s="3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/>
      <c r="C99" s="36">
        <f t="shared" ca="1" si="12"/>
        <v>6.0119244026455257E-2</v>
      </c>
      <c r="D99" s="36">
        <f t="shared" ca="1" si="13"/>
        <v>0.3376099972887886</v>
      </c>
      <c r="E99" s="3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/>
      <c r="C100" s="36">
        <f t="shared" ca="1" si="12"/>
        <v>1.4349521189983669</v>
      </c>
      <c r="D100" s="36">
        <f t="shared" ca="1" si="13"/>
        <v>-0.48075620883256698</v>
      </c>
      <c r="E100" s="3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/>
      <c r="C101" s="36">
        <f t="shared" ca="1" si="12"/>
        <v>-0.54456965911071475</v>
      </c>
      <c r="D101" s="36">
        <f t="shared" ca="1" si="13"/>
        <v>-1.9801129334230532</v>
      </c>
      <c r="E101" s="3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/>
      <c r="C102" s="36">
        <f t="shared" ca="1" si="12"/>
        <v>-2.2209228818958184</v>
      </c>
      <c r="D102" s="36">
        <f t="shared" ca="1" si="13"/>
        <v>-0.50350083740242613</v>
      </c>
      <c r="E102" s="3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/>
      <c r="C103" s="36">
        <f t="shared" ca="1" si="12"/>
        <v>-1.4946014889514623</v>
      </c>
      <c r="D103" s="36">
        <f t="shared" ca="1" si="13"/>
        <v>-1.2528817003732045</v>
      </c>
      <c r="E103" s="3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/>
      <c r="C104" s="36">
        <f t="shared" ca="1" si="12"/>
        <v>0.2471422170655298</v>
      </c>
      <c r="D104" s="36">
        <f t="shared" ca="1" si="13"/>
        <v>0.30738533140014396</v>
      </c>
      <c r="E104" s="36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/>
      <c r="C105" s="36">
        <f t="shared" ca="1" si="12"/>
        <v>-0.56705009282243013</v>
      </c>
      <c r="D105" s="36">
        <f t="shared" ca="1" si="13"/>
        <v>1.2378441585499929</v>
      </c>
      <c r="E105" s="36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/>
      <c r="C106" s="36">
        <f t="shared" ca="1" si="12"/>
        <v>-0.99649502184658711</v>
      </c>
      <c r="D106" s="36">
        <f t="shared" ca="1" si="13"/>
        <v>0.38602263201364129</v>
      </c>
      <c r="E106" s="3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/>
      <c r="C107" s="36">
        <f t="shared" ca="1" si="12"/>
        <v>-0.20044727512606569</v>
      </c>
      <c r="D107" s="36">
        <f t="shared" ca="1" si="13"/>
        <v>-0.61878174388518925</v>
      </c>
      <c r="E107" s="3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/>
      <c r="C108" s="36">
        <f t="shared" ca="1" si="12"/>
        <v>0.23700334237114612</v>
      </c>
      <c r="D108" s="36">
        <f t="shared" ca="1" si="13"/>
        <v>-1.455419985652914</v>
      </c>
      <c r="E108" s="3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/>
      <c r="C109" s="36">
        <f t="shared" ca="1" si="12"/>
        <v>2.5090150645693448</v>
      </c>
      <c r="D109" s="36">
        <f t="shared" ca="1" si="13"/>
        <v>0.42847033728056227</v>
      </c>
      <c r="E109" s="3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/>
      <c r="C110" s="36">
        <f t="shared" ca="1" si="12"/>
        <v>-1.3781685426224541</v>
      </c>
      <c r="D110" s="36">
        <f t="shared" ca="1" si="13"/>
        <v>7.6020256455141726E-3</v>
      </c>
      <c r="E110" s="3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/>
      <c r="C111" s="36">
        <f t="shared" ca="1" si="12"/>
        <v>1.9309768809533336</v>
      </c>
      <c r="D111" s="36">
        <f t="shared" ca="1" si="13"/>
        <v>1.1863530195248919</v>
      </c>
      <c r="E111" s="3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/>
      <c r="C112" s="36">
        <f t="shared" ca="1" si="12"/>
        <v>1.9873160361564455</v>
      </c>
      <c r="D112" s="36">
        <f t="shared" ca="1" si="13"/>
        <v>-1.8712683933215888</v>
      </c>
      <c r="E112" s="3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/>
      <c r="C113" s="36">
        <f t="shared" ca="1" si="12"/>
        <v>-0.78400257307209997</v>
      </c>
      <c r="D113" s="36">
        <f t="shared" ca="1" si="13"/>
        <v>-0.51607968283572703</v>
      </c>
      <c r="E113" s="36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/>
      <c r="C114" s="36">
        <f t="shared" ca="1" si="12"/>
        <v>0.22435261241903809</v>
      </c>
      <c r="D114" s="36">
        <f t="shared" ca="1" si="13"/>
        <v>1.0898187942615545</v>
      </c>
      <c r="E114" s="36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/>
      <c r="C115" s="36">
        <f t="shared" ca="1" si="12"/>
        <v>0.95845769785793034</v>
      </c>
      <c r="D115" s="36">
        <f t="shared" ca="1" si="13"/>
        <v>-1.3029274507494419</v>
      </c>
      <c r="E115" s="36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/>
      <c r="C116" s="36">
        <f t="shared" ref="C116:C124" ca="1" si="14">_xlfn.NORM.INV(RAND(),$D$11,$D$12)</f>
        <v>-1.1074038563487607</v>
      </c>
      <c r="D116" s="36">
        <f t="shared" ref="D116:D124" ca="1" si="15">_xlfn.NORM.INV(RAND(),$D$15,$D$16)</f>
        <v>-0.66410112775819674</v>
      </c>
      <c r="E116" s="36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/>
      <c r="C117" s="36">
        <f t="shared" ca="1" si="14"/>
        <v>-0.58911605380756216</v>
      </c>
      <c r="D117" s="36">
        <f t="shared" ca="1" si="15"/>
        <v>0.51347782466303993</v>
      </c>
      <c r="E117" s="3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x14ac:dyDescent="0.25">
      <c r="A118" s="1"/>
      <c r="B118" s="27"/>
      <c r="C118" s="36">
        <f t="shared" ca="1" si="14"/>
        <v>-1.744971644378198</v>
      </c>
      <c r="D118" s="36">
        <f t="shared" ca="1" si="15"/>
        <v>-1.2681251981248807</v>
      </c>
      <c r="E118" s="3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6">
        <f t="shared" ca="1" si="14"/>
        <v>-1.2781352880687711</v>
      </c>
      <c r="D119" s="36">
        <f t="shared" ca="1" si="15"/>
        <v>-1.2147641983967556</v>
      </c>
      <c r="E119" s="3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6">
        <f t="shared" ca="1" si="14"/>
        <v>0.8049411799959808</v>
      </c>
      <c r="D120" s="36">
        <f t="shared" ca="1" si="15"/>
        <v>2.1902882548799112E-2</v>
      </c>
      <c r="E120" s="3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6">
        <f t="shared" ca="1" si="14"/>
        <v>-2.0308393712030539</v>
      </c>
      <c r="D121" s="36">
        <f t="shared" ca="1" si="15"/>
        <v>0.4424638759028871</v>
      </c>
      <c r="E121" s="3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41"/>
      <c r="B122" s="27"/>
      <c r="C122" s="36">
        <f t="shared" ca="1" si="14"/>
        <v>1.8288912485031219</v>
      </c>
      <c r="D122" s="36">
        <f t="shared" ca="1" si="15"/>
        <v>-0.72906304325728777</v>
      </c>
      <c r="E122" s="36"/>
      <c r="F122" s="35" t="s">
        <v>32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41"/>
      <c r="B123" s="27"/>
      <c r="C123" s="36">
        <f t="shared" ca="1" si="14"/>
        <v>0.61414865672430774</v>
      </c>
      <c r="D123" s="36">
        <f t="shared" ca="1" si="15"/>
        <v>0.29144297138086256</v>
      </c>
      <c r="E123" s="36"/>
      <c r="F123" s="35" t="s">
        <v>33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41"/>
      <c r="B124" s="38"/>
      <c r="C124" s="6">
        <f t="shared" ca="1" si="14"/>
        <v>-1.5032755819186674</v>
      </c>
      <c r="D124" s="6">
        <f t="shared" ca="1" si="15"/>
        <v>-2.0344465030497396</v>
      </c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</row>
    <row r="125" spans="1:5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5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5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5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 spans="1:22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 spans="1:22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 spans="1:22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 spans="1:22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 spans="1:22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 spans="1:22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 spans="1:22" x14ac:dyDescent="0.25">
      <c r="A141" s="41"/>
      <c r="B141" s="41"/>
      <c r="C141" s="41"/>
      <c r="D141" s="41"/>
      <c r="E141" s="4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1"/>
    </row>
    <row r="142" spans="1:22" x14ac:dyDescent="0.25">
      <c r="A142" s="41"/>
      <c r="B142" s="41"/>
      <c r="C142" s="41"/>
      <c r="D142" s="41"/>
      <c r="E142" s="4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1"/>
    </row>
    <row r="143" spans="1:22" x14ac:dyDescent="0.25">
      <c r="A143" s="41"/>
      <c r="B143" s="41"/>
      <c r="C143" s="41"/>
      <c r="D143" s="41"/>
      <c r="E143" s="4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41"/>
    </row>
    <row r="144" spans="1:22" x14ac:dyDescent="0.25">
      <c r="A144" s="41"/>
      <c r="B144" s="41"/>
      <c r="C144" s="41"/>
      <c r="D144" s="41"/>
      <c r="E144" s="4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41"/>
    </row>
    <row r="145" spans="1:22" x14ac:dyDescent="0.25">
      <c r="A145" s="41"/>
      <c r="B145" s="41"/>
      <c r="C145" s="41"/>
      <c r="D145" s="41"/>
      <c r="E145" s="4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41"/>
    </row>
    <row r="146" spans="1:22" x14ac:dyDescent="0.25">
      <c r="A146" s="41"/>
      <c r="B146" s="41"/>
      <c r="C146" s="41"/>
      <c r="D146" s="41"/>
      <c r="E146" s="4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41"/>
    </row>
    <row r="147" spans="1:22" x14ac:dyDescent="0.25">
      <c r="B147" s="1"/>
      <c r="C147" s="41"/>
      <c r="D147" s="41"/>
      <c r="E147" s="4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41"/>
      <c r="D148" s="41"/>
      <c r="E148" s="4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41"/>
      <c r="D149" s="41"/>
      <c r="E149" s="4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41"/>
      <c r="D150" s="41"/>
      <c r="E150" s="4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18:D18"/>
    <mergeCell ref="C10:D10"/>
    <mergeCell ref="C14:D14"/>
    <mergeCell ref="C9:D9"/>
    <mergeCell ref="I15:I16"/>
    <mergeCell ref="I9:I10"/>
  </mergeCells>
  <pageMargins left="0.7" right="0.7" top="0.75" bottom="0.75" header="0.3" footer="0.3"/>
  <pageSetup orientation="portrait" r:id="rId1"/>
  <ignoredErrors>
    <ignoredError sqref="J9:S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DiffMean_t_test</vt:lpstr>
      <vt:lpstr>XOne</vt:lpstr>
      <vt:lpstr>XTwo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2019-03-15T18:49:48Z</dcterms:modified>
</cp:coreProperties>
</file>