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Workflows\"/>
    </mc:Choice>
  </mc:AlternateContent>
  <xr:revisionPtr revIDLastSave="5" documentId="11_07416BCAC8CA638C89449E53BBE6EBFEB46FA0AB" xr6:coauthVersionLast="36" xr6:coauthVersionMax="36" xr10:uidLastSave="{0EE5E054-B09D-437C-870E-248366C6F141}"/>
  <bookViews>
    <workbookView xWindow="0" yWindow="0" windowWidth="23580" windowHeight="9450" activeTab="2" xr2:uid="{00000000-000D-0000-FFFF-FFFF00000000}"/>
  </bookViews>
  <sheets>
    <sheet name="DiffMean_t_test" sheetId="1" r:id="rId1"/>
    <sheet name="DiffMean_t_test_constant" sheetId="3" r:id="rId2"/>
    <sheet name="DiffMean_t_test_general" sheetId="2" r:id="rId3"/>
  </sheets>
  <definedNames>
    <definedName name="XOne" localSheetId="1">DiffMean_t_test_constant!$C$20:$C$124</definedName>
    <definedName name="XOne" localSheetId="2">DiffMean_t_test_general!$C$20:$C$124</definedName>
    <definedName name="XOne">DiffMean_t_test!$C$20:$C$124</definedName>
    <definedName name="XTwo" localSheetId="1">DiffMean_t_test_constant!$D$20:$D$124</definedName>
    <definedName name="XTwo" localSheetId="2">DiffMean_t_test_general!$D$20:$D$124</definedName>
    <definedName name="XTwo">DiffMean_t_test!$D$20:$D$124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2" l="1"/>
  <c r="G66" i="2"/>
  <c r="G61" i="2"/>
  <c r="G60" i="2"/>
  <c r="G59" i="2"/>
  <c r="G56" i="2"/>
  <c r="G55" i="2"/>
  <c r="G54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C11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21" i="2"/>
  <c r="B20" i="2"/>
  <c r="M43" i="3"/>
  <c r="G43" i="3"/>
  <c r="G72" i="3"/>
  <c r="I19" i="3"/>
  <c r="I13" i="3"/>
  <c r="X21" i="2" l="1"/>
  <c r="C21" i="2"/>
  <c r="C20" i="2"/>
  <c r="C22" i="2"/>
  <c r="C27" i="2"/>
  <c r="C31" i="2"/>
  <c r="C61" i="2"/>
  <c r="C79" i="2"/>
  <c r="C39" i="2"/>
  <c r="C34" i="2"/>
  <c r="C64" i="2"/>
  <c r="C23" i="2"/>
  <c r="C29" i="2"/>
  <c r="C35" i="2"/>
  <c r="C41" i="2"/>
  <c r="C47" i="2"/>
  <c r="C53" i="2"/>
  <c r="C59" i="2"/>
  <c r="C65" i="2"/>
  <c r="C71" i="2"/>
  <c r="C77" i="2"/>
  <c r="C83" i="2"/>
  <c r="C89" i="2"/>
  <c r="C95" i="2"/>
  <c r="C101" i="2"/>
  <c r="C107" i="2"/>
  <c r="C113" i="2"/>
  <c r="C49" i="2"/>
  <c r="C85" i="2"/>
  <c r="C33" i="2"/>
  <c r="C28" i="2"/>
  <c r="C40" i="2"/>
  <c r="C52" i="2"/>
  <c r="C24" i="2"/>
  <c r="C30" i="2"/>
  <c r="C36" i="2"/>
  <c r="C42" i="2"/>
  <c r="C48" i="2"/>
  <c r="C54" i="2"/>
  <c r="C60" i="2"/>
  <c r="C66" i="2"/>
  <c r="C72" i="2"/>
  <c r="C78" i="2"/>
  <c r="C84" i="2"/>
  <c r="C90" i="2"/>
  <c r="C96" i="2"/>
  <c r="C102" i="2"/>
  <c r="C108" i="2"/>
  <c r="C114" i="2"/>
  <c r="C73" i="2"/>
  <c r="C97" i="2"/>
  <c r="C115" i="2"/>
  <c r="C55" i="2"/>
  <c r="C109" i="2"/>
  <c r="C91" i="2"/>
  <c r="C26" i="2"/>
  <c r="C44" i="2"/>
  <c r="C62" i="2"/>
  <c r="C80" i="2"/>
  <c r="C110" i="2"/>
  <c r="C67" i="2"/>
  <c r="C103" i="2"/>
  <c r="C32" i="2"/>
  <c r="C38" i="2"/>
  <c r="C50" i="2"/>
  <c r="C56" i="2"/>
  <c r="C68" i="2"/>
  <c r="C74" i="2"/>
  <c r="C86" i="2"/>
  <c r="C92" i="2"/>
  <c r="C98" i="2"/>
  <c r="C104" i="2"/>
  <c r="C116" i="2"/>
  <c r="C37" i="2"/>
  <c r="C45" i="2"/>
  <c r="C51" i="2"/>
  <c r="C57" i="2"/>
  <c r="C63" i="2"/>
  <c r="C69" i="2"/>
  <c r="C75" i="2"/>
  <c r="C81" i="2"/>
  <c r="C87" i="2"/>
  <c r="C93" i="2"/>
  <c r="C99" i="2"/>
  <c r="C105" i="2"/>
  <c r="C111" i="2"/>
  <c r="C117" i="2"/>
  <c r="C43" i="2"/>
  <c r="C25" i="2"/>
  <c r="C46" i="2"/>
  <c r="C70" i="2"/>
  <c r="C82" i="2"/>
  <c r="C88" i="2"/>
  <c r="C94" i="2"/>
  <c r="C100" i="2"/>
  <c r="C106" i="2"/>
  <c r="C118" i="2"/>
  <c r="C58" i="2"/>
  <c r="C76" i="2"/>
  <c r="G18" i="3"/>
  <c r="T17" i="3" s="1"/>
  <c r="G50" i="3"/>
  <c r="G11" i="3"/>
  <c r="J9" i="3" s="1"/>
  <c r="G12" i="3"/>
  <c r="T11" i="3" s="1"/>
  <c r="G66" i="3"/>
  <c r="G44" i="3"/>
  <c r="G48" i="3"/>
  <c r="M42" i="3" s="1"/>
  <c r="G67" i="3"/>
  <c r="G70" i="3"/>
  <c r="G45" i="3"/>
  <c r="G49" i="3"/>
  <c r="G65" i="3"/>
  <c r="G17" i="3"/>
  <c r="G71" i="3"/>
  <c r="I19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I13" i="1"/>
  <c r="X22" i="2" l="1"/>
  <c r="M53" i="2"/>
  <c r="I11" i="3"/>
  <c r="M67" i="3"/>
  <c r="M45" i="3"/>
  <c r="S43" i="3" s="1"/>
  <c r="M46" i="3"/>
  <c r="M68" i="3"/>
  <c r="M69" i="3"/>
  <c r="M65" i="3"/>
  <c r="J11" i="3"/>
  <c r="K11" i="3" s="1"/>
  <c r="L11" i="3" s="1"/>
  <c r="M11" i="3" s="1"/>
  <c r="N11" i="3" s="1"/>
  <c r="O11" i="3" s="1"/>
  <c r="P11" i="3" s="1"/>
  <c r="Q11" i="3" s="1"/>
  <c r="R11" i="3" s="1"/>
  <c r="S11" i="3" s="1"/>
  <c r="J17" i="3"/>
  <c r="K17" i="3" s="1"/>
  <c r="L17" i="3" s="1"/>
  <c r="M17" i="3" s="1"/>
  <c r="N17" i="3" s="1"/>
  <c r="O17" i="3" s="1"/>
  <c r="P17" i="3" s="1"/>
  <c r="Q17" i="3" s="1"/>
  <c r="R17" i="3" s="1"/>
  <c r="S17" i="3" s="1"/>
  <c r="I17" i="3"/>
  <c r="J15" i="3"/>
  <c r="K9" i="3"/>
  <c r="J10" i="3"/>
  <c r="J12" i="3" s="1"/>
  <c r="J13" i="3" s="1"/>
  <c r="M64" i="3"/>
  <c r="M54" i="2"/>
  <c r="M31" i="2"/>
  <c r="AD31" i="2" s="1"/>
  <c r="AD32" i="2" s="1"/>
  <c r="G48" i="1"/>
  <c r="G11" i="1"/>
  <c r="J9" i="1" s="1"/>
  <c r="G71" i="1"/>
  <c r="M56" i="2"/>
  <c r="M35" i="2"/>
  <c r="M32" i="2"/>
  <c r="G43" i="1"/>
  <c r="G50" i="1"/>
  <c r="G70" i="1"/>
  <c r="G17" i="1"/>
  <c r="G67" i="1"/>
  <c r="G12" i="1"/>
  <c r="T11" i="1" s="1"/>
  <c r="G65" i="1"/>
  <c r="G18" i="1"/>
  <c r="T17" i="1" s="1"/>
  <c r="G72" i="1"/>
  <c r="G66" i="1"/>
  <c r="G44" i="1"/>
  <c r="G49" i="1"/>
  <c r="G45" i="1"/>
  <c r="AD28" i="2" l="1"/>
  <c r="AD29" i="2" s="1"/>
  <c r="Y118" i="2"/>
  <c r="Y106" i="2"/>
  <c r="Y94" i="2"/>
  <c r="Y82" i="2"/>
  <c r="Y70" i="2"/>
  <c r="Y22" i="2"/>
  <c r="Y117" i="2"/>
  <c r="Y105" i="2"/>
  <c r="Y93" i="2"/>
  <c r="Y81" i="2"/>
  <c r="Y69" i="2"/>
  <c r="Y57" i="2"/>
  <c r="Y45" i="2"/>
  <c r="Y33" i="2"/>
  <c r="Y116" i="2"/>
  <c r="Y104" i="2"/>
  <c r="Y92" i="2"/>
  <c r="Y80" i="2"/>
  <c r="Y68" i="2"/>
  <c r="Y56" i="2"/>
  <c r="Y44" i="2"/>
  <c r="Y32" i="2"/>
  <c r="Y20" i="2"/>
  <c r="Y25" i="2"/>
  <c r="Y48" i="2"/>
  <c r="Y115" i="2"/>
  <c r="Y103" i="2"/>
  <c r="Y91" i="2"/>
  <c r="Y79" i="2"/>
  <c r="Y67" i="2"/>
  <c r="Y55" i="2"/>
  <c r="Y43" i="2"/>
  <c r="Y31" i="2"/>
  <c r="Y53" i="2"/>
  <c r="Y27" i="2"/>
  <c r="Y37" i="2"/>
  <c r="Y96" i="2"/>
  <c r="Y60" i="2"/>
  <c r="Y24" i="2"/>
  <c r="Y114" i="2"/>
  <c r="Y102" i="2"/>
  <c r="Y90" i="2"/>
  <c r="Y78" i="2"/>
  <c r="Y66" i="2"/>
  <c r="Y54" i="2"/>
  <c r="Y42" i="2"/>
  <c r="Y30" i="2"/>
  <c r="Y41" i="2"/>
  <c r="AE28" i="2"/>
  <c r="AE29" i="2" s="1"/>
  <c r="Y39" i="2"/>
  <c r="Y26" i="2"/>
  <c r="Y108" i="2"/>
  <c r="Y36" i="2"/>
  <c r="Y113" i="2"/>
  <c r="Y101" i="2"/>
  <c r="Y89" i="2"/>
  <c r="Y77" i="2"/>
  <c r="Y65" i="2"/>
  <c r="Y29" i="2"/>
  <c r="Y49" i="2"/>
  <c r="Y21" i="2"/>
  <c r="Y112" i="2"/>
  <c r="Y100" i="2"/>
  <c r="Y88" i="2"/>
  <c r="Y76" i="2"/>
  <c r="Y64" i="2"/>
  <c r="Y52" i="2"/>
  <c r="Y40" i="2"/>
  <c r="Y28" i="2"/>
  <c r="Y73" i="2"/>
  <c r="Y72" i="2"/>
  <c r="Y111" i="2"/>
  <c r="Y99" i="2"/>
  <c r="Y87" i="2"/>
  <c r="Y75" i="2"/>
  <c r="Y63" i="2"/>
  <c r="Y51" i="2"/>
  <c r="Y110" i="2"/>
  <c r="Y98" i="2"/>
  <c r="Y86" i="2"/>
  <c r="Y74" i="2"/>
  <c r="Y62" i="2"/>
  <c r="Y50" i="2"/>
  <c r="Y38" i="2"/>
  <c r="Y61" i="2"/>
  <c r="Y109" i="2"/>
  <c r="Y97" i="2"/>
  <c r="Y85" i="2"/>
  <c r="Y84" i="2"/>
  <c r="Y107" i="2"/>
  <c r="Y95" i="2"/>
  <c r="Y83" i="2"/>
  <c r="Y71" i="2"/>
  <c r="Y59" i="2"/>
  <c r="Y47" i="2"/>
  <c r="Y35" i="2"/>
  <c r="Y23" i="2"/>
  <c r="Y58" i="2"/>
  <c r="Y46" i="2"/>
  <c r="Y34" i="2"/>
  <c r="M34" i="2"/>
  <c r="X23" i="2"/>
  <c r="M57" i="2"/>
  <c r="M61" i="2"/>
  <c r="S54" i="2" s="1"/>
  <c r="R55" i="3"/>
  <c r="M64" i="1"/>
  <c r="L9" i="3"/>
  <c r="K10" i="3"/>
  <c r="K12" i="3" s="1"/>
  <c r="K13" i="3" s="1"/>
  <c r="J16" i="3"/>
  <c r="J18" i="3" s="1"/>
  <c r="J19" i="3" s="1"/>
  <c r="K15" i="3"/>
  <c r="O68" i="3"/>
  <c r="M73" i="3" s="1"/>
  <c r="Q43" i="3"/>
  <c r="U43" i="3"/>
  <c r="S32" i="2"/>
  <c r="R44" i="2" s="1"/>
  <c r="M72" i="3"/>
  <c r="I11" i="1"/>
  <c r="M42" i="1"/>
  <c r="M58" i="2"/>
  <c r="O57" i="2" s="1"/>
  <c r="M62" i="2" s="1"/>
  <c r="Q32" i="2"/>
  <c r="U32" i="2"/>
  <c r="J15" i="1"/>
  <c r="I17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M46" i="1"/>
  <c r="M43" i="1"/>
  <c r="K9" i="1"/>
  <c r="J10" i="1"/>
  <c r="J12" i="1" s="1"/>
  <c r="J13" i="1" s="1"/>
  <c r="M65" i="1"/>
  <c r="M67" i="1"/>
  <c r="M69" i="1" s="1"/>
  <c r="X24" i="2" l="1"/>
  <c r="R66" i="2"/>
  <c r="M72" i="1"/>
  <c r="R77" i="1" s="1"/>
  <c r="Q45" i="3"/>
  <c r="S65" i="3"/>
  <c r="R77" i="3"/>
  <c r="Q65" i="3"/>
  <c r="U65" i="3"/>
  <c r="L15" i="3"/>
  <c r="K16" i="3"/>
  <c r="K18" i="3" s="1"/>
  <c r="K19" i="3" s="1"/>
  <c r="M9" i="3"/>
  <c r="L10" i="3"/>
  <c r="L12" i="3" s="1"/>
  <c r="L13" i="3" s="1"/>
  <c r="M45" i="1"/>
  <c r="S43" i="1" s="1"/>
  <c r="R55" i="1" s="1"/>
  <c r="Q34" i="2"/>
  <c r="Q54" i="2"/>
  <c r="U54" i="2"/>
  <c r="L9" i="1"/>
  <c r="K10" i="1"/>
  <c r="K12" i="1" s="1"/>
  <c r="K13" i="1" s="1"/>
  <c r="U43" i="1"/>
  <c r="Q43" i="1"/>
  <c r="K15" i="1"/>
  <c r="J16" i="1"/>
  <c r="J18" i="1" s="1"/>
  <c r="J19" i="1" s="1"/>
  <c r="M68" i="1"/>
  <c r="O68" i="1" s="1"/>
  <c r="M73" i="1" s="1"/>
  <c r="S65" i="1" l="1"/>
  <c r="X25" i="2"/>
  <c r="N9" i="3"/>
  <c r="M10" i="3"/>
  <c r="M12" i="3" s="1"/>
  <c r="M13" i="3" s="1"/>
  <c r="L16" i="3"/>
  <c r="L18" i="3" s="1"/>
  <c r="L19" i="3" s="1"/>
  <c r="M15" i="3"/>
  <c r="Q67" i="3"/>
  <c r="Q56" i="2"/>
  <c r="Q45" i="1"/>
  <c r="U65" i="1"/>
  <c r="Q65" i="1"/>
  <c r="L15" i="1"/>
  <c r="K16" i="1"/>
  <c r="K18" i="1" s="1"/>
  <c r="K19" i="1" s="1"/>
  <c r="M9" i="1"/>
  <c r="L10" i="1"/>
  <c r="L12" i="1" s="1"/>
  <c r="L13" i="1" s="1"/>
  <c r="X26" i="2" l="1"/>
  <c r="N15" i="3"/>
  <c r="M16" i="3"/>
  <c r="M18" i="3" s="1"/>
  <c r="M19" i="3" s="1"/>
  <c r="Q67" i="1"/>
  <c r="O9" i="3"/>
  <c r="N10" i="3"/>
  <c r="N12" i="3" s="1"/>
  <c r="N13" i="3" s="1"/>
  <c r="M10" i="1"/>
  <c r="M12" i="1" s="1"/>
  <c r="M13" i="1" s="1"/>
  <c r="N9" i="1"/>
  <c r="L16" i="1"/>
  <c r="L18" i="1" s="1"/>
  <c r="L19" i="1" s="1"/>
  <c r="M15" i="1"/>
  <c r="X27" i="2" l="1"/>
  <c r="P9" i="3"/>
  <c r="O10" i="3"/>
  <c r="O12" i="3" s="1"/>
  <c r="O13" i="3" s="1"/>
  <c r="O15" i="3"/>
  <c r="N16" i="3"/>
  <c r="N18" i="3" s="1"/>
  <c r="N19" i="3" s="1"/>
  <c r="N15" i="1"/>
  <c r="M16" i="1"/>
  <c r="M18" i="1" s="1"/>
  <c r="M19" i="1" s="1"/>
  <c r="N10" i="1"/>
  <c r="N12" i="1" s="1"/>
  <c r="N13" i="1" s="1"/>
  <c r="O9" i="1"/>
  <c r="X28" i="2" l="1"/>
  <c r="P15" i="3"/>
  <c r="O16" i="3"/>
  <c r="O18" i="3" s="1"/>
  <c r="O19" i="3" s="1"/>
  <c r="P10" i="3"/>
  <c r="P12" i="3" s="1"/>
  <c r="P13" i="3" s="1"/>
  <c r="Q9" i="3"/>
  <c r="P9" i="1"/>
  <c r="O10" i="1"/>
  <c r="O12" i="1" s="1"/>
  <c r="O13" i="1" s="1"/>
  <c r="N16" i="1"/>
  <c r="N18" i="1" s="1"/>
  <c r="N19" i="1" s="1"/>
  <c r="O15" i="1"/>
  <c r="X29" i="2" l="1"/>
  <c r="Q10" i="3"/>
  <c r="Q12" i="3" s="1"/>
  <c r="Q13" i="3" s="1"/>
  <c r="R9" i="3"/>
  <c r="Q15" i="3"/>
  <c r="P16" i="3"/>
  <c r="P18" i="3" s="1"/>
  <c r="P19" i="3" s="1"/>
  <c r="P15" i="1"/>
  <c r="O16" i="1"/>
  <c r="O18" i="1" s="1"/>
  <c r="O19" i="1" s="1"/>
  <c r="P10" i="1"/>
  <c r="P12" i="1" s="1"/>
  <c r="P13" i="1" s="1"/>
  <c r="Q9" i="1"/>
  <c r="X30" i="2" l="1"/>
  <c r="R15" i="3"/>
  <c r="Q16" i="3"/>
  <c r="Q18" i="3" s="1"/>
  <c r="Q19" i="3" s="1"/>
  <c r="R10" i="3"/>
  <c r="R12" i="3" s="1"/>
  <c r="R13" i="3" s="1"/>
  <c r="S9" i="3"/>
  <c r="S10" i="3" s="1"/>
  <c r="Q10" i="1"/>
  <c r="Q12" i="1" s="1"/>
  <c r="Q13" i="1" s="1"/>
  <c r="R9" i="1"/>
  <c r="P16" i="1"/>
  <c r="P18" i="1" s="1"/>
  <c r="P19" i="1" s="1"/>
  <c r="Q15" i="1"/>
  <c r="X31" i="2" l="1"/>
  <c r="S12" i="3"/>
  <c r="S15" i="3"/>
  <c r="S16" i="3" s="1"/>
  <c r="R16" i="3"/>
  <c r="R18" i="3" s="1"/>
  <c r="R19" i="3" s="1"/>
  <c r="R15" i="1"/>
  <c r="Q16" i="1"/>
  <c r="Q18" i="1" s="1"/>
  <c r="Q19" i="1" s="1"/>
  <c r="R10" i="1"/>
  <c r="R12" i="1" s="1"/>
  <c r="R13" i="1" s="1"/>
  <c r="S9" i="1"/>
  <c r="S10" i="1" s="1"/>
  <c r="X32" i="2" l="1"/>
  <c r="S18" i="3"/>
  <c r="S19" i="3" s="1"/>
  <c r="S13" i="3"/>
  <c r="T12" i="3"/>
  <c r="S12" i="1"/>
  <c r="R16" i="1"/>
  <c r="R18" i="1" s="1"/>
  <c r="R19" i="1" s="1"/>
  <c r="S15" i="1"/>
  <c r="S16" i="1" s="1"/>
  <c r="X33" i="2" l="1"/>
  <c r="S18" i="1"/>
  <c r="S19" i="1" s="1"/>
  <c r="S13" i="1"/>
  <c r="T12" i="1"/>
  <c r="X34" i="2" l="1"/>
  <c r="X35" i="2" l="1"/>
  <c r="X36" i="2" l="1"/>
  <c r="X37" i="2" l="1"/>
  <c r="X38" i="2" l="1"/>
  <c r="X39" i="2" l="1"/>
  <c r="X40" i="2" l="1"/>
  <c r="X41" i="2" l="1"/>
  <c r="X42" i="2" l="1"/>
  <c r="X43" i="2" l="1"/>
  <c r="X44" i="2" l="1"/>
  <c r="X45" i="2" l="1"/>
  <c r="X46" i="2" l="1"/>
  <c r="X47" i="2" l="1"/>
  <c r="X48" i="2" l="1"/>
  <c r="X49" i="2" l="1"/>
  <c r="X50" i="2" l="1"/>
  <c r="X51" i="2" l="1"/>
  <c r="X52" i="2" l="1"/>
  <c r="X53" i="2" l="1"/>
  <c r="X54" i="2" l="1"/>
  <c r="X55" i="2" l="1"/>
  <c r="X56" i="2" l="1"/>
  <c r="X57" i="2" l="1"/>
  <c r="X58" i="2" l="1"/>
  <c r="X59" i="2" l="1"/>
  <c r="X60" i="2" l="1"/>
  <c r="X61" i="2" l="1"/>
  <c r="X62" i="2" l="1"/>
  <c r="X63" i="2" l="1"/>
  <c r="X64" i="2" l="1"/>
  <c r="X65" i="2" l="1"/>
  <c r="X66" i="2" l="1"/>
  <c r="X67" i="2" l="1"/>
  <c r="X68" i="2" l="1"/>
  <c r="X69" i="2" l="1"/>
  <c r="X70" i="2" l="1"/>
  <c r="X71" i="2" l="1"/>
  <c r="X72" i="2" l="1"/>
  <c r="X73" i="2" l="1"/>
  <c r="X74" i="2" l="1"/>
  <c r="X75" i="2" l="1"/>
  <c r="X76" i="2" l="1"/>
  <c r="X77" i="2" l="1"/>
  <c r="X78" i="2" l="1"/>
  <c r="X79" i="2" l="1"/>
  <c r="X80" i="2" l="1"/>
  <c r="X81" i="2" l="1"/>
  <c r="X82" i="2" l="1"/>
  <c r="X83" i="2" l="1"/>
  <c r="X84" i="2" l="1"/>
  <c r="X85" i="2" l="1"/>
  <c r="X86" i="2" l="1"/>
  <c r="X87" i="2" l="1"/>
  <c r="X88" i="2" l="1"/>
  <c r="X89" i="2" l="1"/>
  <c r="X90" i="2" l="1"/>
  <c r="X91" i="2" l="1"/>
  <c r="X92" i="2" l="1"/>
  <c r="X93" i="2" l="1"/>
  <c r="X94" i="2" l="1"/>
  <c r="X95" i="2" l="1"/>
  <c r="X96" i="2" l="1"/>
  <c r="X97" i="2" l="1"/>
  <c r="X98" i="2" l="1"/>
  <c r="X99" i="2" l="1"/>
  <c r="X100" i="2" l="1"/>
  <c r="X101" i="2" l="1"/>
  <c r="X102" i="2" l="1"/>
  <c r="X103" i="2" l="1"/>
  <c r="X104" i="2" l="1"/>
  <c r="X105" i="2" l="1"/>
  <c r="X106" i="2" l="1"/>
  <c r="X107" i="2" l="1"/>
  <c r="X108" i="2" l="1"/>
  <c r="X109" i="2" l="1"/>
  <c r="X110" i="2" l="1"/>
  <c r="X111" i="2" l="1"/>
  <c r="X112" i="2" l="1"/>
  <c r="X113" i="2" l="1"/>
  <c r="X114" i="2" l="1"/>
  <c r="X115" i="2" l="1"/>
  <c r="X116" i="2" l="1"/>
  <c r="X117" i="2" l="1"/>
  <c r="X118" i="2" l="1"/>
</calcChain>
</file>

<file path=xl/sharedStrings.xml><?xml version="1.0" encoding="utf-8"?>
<sst xmlns="http://schemas.openxmlformats.org/spreadsheetml/2006/main" count="261" uniqueCount="59">
  <si>
    <t>mean</t>
  </si>
  <si>
    <t>stdev</t>
  </si>
  <si>
    <t>X1</t>
  </si>
  <si>
    <t>X2</t>
  </si>
  <si>
    <t>min</t>
  </si>
  <si>
    <t>max</t>
  </si>
  <si>
    <t>Prob</t>
  </si>
  <si>
    <t>Bins</t>
  </si>
  <si>
    <t>Cum. Prob</t>
  </si>
  <si>
    <t>Hypothesis testing, Difference in Means, Michael Pyrcz, University of Texas at Austin, @GeostatsGuy on Twitter</t>
  </si>
  <si>
    <t>Histograms</t>
  </si>
  <si>
    <t>1. Sample Statistics</t>
  </si>
  <si>
    <t>st. dev.</t>
  </si>
  <si>
    <t>Standard Error</t>
  </si>
  <si>
    <t xml:space="preserve">count </t>
  </si>
  <si>
    <t>count</t>
  </si>
  <si>
    <t>Measure</t>
  </si>
  <si>
    <t>tstat</t>
  </si>
  <si>
    <t>tcritical</t>
  </si>
  <si>
    <t>p-value</t>
  </si>
  <si>
    <t>&lt;</t>
  </si>
  <si>
    <r>
      <t>t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</si>
  <si>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-t</t>
    </r>
    <r>
      <rPr>
        <vertAlign val="subscript"/>
        <sz val="18"/>
        <color theme="1"/>
        <rFont val="Calibri"/>
        <family val="2"/>
        <scheme val="minor"/>
      </rPr>
      <t>critical</t>
    </r>
  </si>
  <si>
    <r>
      <t>t</t>
    </r>
    <r>
      <rPr>
        <vertAlign val="subscript"/>
        <sz val="18"/>
        <color theme="1"/>
        <rFont val="Calibri"/>
        <family val="2"/>
        <scheme val="minor"/>
      </rPr>
      <t>critical</t>
    </r>
  </si>
  <si>
    <t>Level</t>
  </si>
  <si>
    <t>2. Specify Alpha Level</t>
  </si>
  <si>
    <r>
      <t>3. Calculate t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t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</si>
  <si>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4. Check criteria</t>
  </si>
  <si>
    <t>Sample Data</t>
  </si>
  <si>
    <t>5. Evaluate p-value.</t>
  </si>
  <si>
    <t>A. Pooled t procedure</t>
  </si>
  <si>
    <t>B. Unequal variances</t>
  </si>
  <si>
    <t>Ho: Fail to reject the null hypothesis.</t>
  </si>
  <si>
    <t xml:space="preserve">H1: Reject the null hypothesis. </t>
  </si>
  <si>
    <t xml:space="preserve"> </t>
  </si>
  <si>
    <t>Parameters</t>
  </si>
  <si>
    <t xml:space="preserve">This approach is based on the (1) general form for unknown means and known standard deviations and (2) pooled t that assumes a single common standard deviation.  </t>
  </si>
  <si>
    <t>The distribution of X1 and X2 is assumed to be Gaussian if the number of samples is small (&lt; 30).</t>
  </si>
  <si>
    <t>dof</t>
  </si>
  <si>
    <t>u</t>
  </si>
  <si>
    <t>=</t>
  </si>
  <si>
    <t>More Information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</si>
  <si>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</si>
  <si>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</si>
  <si>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</si>
  <si>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Interested to learn more? I'm always happy to discuss my classes, training, mentoring and consulting.</t>
  </si>
  <si>
    <t>I hope this is helpful,</t>
  </si>
  <si>
    <t>Michael</t>
  </si>
  <si>
    <t>Critical Difference</t>
  </si>
  <si>
    <t>Sampling</t>
  </si>
  <si>
    <t>Distribution</t>
  </si>
  <si>
    <t>To help understand this process, I have plotted the sampling distribution, the critical difference in means lower and upper given the alpha level and the actual</t>
  </si>
  <si>
    <t>measure below.</t>
  </si>
  <si>
    <t>Note: the differences are student-t distributed.</t>
  </si>
  <si>
    <t>standard deviations</t>
  </si>
  <si>
    <t>dispersion of sampling</t>
  </si>
  <si>
    <t>distribution</t>
  </si>
  <si>
    <t>difference in means</t>
  </si>
  <si>
    <t>symmetric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</si>
</sst>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0" fontId="0" fillId="4" borderId="1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10" fontId="0" fillId="8" borderId="1" xfId="1" applyNumberFormat="1" applyFont="1" applyFill="1" applyBorder="1" applyAlignment="1">
      <alignment horizontal="center"/>
    </xf>
    <xf numFmtId="0" fontId="0" fillId="6" borderId="30" xfId="0" applyFill="1" applyBorder="1"/>
    <xf numFmtId="0" fontId="1" fillId="6" borderId="30" xfId="0" applyFont="1" applyFill="1" applyBorder="1"/>
    <xf numFmtId="164" fontId="0" fillId="4" borderId="1" xfId="0" applyNumberFormat="1" applyFill="1" applyBorder="1" applyAlignment="1">
      <alignment horizontal="center"/>
    </xf>
    <xf numFmtId="0" fontId="0" fillId="6" borderId="0" xfId="0" applyFont="1" applyFill="1"/>
    <xf numFmtId="2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1" fontId="0" fillId="6" borderId="25" xfId="0" applyNumberForma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10" borderId="27" xfId="0" applyFont="1" applyFill="1" applyBorder="1"/>
    <xf numFmtId="0" fontId="1" fillId="10" borderId="28" xfId="0" applyFont="1" applyFill="1" applyBorder="1"/>
    <xf numFmtId="0" fontId="1" fillId="10" borderId="29" xfId="0" applyFont="1" applyFill="1" applyBorder="1"/>
    <xf numFmtId="0" fontId="13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2" fontId="0" fillId="2" borderId="26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6" borderId="0" xfId="0" applyNumberFormat="1" applyFill="1" applyBorder="1"/>
    <xf numFmtId="165" fontId="0" fillId="6" borderId="9" xfId="0" applyNumberFormat="1" applyFill="1" applyBorder="1"/>
    <xf numFmtId="0" fontId="1" fillId="3" borderId="0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6" borderId="5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31" xfId="0" applyFont="1" applyFill="1" applyBorder="1"/>
    <xf numFmtId="0" fontId="1" fillId="6" borderId="32" xfId="0" applyFont="1" applyFill="1" applyBorder="1" applyAlignment="1">
      <alignment horizontal="center"/>
    </xf>
    <xf numFmtId="165" fontId="0" fillId="6" borderId="24" xfId="0" applyNumberFormat="1" applyFill="1" applyBorder="1" applyAlignment="1">
      <alignment horizontal="center"/>
    </xf>
    <xf numFmtId="0" fontId="3" fillId="6" borderId="8" xfId="0" applyFont="1" applyFill="1" applyBorder="1"/>
    <xf numFmtId="0" fontId="0" fillId="6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-4.0834762114799128</c:v>
                </c:pt>
                <c:pt idx="1">
                  <c:v>-3.7501091929520869</c:v>
                </c:pt>
                <c:pt idx="2">
                  <c:v>-3.0833751558964355</c:v>
                </c:pt>
                <c:pt idx="3">
                  <c:v>-2.4166411188407837</c:v>
                </c:pt>
                <c:pt idx="4">
                  <c:v>-1.7499070817851321</c:v>
                </c:pt>
                <c:pt idx="5">
                  <c:v>-1.0831730447294805</c:v>
                </c:pt>
                <c:pt idx="6">
                  <c:v>-0.41643900767382891</c:v>
                </c:pt>
                <c:pt idx="7">
                  <c:v>0.25029502938182269</c:v>
                </c:pt>
                <c:pt idx="8">
                  <c:v>0.91702906643747428</c:v>
                </c:pt>
                <c:pt idx="9">
                  <c:v>1.5837631034931259</c:v>
                </c:pt>
                <c:pt idx="10">
                  <c:v>2.2504971405487773</c:v>
                </c:pt>
                <c:pt idx="11" formatCode="0.0">
                  <c:v>2.5838641590766036</c:v>
                </c:pt>
              </c:numCache>
            </c:numRef>
          </c:xVal>
          <c:yVal>
            <c:numRef>
              <c:f>DiffMean_t_test!$I$12:$T$12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0</c:v>
                </c:pt>
                <c:pt idx="3">
                  <c:v>3.8095238095238092E-2</c:v>
                </c:pt>
                <c:pt idx="4">
                  <c:v>8.5714285714285715E-2</c:v>
                </c:pt>
                <c:pt idx="5">
                  <c:v>0.11428571428571427</c:v>
                </c:pt>
                <c:pt idx="6">
                  <c:v>0.20952380952380956</c:v>
                </c:pt>
                <c:pt idx="7">
                  <c:v>0.21904761904761905</c:v>
                </c:pt>
                <c:pt idx="8">
                  <c:v>0.19047619047619047</c:v>
                </c:pt>
                <c:pt idx="9">
                  <c:v>7.6190476190476142E-2</c:v>
                </c:pt>
                <c:pt idx="10">
                  <c:v>3.8095238095238182E-2</c:v>
                </c:pt>
                <c:pt idx="11">
                  <c:v>-3.6281179138322078E-4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-3.4943154232784108</c:v>
                </c:pt>
                <c:pt idx="1">
                  <c:v>-3.0862799340665501</c:v>
                </c:pt>
                <c:pt idx="2">
                  <c:v>-2.2702089556428282</c:v>
                </c:pt>
                <c:pt idx="3">
                  <c:v>-1.4541379772191065</c:v>
                </c:pt>
                <c:pt idx="4">
                  <c:v>-0.63806699879538487</c:v>
                </c:pt>
                <c:pt idx="5">
                  <c:v>0.17800397962833681</c:v>
                </c:pt>
                <c:pt idx="6">
                  <c:v>0.99407495805205848</c:v>
                </c:pt>
                <c:pt idx="7">
                  <c:v>1.8101459364757801</c:v>
                </c:pt>
                <c:pt idx="8">
                  <c:v>2.6262169148995018</c:v>
                </c:pt>
                <c:pt idx="9">
                  <c:v>3.4422878933232237</c:v>
                </c:pt>
                <c:pt idx="10">
                  <c:v>4.2583588717469452</c:v>
                </c:pt>
                <c:pt idx="11">
                  <c:v>4.6663943609588046</c:v>
                </c:pt>
              </c:numCache>
            </c:numRef>
          </c:xVal>
          <c:yVal>
            <c:numRef>
              <c:f>DiffMean_t_test!$I$18:$T$18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2.8571428571428567E-2</c:v>
                </c:pt>
                <c:pt idx="3">
                  <c:v>9.5238095238095233E-2</c:v>
                </c:pt>
                <c:pt idx="4">
                  <c:v>8.5714285714285715E-2</c:v>
                </c:pt>
                <c:pt idx="5">
                  <c:v>0.21904761904761907</c:v>
                </c:pt>
                <c:pt idx="6">
                  <c:v>0.2095238095238095</c:v>
                </c:pt>
                <c:pt idx="7">
                  <c:v>0.20952380952380956</c:v>
                </c:pt>
                <c:pt idx="8">
                  <c:v>7.6190476190476142E-2</c:v>
                </c:pt>
                <c:pt idx="9">
                  <c:v>4.7619047619047672E-2</c:v>
                </c:pt>
                <c:pt idx="10">
                  <c:v>9.52380952380949E-3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D-4882-B913-686921A3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-4.0834762114799128</c:v>
                </c:pt>
                <c:pt idx="1">
                  <c:v>-3.7501091929520869</c:v>
                </c:pt>
                <c:pt idx="2">
                  <c:v>-3.0833751558964355</c:v>
                </c:pt>
                <c:pt idx="3">
                  <c:v>-2.4166411188407837</c:v>
                </c:pt>
                <c:pt idx="4">
                  <c:v>-1.7499070817851321</c:v>
                </c:pt>
                <c:pt idx="5">
                  <c:v>-1.0831730447294805</c:v>
                </c:pt>
                <c:pt idx="6">
                  <c:v>-0.41643900767382891</c:v>
                </c:pt>
                <c:pt idx="7">
                  <c:v>0.25029502938182269</c:v>
                </c:pt>
                <c:pt idx="8">
                  <c:v>0.91702906643747428</c:v>
                </c:pt>
                <c:pt idx="9">
                  <c:v>1.5837631034931259</c:v>
                </c:pt>
                <c:pt idx="10">
                  <c:v>2.2504971405487773</c:v>
                </c:pt>
                <c:pt idx="11" formatCode="0.0">
                  <c:v>2.5838641590766036</c:v>
                </c:pt>
              </c:numCache>
            </c:numRef>
          </c:xVal>
          <c:yVal>
            <c:numRef>
              <c:f>DiffMean_t_test!$I$13:$T$13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1.9047619047619049E-2</c:v>
                </c:pt>
                <c:pt idx="3">
                  <c:v>5.7142857142857141E-2</c:v>
                </c:pt>
                <c:pt idx="4">
                  <c:v>0.14285714285714285</c:v>
                </c:pt>
                <c:pt idx="5">
                  <c:v>0.25714285714285712</c:v>
                </c:pt>
                <c:pt idx="6">
                  <c:v>0.46666666666666667</c:v>
                </c:pt>
                <c:pt idx="7">
                  <c:v>0.68571428571428572</c:v>
                </c:pt>
                <c:pt idx="8">
                  <c:v>0.87619047619047619</c:v>
                </c:pt>
                <c:pt idx="9">
                  <c:v>0.95238095238095233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6-4018-8C91-C67027EA11A6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-3.4943154232784108</c:v>
                </c:pt>
                <c:pt idx="1">
                  <c:v>-3.0862799340665501</c:v>
                </c:pt>
                <c:pt idx="2">
                  <c:v>-2.2702089556428282</c:v>
                </c:pt>
                <c:pt idx="3">
                  <c:v>-1.4541379772191065</c:v>
                </c:pt>
                <c:pt idx="4">
                  <c:v>-0.63806699879538487</c:v>
                </c:pt>
                <c:pt idx="5">
                  <c:v>0.17800397962833681</c:v>
                </c:pt>
                <c:pt idx="6">
                  <c:v>0.99407495805205848</c:v>
                </c:pt>
                <c:pt idx="7">
                  <c:v>1.8101459364757801</c:v>
                </c:pt>
                <c:pt idx="8">
                  <c:v>2.6262169148995018</c:v>
                </c:pt>
                <c:pt idx="9">
                  <c:v>3.4422878933232237</c:v>
                </c:pt>
                <c:pt idx="10">
                  <c:v>4.2583588717469452</c:v>
                </c:pt>
                <c:pt idx="11">
                  <c:v>4.6663943609588046</c:v>
                </c:pt>
              </c:numCache>
            </c:numRef>
          </c:xVal>
          <c:yVal>
            <c:numRef>
              <c:f>DiffMean_t_test!$I$19:$T$19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4.7619047619047616E-2</c:v>
                </c:pt>
                <c:pt idx="3">
                  <c:v>0.14285714285714285</c:v>
                </c:pt>
                <c:pt idx="4">
                  <c:v>0.22857142857142856</c:v>
                </c:pt>
                <c:pt idx="5">
                  <c:v>0.44761904761904764</c:v>
                </c:pt>
                <c:pt idx="6">
                  <c:v>0.65714285714285714</c:v>
                </c:pt>
                <c:pt idx="7">
                  <c:v>0.8666666666666667</c:v>
                </c:pt>
                <c:pt idx="8">
                  <c:v>0.94285714285714284</c:v>
                </c:pt>
                <c:pt idx="9">
                  <c:v>0.99047619047619051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018-8C91-C67027E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DiffMean_t_test_constant!$I$11:$T$11</c:f>
              <c:numCache>
                <c:formatCode>0.00</c:formatCode>
                <c:ptCount val="12"/>
                <c:pt idx="0" formatCode="0.0">
                  <c:v>-3.5408346446864374</c:v>
                </c:pt>
                <c:pt idx="1">
                  <c:v>-3.2526088763001919</c:v>
                </c:pt>
                <c:pt idx="2">
                  <c:v>-2.676157339527701</c:v>
                </c:pt>
                <c:pt idx="3">
                  <c:v>-2.09970580275521</c:v>
                </c:pt>
                <c:pt idx="4">
                  <c:v>-1.5232542659827191</c:v>
                </c:pt>
                <c:pt idx="5">
                  <c:v>-0.94680272921022812</c:v>
                </c:pt>
                <c:pt idx="6">
                  <c:v>-0.37035119243773718</c:v>
                </c:pt>
                <c:pt idx="7">
                  <c:v>0.20610034433475377</c:v>
                </c:pt>
                <c:pt idx="8">
                  <c:v>0.78255188110724472</c:v>
                </c:pt>
                <c:pt idx="9">
                  <c:v>1.3590034178797357</c:v>
                </c:pt>
                <c:pt idx="10">
                  <c:v>1.9354549546522266</c:v>
                </c:pt>
                <c:pt idx="11" formatCode="0.0">
                  <c:v>2.2236807230384725</c:v>
                </c:pt>
              </c:numCache>
            </c:numRef>
          </c:xVal>
          <c:yVal>
            <c:numRef>
              <c:f>DiffMean_t_test_constant!$I$12:$T$12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0</c:v>
                </c:pt>
                <c:pt idx="3">
                  <c:v>2.8571428571428567E-2</c:v>
                </c:pt>
                <c:pt idx="4">
                  <c:v>0.13333333333333333</c:v>
                </c:pt>
                <c:pt idx="5">
                  <c:v>0.15238095238095237</c:v>
                </c:pt>
                <c:pt idx="6">
                  <c:v>0.18095238095238092</c:v>
                </c:pt>
                <c:pt idx="7">
                  <c:v>0.18095238095238098</c:v>
                </c:pt>
                <c:pt idx="8">
                  <c:v>0.12380952380952381</c:v>
                </c:pt>
                <c:pt idx="9">
                  <c:v>0.1428571428571429</c:v>
                </c:pt>
                <c:pt idx="10">
                  <c:v>2.8571428571428581E-2</c:v>
                </c:pt>
                <c:pt idx="11">
                  <c:v>-2.7210884353741507E-4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3-488D-8D8A-4D86CFBE170E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DiffMean_t_test_constant!$I$17:$T$17</c:f>
              <c:numCache>
                <c:formatCode>0.00</c:formatCode>
                <c:ptCount val="12"/>
                <c:pt idx="0" formatCode="0.0">
                  <c:v>-4.2958183567910959</c:v>
                </c:pt>
                <c:pt idx="1">
                  <c:v>-3.9226511120941256</c:v>
                </c:pt>
                <c:pt idx="2">
                  <c:v>-3.1763166227001856</c:v>
                </c:pt>
                <c:pt idx="3">
                  <c:v>-2.429982133306245</c:v>
                </c:pt>
                <c:pt idx="4">
                  <c:v>-1.6836476439123047</c:v>
                </c:pt>
                <c:pt idx="5">
                  <c:v>-0.93731315451836439</c:v>
                </c:pt>
                <c:pt idx="6">
                  <c:v>-0.19097866512442407</c:v>
                </c:pt>
                <c:pt idx="7">
                  <c:v>0.55535582426951624</c:v>
                </c:pt>
                <c:pt idx="8">
                  <c:v>1.3016903136634566</c:v>
                </c:pt>
                <c:pt idx="9">
                  <c:v>2.0480248030573969</c:v>
                </c:pt>
                <c:pt idx="10">
                  <c:v>2.794359292451337</c:v>
                </c:pt>
                <c:pt idx="11">
                  <c:v>3.1675265371483068</c:v>
                </c:pt>
              </c:numCache>
            </c:numRef>
          </c:xVal>
          <c:yVal>
            <c:numRef>
              <c:f>DiffMean_t_test_constant!$I$18:$T$18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9.5238095238095247E-3</c:v>
                </c:pt>
                <c:pt idx="3">
                  <c:v>0</c:v>
                </c:pt>
                <c:pt idx="4">
                  <c:v>1.9047619047619049E-2</c:v>
                </c:pt>
                <c:pt idx="5">
                  <c:v>9.5238095238095233E-2</c:v>
                </c:pt>
                <c:pt idx="6">
                  <c:v>0.14285714285714288</c:v>
                </c:pt>
                <c:pt idx="7">
                  <c:v>0.17142857142857143</c:v>
                </c:pt>
                <c:pt idx="8">
                  <c:v>0.2095238095238095</c:v>
                </c:pt>
                <c:pt idx="9">
                  <c:v>0.1333333333333333</c:v>
                </c:pt>
                <c:pt idx="10">
                  <c:v>0.15238095238095239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3-488D-8D8A-4D86CFBE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DiffMean_t_test_constant!$I$11:$T$11</c:f>
              <c:numCache>
                <c:formatCode>0.00</c:formatCode>
                <c:ptCount val="12"/>
                <c:pt idx="0" formatCode="0.0">
                  <c:v>-3.5408346446864374</c:v>
                </c:pt>
                <c:pt idx="1">
                  <c:v>-3.2526088763001919</c:v>
                </c:pt>
                <c:pt idx="2">
                  <c:v>-2.676157339527701</c:v>
                </c:pt>
                <c:pt idx="3">
                  <c:v>-2.09970580275521</c:v>
                </c:pt>
                <c:pt idx="4">
                  <c:v>-1.5232542659827191</c:v>
                </c:pt>
                <c:pt idx="5">
                  <c:v>-0.94680272921022812</c:v>
                </c:pt>
                <c:pt idx="6">
                  <c:v>-0.37035119243773718</c:v>
                </c:pt>
                <c:pt idx="7">
                  <c:v>0.20610034433475377</c:v>
                </c:pt>
                <c:pt idx="8">
                  <c:v>0.78255188110724472</c:v>
                </c:pt>
                <c:pt idx="9">
                  <c:v>1.3590034178797357</c:v>
                </c:pt>
                <c:pt idx="10">
                  <c:v>1.9354549546522266</c:v>
                </c:pt>
                <c:pt idx="11" formatCode="0.0">
                  <c:v>2.2236807230384725</c:v>
                </c:pt>
              </c:numCache>
            </c:numRef>
          </c:xVal>
          <c:yVal>
            <c:numRef>
              <c:f>DiffMean_t_test_constant!$I$13:$T$13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1.9047619047619049E-2</c:v>
                </c:pt>
                <c:pt idx="3">
                  <c:v>4.7619047619047616E-2</c:v>
                </c:pt>
                <c:pt idx="4">
                  <c:v>0.18095238095238095</c:v>
                </c:pt>
                <c:pt idx="5">
                  <c:v>0.33333333333333331</c:v>
                </c:pt>
                <c:pt idx="6">
                  <c:v>0.51428571428571423</c:v>
                </c:pt>
                <c:pt idx="7">
                  <c:v>0.69523809523809521</c:v>
                </c:pt>
                <c:pt idx="8">
                  <c:v>0.81904761904761902</c:v>
                </c:pt>
                <c:pt idx="9">
                  <c:v>0.96190476190476193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5-43B6-A1D7-0CA7F4BB498D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DiffMean_t_test_constant!$I$17:$T$17</c:f>
              <c:numCache>
                <c:formatCode>0.00</c:formatCode>
                <c:ptCount val="12"/>
                <c:pt idx="0" formatCode="0.0">
                  <c:v>-4.2958183567910959</c:v>
                </c:pt>
                <c:pt idx="1">
                  <c:v>-3.9226511120941256</c:v>
                </c:pt>
                <c:pt idx="2">
                  <c:v>-3.1763166227001856</c:v>
                </c:pt>
                <c:pt idx="3">
                  <c:v>-2.429982133306245</c:v>
                </c:pt>
                <c:pt idx="4">
                  <c:v>-1.6836476439123047</c:v>
                </c:pt>
                <c:pt idx="5">
                  <c:v>-0.93731315451836439</c:v>
                </c:pt>
                <c:pt idx="6">
                  <c:v>-0.19097866512442407</c:v>
                </c:pt>
                <c:pt idx="7">
                  <c:v>0.55535582426951624</c:v>
                </c:pt>
                <c:pt idx="8">
                  <c:v>1.3016903136634566</c:v>
                </c:pt>
                <c:pt idx="9">
                  <c:v>2.0480248030573969</c:v>
                </c:pt>
                <c:pt idx="10">
                  <c:v>2.794359292451337</c:v>
                </c:pt>
                <c:pt idx="11">
                  <c:v>3.1675265371483068</c:v>
                </c:pt>
              </c:numCache>
            </c:numRef>
          </c:xVal>
          <c:yVal>
            <c:numRef>
              <c:f>DiffMean_t_test_constant!$I$19:$T$19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1.9047619047619049E-2</c:v>
                </c:pt>
                <c:pt idx="3">
                  <c:v>1.9047619047619049E-2</c:v>
                </c:pt>
                <c:pt idx="4">
                  <c:v>3.8095238095238099E-2</c:v>
                </c:pt>
                <c:pt idx="5">
                  <c:v>0.13333333333333333</c:v>
                </c:pt>
                <c:pt idx="6">
                  <c:v>0.27619047619047621</c:v>
                </c:pt>
                <c:pt idx="7">
                  <c:v>0.44761904761904764</c:v>
                </c:pt>
                <c:pt idx="8">
                  <c:v>0.65714285714285714</c:v>
                </c:pt>
                <c:pt idx="9">
                  <c:v>0.79047619047619044</c:v>
                </c:pt>
                <c:pt idx="10">
                  <c:v>0.94285714285714284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5-43B6-A1D7-0CA7F4BB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DiffMean_t_test_general!$C$20:$C$118</c:f>
              <c:numCache>
                <c:formatCode>0.00</c:formatCode>
                <c:ptCount val="99"/>
                <c:pt idx="0">
                  <c:v>8.3473042519183194E-2</c:v>
                </c:pt>
                <c:pt idx="1">
                  <c:v>8.8925021787363556E-2</c:v>
                </c:pt>
                <c:pt idx="2">
                  <c:v>9.2384127836974986E-2</c:v>
                </c:pt>
                <c:pt idx="3">
                  <c:v>9.4986278574956617E-2</c:v>
                </c:pt>
                <c:pt idx="4">
                  <c:v>9.7102927460970545E-2</c:v>
                </c:pt>
                <c:pt idx="5">
                  <c:v>9.8904528108062939E-2</c:v>
                </c:pt>
                <c:pt idx="6">
                  <c:v>0.1004841794364166</c:v>
                </c:pt>
                <c:pt idx="7">
                  <c:v>0.10189856879380729</c:v>
                </c:pt>
                <c:pt idx="8">
                  <c:v>0.10318489932619568</c:v>
                </c:pt>
                <c:pt idx="9">
                  <c:v>0.104368968689108</c:v>
                </c:pt>
                <c:pt idx="10">
                  <c:v>0.1054694375992678</c:v>
                </c:pt>
                <c:pt idx="11">
                  <c:v>0.10650026415867819</c:v>
                </c:pt>
                <c:pt idx="12">
                  <c:v>0.10747217741922398</c:v>
                </c:pt>
                <c:pt idx="13">
                  <c:v>0.10839361318370087</c:v>
                </c:pt>
                <c:pt idx="14">
                  <c:v>0.10927133221012421</c:v>
                </c:pt>
                <c:pt idx="15">
                  <c:v>0.11011084233580501</c:v>
                </c:pt>
                <c:pt idx="16">
                  <c:v>0.11091669493707609</c:v>
                </c:pt>
                <c:pt idx="17">
                  <c:v>0.11169269824314375</c:v>
                </c:pt>
                <c:pt idx="18">
                  <c:v>0.11244207409897544</c:v>
                </c:pt>
                <c:pt idx="19">
                  <c:v>0.11316757532854174</c:v>
                </c:pt>
                <c:pt idx="20">
                  <c:v>0.1138715750596352</c:v>
                </c:pt>
                <c:pt idx="21">
                  <c:v>0.11455613571622632</c:v>
                </c:pt>
                <c:pt idx="22">
                  <c:v>0.11522306301629573</c:v>
                </c:pt>
                <c:pt idx="23">
                  <c:v>0.11587394874319826</c:v>
                </c:pt>
                <c:pt idx="24">
                  <c:v>0.11651020499607838</c:v>
                </c:pt>
                <c:pt idx="25">
                  <c:v>0.11713309189214166</c:v>
                </c:pt>
                <c:pt idx="26">
                  <c:v>0.11774374017966746</c:v>
                </c:pt>
                <c:pt idx="27">
                  <c:v>0.11834316985457569</c:v>
                </c:pt>
                <c:pt idx="28">
                  <c:v>0.11893230560888655</c:v>
                </c:pt>
                <c:pt idx="29">
                  <c:v>0.11951198974583919</c:v>
                </c:pt>
                <c:pt idx="30">
                  <c:v>0.12008299305305094</c:v>
                </c:pt>
                <c:pt idx="31">
                  <c:v>0.12064602401770984</c:v>
                </c:pt>
                <c:pt idx="32">
                  <c:v>0.12120173668653533</c:v>
                </c:pt>
                <c:pt idx="33">
                  <c:v>0.12175073741117191</c:v>
                </c:pt>
                <c:pt idx="34">
                  <c:v>0.12229359067184865</c:v>
                </c:pt>
                <c:pt idx="35">
                  <c:v>0.12283082413497613</c:v>
                </c:pt>
                <c:pt idx="36">
                  <c:v>0.12336293307126368</c:v>
                </c:pt>
                <c:pt idx="37">
                  <c:v>0.12389038423801206</c:v>
                </c:pt>
                <c:pt idx="38">
                  <c:v>0.12441361931105092</c:v>
                </c:pt>
                <c:pt idx="39">
                  <c:v>0.12493305793728401</c:v>
                </c:pt>
                <c:pt idx="40">
                  <c:v>0.12544910046717703</c:v>
                </c:pt>
                <c:pt idx="41">
                  <c:v>0.125962130417163</c:v>
                </c:pt>
                <c:pt idx="42">
                  <c:v>0.12647251670438278</c:v>
                </c:pt>
                <c:pt idx="43">
                  <c:v>0.12698061569006447</c:v>
                </c:pt>
                <c:pt idx="44">
                  <c:v>0.12748677306289855</c:v>
                </c:pt>
                <c:pt idx="45">
                  <c:v>0.12799132558977061</c:v>
                </c:pt>
                <c:pt idx="46">
                  <c:v>0.12849460275800342</c:v>
                </c:pt>
                <c:pt idx="47">
                  <c:v>0.12899692833070533</c:v>
                </c:pt>
                <c:pt idx="48">
                  <c:v>0.1294986218348258</c:v>
                </c:pt>
                <c:pt idx="49">
                  <c:v>0.13</c:v>
                </c:pt>
                <c:pt idx="50">
                  <c:v>0.13050137816517424</c:v>
                </c:pt>
                <c:pt idx="51">
                  <c:v>0.1310030716692947</c:v>
                </c:pt>
                <c:pt idx="52">
                  <c:v>0.13150539724199661</c:v>
                </c:pt>
                <c:pt idx="53">
                  <c:v>0.13200867441022943</c:v>
                </c:pt>
                <c:pt idx="54">
                  <c:v>0.13251322693710149</c:v>
                </c:pt>
                <c:pt idx="55">
                  <c:v>0.13301938430993557</c:v>
                </c:pt>
                <c:pt idx="56">
                  <c:v>0.13352748329561726</c:v>
                </c:pt>
                <c:pt idx="57">
                  <c:v>0.13403786958283703</c:v>
                </c:pt>
                <c:pt idx="58">
                  <c:v>0.13455089953282301</c:v>
                </c:pt>
                <c:pt idx="59">
                  <c:v>0.13506694206271602</c:v>
                </c:pt>
                <c:pt idx="60">
                  <c:v>0.1355863806889491</c:v>
                </c:pt>
                <c:pt idx="61">
                  <c:v>0.13610961576198796</c:v>
                </c:pt>
                <c:pt idx="62">
                  <c:v>0.13663706692873637</c:v>
                </c:pt>
                <c:pt idx="63">
                  <c:v>0.13716917586502389</c:v>
                </c:pt>
                <c:pt idx="64">
                  <c:v>0.13770640932815137</c:v>
                </c:pt>
                <c:pt idx="65">
                  <c:v>0.13824926258882811</c:v>
                </c:pt>
                <c:pt idx="66">
                  <c:v>0.1387982633134647</c:v>
                </c:pt>
                <c:pt idx="67">
                  <c:v>0.13935397598229018</c:v>
                </c:pt>
                <c:pt idx="68">
                  <c:v>0.13991700694694909</c:v>
                </c:pt>
                <c:pt idx="69">
                  <c:v>0.14048801025416086</c:v>
                </c:pt>
                <c:pt idx="70">
                  <c:v>0.1410676943911135</c:v>
                </c:pt>
                <c:pt idx="71">
                  <c:v>0.14165683014542435</c:v>
                </c:pt>
                <c:pt idx="72">
                  <c:v>0.14225625982033258</c:v>
                </c:pt>
                <c:pt idx="73">
                  <c:v>0.14286690810785838</c:v>
                </c:pt>
                <c:pt idx="74">
                  <c:v>0.14348979500392167</c:v>
                </c:pt>
                <c:pt idx="75">
                  <c:v>0.14412605125680178</c:v>
                </c:pt>
                <c:pt idx="76">
                  <c:v>0.14477693698370431</c:v>
                </c:pt>
                <c:pt idx="77">
                  <c:v>0.14544386428377373</c:v>
                </c:pt>
                <c:pt idx="78">
                  <c:v>0.14612842494036482</c:v>
                </c:pt>
                <c:pt idx="79">
                  <c:v>0.14683242467145832</c:v>
                </c:pt>
                <c:pt idx="80">
                  <c:v>0.14755792590102462</c:v>
                </c:pt>
                <c:pt idx="81">
                  <c:v>0.1483073017568563</c:v>
                </c:pt>
                <c:pt idx="82">
                  <c:v>0.14908330506292394</c:v>
                </c:pt>
                <c:pt idx="83">
                  <c:v>0.14988915766419511</c:v>
                </c:pt>
                <c:pt idx="84">
                  <c:v>0.15072866778987581</c:v>
                </c:pt>
                <c:pt idx="85">
                  <c:v>0.15160638681629918</c:v>
                </c:pt>
                <c:pt idx="86">
                  <c:v>0.15252782258077607</c:v>
                </c:pt>
                <c:pt idx="87">
                  <c:v>0.15349973584132187</c:v>
                </c:pt>
                <c:pt idx="88">
                  <c:v>0.15453056240073226</c:v>
                </c:pt>
                <c:pt idx="89">
                  <c:v>0.15563103131089207</c:v>
                </c:pt>
                <c:pt idx="90">
                  <c:v>0.15681510067380441</c:v>
                </c:pt>
                <c:pt idx="91">
                  <c:v>0.15810143120619274</c:v>
                </c:pt>
                <c:pt idx="92">
                  <c:v>0.15951582056358352</c:v>
                </c:pt>
                <c:pt idx="93">
                  <c:v>0.16109547189193718</c:v>
                </c:pt>
                <c:pt idx="94">
                  <c:v>0.16289707253902957</c:v>
                </c:pt>
                <c:pt idx="95">
                  <c:v>0.16501372142504356</c:v>
                </c:pt>
                <c:pt idx="96">
                  <c:v>0.1676158721630252</c:v>
                </c:pt>
                <c:pt idx="97">
                  <c:v>0.17107497821263673</c:v>
                </c:pt>
                <c:pt idx="98">
                  <c:v>0.17652695748081731</c:v>
                </c:pt>
              </c:numCache>
            </c:numRef>
          </c:xVal>
          <c:yVal>
            <c:numRef>
              <c:f>DiffMean_t_test_general!$B$20:$B$118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A-4E12-B83C-8547CCFD97CA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DiffMean_t_test_general!$D$20:$D$118</c:f>
              <c:numCache>
                <c:formatCode>0.00</c:formatCode>
                <c:ptCount val="99"/>
                <c:pt idx="0">
                  <c:v>8.0209563778774778E-2</c:v>
                </c:pt>
                <c:pt idx="1">
                  <c:v>8.8387532681045322E-2</c:v>
                </c:pt>
                <c:pt idx="2">
                  <c:v>9.3576191755462473E-2</c:v>
                </c:pt>
                <c:pt idx="3">
                  <c:v>9.7479417862434914E-2</c:v>
                </c:pt>
                <c:pt idx="4">
                  <c:v>0.10065439119145582</c:v>
                </c:pt>
                <c:pt idx="5">
                  <c:v>0.1033567921620944</c:v>
                </c:pt>
                <c:pt idx="6">
                  <c:v>0.10572626915462489</c:v>
                </c:pt>
                <c:pt idx="7">
                  <c:v>0.10784785319071094</c:v>
                </c:pt>
                <c:pt idx="8">
                  <c:v>0.10977734898929351</c:v>
                </c:pt>
                <c:pt idx="9">
                  <c:v>0.11155345303366199</c:v>
                </c:pt>
                <c:pt idx="10">
                  <c:v>0.11320415639890169</c:v>
                </c:pt>
                <c:pt idx="11">
                  <c:v>0.11475039623801728</c:v>
                </c:pt>
                <c:pt idx="12">
                  <c:v>0.11620826612883595</c:v>
                </c:pt>
                <c:pt idx="13">
                  <c:v>0.11759041977555129</c:v>
                </c:pt>
                <c:pt idx="14">
                  <c:v>0.11890699831518631</c:v>
                </c:pt>
                <c:pt idx="15">
                  <c:v>0.1201662635037075</c:v>
                </c:pt>
                <c:pt idx="16">
                  <c:v>0.12137504240561413</c:v>
                </c:pt>
                <c:pt idx="17">
                  <c:v>0.12253904736471562</c:v>
                </c:pt>
                <c:pt idx="18">
                  <c:v>0.12366311114846316</c:v>
                </c:pt>
                <c:pt idx="19">
                  <c:v>0.12475136299281259</c:v>
                </c:pt>
                <c:pt idx="20">
                  <c:v>0.1258073625894528</c:v>
                </c:pt>
                <c:pt idx="21">
                  <c:v>0.12683420357433947</c:v>
                </c:pt>
                <c:pt idx="22">
                  <c:v>0.1278345945244436</c:v>
                </c:pt>
                <c:pt idx="23">
                  <c:v>0.12881092311479739</c:v>
                </c:pt>
                <c:pt idx="24">
                  <c:v>0.12976530749411755</c:v>
                </c:pt>
                <c:pt idx="25">
                  <c:v>0.13069963783821248</c:v>
                </c:pt>
                <c:pt idx="26">
                  <c:v>0.13161561026950119</c:v>
                </c:pt>
                <c:pt idx="27">
                  <c:v>0.1325147547818635</c:v>
                </c:pt>
                <c:pt idx="28">
                  <c:v>0.13339845841332981</c:v>
                </c:pt>
                <c:pt idx="29">
                  <c:v>0.13426798461875877</c:v>
                </c:pt>
                <c:pt idx="30">
                  <c:v>0.1351244895795764</c:v>
                </c:pt>
                <c:pt idx="31">
                  <c:v>0.13596903602656477</c:v>
                </c:pt>
                <c:pt idx="32">
                  <c:v>0.13680260502980299</c:v>
                </c:pt>
                <c:pt idx="33">
                  <c:v>0.13762610611675785</c:v>
                </c:pt>
                <c:pt idx="34">
                  <c:v>0.13844038600777298</c:v>
                </c:pt>
                <c:pt idx="35">
                  <c:v>0.13924623620246421</c:v>
                </c:pt>
                <c:pt idx="36">
                  <c:v>0.14004439960689552</c:v>
                </c:pt>
                <c:pt idx="37">
                  <c:v>0.1408355763570181</c:v>
                </c:pt>
                <c:pt idx="38">
                  <c:v>0.14162042896657639</c:v>
                </c:pt>
                <c:pt idx="39">
                  <c:v>0.14239958690592602</c:v>
                </c:pt>
                <c:pt idx="40">
                  <c:v>0.14317365070076551</c:v>
                </c:pt>
                <c:pt idx="41">
                  <c:v>0.14394319562574448</c:v>
                </c:pt>
                <c:pt idx="42">
                  <c:v>0.14470877505657417</c:v>
                </c:pt>
                <c:pt idx="43">
                  <c:v>0.14547092353509669</c:v>
                </c:pt>
                <c:pt idx="44">
                  <c:v>0.14623015959434779</c:v>
                </c:pt>
                <c:pt idx="45">
                  <c:v>0.14698698838465593</c:v>
                </c:pt>
                <c:pt idx="46">
                  <c:v>0.14774190413700511</c:v>
                </c:pt>
                <c:pt idx="47">
                  <c:v>0.148495392496058</c:v>
                </c:pt>
                <c:pt idx="48">
                  <c:v>0.14924793275223869</c:v>
                </c:pt>
                <c:pt idx="49">
                  <c:v>0.15000000000000002</c:v>
                </c:pt>
                <c:pt idx="50">
                  <c:v>0.15075206724776136</c:v>
                </c:pt>
                <c:pt idx="51">
                  <c:v>0.15150460750394201</c:v>
                </c:pt>
                <c:pt idx="52">
                  <c:v>0.15225809586299491</c:v>
                </c:pt>
                <c:pt idx="53">
                  <c:v>0.15301301161534411</c:v>
                </c:pt>
                <c:pt idx="54">
                  <c:v>0.15376984040565223</c:v>
                </c:pt>
                <c:pt idx="55">
                  <c:v>0.15452907646490333</c:v>
                </c:pt>
                <c:pt idx="56">
                  <c:v>0.15529122494342584</c:v>
                </c:pt>
                <c:pt idx="57">
                  <c:v>0.15605680437425554</c:v>
                </c:pt>
                <c:pt idx="58">
                  <c:v>0.1568263492992345</c:v>
                </c:pt>
                <c:pt idx="59">
                  <c:v>0.15760041309407402</c:v>
                </c:pt>
                <c:pt idx="60">
                  <c:v>0.15837957103342365</c:v>
                </c:pt>
                <c:pt idx="61">
                  <c:v>0.15916442364298194</c:v>
                </c:pt>
                <c:pt idx="62">
                  <c:v>0.15995560039310452</c:v>
                </c:pt>
                <c:pt idx="63">
                  <c:v>0.16075376379753584</c:v>
                </c:pt>
                <c:pt idx="64">
                  <c:v>0.16155961399222704</c:v>
                </c:pt>
                <c:pt idx="65">
                  <c:v>0.16237389388324217</c:v>
                </c:pt>
                <c:pt idx="66">
                  <c:v>0.16319739497019703</c:v>
                </c:pt>
                <c:pt idx="67">
                  <c:v>0.16403096397343528</c:v>
                </c:pt>
                <c:pt idx="68">
                  <c:v>0.16487551042042362</c:v>
                </c:pt>
                <c:pt idx="69">
                  <c:v>0.16573201538124124</c:v>
                </c:pt>
                <c:pt idx="70">
                  <c:v>0.16660154158667023</c:v>
                </c:pt>
                <c:pt idx="71">
                  <c:v>0.16748524521813651</c:v>
                </c:pt>
                <c:pt idx="72">
                  <c:v>0.16838438973049885</c:v>
                </c:pt>
                <c:pt idx="73">
                  <c:v>0.16930036216178754</c:v>
                </c:pt>
                <c:pt idx="74">
                  <c:v>0.17023469250588247</c:v>
                </c:pt>
                <c:pt idx="75">
                  <c:v>0.17118907688520266</c:v>
                </c:pt>
                <c:pt idx="76">
                  <c:v>0.17216540547555645</c:v>
                </c:pt>
                <c:pt idx="77">
                  <c:v>0.1731657964256606</c:v>
                </c:pt>
                <c:pt idx="78">
                  <c:v>0.17419263741054725</c:v>
                </c:pt>
                <c:pt idx="79">
                  <c:v>0.17524863700718746</c:v>
                </c:pt>
                <c:pt idx="80">
                  <c:v>0.17633688885153692</c:v>
                </c:pt>
                <c:pt idx="81">
                  <c:v>0.17746095263528444</c:v>
                </c:pt>
                <c:pt idx="82">
                  <c:v>0.1786249575943859</c:v>
                </c:pt>
                <c:pt idx="83">
                  <c:v>0.17983373649629264</c:v>
                </c:pt>
                <c:pt idx="84">
                  <c:v>0.18109300168481371</c:v>
                </c:pt>
                <c:pt idx="85">
                  <c:v>0.18240958022444875</c:v>
                </c:pt>
                <c:pt idx="86">
                  <c:v>0.1837917338711641</c:v>
                </c:pt>
                <c:pt idx="87">
                  <c:v>0.1852496037619828</c:v>
                </c:pt>
                <c:pt idx="88">
                  <c:v>0.18679584360109838</c:v>
                </c:pt>
                <c:pt idx="89">
                  <c:v>0.18844654696633809</c:v>
                </c:pt>
                <c:pt idx="90">
                  <c:v>0.19022265101070659</c:v>
                </c:pt>
                <c:pt idx="91">
                  <c:v>0.1921521468092891</c:v>
                </c:pt>
                <c:pt idx="92">
                  <c:v>0.19427373084537525</c:v>
                </c:pt>
                <c:pt idx="93">
                  <c:v>0.19664320783790573</c:v>
                </c:pt>
                <c:pt idx="94">
                  <c:v>0.19934560880854435</c:v>
                </c:pt>
                <c:pt idx="95">
                  <c:v>0.20252058213756532</c:v>
                </c:pt>
                <c:pt idx="96">
                  <c:v>0.20642380824453779</c:v>
                </c:pt>
                <c:pt idx="97">
                  <c:v>0.21161246731895508</c:v>
                </c:pt>
                <c:pt idx="98">
                  <c:v>0.21979043622122596</c:v>
                </c:pt>
              </c:numCache>
            </c:numRef>
          </c:xVal>
          <c:yVal>
            <c:numRef>
              <c:f>DiffMean_t_test_general!$B$20:$B$118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A-4E12-B83C-8547CCFD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DiffMean_t_test_general!$Y$20:$Y$118</c:f>
              <c:numCache>
                <c:formatCode>0.000</c:formatCode>
                <c:ptCount val="99"/>
                <c:pt idx="0">
                  <c:v>-1.8889494798860307E-2</c:v>
                </c:pt>
                <c:pt idx="1">
                  <c:v>-1.6557395791850137E-2</c:v>
                </c:pt>
                <c:pt idx="2">
                  <c:v>-1.5101663325631525E-2</c:v>
                </c:pt>
                <c:pt idx="3">
                  <c:v>-1.4017542894942097E-2</c:v>
                </c:pt>
                <c:pt idx="4">
                  <c:v>-1.3142089855125038E-2</c:v>
                </c:pt>
                <c:pt idx="5">
                  <c:v>-1.2401156958787209E-2</c:v>
                </c:pt>
                <c:pt idx="6">
                  <c:v>-1.175450161706172E-2</c:v>
                </c:pt>
                <c:pt idx="7">
                  <c:v>-1.1177744949175179E-2</c:v>
                </c:pt>
                <c:pt idx="8">
                  <c:v>-1.0654955660041699E-2</c:v>
                </c:pt>
                <c:pt idx="9">
                  <c:v>-1.0175127165475853E-2</c:v>
                </c:pt>
                <c:pt idx="10">
                  <c:v>-9.7303235752967156E-3</c:v>
                </c:pt>
                <c:pt idx="11">
                  <c:v>-9.3146259971502929E-3</c:v>
                </c:pt>
                <c:pt idx="12">
                  <c:v>-8.9234966456293377E-3</c:v>
                </c:pt>
                <c:pt idx="13">
                  <c:v>-8.5533761161000095E-3</c:v>
                </c:pt>
                <c:pt idx="14">
                  <c:v>-8.2014179961612133E-3</c:v>
                </c:pt>
                <c:pt idx="15">
                  <c:v>-7.8653080624961277E-3</c:v>
                </c:pt>
                <c:pt idx="16">
                  <c:v>-7.5431375668237165E-3</c:v>
                </c:pt>
                <c:pt idx="17">
                  <c:v>-7.2333122367165452E-3</c:v>
                </c:pt>
                <c:pt idx="18">
                  <c:v>-6.9344855214602289E-3</c:v>
                </c:pt>
                <c:pt idx="19">
                  <c:v>-6.6455086997710758E-3</c:v>
                </c:pt>
                <c:pt idx="20">
                  <c:v>-6.3653929672014206E-3</c:v>
                </c:pt>
                <c:pt idx="21">
                  <c:v>-6.0932801972361046E-3</c:v>
                </c:pt>
                <c:pt idx="22">
                  <c:v>-5.8284200895382075E-3</c:v>
                </c:pt>
                <c:pt idx="23">
                  <c:v>-5.5701520936260055E-3</c:v>
                </c:pt>
                <c:pt idx="24">
                  <c:v>-5.3178909523436332E-3</c:v>
                </c:pt>
                <c:pt idx="25">
                  <c:v>-5.0711150235670461E-3</c:v>
                </c:pt>
                <c:pt idx="26">
                  <c:v>-4.8293567585941354E-3</c:v>
                </c:pt>
                <c:pt idx="27">
                  <c:v>-4.5921948721871159E-3</c:v>
                </c:pt>
                <c:pt idx="28">
                  <c:v>-4.3592478521850874E-3</c:v>
                </c:pt>
                <c:pt idx="29">
                  <c:v>-4.1301685391750571E-3</c:v>
                </c:pt>
                <c:pt idx="30">
                  <c:v>-3.9046395678122656E-3</c:v>
                </c:pt>
                <c:pt idx="31">
                  <c:v>-3.6823695070907583E-3</c:v>
                </c:pt>
                <c:pt idx="32">
                  <c:v>-3.4630895714231162E-3</c:v>
                </c:pt>
                <c:pt idx="33">
                  <c:v>-3.2465508007558808E-3</c:v>
                </c:pt>
                <c:pt idx="34">
                  <c:v>-3.0325216282521082E-3</c:v>
                </c:pt>
                <c:pt idx="35">
                  <c:v>-2.8207857698291333E-3</c:v>
                </c:pt>
                <c:pt idx="36">
                  <c:v>-2.6111403821692074E-3</c:v>
                </c:pt>
                <c:pt idx="37">
                  <c:v>-2.4033944455235526E-3</c:v>
                </c:pt>
                <c:pt idx="38">
                  <c:v>-2.1973673353253647E-3</c:v>
                </c:pt>
                <c:pt idx="39">
                  <c:v>-1.99288755276144E-3</c:v>
                </c:pt>
                <c:pt idx="40">
                  <c:v>-1.7897915893609665E-3</c:v>
                </c:pt>
                <c:pt idx="41">
                  <c:v>-1.5879229046121791E-3</c:v>
                </c:pt>
                <c:pt idx="42">
                  <c:v>-1.3871309988096739E-3</c:v>
                </c:pt>
                <c:pt idx="43">
                  <c:v>-1.187270565903638E-3</c:v>
                </c:pt>
                <c:pt idx="44">
                  <c:v>-9.8820071321900063E-4</c:v>
                </c:pt>
                <c:pt idx="45">
                  <c:v>-7.8978423658366626E-4</c:v>
                </c:pt>
                <c:pt idx="46">
                  <c:v>-5.9188694076494177E-4</c:v>
                </c:pt>
                <c:pt idx="47">
                  <c:v>-3.9437699618202705E-4</c:v>
                </c:pt>
                <c:pt idx="48">
                  <c:v>-1.9712432370667013E-4</c:v>
                </c:pt>
                <c:pt idx="49">
                  <c:v>4.3765646962136255E-18</c:v>
                </c:pt>
                <c:pt idx="50">
                  <c:v>1.9712432370668E-4</c:v>
                </c:pt>
                <c:pt idx="51">
                  <c:v>3.9437699618203681E-4</c:v>
                </c:pt>
                <c:pt idx="52">
                  <c:v>5.9188694076495174E-4</c:v>
                </c:pt>
                <c:pt idx="53">
                  <c:v>7.8978423658367634E-4</c:v>
                </c:pt>
                <c:pt idx="54">
                  <c:v>9.8820071321896723E-4</c:v>
                </c:pt>
                <c:pt idx="55">
                  <c:v>1.187270565903638E-3</c:v>
                </c:pt>
                <c:pt idx="56">
                  <c:v>1.3871309988096739E-3</c:v>
                </c:pt>
                <c:pt idx="57">
                  <c:v>1.5879229046121791E-3</c:v>
                </c:pt>
                <c:pt idx="58">
                  <c:v>1.7897915893609665E-3</c:v>
                </c:pt>
                <c:pt idx="59">
                  <c:v>1.99288755276144E-3</c:v>
                </c:pt>
                <c:pt idx="60">
                  <c:v>2.1973673353253647E-3</c:v>
                </c:pt>
                <c:pt idx="61">
                  <c:v>2.4033944455235526E-3</c:v>
                </c:pt>
                <c:pt idx="62">
                  <c:v>2.6111403821692074E-3</c:v>
                </c:pt>
                <c:pt idx="63">
                  <c:v>2.8207857698291333E-3</c:v>
                </c:pt>
                <c:pt idx="64">
                  <c:v>3.0325216282521082E-3</c:v>
                </c:pt>
                <c:pt idx="65">
                  <c:v>3.2465508007558808E-3</c:v>
                </c:pt>
                <c:pt idx="66">
                  <c:v>3.4630895714231162E-3</c:v>
                </c:pt>
                <c:pt idx="67">
                  <c:v>3.6823695070907583E-3</c:v>
                </c:pt>
                <c:pt idx="68">
                  <c:v>3.9046395678122656E-3</c:v>
                </c:pt>
                <c:pt idx="69">
                  <c:v>4.1301685391750571E-3</c:v>
                </c:pt>
                <c:pt idx="70">
                  <c:v>4.3592478521850874E-3</c:v>
                </c:pt>
                <c:pt idx="71">
                  <c:v>4.5921948721871159E-3</c:v>
                </c:pt>
                <c:pt idx="72">
                  <c:v>4.8293567585941354E-3</c:v>
                </c:pt>
                <c:pt idx="73">
                  <c:v>5.0711150235671042E-3</c:v>
                </c:pt>
                <c:pt idx="74">
                  <c:v>5.3178909523436332E-3</c:v>
                </c:pt>
                <c:pt idx="75">
                  <c:v>5.5701520936260055E-3</c:v>
                </c:pt>
                <c:pt idx="76">
                  <c:v>5.8284200895382075E-3</c:v>
                </c:pt>
                <c:pt idx="77">
                  <c:v>6.0932801972361046E-3</c:v>
                </c:pt>
                <c:pt idx="78">
                  <c:v>6.3653929672014666E-3</c:v>
                </c:pt>
                <c:pt idx="79">
                  <c:v>6.64550869977112E-3</c:v>
                </c:pt>
                <c:pt idx="80">
                  <c:v>6.9344855214602289E-3</c:v>
                </c:pt>
                <c:pt idx="81">
                  <c:v>7.2333122367165452E-3</c:v>
                </c:pt>
                <c:pt idx="82">
                  <c:v>7.5431375668237165E-3</c:v>
                </c:pt>
                <c:pt idx="83">
                  <c:v>7.8653080624961277E-3</c:v>
                </c:pt>
                <c:pt idx="84">
                  <c:v>8.2014179961612133E-3</c:v>
                </c:pt>
                <c:pt idx="85">
                  <c:v>8.5533761161000425E-3</c:v>
                </c:pt>
                <c:pt idx="86">
                  <c:v>8.9234966456293377E-3</c:v>
                </c:pt>
                <c:pt idx="87">
                  <c:v>9.3146259971503241E-3</c:v>
                </c:pt>
                <c:pt idx="88">
                  <c:v>9.7303235752967451E-3</c:v>
                </c:pt>
                <c:pt idx="89">
                  <c:v>1.0175127165475853E-2</c:v>
                </c:pt>
                <c:pt idx="90">
                  <c:v>1.0654955660041727E-2</c:v>
                </c:pt>
                <c:pt idx="91">
                  <c:v>1.1177744949175231E-2</c:v>
                </c:pt>
                <c:pt idx="92">
                  <c:v>1.1754501617061769E-2</c:v>
                </c:pt>
                <c:pt idx="93">
                  <c:v>1.2401156958787256E-2</c:v>
                </c:pt>
                <c:pt idx="94">
                  <c:v>1.3142089855125083E-2</c:v>
                </c:pt>
                <c:pt idx="95">
                  <c:v>1.4017542894942139E-2</c:v>
                </c:pt>
                <c:pt idx="96">
                  <c:v>1.5101663325631603E-2</c:v>
                </c:pt>
                <c:pt idx="97">
                  <c:v>1.6557395791850262E-2</c:v>
                </c:pt>
                <c:pt idx="98">
                  <c:v>1.8889494798860509E-2</c:v>
                </c:pt>
              </c:numCache>
            </c:numRef>
          </c:xVal>
          <c:yVal>
            <c:numRef>
              <c:f>DiffMean_t_test_general!$X$20:$X$118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8-4D31-B772-E4AE9C9BE75B}"/>
            </c:ext>
          </c:extLst>
        </c:ser>
        <c:ser>
          <c:idx val="0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DiffMean_t_test_general!$AD$28:$AD$29</c:f>
              <c:numCache>
                <c:formatCode>General</c:formatCode>
                <c:ptCount val="2"/>
                <c:pt idx="0">
                  <c:v>-1.285895597534566E-2</c:v>
                </c:pt>
                <c:pt idx="1">
                  <c:v>-1.285895597534566E-2</c:v>
                </c:pt>
              </c:numCache>
            </c:numRef>
          </c:xVal>
          <c:yVal>
            <c:numRef>
              <c:f>DiffMean_t_test_general!$AF$28:$AF$29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8-4D31-B772-E4AE9C9BE75B}"/>
            </c:ext>
          </c:extLst>
        </c:ser>
        <c:ser>
          <c:idx val="2"/>
          <c:order val="2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DiffMean_t_test_general!$AE$28:$AE$29</c:f>
              <c:numCache>
                <c:formatCode>General</c:formatCode>
                <c:ptCount val="2"/>
                <c:pt idx="0">
                  <c:v>1.2858955975345652E-2</c:v>
                </c:pt>
                <c:pt idx="1">
                  <c:v>1.2858955975345652E-2</c:v>
                </c:pt>
              </c:numCache>
            </c:numRef>
          </c:xVal>
          <c:yVal>
            <c:numRef>
              <c:f>DiffMean_t_test_general!$AF$28:$AF$29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8-4D31-B772-E4AE9C9BE75B}"/>
            </c:ext>
          </c:extLst>
        </c:ser>
        <c:ser>
          <c:idx val="3"/>
          <c:order val="3"/>
          <c:spPr>
            <a:ln w="412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DiffMean_t_test_general!$AD$31:$AD$32</c:f>
              <c:numCache>
                <c:formatCode>0.000</c:formatCode>
                <c:ptCount val="2"/>
                <c:pt idx="0">
                  <c:v>1.999999999999999E-2</c:v>
                </c:pt>
                <c:pt idx="1">
                  <c:v>1.999999999999999E-2</c:v>
                </c:pt>
              </c:numCache>
            </c:numRef>
          </c:xVal>
          <c:yVal>
            <c:numRef>
              <c:f>DiffMean_t_test_general!$AE$31:$AE$32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28-4D31-B772-E4AE9C9B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Difference</a:t>
                </a:r>
                <a:r>
                  <a:rPr lang="en-US" sz="1200" baseline="0"/>
                  <a:t> in Means Given the Null Hypothesis is True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layout>
            <c:manualLayout>
              <c:xMode val="edge"/>
              <c:yMode val="edge"/>
              <c:x val="1.1136890951276101E-2"/>
              <c:y val="0.26707573371510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111125</xdr:colOff>
      <xdr:row>2</xdr:row>
      <xdr:rowOff>47625</xdr:rowOff>
    </xdr:from>
    <xdr:to>
      <xdr:col>21</xdr:col>
      <xdr:colOff>550516</xdr:colOff>
      <xdr:row>7</xdr:row>
      <xdr:rowOff>87993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B9F2616-E0D1-4DAE-BAF9-D782A9279B4A}"/>
            </a:ext>
          </a:extLst>
        </xdr:cNvPr>
        <xdr:cNvGrpSpPr/>
      </xdr:nvGrpSpPr>
      <xdr:grpSpPr>
        <a:xfrm>
          <a:off x="12858750" y="444500"/>
          <a:ext cx="1042641" cy="1072243"/>
          <a:chOff x="85164" y="80685"/>
          <a:chExt cx="6678706" cy="6678706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0E5E8B6-696E-4C20-8A88-0862012525A9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3DC84887-A447-462D-85DB-AC9A75CAE774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E85E2B6-5621-4A68-A14F-3796C36BABBC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0F64454-0DD0-4004-AC18-FE09FAA50AB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ECC298CD-3483-4FA0-9B7F-9552834EF4E9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6BB39806-68BC-4A5A-970D-A776EE20DA2E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500E31C8-C76C-47C3-9AB9-2AAFB19055B3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1">
            <a:extLst>
              <a:ext uri="{FF2B5EF4-FFF2-40B4-BE49-F238E27FC236}">
                <a16:creationId xmlns:a16="http://schemas.microsoft.com/office/drawing/2014/main" id="{4E44F309-7B55-4DB0-94F3-2D34613F39DE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4" name="Freeform 12">
            <a:extLst>
              <a:ext uri="{FF2B5EF4-FFF2-40B4-BE49-F238E27FC236}">
                <a16:creationId xmlns:a16="http://schemas.microsoft.com/office/drawing/2014/main" id="{901078B9-EC00-4CC7-B467-6D77A209EC46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5" name="Freeform 13">
            <a:extLst>
              <a:ext uri="{FF2B5EF4-FFF2-40B4-BE49-F238E27FC236}">
                <a16:creationId xmlns:a16="http://schemas.microsoft.com/office/drawing/2014/main" id="{4E9EFD45-EABD-46BC-8815-AE05EF7D37E8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467D-EDE9-4EBA-AC9D-0A9477CE7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56015-C234-4ABB-9161-1B25BD875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111125</xdr:colOff>
      <xdr:row>2</xdr:row>
      <xdr:rowOff>47625</xdr:rowOff>
    </xdr:from>
    <xdr:to>
      <xdr:col>21</xdr:col>
      <xdr:colOff>550516</xdr:colOff>
      <xdr:row>7</xdr:row>
      <xdr:rowOff>87993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E762A96-709F-421E-9FD2-6633BD78DC7B}"/>
            </a:ext>
          </a:extLst>
        </xdr:cNvPr>
        <xdr:cNvGrpSpPr/>
      </xdr:nvGrpSpPr>
      <xdr:grpSpPr>
        <a:xfrm>
          <a:off x="12858750" y="444500"/>
          <a:ext cx="1042641" cy="1072243"/>
          <a:chOff x="85164" y="80685"/>
          <a:chExt cx="6678706" cy="6678706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2613FD09-D800-4B0E-8D45-B6CCCEE93322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4131D3D-86EC-4C34-BDA8-ECEBA828F4C4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5EDF459-2AA4-4C5B-ACE0-548B41298BC9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73CA7010-D9CF-4221-AFBB-3C818A8E373C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DCB32258-DAE2-4327-91AB-E498A4C4C54D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45A1F6DB-C17F-4108-9103-85B88EEBB133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401D3E27-28B4-4866-9BF6-2A299B504958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521EB0AC-A370-4D56-A425-36EEB0C771B8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2">
            <a:extLst>
              <a:ext uri="{FF2B5EF4-FFF2-40B4-BE49-F238E27FC236}">
                <a16:creationId xmlns:a16="http://schemas.microsoft.com/office/drawing/2014/main" id="{830DF142-F669-48ED-BB34-D0AE5CEDCD9B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42B4E8EF-91F7-4E0D-A8C7-68E821E6CBA8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396874</xdr:colOff>
      <xdr:row>7</xdr:row>
      <xdr:rowOff>0</xdr:rowOff>
    </xdr:from>
    <xdr:to>
      <xdr:col>17</xdr:col>
      <xdr:colOff>587374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3A1CE-E3E3-484B-A379-AC6F0846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111125</xdr:colOff>
      <xdr:row>2</xdr:row>
      <xdr:rowOff>47625</xdr:rowOff>
    </xdr:from>
    <xdr:to>
      <xdr:col>21</xdr:col>
      <xdr:colOff>550516</xdr:colOff>
      <xdr:row>7</xdr:row>
      <xdr:rowOff>87993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91FC6DE-6622-4905-B441-2BDFFECDC0E4}"/>
            </a:ext>
          </a:extLst>
        </xdr:cNvPr>
        <xdr:cNvGrpSpPr/>
      </xdr:nvGrpSpPr>
      <xdr:grpSpPr>
        <a:xfrm>
          <a:off x="12858750" y="444500"/>
          <a:ext cx="1042641" cy="1088118"/>
          <a:chOff x="85164" y="80685"/>
          <a:chExt cx="6678706" cy="6678706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E078ADC8-7929-4E7F-8390-D89430EA67F1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97EF3B89-1682-4E53-9348-C3E00AADB7B0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A0923A2-7A4E-4C94-81BC-89432B1F1027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2275A20-82B0-47D5-8E41-C398B42B81F7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333C6E6E-938B-4BDA-9C3C-AA9ADDBF5B1C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44067805-9A78-45E3-A568-C4E0CE7BD0EB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E9253B5C-9E02-4276-B812-3A63060F2169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132AC706-9F7A-4279-8116-48715B644820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2">
            <a:extLst>
              <a:ext uri="{FF2B5EF4-FFF2-40B4-BE49-F238E27FC236}">
                <a16:creationId xmlns:a16="http://schemas.microsoft.com/office/drawing/2014/main" id="{90399492-A82B-4964-BB7A-7AFDC55AC327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562021C1-A3F7-46C1-9A7A-71CD507FB854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  <xdr:twoCellAnchor>
    <xdr:from>
      <xdr:col>27</xdr:col>
      <xdr:colOff>0</xdr:colOff>
      <xdr:row>7</xdr:row>
      <xdr:rowOff>0</xdr:rowOff>
    </xdr:from>
    <xdr:to>
      <xdr:col>38</xdr:col>
      <xdr:colOff>206375</xdr:colOff>
      <xdr:row>25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23DA1D-9E47-4646-BE30-A71C9A9A0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0"/>
  <sheetViews>
    <sheetView topLeftCell="A65" zoomScale="60" zoomScaleNormal="60" workbookViewId="0">
      <selection activeCell="C20" sqref="C20:D124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13" max="13" width="14.7109375" bestFit="1" customWidth="1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56" s="1" customFormat="1" ht="21" x14ac:dyDescent="0.35">
      <c r="B3" s="27"/>
      <c r="C3" s="42" t="s">
        <v>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x14ac:dyDescent="0.25">
      <c r="A5" s="1"/>
      <c r="B5" s="27"/>
      <c r="C5" s="28" t="s">
        <v>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x14ac:dyDescent="0.25">
      <c r="A6" s="1"/>
      <c r="B6" s="27"/>
      <c r="C6" s="28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23"/>
      <c r="X6" s="2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23"/>
      <c r="X7" s="23"/>
    </row>
    <row r="8" spans="1:56" ht="15.75" thickBot="1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23"/>
      <c r="X8" s="23"/>
    </row>
    <row r="9" spans="1:56" x14ac:dyDescent="0.25">
      <c r="B9" s="27"/>
      <c r="C9" s="75" t="s">
        <v>35</v>
      </c>
      <c r="D9" s="76"/>
      <c r="E9" s="28"/>
      <c r="F9" s="35" t="s">
        <v>10</v>
      </c>
      <c r="G9" s="28"/>
      <c r="H9" s="28"/>
      <c r="I9" s="77" t="s">
        <v>7</v>
      </c>
      <c r="J9" s="7">
        <f ca="1">G11</f>
        <v>-4.0834762114799128</v>
      </c>
      <c r="K9" s="8">
        <f t="shared" ref="K9:S9" ca="1" si="0">J9+($G$12-$G$11)/10</f>
        <v>-3.416742174424261</v>
      </c>
      <c r="L9" s="8">
        <f t="shared" ca="1" si="0"/>
        <v>-2.7500081373686092</v>
      </c>
      <c r="M9" s="8">
        <f t="shared" ca="1" si="0"/>
        <v>-2.0832741003129573</v>
      </c>
      <c r="N9" s="8">
        <f t="shared" ca="1" si="0"/>
        <v>-1.4165400632573057</v>
      </c>
      <c r="O9" s="8">
        <f t="shared" ca="1" si="0"/>
        <v>-0.74980602620165415</v>
      </c>
      <c r="P9" s="8">
        <f t="shared" ca="1" si="0"/>
        <v>-8.3071989146002556E-2</v>
      </c>
      <c r="Q9" s="8">
        <f t="shared" ca="1" si="0"/>
        <v>0.58366204790964904</v>
      </c>
      <c r="R9" s="8">
        <f t="shared" ca="1" si="0"/>
        <v>1.2503960849653006</v>
      </c>
      <c r="S9" s="9">
        <f t="shared" ca="1" si="0"/>
        <v>1.9171301220209522</v>
      </c>
      <c r="T9" s="28"/>
      <c r="U9" s="28"/>
      <c r="V9" s="31"/>
      <c r="W9" s="23"/>
      <c r="X9" s="23"/>
    </row>
    <row r="10" spans="1:56" ht="15.75" thickBot="1" x14ac:dyDescent="0.3">
      <c r="B10" s="27"/>
      <c r="C10" s="72" t="s">
        <v>2</v>
      </c>
      <c r="D10" s="74"/>
      <c r="E10" s="28"/>
      <c r="F10" s="28"/>
      <c r="G10" s="28"/>
      <c r="H10" s="28"/>
      <c r="I10" s="78"/>
      <c r="J10" s="10">
        <f t="shared" ref="J10:S10" ca="1" si="1">J9+($G$12-$G$11)/10</f>
        <v>-3.416742174424261</v>
      </c>
      <c r="K10" s="11">
        <f t="shared" ca="1" si="1"/>
        <v>-2.7500081373686092</v>
      </c>
      <c r="L10" s="11">
        <f t="shared" ca="1" si="1"/>
        <v>-2.0832741003129573</v>
      </c>
      <c r="M10" s="11">
        <f t="shared" ca="1" si="1"/>
        <v>-1.4165400632573057</v>
      </c>
      <c r="N10" s="11">
        <f t="shared" ca="1" si="1"/>
        <v>-0.74980602620165415</v>
      </c>
      <c r="O10" s="11">
        <f t="shared" ca="1" si="1"/>
        <v>-8.3071989146002556E-2</v>
      </c>
      <c r="P10" s="11">
        <f t="shared" ca="1" si="1"/>
        <v>0.58366204790964904</v>
      </c>
      <c r="Q10" s="11">
        <f t="shared" ca="1" si="1"/>
        <v>1.2503960849653006</v>
      </c>
      <c r="R10" s="11">
        <f t="shared" ca="1" si="1"/>
        <v>1.9171301220209522</v>
      </c>
      <c r="S10" s="12">
        <f t="shared" ca="1" si="1"/>
        <v>2.5838641590766036</v>
      </c>
      <c r="T10" s="28"/>
      <c r="U10" s="28"/>
      <c r="V10" s="31"/>
      <c r="W10" s="23"/>
      <c r="X10" s="23"/>
    </row>
    <row r="11" spans="1:56" x14ac:dyDescent="0.25">
      <c r="B11" s="27"/>
      <c r="C11" s="32" t="s">
        <v>0</v>
      </c>
      <c r="D11" s="3">
        <v>0.05</v>
      </c>
      <c r="E11" s="28"/>
      <c r="F11" s="16" t="s">
        <v>4</v>
      </c>
      <c r="G11" s="13">
        <f ca="1">MIN(C20:C124)</f>
        <v>-4.0834762114799128</v>
      </c>
      <c r="H11" s="32" t="s">
        <v>2</v>
      </c>
      <c r="I11" s="21">
        <f ca="1">G11</f>
        <v>-4.0834762114799128</v>
      </c>
      <c r="J11" s="8">
        <f ca="1">$G$11+($G$12-$G$11)/20</f>
        <v>-3.7501091929520869</v>
      </c>
      <c r="K11" s="8">
        <f t="shared" ref="K11:S11" ca="1" si="2">J11+($G$12-$G$11)/10</f>
        <v>-3.0833751558964355</v>
      </c>
      <c r="L11" s="8">
        <f t="shared" ca="1" si="2"/>
        <v>-2.4166411188407837</v>
      </c>
      <c r="M11" s="8">
        <f t="shared" ca="1" si="2"/>
        <v>-1.7499070817851321</v>
      </c>
      <c r="N11" s="8">
        <f t="shared" ca="1" si="2"/>
        <v>-1.0831730447294805</v>
      </c>
      <c r="O11" s="8">
        <f t="shared" ca="1" si="2"/>
        <v>-0.41643900767382891</v>
      </c>
      <c r="P11" s="8">
        <f t="shared" ca="1" si="2"/>
        <v>0.25029502938182269</v>
      </c>
      <c r="Q11" s="8">
        <f t="shared" ca="1" si="2"/>
        <v>0.91702906643747428</v>
      </c>
      <c r="R11" s="8">
        <f t="shared" ca="1" si="2"/>
        <v>1.5837631034931259</v>
      </c>
      <c r="S11" s="8">
        <f t="shared" ca="1" si="2"/>
        <v>2.2504971405487773</v>
      </c>
      <c r="T11" s="15">
        <f ca="1">G12</f>
        <v>2.5838641590766036</v>
      </c>
      <c r="U11" s="28"/>
      <c r="V11" s="31"/>
      <c r="W11" s="23"/>
      <c r="X11" s="23"/>
    </row>
    <row r="12" spans="1:56" ht="15.75" thickBot="1" x14ac:dyDescent="0.3">
      <c r="B12" s="27"/>
      <c r="C12" s="32" t="s">
        <v>1</v>
      </c>
      <c r="D12" s="4">
        <v>1.2</v>
      </c>
      <c r="E12" s="28"/>
      <c r="F12" s="17" t="s">
        <v>5</v>
      </c>
      <c r="G12" s="14">
        <f ca="1">MAX(C20:C124)</f>
        <v>2.5838641590766036</v>
      </c>
      <c r="H12" s="32" t="s">
        <v>6</v>
      </c>
      <c r="I12" s="22">
        <v>0</v>
      </c>
      <c r="J12" s="11">
        <f ca="1">COUNTIF($C$20:$C$124,"&lt;"&amp;J10)/COUNT($C$20:$C$124)</f>
        <v>1.9047619047619049E-2</v>
      </c>
      <c r="K12" s="11">
        <f ca="1">(COUNTIF($C$20:$C$124,"&lt;"&amp;K10))/COUNT($C$20:$C$124)-J12</f>
        <v>0</v>
      </c>
      <c r="L12" s="11">
        <f ca="1">(COUNTIF($C$20:$C$124,"&lt;"&amp;L10))/COUNT($C$20:$C$124)-SUM($J$12:K12)</f>
        <v>3.8095238095238092E-2</v>
      </c>
      <c r="M12" s="11">
        <f ca="1">(COUNTIF($C$20:$C$124,"&lt;"&amp;M10))/COUNT($C$20:$C$124)-SUM($J$12:L12)</f>
        <v>8.5714285714285715E-2</v>
      </c>
      <c r="N12" s="11">
        <f ca="1">(COUNTIF($C$20:$C$124,"&lt;"&amp;N10))/COUNT($C$20:$C$124)-SUM($J$12:M12)</f>
        <v>0.11428571428571427</v>
      </c>
      <c r="O12" s="11">
        <f ca="1">(COUNTIF($C$20:$C$124,"&lt;"&amp;O10))/COUNT($C$20:$C$124)-SUM($J$12:N12)</f>
        <v>0.20952380952380956</v>
      </c>
      <c r="P12" s="11">
        <f ca="1">(COUNTIF($C$20:$C$124,"&lt;"&amp;P10))/COUNT($C$20:$C$124)-SUM($J$12:O12)</f>
        <v>0.21904761904761905</v>
      </c>
      <c r="Q12" s="11">
        <f ca="1">(COUNTIF($C$20:$C$124,"&lt;"&amp;Q10))/COUNT($C$20:$C$124)-SUM($J$12:P12)</f>
        <v>0.19047619047619047</v>
      </c>
      <c r="R12" s="11">
        <f ca="1">(COUNTIF($C$20:$C$124,"&lt;"&amp;R10))/COUNT($C$20:$C$124)-SUM($J$12:Q12)</f>
        <v>7.6190476190476142E-2</v>
      </c>
      <c r="S12" s="11">
        <f ca="1">(COUNTIF($C$20:$C$124,"&lt;"&amp;S10))/COUNT($C$20:$C$124)-SUM($J$12:R12)</f>
        <v>3.8095238095238182E-2</v>
      </c>
      <c r="T12" s="12">
        <f ca="1">(COUNTIF($C$20:$C$124,"&lt;"&amp;T10)-S12)/COUNT($C$20:$C$124)</f>
        <v>-3.6281179138322078E-4</v>
      </c>
      <c r="U12" s="28"/>
      <c r="V12" s="31"/>
      <c r="W12" s="23"/>
      <c r="X12" s="23"/>
    </row>
    <row r="13" spans="1:56" s="5" customFormat="1" ht="15.75" thickBot="1" x14ac:dyDescent="0.3">
      <c r="A13" s="1"/>
      <c r="B13" s="27"/>
      <c r="C13" s="28"/>
      <c r="D13" s="28"/>
      <c r="E13" s="28"/>
      <c r="F13" s="28"/>
      <c r="G13" s="28"/>
      <c r="H13" s="32" t="s">
        <v>8</v>
      </c>
      <c r="I13" s="18">
        <f>I12</f>
        <v>0</v>
      </c>
      <c r="J13" s="19">
        <f t="shared" ref="J13:S13" ca="1" si="3">J12+I13</f>
        <v>1.9047619047619049E-2</v>
      </c>
      <c r="K13" s="19">
        <f t="shared" ca="1" si="3"/>
        <v>1.9047619047619049E-2</v>
      </c>
      <c r="L13" s="19">
        <f t="shared" ca="1" si="3"/>
        <v>5.7142857142857141E-2</v>
      </c>
      <c r="M13" s="19">
        <f t="shared" ca="1" si="3"/>
        <v>0.14285714285714285</v>
      </c>
      <c r="N13" s="19">
        <f t="shared" ca="1" si="3"/>
        <v>0.25714285714285712</v>
      </c>
      <c r="O13" s="19">
        <f t="shared" ca="1" si="3"/>
        <v>0.46666666666666667</v>
      </c>
      <c r="P13" s="19">
        <f t="shared" ca="1" si="3"/>
        <v>0.68571428571428572</v>
      </c>
      <c r="Q13" s="19">
        <f t="shared" ca="1" si="3"/>
        <v>0.87619047619047619</v>
      </c>
      <c r="R13" s="19">
        <f t="shared" ca="1" si="3"/>
        <v>0.95238095238095233</v>
      </c>
      <c r="S13" s="19">
        <f t="shared" ca="1" si="3"/>
        <v>0.99047619047619051</v>
      </c>
      <c r="T13" s="20">
        <v>1</v>
      </c>
      <c r="U13" s="28"/>
      <c r="V13" s="31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thickBot="1" x14ac:dyDescent="0.3">
      <c r="A14" s="1"/>
      <c r="B14" s="27"/>
      <c r="C14" s="72" t="s">
        <v>3</v>
      </c>
      <c r="D14" s="74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7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2" t="s">
        <v>0</v>
      </c>
      <c r="D15" s="3">
        <v>0</v>
      </c>
      <c r="E15" s="28"/>
      <c r="F15" s="35" t="s">
        <v>10</v>
      </c>
      <c r="G15" s="28"/>
      <c r="H15" s="28"/>
      <c r="I15" s="77" t="s">
        <v>7</v>
      </c>
      <c r="J15" s="7">
        <f ca="1">G17</f>
        <v>-3.4943154232784108</v>
      </c>
      <c r="K15" s="8">
        <f t="shared" ref="K15:S15" ca="1" si="4">J15+($G$12-$G$11)/10</f>
        <v>-2.827581386222759</v>
      </c>
      <c r="L15" s="8">
        <f t="shared" ca="1" si="4"/>
        <v>-2.1608473491671072</v>
      </c>
      <c r="M15" s="8">
        <f t="shared" ca="1" si="4"/>
        <v>-1.4941133121114556</v>
      </c>
      <c r="N15" s="8">
        <f t="shared" ca="1" si="4"/>
        <v>-0.827379275055804</v>
      </c>
      <c r="O15" s="8">
        <f t="shared" ca="1" si="4"/>
        <v>-0.1606452380001524</v>
      </c>
      <c r="P15" s="8">
        <f t="shared" ca="1" si="4"/>
        <v>0.50608879905549919</v>
      </c>
      <c r="Q15" s="8">
        <f t="shared" ca="1" si="4"/>
        <v>1.1728228361111508</v>
      </c>
      <c r="R15" s="8">
        <f t="shared" ca="1" si="4"/>
        <v>1.8395568731668024</v>
      </c>
      <c r="S15" s="9">
        <f t="shared" ca="1" si="4"/>
        <v>2.5062909102224538</v>
      </c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ht="15.75" thickBot="1" x14ac:dyDescent="0.3">
      <c r="A16" s="1"/>
      <c r="B16" s="27"/>
      <c r="C16" s="32" t="s">
        <v>1</v>
      </c>
      <c r="D16" s="4">
        <v>1.5</v>
      </c>
      <c r="E16" s="28"/>
      <c r="F16" s="28"/>
      <c r="G16" s="28"/>
      <c r="H16" s="28"/>
      <c r="I16" s="78"/>
      <c r="J16" s="10">
        <f t="shared" ref="J16:S16" ca="1" si="5">J15+($G$12-$G$11)/10</f>
        <v>-2.827581386222759</v>
      </c>
      <c r="K16" s="11">
        <f t="shared" ca="1" si="5"/>
        <v>-2.1608473491671072</v>
      </c>
      <c r="L16" s="11">
        <f t="shared" ca="1" si="5"/>
        <v>-1.4941133121114556</v>
      </c>
      <c r="M16" s="11">
        <f t="shared" ca="1" si="5"/>
        <v>-0.827379275055804</v>
      </c>
      <c r="N16" s="11">
        <f t="shared" ca="1" si="5"/>
        <v>-0.1606452380001524</v>
      </c>
      <c r="O16" s="11">
        <f t="shared" ca="1" si="5"/>
        <v>0.50608879905549919</v>
      </c>
      <c r="P16" s="11">
        <f t="shared" ca="1" si="5"/>
        <v>1.1728228361111508</v>
      </c>
      <c r="Q16" s="11">
        <f t="shared" ca="1" si="5"/>
        <v>1.8395568731668024</v>
      </c>
      <c r="R16" s="11">
        <f t="shared" ca="1" si="5"/>
        <v>2.5062909102224538</v>
      </c>
      <c r="S16" s="12">
        <f t="shared" ca="1" si="5"/>
        <v>3.1730249472781056</v>
      </c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x14ac:dyDescent="0.25">
      <c r="A17" s="1"/>
      <c r="B17" s="27"/>
      <c r="C17" s="28"/>
      <c r="D17" s="28"/>
      <c r="E17" s="28"/>
      <c r="F17" s="16" t="s">
        <v>4</v>
      </c>
      <c r="G17" s="13">
        <f ca="1">MIN(D20:D124)</f>
        <v>-3.4943154232784108</v>
      </c>
      <c r="H17" s="32" t="s">
        <v>3</v>
      </c>
      <c r="I17" s="21">
        <f ca="1">G17</f>
        <v>-3.4943154232784108</v>
      </c>
      <c r="J17" s="8">
        <f ca="1">$G$17+($G$18-$G$17)/20</f>
        <v>-3.0862799340665501</v>
      </c>
      <c r="K17" s="8">
        <f ca="1">J17+($G$18-$G$17)/10</f>
        <v>-2.2702089556428282</v>
      </c>
      <c r="L17" s="8">
        <f t="shared" ref="L17:S17" ca="1" si="6">K17+($G$18-$G$17)/10</f>
        <v>-1.4541379772191065</v>
      </c>
      <c r="M17" s="8">
        <f t="shared" ca="1" si="6"/>
        <v>-0.63806699879538487</v>
      </c>
      <c r="N17" s="8">
        <f t="shared" ca="1" si="6"/>
        <v>0.17800397962833681</v>
      </c>
      <c r="O17" s="8">
        <f t="shared" ca="1" si="6"/>
        <v>0.99407495805205848</v>
      </c>
      <c r="P17" s="8">
        <f t="shared" ca="1" si="6"/>
        <v>1.8101459364757801</v>
      </c>
      <c r="Q17" s="8">
        <f t="shared" ca="1" si="6"/>
        <v>2.6262169148995018</v>
      </c>
      <c r="R17" s="8">
        <f t="shared" ca="1" si="6"/>
        <v>3.4422878933232237</v>
      </c>
      <c r="S17" s="8">
        <f t="shared" ca="1" si="6"/>
        <v>4.2583588717469452</v>
      </c>
      <c r="T17" s="9">
        <f ca="1">G18</f>
        <v>4.6663943609588046</v>
      </c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ht="15.75" thickBot="1" x14ac:dyDescent="0.3">
      <c r="A18" s="1"/>
      <c r="B18" s="27"/>
      <c r="C18" s="72" t="s">
        <v>28</v>
      </c>
      <c r="D18" s="73"/>
      <c r="E18" s="33"/>
      <c r="F18" s="17" t="s">
        <v>5</v>
      </c>
      <c r="G18" s="14">
        <f ca="1">MAX(D20:D124)</f>
        <v>4.6663943609588046</v>
      </c>
      <c r="H18" s="32" t="s">
        <v>6</v>
      </c>
      <c r="I18" s="22">
        <v>0</v>
      </c>
      <c r="J18" s="11">
        <f ca="1">COUNTIF($D$20:$D$124,"&lt;"&amp;J16)/COUNT($D$20:$D$124)</f>
        <v>1.9047619047619049E-2</v>
      </c>
      <c r="K18" s="11">
        <f ca="1">(COUNTIF($C$20:$C$124,"&lt;"&amp;K16))/COUNT($C$20:$C$124)-J18</f>
        <v>2.8571428571428567E-2</v>
      </c>
      <c r="L18" s="11">
        <f ca="1">(COUNTIF($C$20:$C$124,"&lt;"&amp;L16))/COUNT($C$20:$C$124)-SUM($J$18:K18)</f>
        <v>9.5238095238095233E-2</v>
      </c>
      <c r="M18" s="11">
        <f ca="1">(COUNTIF($C$20:$C$124,"&lt;"&amp;M16))/COUNT($C$20:$C$124)-SUM($J$18:L18)</f>
        <v>8.5714285714285715E-2</v>
      </c>
      <c r="N18" s="11">
        <f ca="1">(COUNTIF($C$20:$C$124,"&lt;"&amp;N16))/COUNT($C$20:$C$124)-SUM($J$18:M18)</f>
        <v>0.21904761904761907</v>
      </c>
      <c r="O18" s="11">
        <f ca="1">(COUNTIF($C$20:$C$124,"&lt;"&amp;O16))/COUNT($C$20:$C$124)-SUM($J$18:N18)</f>
        <v>0.2095238095238095</v>
      </c>
      <c r="P18" s="11">
        <f ca="1">(COUNTIF($C$20:$C$124,"&lt;"&amp;P16))/COUNT($C$20:$C$124)-SUM($J$18:O18)</f>
        <v>0.20952380952380956</v>
      </c>
      <c r="Q18" s="11">
        <f ca="1">(COUNTIF($C$20:$C$124,"&lt;"&amp;Q16))/COUNT($C$20:$C$124)-SUM($J$18:P18)</f>
        <v>7.6190476190476142E-2</v>
      </c>
      <c r="R18" s="11">
        <f ca="1">(COUNTIF($C$20:$C$124,"&lt;"&amp;R16))/COUNT($C$20:$C$124)-SUM($J$18:Q18)</f>
        <v>4.7619047619047672E-2</v>
      </c>
      <c r="S18" s="11">
        <f ca="1">(COUNTIF($C$20:$C$124,"&lt;"&amp;S16))/COUNT($C$20:$C$124)-SUM($J$18:R18)</f>
        <v>9.52380952380949E-3</v>
      </c>
      <c r="T18" s="12">
        <v>0</v>
      </c>
      <c r="U18" s="28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ht="15.75" thickBot="1" x14ac:dyDescent="0.3">
      <c r="A19" s="1"/>
      <c r="B19" s="27"/>
      <c r="C19" s="43" t="s">
        <v>2</v>
      </c>
      <c r="D19" s="43" t="s">
        <v>3</v>
      </c>
      <c r="E19" s="34"/>
      <c r="F19" s="28"/>
      <c r="G19" s="28"/>
      <c r="H19" s="32" t="s">
        <v>8</v>
      </c>
      <c r="I19" s="18">
        <f>I18</f>
        <v>0</v>
      </c>
      <c r="J19" s="19">
        <f t="shared" ref="J19:S19" ca="1" si="7">J18+I19</f>
        <v>1.9047619047619049E-2</v>
      </c>
      <c r="K19" s="19">
        <f t="shared" ca="1" si="7"/>
        <v>4.7619047619047616E-2</v>
      </c>
      <c r="L19" s="19">
        <f t="shared" ca="1" si="7"/>
        <v>0.14285714285714285</v>
      </c>
      <c r="M19" s="19">
        <f t="shared" ca="1" si="7"/>
        <v>0.22857142857142856</v>
      </c>
      <c r="N19" s="19">
        <f t="shared" ca="1" si="7"/>
        <v>0.44761904761904764</v>
      </c>
      <c r="O19" s="19">
        <f t="shared" ca="1" si="7"/>
        <v>0.65714285714285714</v>
      </c>
      <c r="P19" s="19">
        <f t="shared" ca="1" si="7"/>
        <v>0.8666666666666667</v>
      </c>
      <c r="Q19" s="19">
        <f t="shared" ca="1" si="7"/>
        <v>0.94285714285714284</v>
      </c>
      <c r="R19" s="19">
        <f t="shared" ca="1" si="7"/>
        <v>0.99047619047619051</v>
      </c>
      <c r="S19" s="19">
        <f t="shared" ca="1" si="7"/>
        <v>1</v>
      </c>
      <c r="T19" s="20">
        <v>1</v>
      </c>
      <c r="U19" s="28"/>
      <c r="V19" s="2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/>
      <c r="C20" s="36">
        <f t="shared" ref="C20:C51" ca="1" si="8">_xlfn.NORM.INV(RAND(),$D$11,$D$12)</f>
        <v>0.17332192443137159</v>
      </c>
      <c r="D20" s="36">
        <f t="shared" ref="D20:D51" ca="1" si="9">_xlfn.NORM.INV(RAND(),$D$15,$D$16)</f>
        <v>-0.6644284324903551</v>
      </c>
      <c r="E20" s="36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/>
      <c r="C21" s="36">
        <f t="shared" ca="1" si="8"/>
        <v>0.8117879170297666</v>
      </c>
      <c r="D21" s="36">
        <f t="shared" ca="1" si="9"/>
        <v>-0.78546816586634804</v>
      </c>
      <c r="E21" s="3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/>
      <c r="C22" s="36">
        <f t="shared" ca="1" si="8"/>
        <v>1.2828633769939308</v>
      </c>
      <c r="D22" s="36">
        <f t="shared" ca="1" si="9"/>
        <v>-1.9011531557022874</v>
      </c>
      <c r="E22" s="3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/>
      <c r="C23" s="36">
        <f t="shared" ca="1" si="8"/>
        <v>-0.67447125325691282</v>
      </c>
      <c r="D23" s="36">
        <f t="shared" ca="1" si="9"/>
        <v>0.30507355038912998</v>
      </c>
      <c r="E23" s="36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/>
      <c r="C24" s="36">
        <f t="shared" ca="1" si="8"/>
        <v>1.120820178838849</v>
      </c>
      <c r="D24" s="36">
        <f t="shared" ca="1" si="9"/>
        <v>-0.19863176169054081</v>
      </c>
      <c r="E24" s="3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/>
      <c r="C25" s="36">
        <f t="shared" ca="1" si="8"/>
        <v>-3.4505311475521694</v>
      </c>
      <c r="D25" s="36">
        <f t="shared" ca="1" si="9"/>
        <v>-1.9008961928032286</v>
      </c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/>
      <c r="C26" s="36">
        <f t="shared" ca="1" si="8"/>
        <v>0.22028951880854952</v>
      </c>
      <c r="D26" s="36">
        <f t="shared" ca="1" si="9"/>
        <v>-1.8761616261810019</v>
      </c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x14ac:dyDescent="0.25">
      <c r="A27" s="1"/>
      <c r="B27" s="27"/>
      <c r="C27" s="36">
        <f t="shared" ca="1" si="8"/>
        <v>-4.0834762114799128</v>
      </c>
      <c r="D27" s="36">
        <f t="shared" ca="1" si="9"/>
        <v>-1.1145651535365206</v>
      </c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x14ac:dyDescent="0.25">
      <c r="A28" s="1"/>
      <c r="B28" s="27"/>
      <c r="C28" s="36">
        <f t="shared" ca="1" si="8"/>
        <v>-2.3250739868854633</v>
      </c>
      <c r="D28" s="36">
        <f t="shared" ca="1" si="9"/>
        <v>-0.2702223173089372</v>
      </c>
      <c r="E28" s="36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x14ac:dyDescent="0.25">
      <c r="A29" s="1"/>
      <c r="B29" s="27"/>
      <c r="C29" s="36">
        <f t="shared" ca="1" si="8"/>
        <v>-0.52896708069231158</v>
      </c>
      <c r="D29" s="36">
        <f t="shared" ca="1" si="9"/>
        <v>-1.1914050607536182</v>
      </c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x14ac:dyDescent="0.25">
      <c r="A30" s="1"/>
      <c r="B30" s="27"/>
      <c r="C30" s="36">
        <f t="shared" ca="1" si="8"/>
        <v>-1.8893171883690847</v>
      </c>
      <c r="D30" s="36">
        <f t="shared" ca="1" si="9"/>
        <v>1.8572946935289181</v>
      </c>
      <c r="E30" s="3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x14ac:dyDescent="0.25">
      <c r="A31" s="1"/>
      <c r="B31" s="27"/>
      <c r="C31" s="36">
        <f t="shared" ca="1" si="8"/>
        <v>1.2624065740132739</v>
      </c>
      <c r="D31" s="36">
        <f t="shared" ca="1" si="9"/>
        <v>8.8417190512833588E-2</v>
      </c>
      <c r="E31" s="3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x14ac:dyDescent="0.25">
      <c r="A32" s="1"/>
      <c r="B32" s="27"/>
      <c r="C32" s="36">
        <f t="shared" ca="1" si="8"/>
        <v>0.34533331225694736</v>
      </c>
      <c r="D32" s="36">
        <f t="shared" ca="1" si="9"/>
        <v>1.738568382522433</v>
      </c>
      <c r="E32" s="36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x14ac:dyDescent="0.25">
      <c r="A33" s="1"/>
      <c r="B33" s="27"/>
      <c r="C33" s="36">
        <f t="shared" ca="1" si="8"/>
        <v>-1.8530679792679092</v>
      </c>
      <c r="D33" s="36">
        <f t="shared" ca="1" si="9"/>
        <v>-1.1213739614378722</v>
      </c>
      <c r="E33" s="36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x14ac:dyDescent="0.25">
      <c r="A34" s="1"/>
      <c r="B34" s="27"/>
      <c r="C34" s="36">
        <f t="shared" ca="1" si="8"/>
        <v>-0.5959734156841251</v>
      </c>
      <c r="D34" s="36">
        <f t="shared" ca="1" si="9"/>
        <v>-0.21123816712639018</v>
      </c>
      <c r="E34" s="36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x14ac:dyDescent="0.25">
      <c r="A35" s="1"/>
      <c r="B35" s="27"/>
      <c r="C35" s="36">
        <f t="shared" ca="1" si="8"/>
        <v>0.31589292979087968</v>
      </c>
      <c r="D35" s="36">
        <f t="shared" ca="1" si="9"/>
        <v>-0.21907344701310499</v>
      </c>
      <c r="E35" s="3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x14ac:dyDescent="0.25">
      <c r="A36" s="1"/>
      <c r="B36" s="27"/>
      <c r="C36" s="36">
        <f t="shared" ca="1" si="8"/>
        <v>1.6845514809045425</v>
      </c>
      <c r="D36" s="36">
        <f t="shared" ca="1" si="9"/>
        <v>0.44876165587649203</v>
      </c>
      <c r="E36" s="36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/>
      <c r="C37" s="36">
        <f t="shared" ca="1" si="8"/>
        <v>-0.7266128939555192</v>
      </c>
      <c r="D37" s="36">
        <f t="shared" ca="1" si="9"/>
        <v>6.8628632303225023E-2</v>
      </c>
      <c r="E37" s="36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18.75" customHeight="1" x14ac:dyDescent="0.4">
      <c r="A38" s="1"/>
      <c r="B38" s="27"/>
      <c r="C38" s="36">
        <f t="shared" ca="1" si="8"/>
        <v>-0.26670432225980367</v>
      </c>
      <c r="D38" s="36">
        <f t="shared" ca="1" si="9"/>
        <v>2.0271681112102891</v>
      </c>
      <c r="E38" s="36"/>
      <c r="F38" s="56" t="s">
        <v>30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/>
      <c r="C39" s="36">
        <f t="shared" ca="1" si="8"/>
        <v>-0.31344188689848701</v>
      </c>
      <c r="D39" s="36">
        <f t="shared" ca="1" si="9"/>
        <v>0.14939539490700754</v>
      </c>
      <c r="E39" s="3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ht="27" thickBot="1" x14ac:dyDescent="0.5">
      <c r="A40" s="1"/>
      <c r="B40" s="27"/>
      <c r="C40" s="36">
        <f t="shared" ca="1" si="8"/>
        <v>0.5894050589783133</v>
      </c>
      <c r="D40" s="36">
        <f t="shared" ca="1" si="9"/>
        <v>-1.7489253743286559</v>
      </c>
      <c r="E40" s="36"/>
      <c r="F40" s="52" t="s">
        <v>11</v>
      </c>
      <c r="G40" s="53"/>
      <c r="H40" s="53"/>
      <c r="I40" s="54"/>
      <c r="J40" s="28"/>
      <c r="K40" s="52" t="s">
        <v>26</v>
      </c>
      <c r="L40" s="53"/>
      <c r="M40" s="53"/>
      <c r="N40" s="53"/>
      <c r="O40" s="54"/>
      <c r="P40" s="28"/>
      <c r="Q40" s="52" t="s">
        <v>27</v>
      </c>
      <c r="R40" s="53"/>
      <c r="S40" s="53"/>
      <c r="T40" s="53"/>
      <c r="U40" s="54"/>
      <c r="V40" s="2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/>
      <c r="C41" s="36">
        <f t="shared" ca="1" si="8"/>
        <v>-0.39292161640510814</v>
      </c>
      <c r="D41" s="36">
        <f t="shared" ca="1" si="9"/>
        <v>2.0342784537715755</v>
      </c>
      <c r="E41" s="3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6.25" x14ac:dyDescent="0.45">
      <c r="A42" s="1"/>
      <c r="B42" s="27"/>
      <c r="C42" s="36">
        <f t="shared" ca="1" si="8"/>
        <v>1.0839217879617906</v>
      </c>
      <c r="D42" s="36">
        <f t="shared" ca="1" si="9"/>
        <v>0.9993629647727329</v>
      </c>
      <c r="E42" s="36"/>
      <c r="F42" s="44" t="s">
        <v>2</v>
      </c>
      <c r="G42" s="28"/>
      <c r="H42" s="28"/>
      <c r="I42" s="28"/>
      <c r="J42" s="28"/>
      <c r="K42" s="28" t="s">
        <v>16</v>
      </c>
      <c r="L42" s="28"/>
      <c r="M42" s="46">
        <f ca="1">ABS(G43-G48)</f>
        <v>0.12167058118916113</v>
      </c>
      <c r="N42" s="28"/>
      <c r="O42" s="28"/>
      <c r="P42" s="28"/>
      <c r="Q42" s="48" t="s">
        <v>22</v>
      </c>
      <c r="R42" s="30"/>
      <c r="S42" s="49" t="s">
        <v>21</v>
      </c>
      <c r="T42" s="30"/>
      <c r="U42" s="49" t="s">
        <v>23</v>
      </c>
      <c r="V42" s="2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5.75" thickBot="1" x14ac:dyDescent="0.3">
      <c r="A43" s="1"/>
      <c r="B43" s="27"/>
      <c r="C43" s="36">
        <f t="shared" ca="1" si="8"/>
        <v>-0.49647876559599452</v>
      </c>
      <c r="D43" s="36">
        <f t="shared" ca="1" si="9"/>
        <v>0.76654092212448588</v>
      </c>
      <c r="E43" s="36"/>
      <c r="F43" s="32" t="s">
        <v>0</v>
      </c>
      <c r="G43" s="51">
        <f ca="1">AVERAGE(XOne)</f>
        <v>-8.2519568192103737E-2</v>
      </c>
      <c r="H43" s="28"/>
      <c r="I43" s="28"/>
      <c r="J43" s="28"/>
      <c r="K43" s="28" t="s">
        <v>13</v>
      </c>
      <c r="L43" s="28"/>
      <c r="M43" s="47">
        <f ca="1">SQRT((1/G45+1/G50)*(((G45-1)*G44^2+(G50-1)*G49^2)/(G45+G50-2)))</f>
        <v>0.20821502258094832</v>
      </c>
      <c r="N43" s="28"/>
      <c r="O43" s="28"/>
      <c r="P43" s="28"/>
      <c r="Q43" s="50">
        <f ca="1">-1*M46</f>
        <v>-1.9714346585202402</v>
      </c>
      <c r="R43" s="34" t="s">
        <v>20</v>
      </c>
      <c r="S43" s="50">
        <f ca="1">M45</f>
        <v>0.58435063753317285</v>
      </c>
      <c r="T43" s="34" t="s">
        <v>20</v>
      </c>
      <c r="U43" s="50">
        <f ca="1">M46</f>
        <v>1.9714346585202402</v>
      </c>
      <c r="V43" s="2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15.75" thickBot="1" x14ac:dyDescent="0.3">
      <c r="A44" s="1"/>
      <c r="B44" s="27"/>
      <c r="C44" s="36">
        <f t="shared" ca="1" si="8"/>
        <v>2.250801056223851</v>
      </c>
      <c r="D44" s="36">
        <f t="shared" ca="1" si="9"/>
        <v>-0.52269383497852329</v>
      </c>
      <c r="E44" s="36"/>
      <c r="F44" s="32" t="s">
        <v>12</v>
      </c>
      <c r="G44" s="51">
        <f ca="1">_xlfn.STDEV.S(XOne)</f>
        <v>1.2412193253788444</v>
      </c>
      <c r="H44" s="28"/>
      <c r="I44" s="28"/>
      <c r="J44" s="28"/>
      <c r="K44" s="28"/>
      <c r="L44" s="28"/>
      <c r="M44" s="37"/>
      <c r="N44" s="28"/>
      <c r="O44" s="28"/>
      <c r="P44" s="28"/>
      <c r="Q44" s="28"/>
      <c r="R44" s="28"/>
      <c r="S44" s="28"/>
      <c r="T44" s="28"/>
      <c r="U44" s="28"/>
      <c r="V44" s="2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ht="15.75" thickBot="1" x14ac:dyDescent="0.3">
      <c r="A45" s="1"/>
      <c r="B45" s="27"/>
      <c r="C45" s="36">
        <f t="shared" ca="1" si="8"/>
        <v>2.2596064381030789E-3</v>
      </c>
      <c r="D45" s="36">
        <f t="shared" ca="1" si="9"/>
        <v>-2.2688867379256088</v>
      </c>
      <c r="E45" s="36"/>
      <c r="F45" s="32" t="s">
        <v>15</v>
      </c>
      <c r="G45" s="45">
        <f ca="1">COUNT(XOne)</f>
        <v>105</v>
      </c>
      <c r="H45" s="28"/>
      <c r="I45" s="28"/>
      <c r="J45" s="28"/>
      <c r="K45" s="28" t="s">
        <v>17</v>
      </c>
      <c r="L45" s="28"/>
      <c r="M45" s="46">
        <f ca="1">M42/M43</f>
        <v>0.58435063753317285</v>
      </c>
      <c r="N45" s="28"/>
      <c r="O45" s="28"/>
      <c r="P45" s="28"/>
      <c r="Q45" s="35" t="str">
        <f ca="1">IF(OR(S43&lt;Q43,S43&gt;U43),F123,F122)</f>
        <v>Ho: Fail to reject the null hypothesis.</v>
      </c>
      <c r="R45" s="28"/>
      <c r="S45" s="28"/>
      <c r="T45" s="28"/>
      <c r="U45" s="28"/>
      <c r="V45" s="2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ht="15.75" thickBot="1" x14ac:dyDescent="0.3">
      <c r="A46" s="1"/>
      <c r="B46" s="27"/>
      <c r="C46" s="36">
        <f t="shared" ca="1" si="8"/>
        <v>-0.80720795101790221</v>
      </c>
      <c r="D46" s="36">
        <f t="shared" ca="1" si="9"/>
        <v>1.9534388971362411</v>
      </c>
      <c r="E46" s="36"/>
      <c r="F46" s="28"/>
      <c r="G46" s="28"/>
      <c r="H46" s="28"/>
      <c r="I46" s="28"/>
      <c r="J46" s="28"/>
      <c r="K46" s="28" t="s">
        <v>18</v>
      </c>
      <c r="L46" s="28"/>
      <c r="M46" s="47">
        <f ca="1">_xlfn.T.INV.2T(G55,(G45+G50-2))</f>
        <v>1.9714346585202402</v>
      </c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19.5" thickBot="1" x14ac:dyDescent="0.35">
      <c r="A47" s="1"/>
      <c r="B47" s="27"/>
      <c r="C47" s="36">
        <f t="shared" ca="1" si="8"/>
        <v>-5.8636194531873451E-2</v>
      </c>
      <c r="D47" s="36">
        <f t="shared" ca="1" si="9"/>
        <v>1.2003364567071997</v>
      </c>
      <c r="E47" s="36"/>
      <c r="F47" s="44" t="s">
        <v>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x14ac:dyDescent="0.25">
      <c r="A48" s="1"/>
      <c r="B48" s="27"/>
      <c r="C48" s="36">
        <f t="shared" ca="1" si="8"/>
        <v>-0.79785667916384317</v>
      </c>
      <c r="D48" s="36">
        <f t="shared" ca="1" si="9"/>
        <v>-0.27167063825514737</v>
      </c>
      <c r="E48" s="36"/>
      <c r="F48" s="32" t="s">
        <v>0</v>
      </c>
      <c r="G48" s="46">
        <f ca="1">AVERAGE(XTwo)</f>
        <v>3.9151012997057401E-2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x14ac:dyDescent="0.25">
      <c r="A49" s="1"/>
      <c r="B49" s="27"/>
      <c r="C49" s="36">
        <f t="shared" ca="1" si="8"/>
        <v>-0.88148949837602819</v>
      </c>
      <c r="D49" s="36">
        <f t="shared" ca="1" si="9"/>
        <v>-1.9420087174491654</v>
      </c>
      <c r="E49" s="36"/>
      <c r="F49" s="32" t="s">
        <v>12</v>
      </c>
      <c r="G49" s="51">
        <f ca="1">_xlfn.STDEV.S(XTwo)</f>
        <v>1.7353649838827832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/>
      <c r="C50" s="36">
        <f t="shared" ca="1" si="8"/>
        <v>-0.20021153031483269</v>
      </c>
      <c r="D50" s="36">
        <f t="shared" ca="1" si="9"/>
        <v>0.1517941348814219</v>
      </c>
      <c r="E50" s="36"/>
      <c r="F50" s="32" t="s">
        <v>14</v>
      </c>
      <c r="G50" s="45">
        <f ca="1">COUNT(XTwo)</f>
        <v>105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x14ac:dyDescent="0.25">
      <c r="A51" s="1"/>
      <c r="B51" s="27"/>
      <c r="C51" s="36">
        <f t="shared" ca="1" si="8"/>
        <v>-1.5594688593511996</v>
      </c>
      <c r="D51" s="36">
        <f t="shared" ca="1" si="9"/>
        <v>0.58144704121365676</v>
      </c>
      <c r="E51" s="3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/>
      <c r="C52" s="36">
        <f t="shared" ref="C52:C83" ca="1" si="10">_xlfn.NORM.INV(RAND(),$D$11,$D$12)</f>
        <v>0.87870086431864092</v>
      </c>
      <c r="D52" s="36">
        <f t="shared" ref="D52:D83" ca="1" si="11">_xlfn.NORM.INV(RAND(),$D$15,$D$16)</f>
        <v>-0.30714213753213387</v>
      </c>
      <c r="E52" s="3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4" thickBot="1" x14ac:dyDescent="0.4">
      <c r="A53" s="1"/>
      <c r="B53" s="27"/>
      <c r="C53" s="36">
        <f t="shared" ca="1" si="10"/>
        <v>0.84913908158565843</v>
      </c>
      <c r="D53" s="36">
        <f t="shared" ca="1" si="11"/>
        <v>1.8222301065085476</v>
      </c>
      <c r="E53" s="36"/>
      <c r="F53" s="55" t="s">
        <v>25</v>
      </c>
      <c r="G53" s="53"/>
      <c r="H53" s="53"/>
      <c r="I53" s="54"/>
      <c r="J53" s="28"/>
      <c r="K53" s="28"/>
      <c r="L53" s="28"/>
      <c r="M53" s="28"/>
      <c r="N53" s="28"/>
      <c r="O53" s="28"/>
      <c r="P53" s="28"/>
      <c r="Q53" s="52" t="s">
        <v>29</v>
      </c>
      <c r="R53" s="53"/>
      <c r="S53" s="53"/>
      <c r="T53" s="53"/>
      <c r="U53" s="54"/>
      <c r="V53" s="2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/>
      <c r="C54" s="36">
        <f t="shared" ca="1" si="10"/>
        <v>-2.0809367283819054</v>
      </c>
      <c r="D54" s="36">
        <f t="shared" ca="1" si="11"/>
        <v>0.55832488762191002</v>
      </c>
      <c r="E54" s="3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24" thickBot="1" x14ac:dyDescent="0.4">
      <c r="A55" s="1"/>
      <c r="B55" s="27"/>
      <c r="C55" s="36">
        <f t="shared" ca="1" si="10"/>
        <v>1.0933276740838394</v>
      </c>
      <c r="D55" s="36">
        <f t="shared" ca="1" si="11"/>
        <v>0.17750725188765426</v>
      </c>
      <c r="E55" s="36"/>
      <c r="F55" s="28" t="s">
        <v>24</v>
      </c>
      <c r="G55" s="2">
        <v>0.05</v>
      </c>
      <c r="H55" s="28"/>
      <c r="I55" s="28"/>
      <c r="J55" s="28"/>
      <c r="K55" s="28"/>
      <c r="L55" s="28"/>
      <c r="M55" s="28"/>
      <c r="N55" s="28"/>
      <c r="O55" s="28"/>
      <c r="P55" s="28"/>
      <c r="Q55" s="28" t="s">
        <v>19</v>
      </c>
      <c r="R55" s="57">
        <f ca="1">_xlfn.T.DIST.2T(S43,(G45+G50-2))</f>
        <v>0.55961767214642155</v>
      </c>
      <c r="S55" s="49"/>
      <c r="T55" s="30"/>
      <c r="U55" s="49"/>
      <c r="V55" s="2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x14ac:dyDescent="0.25">
      <c r="A56" s="1"/>
      <c r="B56" s="27"/>
      <c r="C56" s="36">
        <f t="shared" ca="1" si="10"/>
        <v>-0.86148594661497657</v>
      </c>
      <c r="D56" s="36">
        <f t="shared" ca="1" si="11"/>
        <v>2.903356035554518</v>
      </c>
      <c r="E56" s="36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0"/>
      <c r="R56" s="34"/>
      <c r="S56" s="50"/>
      <c r="T56" s="34"/>
      <c r="U56" s="50"/>
      <c r="V56" s="2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x14ac:dyDescent="0.25">
      <c r="A57" s="1"/>
      <c r="B57" s="27"/>
      <c r="C57" s="36">
        <f t="shared" ca="1" si="10"/>
        <v>-2.3480227601561698</v>
      </c>
      <c r="D57" s="36">
        <f t="shared" ca="1" si="11"/>
        <v>-0.86246132041451129</v>
      </c>
      <c r="E57" s="36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ht="15.75" thickBot="1" x14ac:dyDescent="0.3">
      <c r="A58" s="1"/>
      <c r="B58" s="27"/>
      <c r="C58" s="36">
        <f t="shared" ca="1" si="10"/>
        <v>-0.42847585089857082</v>
      </c>
      <c r="D58" s="36">
        <f t="shared" ca="1" si="11"/>
        <v>1.8262300437299339</v>
      </c>
      <c r="E58" s="36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9"/>
      <c r="R58" s="58"/>
      <c r="S58" s="58"/>
      <c r="T58" s="58"/>
      <c r="U58" s="58"/>
      <c r="V58" s="2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ht="15.75" thickTop="1" x14ac:dyDescent="0.25">
      <c r="A59" s="1"/>
      <c r="B59" s="27"/>
      <c r="C59" s="36">
        <f t="shared" ca="1" si="10"/>
        <v>9.9785416359476325E-2</v>
      </c>
      <c r="D59" s="36">
        <f t="shared" ca="1" si="11"/>
        <v>2.7616091626528396</v>
      </c>
      <c r="E59" s="3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26.25" x14ac:dyDescent="0.4">
      <c r="A60" s="1"/>
      <c r="B60" s="27"/>
      <c r="C60" s="36">
        <f t="shared" ca="1" si="10"/>
        <v>1.4185902203849778</v>
      </c>
      <c r="D60" s="36">
        <f t="shared" ca="1" si="11"/>
        <v>4.2774813023230527</v>
      </c>
      <c r="E60" s="36"/>
      <c r="F60" s="56" t="s">
        <v>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ht="15.75" thickBot="1" x14ac:dyDescent="0.3">
      <c r="A61" s="1"/>
      <c r="B61" s="27"/>
      <c r="C61" s="36">
        <f t="shared" ca="1" si="10"/>
        <v>-0.83565846885626704</v>
      </c>
      <c r="D61" s="36">
        <f t="shared" ca="1" si="11"/>
        <v>-0.20061781505005727</v>
      </c>
      <c r="E61" s="3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27" thickBot="1" x14ac:dyDescent="0.5">
      <c r="A62" s="1"/>
      <c r="B62" s="27"/>
      <c r="C62" s="36">
        <f t="shared" ca="1" si="10"/>
        <v>0.82481401544306421</v>
      </c>
      <c r="D62" s="36">
        <f t="shared" ca="1" si="11"/>
        <v>-0.28345851984447806</v>
      </c>
      <c r="E62" s="36"/>
      <c r="F62" s="52" t="s">
        <v>11</v>
      </c>
      <c r="G62" s="53"/>
      <c r="H62" s="53"/>
      <c r="I62" s="54"/>
      <c r="J62" s="28"/>
      <c r="K62" s="52" t="s">
        <v>26</v>
      </c>
      <c r="L62" s="53"/>
      <c r="M62" s="53"/>
      <c r="N62" s="53"/>
      <c r="O62" s="54"/>
      <c r="P62" s="28"/>
      <c r="Q62" s="52" t="s">
        <v>27</v>
      </c>
      <c r="R62" s="53"/>
      <c r="S62" s="53"/>
      <c r="T62" s="53"/>
      <c r="U62" s="54"/>
      <c r="V62" s="2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ht="15.75" thickBot="1" x14ac:dyDescent="0.3">
      <c r="A63" s="1"/>
      <c r="B63" s="27"/>
      <c r="C63" s="36">
        <f t="shared" ca="1" si="10"/>
        <v>0.46948462275902447</v>
      </c>
      <c r="D63" s="36">
        <f t="shared" ca="1" si="11"/>
        <v>4.1747930962604318</v>
      </c>
      <c r="E63" s="3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6.25" x14ac:dyDescent="0.45">
      <c r="A64" s="1"/>
      <c r="B64" s="27"/>
      <c r="C64" s="36">
        <f t="shared" ca="1" si="10"/>
        <v>1.5117023411382255</v>
      </c>
      <c r="D64" s="36">
        <f t="shared" ca="1" si="11"/>
        <v>-2.2617081189390156</v>
      </c>
      <c r="E64" s="36"/>
      <c r="F64" s="44" t="s">
        <v>2</v>
      </c>
      <c r="G64" s="28"/>
      <c r="H64" s="28"/>
      <c r="I64" s="28"/>
      <c r="J64" s="28"/>
      <c r="K64" s="28" t="s">
        <v>16</v>
      </c>
      <c r="L64" s="28"/>
      <c r="M64" s="46">
        <f ca="1">ABS(G65-G70)</f>
        <v>0.12167058118916113</v>
      </c>
      <c r="N64" s="28"/>
      <c r="O64" s="28"/>
      <c r="P64" s="28"/>
      <c r="Q64" s="48" t="s">
        <v>22</v>
      </c>
      <c r="R64" s="30"/>
      <c r="S64" s="49" t="s">
        <v>21</v>
      </c>
      <c r="T64" s="30"/>
      <c r="U64" s="49" t="s">
        <v>23</v>
      </c>
      <c r="V64" s="29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ht="15.75" thickBot="1" x14ac:dyDescent="0.3">
      <c r="A65" s="1"/>
      <c r="B65" s="27"/>
      <c r="C65" s="36">
        <f t="shared" ca="1" si="10"/>
        <v>0.27404515629110388</v>
      </c>
      <c r="D65" s="36">
        <f t="shared" ca="1" si="11"/>
        <v>-0.24281542228755343</v>
      </c>
      <c r="E65" s="36"/>
      <c r="F65" s="32" t="s">
        <v>0</v>
      </c>
      <c r="G65" s="51">
        <f ca="1">AVERAGE(XOne)</f>
        <v>-8.2519568192103737E-2</v>
      </c>
      <c r="H65" s="28"/>
      <c r="I65" s="28"/>
      <c r="J65" s="28"/>
      <c r="K65" s="28" t="s">
        <v>13</v>
      </c>
      <c r="L65" s="28"/>
      <c r="M65" s="47">
        <f ca="1">SQRT((G66^2/G67+G71^2/G72))</f>
        <v>0.20821502258094832</v>
      </c>
      <c r="N65" s="28"/>
      <c r="O65" s="28"/>
      <c r="P65" s="28"/>
      <c r="Q65" s="50">
        <f ca="1">-1*M73</f>
        <v>-1.9726626923813055</v>
      </c>
      <c r="R65" s="34" t="s">
        <v>20</v>
      </c>
      <c r="S65" s="50">
        <f ca="1">M72</f>
        <v>0.58435063753317285</v>
      </c>
      <c r="T65" s="34" t="s">
        <v>20</v>
      </c>
      <c r="U65" s="50">
        <f ca="1">M73</f>
        <v>1.9726626923813055</v>
      </c>
      <c r="V65" s="2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ht="15.75" thickBot="1" x14ac:dyDescent="0.3">
      <c r="A66" s="1"/>
      <c r="B66" s="27"/>
      <c r="C66" s="36">
        <f t="shared" ca="1" si="10"/>
        <v>-1.7868728065088819</v>
      </c>
      <c r="D66" s="36">
        <f t="shared" ca="1" si="11"/>
        <v>-1.3385930065517071</v>
      </c>
      <c r="E66" s="36"/>
      <c r="F66" s="32" t="s">
        <v>12</v>
      </c>
      <c r="G66" s="51">
        <f ca="1">_xlfn.STDEV.S(XOne)</f>
        <v>1.2412193253788444</v>
      </c>
      <c r="H66" s="28"/>
      <c r="I66" s="28"/>
      <c r="J66" s="28"/>
      <c r="K66" s="28"/>
      <c r="L66" s="28"/>
      <c r="M66" s="37"/>
      <c r="N66" s="28"/>
      <c r="O66" s="28"/>
      <c r="P66" s="28"/>
      <c r="Q66" s="28"/>
      <c r="R66" s="28"/>
      <c r="S66" s="28"/>
      <c r="T66" s="28"/>
      <c r="U66" s="28"/>
      <c r="V66" s="2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ht="15.75" thickBot="1" x14ac:dyDescent="0.3">
      <c r="A67" s="1"/>
      <c r="B67" s="27"/>
      <c r="C67" s="36">
        <f t="shared" ca="1" si="10"/>
        <v>0.27100935818674793</v>
      </c>
      <c r="D67" s="36">
        <f t="shared" ca="1" si="11"/>
        <v>1.8683988594912679</v>
      </c>
      <c r="E67" s="36"/>
      <c r="F67" s="32" t="s">
        <v>15</v>
      </c>
      <c r="G67" s="45">
        <f ca="1">COUNT(XOne)</f>
        <v>105</v>
      </c>
      <c r="H67" s="28"/>
      <c r="I67" s="28"/>
      <c r="J67" s="28"/>
      <c r="K67" s="5" t="s">
        <v>39</v>
      </c>
      <c r="M67" s="62">
        <f ca="1">G71^2/G66^2</f>
        <v>1.954720206819077</v>
      </c>
      <c r="N67" s="28"/>
      <c r="O67" s="28"/>
      <c r="P67" s="28"/>
      <c r="Q67" s="35" t="str">
        <f ca="1">IF(OR(S65&lt;Q65,S65&gt;U65),F123,F122)</f>
        <v>Ho: Fail to reject the null hypothesis.</v>
      </c>
      <c r="R67" s="28"/>
      <c r="S67" s="28"/>
      <c r="T67" s="28"/>
      <c r="U67" s="28"/>
      <c r="V67" s="2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ht="15.75" thickBot="1" x14ac:dyDescent="0.3">
      <c r="A68" s="1"/>
      <c r="B68" s="27"/>
      <c r="C68" s="36">
        <f t="shared" ca="1" si="10"/>
        <v>-0.49153569740911857</v>
      </c>
      <c r="D68" s="36">
        <f t="shared" ca="1" si="11"/>
        <v>-0.18454670566900361</v>
      </c>
      <c r="E68" s="36"/>
      <c r="F68" s="28"/>
      <c r="G68" s="28"/>
      <c r="H68" s="28"/>
      <c r="I68" s="28"/>
      <c r="J68" s="28"/>
      <c r="K68" s="61" t="s">
        <v>38</v>
      </c>
      <c r="M68" s="64">
        <f ca="1">(1/G67+M67/G72)^2</f>
        <v>7.9187043089206071E-4</v>
      </c>
      <c r="N68" s="5" t="s">
        <v>40</v>
      </c>
      <c r="O68" s="60">
        <f ca="1">M68/M69</f>
        <v>188.33677969785373</v>
      </c>
      <c r="P68" s="28"/>
      <c r="Q68" s="28"/>
      <c r="R68" s="28"/>
      <c r="S68" s="28"/>
      <c r="T68" s="28"/>
      <c r="U68" s="28"/>
      <c r="V68" s="29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ht="19.5" thickBot="1" x14ac:dyDescent="0.35">
      <c r="A69" s="1"/>
      <c r="B69" s="27"/>
      <c r="C69" s="36">
        <f t="shared" ca="1" si="10"/>
        <v>0.63668337926858909</v>
      </c>
      <c r="D69" s="36">
        <f t="shared" ca="1" si="11"/>
        <v>-2.5304219081965691</v>
      </c>
      <c r="E69" s="36"/>
      <c r="F69" s="44" t="s">
        <v>3</v>
      </c>
      <c r="G69" s="28"/>
      <c r="H69" s="28"/>
      <c r="I69" s="28"/>
      <c r="J69" s="28"/>
      <c r="M69" s="65">
        <f ca="1">1/(G67^2*(G67-1))+M67^2/(G72^2*(G72-1))</f>
        <v>4.204544816803432E-6</v>
      </c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/>
      <c r="C70" s="36">
        <f t="shared" ca="1" si="10"/>
        <v>-1.1744502077782013</v>
      </c>
      <c r="D70" s="36">
        <f t="shared" ca="1" si="11"/>
        <v>-1.5856758877116657</v>
      </c>
      <c r="E70" s="36"/>
      <c r="F70" s="32" t="s">
        <v>0</v>
      </c>
      <c r="G70" s="46">
        <f ca="1">AVERAGE(XTwo)</f>
        <v>3.9151012997057401E-2</v>
      </c>
      <c r="H70" s="28"/>
      <c r="I70" s="28"/>
      <c r="J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ht="15.75" thickBot="1" x14ac:dyDescent="0.3">
      <c r="A71" s="1"/>
      <c r="B71" s="27"/>
      <c r="C71" s="36">
        <f t="shared" ca="1" si="10"/>
        <v>-2.3049190291171286</v>
      </c>
      <c r="D71" s="36">
        <f t="shared" ca="1" si="11"/>
        <v>-2.2953036019329893</v>
      </c>
      <c r="E71" s="36"/>
      <c r="F71" s="32" t="s">
        <v>12</v>
      </c>
      <c r="G71" s="51">
        <f ca="1">_xlfn.STDEV.S(XTwo)</f>
        <v>1.7353649838827832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ht="15.75" thickBot="1" x14ac:dyDescent="0.3">
      <c r="A72" s="1"/>
      <c r="B72" s="27"/>
      <c r="C72" s="36">
        <f t="shared" ca="1" si="10"/>
        <v>2.5838641590766036</v>
      </c>
      <c r="D72" s="36">
        <f t="shared" ca="1" si="11"/>
        <v>-2.4446380407266162</v>
      </c>
      <c r="E72" s="36"/>
      <c r="F72" s="32" t="s">
        <v>14</v>
      </c>
      <c r="G72" s="45">
        <f ca="1">COUNT(XTwo)</f>
        <v>105</v>
      </c>
      <c r="H72" s="28"/>
      <c r="I72" s="28"/>
      <c r="J72" s="28"/>
      <c r="K72" s="28" t="s">
        <v>17</v>
      </c>
      <c r="L72" s="28"/>
      <c r="M72" s="46">
        <f ca="1">M64/M65</f>
        <v>0.58435063753317285</v>
      </c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ht="15.75" thickBot="1" x14ac:dyDescent="0.3">
      <c r="A73" s="1"/>
      <c r="B73" s="27"/>
      <c r="C73" s="36">
        <f t="shared" ca="1" si="10"/>
        <v>-0.90170831818588015</v>
      </c>
      <c r="D73" s="36">
        <f t="shared" ca="1" si="11"/>
        <v>-0.1125444789583392</v>
      </c>
      <c r="E73" s="36"/>
      <c r="F73" s="28"/>
      <c r="G73" s="28"/>
      <c r="H73" s="28"/>
      <c r="I73" s="28"/>
      <c r="J73" s="28"/>
      <c r="K73" s="28" t="s">
        <v>18</v>
      </c>
      <c r="L73" s="28"/>
      <c r="M73" s="47">
        <f ca="1">_xlfn.T.INV.2T(G77,O68)</f>
        <v>1.9726626923813055</v>
      </c>
      <c r="N73" s="28"/>
      <c r="O73" s="28"/>
      <c r="P73" s="28"/>
      <c r="Q73" s="28"/>
      <c r="R73" s="28"/>
      <c r="S73" s="28"/>
      <c r="T73" s="28"/>
      <c r="U73" s="28"/>
      <c r="V73" s="29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ht="15.75" thickBot="1" x14ac:dyDescent="0.3">
      <c r="A74" s="1"/>
      <c r="B74" s="27"/>
      <c r="C74" s="36">
        <f t="shared" ca="1" si="10"/>
        <v>-1.1457642600138027</v>
      </c>
      <c r="D74" s="36">
        <f t="shared" ca="1" si="11"/>
        <v>-1.6939756624941804</v>
      </c>
      <c r="E74" s="3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ht="24" thickBot="1" x14ac:dyDescent="0.4">
      <c r="A75" s="1"/>
      <c r="B75" s="27"/>
      <c r="C75" s="36">
        <f t="shared" ca="1" si="10"/>
        <v>0.30050351284547122</v>
      </c>
      <c r="D75" s="36">
        <f t="shared" ca="1" si="11"/>
        <v>-2.4535712307731092</v>
      </c>
      <c r="E75" s="36"/>
      <c r="F75" s="55" t="s">
        <v>25</v>
      </c>
      <c r="G75" s="53"/>
      <c r="H75" s="53"/>
      <c r="I75" s="54"/>
      <c r="J75" s="28"/>
      <c r="K75" s="28"/>
      <c r="L75" s="28"/>
      <c r="M75" s="28"/>
      <c r="N75" s="28"/>
      <c r="O75" s="28"/>
      <c r="P75" s="28"/>
      <c r="Q75" s="52" t="s">
        <v>29</v>
      </c>
      <c r="R75" s="53"/>
      <c r="S75" s="53"/>
      <c r="T75" s="53"/>
      <c r="U75" s="54"/>
      <c r="V75" s="29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ht="15.75" thickBot="1" x14ac:dyDescent="0.3">
      <c r="A76" s="1"/>
      <c r="B76" s="27"/>
      <c r="C76" s="36">
        <f t="shared" ca="1" si="10"/>
        <v>-0.19006509707000641</v>
      </c>
      <c r="D76" s="36">
        <f t="shared" ca="1" si="11"/>
        <v>-0.92564411228930699</v>
      </c>
      <c r="E76" s="3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ht="24" thickBot="1" x14ac:dyDescent="0.4">
      <c r="A77" s="1"/>
      <c r="B77" s="27"/>
      <c r="C77" s="36">
        <f t="shared" ca="1" si="10"/>
        <v>0.92733746044431209</v>
      </c>
      <c r="D77" s="36">
        <f t="shared" ca="1" si="11"/>
        <v>0.32883600469088886</v>
      </c>
      <c r="E77" s="36"/>
      <c r="F77" s="28" t="s">
        <v>24</v>
      </c>
      <c r="G77" s="2">
        <v>0.05</v>
      </c>
      <c r="H77" s="28"/>
      <c r="I77" s="28"/>
      <c r="J77" s="28"/>
      <c r="K77" s="28"/>
      <c r="L77" s="28"/>
      <c r="M77" s="28"/>
      <c r="N77" s="28"/>
      <c r="O77" s="28"/>
      <c r="P77" s="28"/>
      <c r="Q77" s="28" t="s">
        <v>19</v>
      </c>
      <c r="R77" s="63">
        <f ca="1">_xlfn.T.DIST.2T(M72,(G67+G72-2))</f>
        <v>0.55961767214642155</v>
      </c>
      <c r="S77" s="49"/>
      <c r="T77" s="30"/>
      <c r="U77" s="49"/>
      <c r="V77" s="29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/>
      <c r="C78" s="36">
        <f t="shared" ca="1" si="10"/>
        <v>-0.4785856657122029</v>
      </c>
      <c r="D78" s="36">
        <f t="shared" ca="1" si="11"/>
        <v>-2.416840592496142</v>
      </c>
      <c r="E78" s="3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/>
      <c r="C79" s="36">
        <f t="shared" ca="1" si="10"/>
        <v>0.60395063649159841</v>
      </c>
      <c r="D79" s="36">
        <f t="shared" ca="1" si="11"/>
        <v>0.26268781897494731</v>
      </c>
      <c r="E79" s="36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/>
      <c r="C80" s="36">
        <f t="shared" ca="1" si="10"/>
        <v>0.25796267969334863</v>
      </c>
      <c r="D80" s="36">
        <f t="shared" ca="1" si="11"/>
        <v>-0.86959951266830626</v>
      </c>
      <c r="E80" s="36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/>
      <c r="C81" s="36">
        <f t="shared" ca="1" si="10"/>
        <v>0.54910485356217309</v>
      </c>
      <c r="D81" s="36">
        <f t="shared" ca="1" si="11"/>
        <v>-1.1713501360761116</v>
      </c>
      <c r="E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/>
      <c r="C82" s="36">
        <f t="shared" ca="1" si="10"/>
        <v>0.64170480217861847</v>
      </c>
      <c r="D82" s="36">
        <f t="shared" ca="1" si="11"/>
        <v>-1.8446830102758451</v>
      </c>
      <c r="E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ht="15.75" thickBot="1" x14ac:dyDescent="0.3">
      <c r="A83" s="1"/>
      <c r="B83" s="27"/>
      <c r="C83" s="36">
        <f t="shared" ca="1" si="10"/>
        <v>0.18885811720943363</v>
      </c>
      <c r="D83" s="36">
        <f t="shared" ca="1" si="11"/>
        <v>-0.61983946683468938</v>
      </c>
      <c r="E83" s="3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ht="15.75" thickBot="1" x14ac:dyDescent="0.3">
      <c r="A84" s="1"/>
      <c r="B84" s="27"/>
      <c r="C84" s="36">
        <f t="shared" ref="C84:C115" ca="1" si="12">_xlfn.NORM.INV(RAND(),$D$11,$D$12)</f>
        <v>0.57730175813723039</v>
      </c>
      <c r="D84" s="36">
        <f t="shared" ref="D84:D115" ca="1" si="13">_xlfn.NORM.INV(RAND(),$D$15,$D$16)</f>
        <v>-0.35748840042809632</v>
      </c>
      <c r="E84" s="36"/>
      <c r="F84" s="68" t="s">
        <v>41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70"/>
      <c r="T84" s="28"/>
      <c r="U84" s="28"/>
      <c r="V84" s="29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/>
      <c r="C85" s="36">
        <f t="shared" ca="1" si="12"/>
        <v>8.6039513874070411E-2</v>
      </c>
      <c r="D85" s="36">
        <f t="shared" ca="1" si="13"/>
        <v>2.0236534119901122</v>
      </c>
      <c r="E85" s="36"/>
      <c r="F85" s="5" t="s">
        <v>42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/>
      <c r="C86" s="36">
        <f t="shared" ca="1" si="12"/>
        <v>-0.37596665345353986</v>
      </c>
      <c r="D86" s="36">
        <f t="shared" ca="1" si="13"/>
        <v>-1.5984174692045312</v>
      </c>
      <c r="E86" s="36"/>
      <c r="F86" s="5" t="s">
        <v>43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1"/>
      <c r="X86" s="1"/>
      <c r="Y86" s="1"/>
      <c r="Z86" s="1" t="s">
        <v>34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/>
      <c r="C87" s="36">
        <f t="shared" ca="1" si="12"/>
        <v>-1.2999373828728316</v>
      </c>
      <c r="D87" s="36">
        <f t="shared" ca="1" si="13"/>
        <v>-0.22651115332855717</v>
      </c>
      <c r="E87" s="36"/>
      <c r="F87" s="5" t="s">
        <v>44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/>
      <c r="C88" s="36">
        <f t="shared" ca="1" si="12"/>
        <v>1.5115885229257762</v>
      </c>
      <c r="D88" s="36">
        <f t="shared" ca="1" si="13"/>
        <v>-0.40176040358320614</v>
      </c>
      <c r="E88" s="36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/>
      <c r="C89" s="36">
        <f t="shared" ca="1" si="12"/>
        <v>0.46722335222141836</v>
      </c>
      <c r="D89" s="36">
        <f t="shared" ca="1" si="13"/>
        <v>-2.7831475881324201</v>
      </c>
      <c r="E89" s="36"/>
      <c r="F89" s="5" t="s">
        <v>45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/>
      <c r="C90" s="36">
        <f t="shared" ca="1" si="12"/>
        <v>0.74679872504882805</v>
      </c>
      <c r="D90" s="36">
        <f t="shared" ca="1" si="13"/>
        <v>0.54072330865071161</v>
      </c>
      <c r="E90" s="36"/>
      <c r="G90" s="28"/>
      <c r="H90" s="28"/>
      <c r="I90" s="28"/>
      <c r="J90" s="28"/>
      <c r="K90" s="28"/>
      <c r="L90" s="28"/>
      <c r="M90" s="28"/>
      <c r="N90" s="28"/>
      <c r="O90" t="s">
        <v>46</v>
      </c>
      <c r="Q90"/>
      <c r="R90" s="28"/>
      <c r="S90" s="71" t="s">
        <v>47</v>
      </c>
      <c r="T90" s="28"/>
      <c r="U90" s="28"/>
      <c r="V90" s="29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/>
      <c r="C91" s="36">
        <f t="shared" ca="1" si="12"/>
        <v>-0.35259002619595964</v>
      </c>
      <c r="D91" s="36">
        <f t="shared" ca="1" si="13"/>
        <v>2.1344411092829114</v>
      </c>
      <c r="E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/>
      <c r="C92" s="36">
        <f t="shared" ca="1" si="12"/>
        <v>-2.1173376224599711</v>
      </c>
      <c r="D92" s="36">
        <f t="shared" ca="1" si="13"/>
        <v>-8.5770633938978866E-2</v>
      </c>
      <c r="E92" s="3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/>
      <c r="C93" s="36">
        <f t="shared" ca="1" si="12"/>
        <v>-0.68741155108323648</v>
      </c>
      <c r="D93" s="36">
        <f t="shared" ca="1" si="13"/>
        <v>0.33990811415394517</v>
      </c>
      <c r="E93" s="36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/>
      <c r="C94" s="36">
        <f t="shared" ca="1" si="12"/>
        <v>1.1559275132034776</v>
      </c>
      <c r="D94" s="36">
        <f t="shared" ca="1" si="13"/>
        <v>4.6663943609588046</v>
      </c>
      <c r="E94" s="36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/>
      <c r="C95" s="36">
        <f t="shared" ca="1" si="12"/>
        <v>2.4964909993049282</v>
      </c>
      <c r="D95" s="36">
        <f t="shared" ca="1" si="13"/>
        <v>-2.602784711697419</v>
      </c>
      <c r="E95" s="3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/>
      <c r="C96" s="36">
        <f t="shared" ca="1" si="12"/>
        <v>0.86734854904840464</v>
      </c>
      <c r="D96" s="36">
        <f t="shared" ca="1" si="13"/>
        <v>-3.4943154232784108</v>
      </c>
      <c r="E96" s="36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/>
      <c r="C97" s="36">
        <f t="shared" ca="1" si="12"/>
        <v>1.8744777305667675</v>
      </c>
      <c r="D97" s="36">
        <f t="shared" ca="1" si="13"/>
        <v>-0.24029448608767728</v>
      </c>
      <c r="E97" s="3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/>
      <c r="C98" s="36">
        <f t="shared" ca="1" si="12"/>
        <v>0.17155122848933579</v>
      </c>
      <c r="D98" s="36">
        <f t="shared" ca="1" si="13"/>
        <v>-0.8026549420397564</v>
      </c>
      <c r="E98" s="3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/>
      <c r="C99" s="36">
        <f t="shared" ca="1" si="12"/>
        <v>2.46827549784931</v>
      </c>
      <c r="D99" s="36">
        <f t="shared" ca="1" si="13"/>
        <v>-0.57803020822813311</v>
      </c>
      <c r="E99" s="3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/>
      <c r="C100" s="36">
        <f t="shared" ca="1" si="12"/>
        <v>-1.7870883445348933</v>
      </c>
      <c r="D100" s="36">
        <f t="shared" ca="1" si="13"/>
        <v>1.9171158038448068</v>
      </c>
      <c r="E100" s="3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/>
      <c r="C101" s="36">
        <f t="shared" ca="1" si="12"/>
        <v>1.9766543058822987</v>
      </c>
      <c r="D101" s="36">
        <f t="shared" ca="1" si="13"/>
        <v>2.8479689909927872</v>
      </c>
      <c r="E101" s="3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/>
      <c r="C102" s="36">
        <f t="shared" ca="1" si="12"/>
        <v>-1.4993524106481597</v>
      </c>
      <c r="D102" s="36">
        <f t="shared" ca="1" si="13"/>
        <v>1.1685087697594789</v>
      </c>
      <c r="E102" s="3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/>
      <c r="C103" s="36">
        <f t="shared" ca="1" si="12"/>
        <v>5.6865669045444447E-2</v>
      </c>
      <c r="D103" s="36">
        <f t="shared" ca="1" si="13"/>
        <v>3.1636917542717344</v>
      </c>
      <c r="E103" s="3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/>
      <c r="C104" s="36">
        <f t="shared" ca="1" si="12"/>
        <v>0.78935599488605235</v>
      </c>
      <c r="D104" s="36">
        <f t="shared" ca="1" si="13"/>
        <v>0.15709195886692123</v>
      </c>
      <c r="E104" s="36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/>
      <c r="C105" s="36">
        <f t="shared" ca="1" si="12"/>
        <v>-0.54515865065345859</v>
      </c>
      <c r="D105" s="36">
        <f t="shared" ca="1" si="13"/>
        <v>-0.81303814743035008</v>
      </c>
      <c r="E105" s="36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/>
      <c r="C106" s="36">
        <f t="shared" ca="1" si="12"/>
        <v>-0.76841421659923326</v>
      </c>
      <c r="D106" s="36">
        <f t="shared" ca="1" si="13"/>
        <v>-0.90706213481453057</v>
      </c>
      <c r="E106" s="3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/>
      <c r="C107" s="36">
        <f t="shared" ca="1" si="12"/>
        <v>0.75712456904384307</v>
      </c>
      <c r="D107" s="36">
        <f t="shared" ca="1" si="13"/>
        <v>-3.0029333970292509</v>
      </c>
      <c r="E107" s="3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/>
      <c r="C108" s="36">
        <f t="shared" ca="1" si="12"/>
        <v>-4.3728445231556209E-2</v>
      </c>
      <c r="D108" s="36">
        <f t="shared" ca="1" si="13"/>
        <v>-0.70017420678961173</v>
      </c>
      <c r="E108" s="3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/>
      <c r="C109" s="36">
        <f t="shared" ca="1" si="12"/>
        <v>-7.7522024468202153E-2</v>
      </c>
      <c r="D109" s="36">
        <f t="shared" ca="1" si="13"/>
        <v>-0.52817434648427408</v>
      </c>
      <c r="E109" s="3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/>
      <c r="C110" s="36">
        <f t="shared" ca="1" si="12"/>
        <v>-1.2558901659275108</v>
      </c>
      <c r="D110" s="36">
        <f t="shared" ca="1" si="13"/>
        <v>4.4229600302768777</v>
      </c>
      <c r="E110" s="3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/>
      <c r="C111" s="36">
        <f t="shared" ca="1" si="12"/>
        <v>1.2009508449281043</v>
      </c>
      <c r="D111" s="36">
        <f t="shared" ca="1" si="13"/>
        <v>1.6589488896282636</v>
      </c>
      <c r="E111" s="3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/>
      <c r="C112" s="36">
        <f t="shared" ca="1" si="12"/>
        <v>-1.9965888796685707</v>
      </c>
      <c r="D112" s="36">
        <f t="shared" ca="1" si="13"/>
        <v>1.8115533990853514</v>
      </c>
      <c r="E112" s="3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/>
      <c r="C113" s="36">
        <f t="shared" ca="1" si="12"/>
        <v>-2.0080385187559009</v>
      </c>
      <c r="D113" s="36">
        <f t="shared" ca="1" si="13"/>
        <v>-0.22359646758811344</v>
      </c>
      <c r="E113" s="36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/>
      <c r="C114" s="36">
        <f t="shared" ca="1" si="12"/>
        <v>0.59661866689346132</v>
      </c>
      <c r="D114" s="36">
        <f t="shared" ca="1" si="13"/>
        <v>-0.12787057412750935</v>
      </c>
      <c r="E114" s="36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/>
      <c r="C115" s="36">
        <f t="shared" ca="1" si="12"/>
        <v>-0.62152891624758699</v>
      </c>
      <c r="D115" s="36">
        <f t="shared" ca="1" si="13"/>
        <v>-0.83256561282705022</v>
      </c>
      <c r="E115" s="36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/>
      <c r="C116" s="36">
        <f t="shared" ref="C116:C124" ca="1" si="14">_xlfn.NORM.INV(RAND(),$D$11,$D$12)</f>
        <v>0.89141242084992645</v>
      </c>
      <c r="D116" s="36">
        <f t="shared" ref="D116:D124" ca="1" si="15">_xlfn.NORM.INV(RAND(),$D$15,$D$16)</f>
        <v>3.3848388607587463</v>
      </c>
      <c r="E116" s="36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/>
      <c r="C117" s="36">
        <f t="shared" ca="1" si="14"/>
        <v>0.23728480333985691</v>
      </c>
      <c r="D117" s="36">
        <f t="shared" ca="1" si="15"/>
        <v>2.4526288043710132</v>
      </c>
      <c r="E117" s="3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x14ac:dyDescent="0.25">
      <c r="A118" s="1"/>
      <c r="B118" s="27"/>
      <c r="C118" s="36">
        <f t="shared" ca="1" si="14"/>
        <v>1.4848928600504596</v>
      </c>
      <c r="D118" s="36">
        <f t="shared" ca="1" si="15"/>
        <v>-1.2903400357932804</v>
      </c>
      <c r="E118" s="3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6">
        <f t="shared" ca="1" si="14"/>
        <v>-0.14083754929821524</v>
      </c>
      <c r="D119" s="36">
        <f t="shared" ca="1" si="15"/>
        <v>-0.84971097392278516</v>
      </c>
      <c r="E119" s="3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6">
        <f t="shared" ca="1" si="14"/>
        <v>-0.10345727883416607</v>
      </c>
      <c r="D120" s="36">
        <f t="shared" ca="1" si="15"/>
        <v>-9.0115407973707595E-2</v>
      </c>
      <c r="E120" s="3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6">
        <f t="shared" ca="1" si="14"/>
        <v>-0.6473567407163997</v>
      </c>
      <c r="D121" s="36">
        <f t="shared" ca="1" si="15"/>
        <v>2.5392391835832724</v>
      </c>
      <c r="E121" s="3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41"/>
      <c r="B122" s="27"/>
      <c r="C122" s="36">
        <f t="shared" ca="1" si="14"/>
        <v>0.51013704015343619</v>
      </c>
      <c r="D122" s="36">
        <f t="shared" ca="1" si="15"/>
        <v>0.68894721951513394</v>
      </c>
      <c r="E122" s="36"/>
      <c r="F122" s="35" t="s">
        <v>32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41"/>
      <c r="B123" s="27"/>
      <c r="C123" s="36">
        <f t="shared" ca="1" si="14"/>
        <v>-1.1732230767778435</v>
      </c>
      <c r="D123" s="36">
        <f t="shared" ca="1" si="15"/>
        <v>1.0270196554068587</v>
      </c>
      <c r="E123" s="36"/>
      <c r="F123" s="35" t="s">
        <v>33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41"/>
      <c r="B124" s="38"/>
      <c r="C124" s="6">
        <f t="shared" ca="1" si="14"/>
        <v>-0.68128054771557511</v>
      </c>
      <c r="D124" s="6">
        <f t="shared" ca="1" si="15"/>
        <v>-0.77574815496305849</v>
      </c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</row>
    <row r="125" spans="1:5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5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5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5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 spans="1:22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 spans="1:22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 spans="1:22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 spans="1:22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 spans="1:22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 spans="1:22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 spans="1:22" x14ac:dyDescent="0.25">
      <c r="A141" s="41"/>
      <c r="B141" s="41"/>
      <c r="C141" s="41"/>
      <c r="D141" s="41"/>
      <c r="E141" s="4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1"/>
    </row>
    <row r="142" spans="1:22" x14ac:dyDescent="0.25">
      <c r="A142" s="41"/>
      <c r="B142" s="41"/>
      <c r="C142" s="41"/>
      <c r="D142" s="41"/>
      <c r="E142" s="4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1"/>
    </row>
    <row r="143" spans="1:22" x14ac:dyDescent="0.25">
      <c r="A143" s="41"/>
      <c r="B143" s="41"/>
      <c r="C143" s="41"/>
      <c r="D143" s="41"/>
      <c r="E143" s="4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41"/>
    </row>
    <row r="144" spans="1:22" x14ac:dyDescent="0.25">
      <c r="A144" s="41"/>
      <c r="B144" s="41"/>
      <c r="C144" s="41"/>
      <c r="D144" s="41"/>
      <c r="E144" s="4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41"/>
    </row>
    <row r="145" spans="1:22" x14ac:dyDescent="0.25">
      <c r="A145" s="41"/>
      <c r="B145" s="41"/>
      <c r="C145" s="41"/>
      <c r="D145" s="41"/>
      <c r="E145" s="4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41"/>
    </row>
    <row r="146" spans="1:22" x14ac:dyDescent="0.25">
      <c r="A146" s="41"/>
      <c r="B146" s="41"/>
      <c r="C146" s="41"/>
      <c r="D146" s="41"/>
      <c r="E146" s="4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41"/>
    </row>
    <row r="147" spans="1:22" x14ac:dyDescent="0.25">
      <c r="B147" s="1"/>
      <c r="C147" s="41"/>
      <c r="D147" s="41"/>
      <c r="E147" s="4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41"/>
      <c r="D148" s="41"/>
      <c r="E148" s="4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41"/>
      <c r="D149" s="41"/>
      <c r="E149" s="4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41"/>
      <c r="D150" s="41"/>
      <c r="E150" s="4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18:D18"/>
    <mergeCell ref="C10:D10"/>
    <mergeCell ref="C14:D14"/>
    <mergeCell ref="C9:D9"/>
    <mergeCell ref="I15:I16"/>
    <mergeCell ref="I9:I10"/>
  </mergeCells>
  <pageMargins left="0.7" right="0.7" top="0.75" bottom="0.75" header="0.3" footer="0.3"/>
  <pageSetup orientation="portrait" r:id="rId1"/>
  <ignoredErrors>
    <ignoredError sqref="J9:S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D35C-A9C6-4FEB-91AB-FD1F1CE896F9}">
  <dimension ref="A1:BD150"/>
  <sheetViews>
    <sheetView topLeftCell="A39" zoomScale="60" zoomScaleNormal="60" workbookViewId="0">
      <selection activeCell="Y72" sqref="Y72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13" max="13" width="14.7109375" bestFit="1" customWidth="1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56" s="1" customFormat="1" ht="21" x14ac:dyDescent="0.35">
      <c r="B3" s="27"/>
      <c r="C3" s="42" t="s">
        <v>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x14ac:dyDescent="0.25">
      <c r="A5" s="1"/>
      <c r="B5" s="27"/>
      <c r="C5" s="28" t="s">
        <v>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x14ac:dyDescent="0.25">
      <c r="A6" s="1"/>
      <c r="B6" s="27"/>
      <c r="C6" s="28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23"/>
      <c r="X6" s="2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23"/>
      <c r="X7" s="23"/>
    </row>
    <row r="8" spans="1:56" ht="15.75" thickBot="1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23"/>
      <c r="X8" s="23"/>
    </row>
    <row r="9" spans="1:56" x14ac:dyDescent="0.25">
      <c r="B9" s="27"/>
      <c r="C9" s="75" t="s">
        <v>35</v>
      </c>
      <c r="D9" s="76"/>
      <c r="E9" s="28"/>
      <c r="F9" s="35" t="s">
        <v>10</v>
      </c>
      <c r="G9" s="28"/>
      <c r="H9" s="28"/>
      <c r="I9" s="77" t="s">
        <v>7</v>
      </c>
      <c r="J9" s="7">
        <f>G11</f>
        <v>-3.5408346446864374</v>
      </c>
      <c r="K9" s="8">
        <f t="shared" ref="K9:S9" si="0">J9+($G$12-$G$11)/10</f>
        <v>-2.9643831079139464</v>
      </c>
      <c r="L9" s="8">
        <f t="shared" si="0"/>
        <v>-2.3879315711414555</v>
      </c>
      <c r="M9" s="8">
        <f t="shared" si="0"/>
        <v>-1.8114800343689645</v>
      </c>
      <c r="N9" s="8">
        <f t="shared" si="0"/>
        <v>-1.2350284975964736</v>
      </c>
      <c r="O9" s="8">
        <f t="shared" si="0"/>
        <v>-0.65857696082398265</v>
      </c>
      <c r="P9" s="8">
        <f t="shared" si="0"/>
        <v>-8.2125424051491702E-2</v>
      </c>
      <c r="Q9" s="8">
        <f t="shared" si="0"/>
        <v>0.49432611272099924</v>
      </c>
      <c r="R9" s="8">
        <f t="shared" si="0"/>
        <v>1.0707776494934902</v>
      </c>
      <c r="S9" s="9">
        <f t="shared" si="0"/>
        <v>1.6472291862659811</v>
      </c>
      <c r="T9" s="28"/>
      <c r="U9" s="28"/>
      <c r="V9" s="31"/>
      <c r="W9" s="23"/>
      <c r="X9" s="23"/>
    </row>
    <row r="10" spans="1:56" ht="15.75" thickBot="1" x14ac:dyDescent="0.3">
      <c r="B10" s="27"/>
      <c r="C10" s="72" t="s">
        <v>2</v>
      </c>
      <c r="D10" s="74"/>
      <c r="E10" s="28"/>
      <c r="F10" s="28"/>
      <c r="G10" s="28"/>
      <c r="H10" s="28"/>
      <c r="I10" s="78"/>
      <c r="J10" s="10">
        <f t="shared" ref="J10:S10" si="1">J9+($G$12-$G$11)/10</f>
        <v>-2.9643831079139464</v>
      </c>
      <c r="K10" s="11">
        <f t="shared" si="1"/>
        <v>-2.3879315711414555</v>
      </c>
      <c r="L10" s="11">
        <f t="shared" si="1"/>
        <v>-1.8114800343689645</v>
      </c>
      <c r="M10" s="11">
        <f t="shared" si="1"/>
        <v>-1.2350284975964736</v>
      </c>
      <c r="N10" s="11">
        <f t="shared" si="1"/>
        <v>-0.65857696082398265</v>
      </c>
      <c r="O10" s="11">
        <f t="shared" si="1"/>
        <v>-8.2125424051491702E-2</v>
      </c>
      <c r="P10" s="11">
        <f t="shared" si="1"/>
        <v>0.49432611272099924</v>
      </c>
      <c r="Q10" s="11">
        <f t="shared" si="1"/>
        <v>1.0707776494934902</v>
      </c>
      <c r="R10" s="11">
        <f t="shared" si="1"/>
        <v>1.6472291862659811</v>
      </c>
      <c r="S10" s="12">
        <f t="shared" si="1"/>
        <v>2.2236807230384721</v>
      </c>
      <c r="T10" s="28"/>
      <c r="U10" s="28"/>
      <c r="V10" s="31"/>
      <c r="W10" s="23"/>
      <c r="X10" s="23"/>
    </row>
    <row r="11" spans="1:56" x14ac:dyDescent="0.25">
      <c r="B11" s="27"/>
      <c r="C11" s="32" t="s">
        <v>0</v>
      </c>
      <c r="D11" s="3">
        <v>0.05</v>
      </c>
      <c r="E11" s="28"/>
      <c r="F11" s="16" t="s">
        <v>4</v>
      </c>
      <c r="G11" s="13">
        <f>MIN(C20:C124)</f>
        <v>-3.5408346446864374</v>
      </c>
      <c r="H11" s="32" t="s">
        <v>2</v>
      </c>
      <c r="I11" s="21">
        <f>G11</f>
        <v>-3.5408346446864374</v>
      </c>
      <c r="J11" s="8">
        <f>$G$11+($G$12-$G$11)/20</f>
        <v>-3.2526088763001919</v>
      </c>
      <c r="K11" s="8">
        <f t="shared" ref="K11:S11" si="2">J11+($G$12-$G$11)/10</f>
        <v>-2.676157339527701</v>
      </c>
      <c r="L11" s="8">
        <f t="shared" si="2"/>
        <v>-2.09970580275521</v>
      </c>
      <c r="M11" s="8">
        <f t="shared" si="2"/>
        <v>-1.5232542659827191</v>
      </c>
      <c r="N11" s="8">
        <f t="shared" si="2"/>
        <v>-0.94680272921022812</v>
      </c>
      <c r="O11" s="8">
        <f t="shared" si="2"/>
        <v>-0.37035119243773718</v>
      </c>
      <c r="P11" s="8">
        <f t="shared" si="2"/>
        <v>0.20610034433475377</v>
      </c>
      <c r="Q11" s="8">
        <f t="shared" si="2"/>
        <v>0.78255188110724472</v>
      </c>
      <c r="R11" s="8">
        <f t="shared" si="2"/>
        <v>1.3590034178797357</v>
      </c>
      <c r="S11" s="8">
        <f t="shared" si="2"/>
        <v>1.9354549546522266</v>
      </c>
      <c r="T11" s="15">
        <f>G12</f>
        <v>2.2236807230384725</v>
      </c>
      <c r="U11" s="28"/>
      <c r="V11" s="31"/>
      <c r="W11" s="23"/>
      <c r="X11" s="23"/>
    </row>
    <row r="12" spans="1:56" ht="15.75" thickBot="1" x14ac:dyDescent="0.3">
      <c r="B12" s="27"/>
      <c r="C12" s="32" t="s">
        <v>1</v>
      </c>
      <c r="D12" s="4">
        <v>1.2</v>
      </c>
      <c r="E12" s="28"/>
      <c r="F12" s="17" t="s">
        <v>5</v>
      </c>
      <c r="G12" s="14">
        <f>MAX(C20:C124)</f>
        <v>2.2236807230384725</v>
      </c>
      <c r="H12" s="32" t="s">
        <v>6</v>
      </c>
      <c r="I12" s="22">
        <v>0</v>
      </c>
      <c r="J12" s="11">
        <f>COUNTIF($C$20:$C$124,"&lt;"&amp;J10)/COUNT($C$20:$C$124)</f>
        <v>1.9047619047619049E-2</v>
      </c>
      <c r="K12" s="11">
        <f>(COUNTIF($C$20:$C$124,"&lt;"&amp;K10))/COUNT($C$20:$C$124)-J12</f>
        <v>0</v>
      </c>
      <c r="L12" s="11">
        <f>(COUNTIF($C$20:$C$124,"&lt;"&amp;L10))/COUNT($C$20:$C$124)-SUM($J$12:K12)</f>
        <v>2.8571428571428567E-2</v>
      </c>
      <c r="M12" s="11">
        <f>(COUNTIF($C$20:$C$124,"&lt;"&amp;M10))/COUNT($C$20:$C$124)-SUM($J$12:L12)</f>
        <v>0.13333333333333333</v>
      </c>
      <c r="N12" s="11">
        <f>(COUNTIF($C$20:$C$124,"&lt;"&amp;N10))/COUNT($C$20:$C$124)-SUM($J$12:M12)</f>
        <v>0.15238095238095237</v>
      </c>
      <c r="O12" s="11">
        <f>(COUNTIF($C$20:$C$124,"&lt;"&amp;O10))/COUNT($C$20:$C$124)-SUM($J$12:N12)</f>
        <v>0.18095238095238092</v>
      </c>
      <c r="P12" s="11">
        <f>(COUNTIF($C$20:$C$124,"&lt;"&amp;P10))/COUNT($C$20:$C$124)-SUM($J$12:O12)</f>
        <v>0.18095238095238098</v>
      </c>
      <c r="Q12" s="11">
        <f>(COUNTIF($C$20:$C$124,"&lt;"&amp;Q10))/COUNT($C$20:$C$124)-SUM($J$12:P12)</f>
        <v>0.12380952380952381</v>
      </c>
      <c r="R12" s="11">
        <f>(COUNTIF($C$20:$C$124,"&lt;"&amp;R10))/COUNT($C$20:$C$124)-SUM($J$12:Q12)</f>
        <v>0.1428571428571429</v>
      </c>
      <c r="S12" s="11">
        <f>(COUNTIF($C$20:$C$124,"&lt;"&amp;S10))/COUNT($C$20:$C$124)-SUM($J$12:R12)</f>
        <v>2.8571428571428581E-2</v>
      </c>
      <c r="T12" s="12">
        <f>(COUNTIF($C$20:$C$124,"&lt;"&amp;T10)-S12)/COUNT($C$20:$C$124)</f>
        <v>-2.7210884353741507E-4</v>
      </c>
      <c r="U12" s="28"/>
      <c r="V12" s="31"/>
      <c r="W12" s="23"/>
      <c r="X12" s="23"/>
    </row>
    <row r="13" spans="1:56" s="5" customFormat="1" ht="15.75" thickBot="1" x14ac:dyDescent="0.3">
      <c r="A13" s="1"/>
      <c r="B13" s="27"/>
      <c r="C13" s="28"/>
      <c r="D13" s="28"/>
      <c r="E13" s="28"/>
      <c r="F13" s="28"/>
      <c r="G13" s="28"/>
      <c r="H13" s="32" t="s">
        <v>8</v>
      </c>
      <c r="I13" s="18">
        <f>I12</f>
        <v>0</v>
      </c>
      <c r="J13" s="19">
        <f t="shared" ref="J13:S13" si="3">J12+I13</f>
        <v>1.9047619047619049E-2</v>
      </c>
      <c r="K13" s="19">
        <f t="shared" si="3"/>
        <v>1.9047619047619049E-2</v>
      </c>
      <c r="L13" s="19">
        <f t="shared" si="3"/>
        <v>4.7619047619047616E-2</v>
      </c>
      <c r="M13" s="19">
        <f t="shared" si="3"/>
        <v>0.18095238095238095</v>
      </c>
      <c r="N13" s="19">
        <f t="shared" si="3"/>
        <v>0.33333333333333331</v>
      </c>
      <c r="O13" s="19">
        <f t="shared" si="3"/>
        <v>0.51428571428571423</v>
      </c>
      <c r="P13" s="19">
        <f t="shared" si="3"/>
        <v>0.69523809523809521</v>
      </c>
      <c r="Q13" s="19">
        <f t="shared" si="3"/>
        <v>0.81904761904761902</v>
      </c>
      <c r="R13" s="19">
        <f t="shared" si="3"/>
        <v>0.96190476190476193</v>
      </c>
      <c r="S13" s="19">
        <f t="shared" si="3"/>
        <v>0.99047619047619051</v>
      </c>
      <c r="T13" s="20">
        <v>1</v>
      </c>
      <c r="U13" s="28"/>
      <c r="V13" s="31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thickBot="1" x14ac:dyDescent="0.3">
      <c r="A14" s="1"/>
      <c r="B14" s="27"/>
      <c r="C14" s="72" t="s">
        <v>3</v>
      </c>
      <c r="D14" s="74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7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2" t="s">
        <v>0</v>
      </c>
      <c r="D15" s="3">
        <v>0</v>
      </c>
      <c r="E15" s="28"/>
      <c r="F15" s="35" t="s">
        <v>10</v>
      </c>
      <c r="G15" s="28"/>
      <c r="H15" s="28"/>
      <c r="I15" s="77" t="s">
        <v>7</v>
      </c>
      <c r="J15" s="7">
        <f>G17</f>
        <v>-4.2958183567910959</v>
      </c>
      <c r="K15" s="8">
        <f t="shared" ref="K15:S15" si="4">J15+($G$12-$G$11)/10</f>
        <v>-3.719366820018605</v>
      </c>
      <c r="L15" s="8">
        <f t="shared" si="4"/>
        <v>-3.142915283246114</v>
      </c>
      <c r="M15" s="8">
        <f t="shared" si="4"/>
        <v>-2.5664637464736231</v>
      </c>
      <c r="N15" s="8">
        <f t="shared" si="4"/>
        <v>-1.9900122097011321</v>
      </c>
      <c r="O15" s="8">
        <f t="shared" si="4"/>
        <v>-1.4135606729286412</v>
      </c>
      <c r="P15" s="8">
        <f t="shared" si="4"/>
        <v>-0.83710913615615024</v>
      </c>
      <c r="Q15" s="8">
        <f t="shared" si="4"/>
        <v>-0.26065759938365929</v>
      </c>
      <c r="R15" s="8">
        <f t="shared" si="4"/>
        <v>0.31579393738883166</v>
      </c>
      <c r="S15" s="9">
        <f t="shared" si="4"/>
        <v>0.8922454741613226</v>
      </c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ht="15.75" thickBot="1" x14ac:dyDescent="0.3">
      <c r="A16" s="1"/>
      <c r="B16" s="27"/>
      <c r="C16" s="32" t="s">
        <v>1</v>
      </c>
      <c r="D16" s="4">
        <v>1.5</v>
      </c>
      <c r="E16" s="28"/>
      <c r="F16" s="28"/>
      <c r="G16" s="28"/>
      <c r="H16" s="28"/>
      <c r="I16" s="78"/>
      <c r="J16" s="10">
        <f t="shared" ref="J16:S16" si="5">J15+($G$12-$G$11)/10</f>
        <v>-3.719366820018605</v>
      </c>
      <c r="K16" s="11">
        <f t="shared" si="5"/>
        <v>-3.142915283246114</v>
      </c>
      <c r="L16" s="11">
        <f t="shared" si="5"/>
        <v>-2.5664637464736231</v>
      </c>
      <c r="M16" s="11">
        <f t="shared" si="5"/>
        <v>-1.9900122097011321</v>
      </c>
      <c r="N16" s="11">
        <f t="shared" si="5"/>
        <v>-1.4135606729286412</v>
      </c>
      <c r="O16" s="11">
        <f t="shared" si="5"/>
        <v>-0.83710913615615024</v>
      </c>
      <c r="P16" s="11">
        <f t="shared" si="5"/>
        <v>-0.26065759938365929</v>
      </c>
      <c r="Q16" s="11">
        <f t="shared" si="5"/>
        <v>0.31579393738883166</v>
      </c>
      <c r="R16" s="11">
        <f t="shared" si="5"/>
        <v>0.8922454741613226</v>
      </c>
      <c r="S16" s="12">
        <f t="shared" si="5"/>
        <v>1.4686970109338136</v>
      </c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x14ac:dyDescent="0.25">
      <c r="A17" s="1"/>
      <c r="B17" s="27"/>
      <c r="C17" s="28"/>
      <c r="D17" s="28"/>
      <c r="E17" s="28"/>
      <c r="F17" s="16" t="s">
        <v>4</v>
      </c>
      <c r="G17" s="13">
        <f>MIN(D20:D124)</f>
        <v>-4.2958183567910959</v>
      </c>
      <c r="H17" s="32" t="s">
        <v>3</v>
      </c>
      <c r="I17" s="21">
        <f>G17</f>
        <v>-4.2958183567910959</v>
      </c>
      <c r="J17" s="8">
        <f>$G$17+($G$18-$G$17)/20</f>
        <v>-3.9226511120941256</v>
      </c>
      <c r="K17" s="8">
        <f>J17+($G$18-$G$17)/10</f>
        <v>-3.1763166227001856</v>
      </c>
      <c r="L17" s="8">
        <f t="shared" ref="L17:S17" si="6">K17+($G$18-$G$17)/10</f>
        <v>-2.429982133306245</v>
      </c>
      <c r="M17" s="8">
        <f t="shared" si="6"/>
        <v>-1.6836476439123047</v>
      </c>
      <c r="N17" s="8">
        <f t="shared" si="6"/>
        <v>-0.93731315451836439</v>
      </c>
      <c r="O17" s="8">
        <f t="shared" si="6"/>
        <v>-0.19097866512442407</v>
      </c>
      <c r="P17" s="8">
        <f t="shared" si="6"/>
        <v>0.55535582426951624</v>
      </c>
      <c r="Q17" s="8">
        <f t="shared" si="6"/>
        <v>1.3016903136634566</v>
      </c>
      <c r="R17" s="8">
        <f t="shared" si="6"/>
        <v>2.0480248030573969</v>
      </c>
      <c r="S17" s="8">
        <f t="shared" si="6"/>
        <v>2.794359292451337</v>
      </c>
      <c r="T17" s="9">
        <f>G18</f>
        <v>3.1675265371483068</v>
      </c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ht="15.75" thickBot="1" x14ac:dyDescent="0.3">
      <c r="A18" s="1"/>
      <c r="B18" s="27"/>
      <c r="C18" s="72" t="s">
        <v>28</v>
      </c>
      <c r="D18" s="73"/>
      <c r="E18" s="33"/>
      <c r="F18" s="17" t="s">
        <v>5</v>
      </c>
      <c r="G18" s="14">
        <f>MAX(D20:D124)</f>
        <v>3.1675265371483068</v>
      </c>
      <c r="H18" s="32" t="s">
        <v>6</v>
      </c>
      <c r="I18" s="22">
        <v>0</v>
      </c>
      <c r="J18" s="11">
        <f>COUNTIF($D$20:$D$124,"&lt;"&amp;J16)/COUNT($D$20:$D$124)</f>
        <v>9.5238095238095247E-3</v>
      </c>
      <c r="K18" s="11">
        <f>(COUNTIF($C$20:$C$124,"&lt;"&amp;K16))/COUNT($C$20:$C$124)-J18</f>
        <v>9.5238095238095247E-3</v>
      </c>
      <c r="L18" s="11">
        <f>(COUNTIF($C$20:$C$124,"&lt;"&amp;L16))/COUNT($C$20:$C$124)-SUM($J$18:K18)</f>
        <v>0</v>
      </c>
      <c r="M18" s="11">
        <f>(COUNTIF($C$20:$C$124,"&lt;"&amp;M16))/COUNT($C$20:$C$124)-SUM($J$18:L18)</f>
        <v>1.9047619047619049E-2</v>
      </c>
      <c r="N18" s="11">
        <f>(COUNTIF($C$20:$C$124,"&lt;"&amp;N16))/COUNT($C$20:$C$124)-SUM($J$18:M18)</f>
        <v>9.5238095238095233E-2</v>
      </c>
      <c r="O18" s="11">
        <f>(COUNTIF($C$20:$C$124,"&lt;"&amp;O16))/COUNT($C$20:$C$124)-SUM($J$18:N18)</f>
        <v>0.14285714285714288</v>
      </c>
      <c r="P18" s="11">
        <f>(COUNTIF($C$20:$C$124,"&lt;"&amp;P16))/COUNT($C$20:$C$124)-SUM($J$18:O18)</f>
        <v>0.17142857142857143</v>
      </c>
      <c r="Q18" s="11">
        <f>(COUNTIF($C$20:$C$124,"&lt;"&amp;Q16))/COUNT($C$20:$C$124)-SUM($J$18:P18)</f>
        <v>0.2095238095238095</v>
      </c>
      <c r="R18" s="11">
        <f>(COUNTIF($C$20:$C$124,"&lt;"&amp;R16))/COUNT($C$20:$C$124)-SUM($J$18:Q18)</f>
        <v>0.1333333333333333</v>
      </c>
      <c r="S18" s="11">
        <f>(COUNTIF($C$20:$C$124,"&lt;"&amp;S16))/COUNT($C$20:$C$124)-SUM($J$18:R18)</f>
        <v>0.15238095238095239</v>
      </c>
      <c r="T18" s="12">
        <v>0</v>
      </c>
      <c r="U18" s="28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ht="15.75" thickBot="1" x14ac:dyDescent="0.3">
      <c r="A19" s="1"/>
      <c r="B19" s="27"/>
      <c r="C19" s="43" t="s">
        <v>2</v>
      </c>
      <c r="D19" s="43" t="s">
        <v>3</v>
      </c>
      <c r="E19" s="66"/>
      <c r="F19" s="28"/>
      <c r="G19" s="28"/>
      <c r="H19" s="32" t="s">
        <v>8</v>
      </c>
      <c r="I19" s="18">
        <f>I18</f>
        <v>0</v>
      </c>
      <c r="J19" s="19">
        <f t="shared" ref="J19:S19" si="7">J18+I19</f>
        <v>9.5238095238095247E-3</v>
      </c>
      <c r="K19" s="19">
        <f t="shared" si="7"/>
        <v>1.9047619047619049E-2</v>
      </c>
      <c r="L19" s="19">
        <f t="shared" si="7"/>
        <v>1.9047619047619049E-2</v>
      </c>
      <c r="M19" s="19">
        <f t="shared" si="7"/>
        <v>3.8095238095238099E-2</v>
      </c>
      <c r="N19" s="19">
        <f t="shared" si="7"/>
        <v>0.13333333333333333</v>
      </c>
      <c r="O19" s="19">
        <f t="shared" si="7"/>
        <v>0.27619047619047621</v>
      </c>
      <c r="P19" s="19">
        <f t="shared" si="7"/>
        <v>0.44761904761904764</v>
      </c>
      <c r="Q19" s="19">
        <f t="shared" si="7"/>
        <v>0.65714285714285714</v>
      </c>
      <c r="R19" s="19">
        <f t="shared" si="7"/>
        <v>0.79047619047619044</v>
      </c>
      <c r="S19" s="19">
        <f t="shared" si="7"/>
        <v>0.94285714285714284</v>
      </c>
      <c r="T19" s="20">
        <v>1</v>
      </c>
      <c r="U19" s="28"/>
      <c r="V19" s="2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/>
      <c r="C20" s="36">
        <v>-0.21634706693952849</v>
      </c>
      <c r="D20" s="36">
        <v>-2.4739224749615629</v>
      </c>
      <c r="E20" s="36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/>
      <c r="C21" s="36">
        <v>0.94189072214751823</v>
      </c>
      <c r="D21" s="36">
        <v>0.33035126423358907</v>
      </c>
      <c r="E21" s="3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/>
      <c r="C22" s="36">
        <v>-0.53220136735528445</v>
      </c>
      <c r="D22" s="36">
        <v>2.1482650466728326</v>
      </c>
      <c r="E22" s="3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/>
      <c r="C23" s="36">
        <v>-1.6367644719734412E-2</v>
      </c>
      <c r="D23" s="36">
        <v>-0.31907862898825473</v>
      </c>
      <c r="E23" s="36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/>
      <c r="C24" s="36">
        <v>6.9064218252001E-2</v>
      </c>
      <c r="D24" s="36">
        <v>-1.7612464166875372</v>
      </c>
      <c r="E24" s="3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/>
      <c r="C25" s="36">
        <v>8.7933886080669987E-2</v>
      </c>
      <c r="D25" s="36">
        <v>-2.4714485297033733</v>
      </c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/>
      <c r="C26" s="36">
        <v>-1.6207316163082681</v>
      </c>
      <c r="D26" s="36">
        <v>1.3408457140081806</v>
      </c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x14ac:dyDescent="0.25">
      <c r="A27" s="1"/>
      <c r="B27" s="27"/>
      <c r="C27" s="36">
        <v>-0.80282823688976201</v>
      </c>
      <c r="D27" s="36">
        <v>-1.6796575675029173</v>
      </c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x14ac:dyDescent="0.25">
      <c r="A28" s="1"/>
      <c r="B28" s="27"/>
      <c r="C28" s="36">
        <v>-0.8995935338856248</v>
      </c>
      <c r="D28" s="36">
        <v>1.9170814800166442</v>
      </c>
      <c r="E28" s="36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x14ac:dyDescent="0.25">
      <c r="A29" s="1"/>
      <c r="B29" s="27"/>
      <c r="C29" s="36">
        <v>-1.0686890402383877</v>
      </c>
      <c r="D29" s="36">
        <v>-1.5073057954887961</v>
      </c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x14ac:dyDescent="0.25">
      <c r="A30" s="1"/>
      <c r="B30" s="27"/>
      <c r="C30" s="36">
        <v>0.81736369789547447</v>
      </c>
      <c r="D30" s="36">
        <v>1.0752782768792992</v>
      </c>
      <c r="E30" s="3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x14ac:dyDescent="0.25">
      <c r="A31" s="1"/>
      <c r="B31" s="27"/>
      <c r="C31" s="36">
        <v>-0.70178043526988143</v>
      </c>
      <c r="D31" s="36">
        <v>1.9318017001666274</v>
      </c>
      <c r="E31" s="3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x14ac:dyDescent="0.25">
      <c r="A32" s="1"/>
      <c r="B32" s="27"/>
      <c r="C32" s="36">
        <v>-8.6662952504435273E-2</v>
      </c>
      <c r="D32" s="36">
        <v>1.5448811601818591</v>
      </c>
      <c r="E32" s="36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x14ac:dyDescent="0.25">
      <c r="A33" s="1"/>
      <c r="B33" s="27"/>
      <c r="C33" s="36">
        <v>1.0955512296447969</v>
      </c>
      <c r="D33" s="36">
        <v>-2.0197054733641844</v>
      </c>
      <c r="E33" s="36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x14ac:dyDescent="0.25">
      <c r="A34" s="1"/>
      <c r="B34" s="27"/>
      <c r="C34" s="36">
        <v>-0.46173801831334543</v>
      </c>
      <c r="D34" s="36">
        <v>-0.50700434927101878</v>
      </c>
      <c r="E34" s="36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x14ac:dyDescent="0.25">
      <c r="A35" s="1"/>
      <c r="B35" s="27"/>
      <c r="C35" s="36">
        <v>-0.30614300807485006</v>
      </c>
      <c r="D35" s="36">
        <v>0.14801486708920422</v>
      </c>
      <c r="E35" s="3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x14ac:dyDescent="0.25">
      <c r="A36" s="1"/>
      <c r="B36" s="27"/>
      <c r="C36" s="36">
        <v>0.76384942936889411</v>
      </c>
      <c r="D36" s="36">
        <v>-0.46206953871308504</v>
      </c>
      <c r="E36" s="36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/>
      <c r="C37" s="36">
        <v>-2.0377758708542228</v>
      </c>
      <c r="D37" s="36">
        <v>-1.0187649772970044</v>
      </c>
      <c r="E37" s="36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18.75" customHeight="1" x14ac:dyDescent="0.4">
      <c r="A38" s="1"/>
      <c r="B38" s="27"/>
      <c r="C38" s="36">
        <v>-7.7637924248327064E-2</v>
      </c>
      <c r="D38" s="36">
        <v>1.2578852872982855</v>
      </c>
      <c r="E38" s="36"/>
      <c r="F38" s="56" t="s">
        <v>30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/>
      <c r="C39" s="36">
        <v>-0.37197957746645882</v>
      </c>
      <c r="D39" s="36">
        <v>0.768534543083911</v>
      </c>
      <c r="E39" s="3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ht="27" thickBot="1" x14ac:dyDescent="0.5">
      <c r="A40" s="1"/>
      <c r="B40" s="27"/>
      <c r="C40" s="36">
        <v>-1.4083381587801769</v>
      </c>
      <c r="D40" s="36">
        <v>-0.43125861653672709</v>
      </c>
      <c r="E40" s="36"/>
      <c r="F40" s="52" t="s">
        <v>11</v>
      </c>
      <c r="G40" s="53"/>
      <c r="H40" s="53"/>
      <c r="I40" s="54"/>
      <c r="J40" s="28"/>
      <c r="K40" s="52" t="s">
        <v>26</v>
      </c>
      <c r="L40" s="53"/>
      <c r="M40" s="53"/>
      <c r="N40" s="53"/>
      <c r="O40" s="54"/>
      <c r="P40" s="28"/>
      <c r="Q40" s="52" t="s">
        <v>27</v>
      </c>
      <c r="R40" s="53"/>
      <c r="S40" s="53"/>
      <c r="T40" s="53"/>
      <c r="U40" s="54"/>
      <c r="V40" s="2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/>
      <c r="C41" s="36">
        <v>-1.9704401835333299E-2</v>
      </c>
      <c r="D41" s="36">
        <v>-1.1412564224164607</v>
      </c>
      <c r="E41" s="3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6.25" x14ac:dyDescent="0.45">
      <c r="A42" s="1"/>
      <c r="B42" s="27"/>
      <c r="C42" s="36">
        <v>-1.0997475491512825</v>
      </c>
      <c r="D42" s="36">
        <v>-2.8846978400190137E-2</v>
      </c>
      <c r="E42" s="36"/>
      <c r="F42" s="44" t="s">
        <v>2</v>
      </c>
      <c r="G42" s="28"/>
      <c r="H42" s="28"/>
      <c r="I42" s="28"/>
      <c r="J42" s="28"/>
      <c r="K42" s="28" t="s">
        <v>16</v>
      </c>
      <c r="L42" s="28"/>
      <c r="M42" s="46">
        <f>ABS(G43-G48)</f>
        <v>0.10512958871889763</v>
      </c>
      <c r="N42" s="28"/>
      <c r="O42" s="28"/>
      <c r="P42" s="28"/>
      <c r="Q42" s="48" t="s">
        <v>22</v>
      </c>
      <c r="R42" s="67"/>
      <c r="S42" s="49" t="s">
        <v>21</v>
      </c>
      <c r="T42" s="67"/>
      <c r="U42" s="49" t="s">
        <v>23</v>
      </c>
      <c r="V42" s="2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5.75" thickBot="1" x14ac:dyDescent="0.3">
      <c r="A43" s="1"/>
      <c r="B43" s="27"/>
      <c r="C43" s="36">
        <v>0.20188080938586012</v>
      </c>
      <c r="D43" s="36">
        <v>-1.2005554802773573</v>
      </c>
      <c r="E43" s="36"/>
      <c r="F43" s="32" t="s">
        <v>0</v>
      </c>
      <c r="G43" s="51">
        <f>AVERAGE(XOne)</f>
        <v>-0.13552942615721783</v>
      </c>
      <c r="H43" s="28"/>
      <c r="I43" s="28"/>
      <c r="J43" s="28"/>
      <c r="K43" s="28" t="s">
        <v>13</v>
      </c>
      <c r="L43" s="28"/>
      <c r="M43" s="47">
        <f>SQRT((1/G45+1/G50)*(((G45-1)*G44^2+(G50-1)*G49^2)/(G45+G50-2)))</f>
        <v>0.17908351499211195</v>
      </c>
      <c r="N43" s="28"/>
      <c r="O43" s="28"/>
      <c r="P43" s="28"/>
      <c r="Q43" s="50">
        <f>-1*M46</f>
        <v>-1.9714346585202402</v>
      </c>
      <c r="R43" s="66" t="s">
        <v>20</v>
      </c>
      <c r="S43" s="50">
        <f>M45</f>
        <v>0.58704224519788017</v>
      </c>
      <c r="T43" s="66" t="s">
        <v>20</v>
      </c>
      <c r="U43" s="50">
        <f>M46</f>
        <v>1.9714346585202402</v>
      </c>
      <c r="V43" s="2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15.75" thickBot="1" x14ac:dyDescent="0.3">
      <c r="A44" s="1"/>
      <c r="B44" s="27"/>
      <c r="C44" s="36">
        <v>2.0765545118410595</v>
      </c>
      <c r="D44" s="36">
        <v>-0.45220367166531927</v>
      </c>
      <c r="E44" s="36"/>
      <c r="F44" s="32" t="s">
        <v>12</v>
      </c>
      <c r="G44" s="51">
        <f>_xlfn.STDEV.S(XOne)</f>
        <v>1.1300331695355561</v>
      </c>
      <c r="H44" s="28"/>
      <c r="I44" s="28"/>
      <c r="J44" s="28"/>
      <c r="K44" s="28"/>
      <c r="L44" s="28"/>
      <c r="M44" s="37"/>
      <c r="N44" s="28"/>
      <c r="O44" s="28"/>
      <c r="P44" s="28"/>
      <c r="Q44" s="28"/>
      <c r="R44" s="28"/>
      <c r="S44" s="28"/>
      <c r="T44" s="28"/>
      <c r="U44" s="28"/>
      <c r="V44" s="2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ht="15.75" thickBot="1" x14ac:dyDescent="0.3">
      <c r="A45" s="1"/>
      <c r="B45" s="27"/>
      <c r="C45" s="36">
        <v>1.4822989596318583</v>
      </c>
      <c r="D45" s="36">
        <v>-2.5260823600857014</v>
      </c>
      <c r="E45" s="36"/>
      <c r="F45" s="32" t="s">
        <v>15</v>
      </c>
      <c r="G45" s="45">
        <f>COUNT(XOne)</f>
        <v>105</v>
      </c>
      <c r="H45" s="28"/>
      <c r="I45" s="28"/>
      <c r="J45" s="28"/>
      <c r="K45" s="28" t="s">
        <v>17</v>
      </c>
      <c r="L45" s="28"/>
      <c r="M45" s="46">
        <f>M42/M43</f>
        <v>0.58704224519788017</v>
      </c>
      <c r="N45" s="28"/>
      <c r="O45" s="28"/>
      <c r="P45" s="28"/>
      <c r="Q45" s="35" t="str">
        <f>IF(OR(S43&lt;Q43,S43&gt;U43),F123,F122)</f>
        <v>Ho: Fail to reject the null hypothesis.</v>
      </c>
      <c r="R45" s="28"/>
      <c r="S45" s="28"/>
      <c r="T45" s="28"/>
      <c r="U45" s="28"/>
      <c r="V45" s="2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ht="15.75" thickBot="1" x14ac:dyDescent="0.3">
      <c r="A46" s="1"/>
      <c r="B46" s="27"/>
      <c r="C46" s="36">
        <v>-0.28001752723418083</v>
      </c>
      <c r="D46" s="36">
        <v>1.7555419847063902</v>
      </c>
      <c r="E46" s="36"/>
      <c r="F46" s="28"/>
      <c r="G46" s="28"/>
      <c r="H46" s="28"/>
      <c r="I46" s="28"/>
      <c r="J46" s="28"/>
      <c r="K46" s="28" t="s">
        <v>18</v>
      </c>
      <c r="L46" s="28"/>
      <c r="M46" s="47">
        <f>_xlfn.T.INV.2T(G55,(G45+G50-2))</f>
        <v>1.9714346585202402</v>
      </c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19.5" thickBot="1" x14ac:dyDescent="0.35">
      <c r="A47" s="1"/>
      <c r="B47" s="27"/>
      <c r="C47" s="36">
        <v>0.27977620961148342</v>
      </c>
      <c r="D47" s="36">
        <v>0.78789338393584096</v>
      </c>
      <c r="E47" s="36"/>
      <c r="F47" s="44" t="s">
        <v>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x14ac:dyDescent="0.25">
      <c r="A48" s="1"/>
      <c r="B48" s="27"/>
      <c r="C48" s="36">
        <v>0.32939364124179404</v>
      </c>
      <c r="D48" s="36">
        <v>-1.5434802158549636</v>
      </c>
      <c r="E48" s="36"/>
      <c r="F48" s="32" t="s">
        <v>0</v>
      </c>
      <c r="G48" s="46">
        <f>AVERAGE(XTwo)</f>
        <v>-0.24065901487611546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x14ac:dyDescent="0.25">
      <c r="A49" s="1"/>
      <c r="B49" s="27"/>
      <c r="C49" s="36">
        <v>0.36263799345462344</v>
      </c>
      <c r="D49" s="36">
        <v>1.8340613727327011</v>
      </c>
      <c r="E49" s="36"/>
      <c r="F49" s="32" t="s">
        <v>12</v>
      </c>
      <c r="G49" s="51">
        <f>_xlfn.STDEV.S(XTwo)</f>
        <v>1.4458458066654527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/>
      <c r="C50" s="36">
        <v>-1.5504178472315082</v>
      </c>
      <c r="D50" s="36">
        <v>0.22255882709917263</v>
      </c>
      <c r="E50" s="36"/>
      <c r="F50" s="32" t="s">
        <v>14</v>
      </c>
      <c r="G50" s="45">
        <f>COUNT(XTwo)</f>
        <v>105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x14ac:dyDescent="0.25">
      <c r="A51" s="1"/>
      <c r="B51" s="27"/>
      <c r="C51" s="36">
        <v>-0.23185241821933122</v>
      </c>
      <c r="D51" s="36">
        <v>-1.9116095043100496</v>
      </c>
      <c r="E51" s="3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/>
      <c r="C52" s="36">
        <v>1.4020759609234534</v>
      </c>
      <c r="D52" s="36">
        <v>-0.36726299225336789</v>
      </c>
      <c r="E52" s="3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4" thickBot="1" x14ac:dyDescent="0.4">
      <c r="A53" s="1"/>
      <c r="B53" s="27"/>
      <c r="C53" s="36">
        <v>1.0866986624463773</v>
      </c>
      <c r="D53" s="36">
        <v>0.12251072719493247</v>
      </c>
      <c r="E53" s="36"/>
      <c r="F53" s="55" t="s">
        <v>25</v>
      </c>
      <c r="G53" s="53"/>
      <c r="H53" s="53"/>
      <c r="I53" s="54"/>
      <c r="J53" s="28"/>
      <c r="K53" s="28"/>
      <c r="L53" s="28"/>
      <c r="M53" s="28"/>
      <c r="N53" s="28"/>
      <c r="O53" s="28"/>
      <c r="P53" s="28"/>
      <c r="Q53" s="52" t="s">
        <v>29</v>
      </c>
      <c r="R53" s="53"/>
      <c r="S53" s="53"/>
      <c r="T53" s="53"/>
      <c r="U53" s="54"/>
      <c r="V53" s="2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/>
      <c r="C54" s="36">
        <v>2.2236807230384725</v>
      </c>
      <c r="D54" s="36">
        <v>3.1675265371483068</v>
      </c>
      <c r="E54" s="3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24" thickBot="1" x14ac:dyDescent="0.4">
      <c r="A55" s="1"/>
      <c r="B55" s="27"/>
      <c r="C55" s="36">
        <v>0.17328272422529239</v>
      </c>
      <c r="D55" s="36">
        <v>0.68529436071900096</v>
      </c>
      <c r="E55" s="36"/>
      <c r="F55" s="28" t="s">
        <v>24</v>
      </c>
      <c r="G55" s="2">
        <v>0.05</v>
      </c>
      <c r="H55" s="28"/>
      <c r="I55" s="28"/>
      <c r="J55" s="28"/>
      <c r="K55" s="28"/>
      <c r="L55" s="28"/>
      <c r="M55" s="28"/>
      <c r="N55" s="28"/>
      <c r="O55" s="28"/>
      <c r="P55" s="28"/>
      <c r="Q55" s="28" t="s">
        <v>19</v>
      </c>
      <c r="R55" s="57">
        <f>_xlfn.T.DIST.2T(S43,(G45+G50-2))</f>
        <v>0.55781198289323908</v>
      </c>
      <c r="S55" s="49"/>
      <c r="T55" s="67"/>
      <c r="U55" s="49"/>
      <c r="V55" s="2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x14ac:dyDescent="0.25">
      <c r="A56" s="1"/>
      <c r="B56" s="27"/>
      <c r="C56" s="36">
        <v>0.46471054598413969</v>
      </c>
      <c r="D56" s="36">
        <v>-1.7547208803652623</v>
      </c>
      <c r="E56" s="36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0"/>
      <c r="R56" s="66"/>
      <c r="S56" s="50"/>
      <c r="T56" s="66"/>
      <c r="U56" s="50"/>
      <c r="V56" s="2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x14ac:dyDescent="0.25">
      <c r="A57" s="1"/>
      <c r="B57" s="27"/>
      <c r="C57" s="36">
        <v>-1.5896678122338432</v>
      </c>
      <c r="D57" s="36">
        <v>0.93163671060681508</v>
      </c>
      <c r="E57" s="36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ht="15.75" thickBot="1" x14ac:dyDescent="0.3">
      <c r="A58" s="1"/>
      <c r="B58" s="27"/>
      <c r="C58" s="36">
        <v>-1.163349855774493</v>
      </c>
      <c r="D58" s="36">
        <v>-0.83345529109556216</v>
      </c>
      <c r="E58" s="36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9"/>
      <c r="R58" s="58"/>
      <c r="S58" s="58"/>
      <c r="T58" s="58"/>
      <c r="U58" s="58"/>
      <c r="V58" s="2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ht="15.75" thickTop="1" x14ac:dyDescent="0.25">
      <c r="A59" s="1"/>
      <c r="B59" s="27"/>
      <c r="C59" s="36">
        <v>-1.0174358098734013</v>
      </c>
      <c r="D59" s="36">
        <v>-0.80429232678558304</v>
      </c>
      <c r="E59" s="3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26.25" x14ac:dyDescent="0.4">
      <c r="A60" s="1"/>
      <c r="B60" s="27"/>
      <c r="C60" s="36">
        <v>0.25155621432146735</v>
      </c>
      <c r="D60" s="36">
        <v>-1.1544750008066125</v>
      </c>
      <c r="E60" s="36"/>
      <c r="F60" s="56" t="s">
        <v>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ht="15.75" thickBot="1" x14ac:dyDescent="0.3">
      <c r="A61" s="1"/>
      <c r="B61" s="27"/>
      <c r="C61" s="36">
        <v>1.4049664901832886</v>
      </c>
      <c r="D61" s="36">
        <v>1.2326067015707662</v>
      </c>
      <c r="E61" s="3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27" thickBot="1" x14ac:dyDescent="0.5">
      <c r="A62" s="1"/>
      <c r="B62" s="27"/>
      <c r="C62" s="36">
        <v>1.3984120884472833</v>
      </c>
      <c r="D62" s="36">
        <v>-2.401176500801514</v>
      </c>
      <c r="E62" s="36"/>
      <c r="F62" s="52" t="s">
        <v>11</v>
      </c>
      <c r="G62" s="53"/>
      <c r="H62" s="53"/>
      <c r="I62" s="54"/>
      <c r="J62" s="28"/>
      <c r="K62" s="52" t="s">
        <v>26</v>
      </c>
      <c r="L62" s="53"/>
      <c r="M62" s="53"/>
      <c r="N62" s="53"/>
      <c r="O62" s="54"/>
      <c r="P62" s="28"/>
      <c r="Q62" s="52" t="s">
        <v>27</v>
      </c>
      <c r="R62" s="53"/>
      <c r="S62" s="53"/>
      <c r="T62" s="53"/>
      <c r="U62" s="54"/>
      <c r="V62" s="2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ht="15.75" thickBot="1" x14ac:dyDescent="0.3">
      <c r="A63" s="1"/>
      <c r="B63" s="27"/>
      <c r="C63" s="36">
        <v>-0.96530316380301429</v>
      </c>
      <c r="D63" s="36">
        <v>1.8312219231287019</v>
      </c>
      <c r="E63" s="3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6.25" x14ac:dyDescent="0.45">
      <c r="A64" s="1"/>
      <c r="B64" s="27"/>
      <c r="C64" s="36">
        <v>-3.169841261849069</v>
      </c>
      <c r="D64" s="36">
        <v>1.8469627397976756</v>
      </c>
      <c r="E64" s="36"/>
      <c r="F64" s="44" t="s">
        <v>2</v>
      </c>
      <c r="G64" s="28"/>
      <c r="H64" s="28"/>
      <c r="I64" s="28"/>
      <c r="J64" s="28"/>
      <c r="K64" s="28" t="s">
        <v>16</v>
      </c>
      <c r="L64" s="28"/>
      <c r="M64" s="46">
        <f>ABS(G65-G70)</f>
        <v>0.10512958871889763</v>
      </c>
      <c r="N64" s="28"/>
      <c r="O64" s="28"/>
      <c r="P64" s="28"/>
      <c r="Q64" s="48" t="s">
        <v>22</v>
      </c>
      <c r="R64" s="67"/>
      <c r="S64" s="49" t="s">
        <v>21</v>
      </c>
      <c r="T64" s="67"/>
      <c r="U64" s="49" t="s">
        <v>23</v>
      </c>
      <c r="V64" s="29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ht="15.75" thickBot="1" x14ac:dyDescent="0.3">
      <c r="A65" s="1"/>
      <c r="B65" s="27"/>
      <c r="C65" s="36">
        <v>0.7034521778898597</v>
      </c>
      <c r="D65" s="36">
        <v>0.11696064954099536</v>
      </c>
      <c r="E65" s="36"/>
      <c r="F65" s="32" t="s">
        <v>0</v>
      </c>
      <c r="G65" s="51">
        <f>AVERAGE(XOne)</f>
        <v>-0.13552942615721783</v>
      </c>
      <c r="H65" s="28"/>
      <c r="I65" s="28"/>
      <c r="J65" s="28"/>
      <c r="K65" s="28" t="s">
        <v>13</v>
      </c>
      <c r="L65" s="28"/>
      <c r="M65" s="47">
        <f>SQRT((G66^2/G67+G71^2/G72))</f>
        <v>0.17908351499211195</v>
      </c>
      <c r="N65" s="28"/>
      <c r="O65" s="28"/>
      <c r="P65" s="28"/>
      <c r="Q65" s="50">
        <f>-1*M73</f>
        <v>-1.9721412216620409</v>
      </c>
      <c r="R65" s="66" t="s">
        <v>20</v>
      </c>
      <c r="S65" s="50">
        <f>M72</f>
        <v>0.58704224519788017</v>
      </c>
      <c r="T65" s="66" t="s">
        <v>20</v>
      </c>
      <c r="U65" s="50">
        <f>M73</f>
        <v>1.9721412216620409</v>
      </c>
      <c r="V65" s="2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ht="15.75" thickBot="1" x14ac:dyDescent="0.3">
      <c r="A66" s="1"/>
      <c r="B66" s="27"/>
      <c r="C66" s="36">
        <v>-0.48581138401518004</v>
      </c>
      <c r="D66" s="36">
        <v>-2.5574139621938845</v>
      </c>
      <c r="E66" s="36"/>
      <c r="F66" s="32" t="s">
        <v>12</v>
      </c>
      <c r="G66" s="51">
        <f>_xlfn.STDEV.S(XOne)</f>
        <v>1.1300331695355561</v>
      </c>
      <c r="H66" s="28"/>
      <c r="I66" s="28"/>
      <c r="J66" s="28"/>
      <c r="K66" s="28"/>
      <c r="L66" s="28"/>
      <c r="M66" s="37"/>
      <c r="N66" s="28"/>
      <c r="O66" s="28"/>
      <c r="P66" s="28"/>
      <c r="Q66" s="28"/>
      <c r="R66" s="28"/>
      <c r="S66" s="28"/>
      <c r="T66" s="28"/>
      <c r="U66" s="28"/>
      <c r="V66" s="2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ht="15.75" thickBot="1" x14ac:dyDescent="0.3">
      <c r="A67" s="1"/>
      <c r="B67" s="27"/>
      <c r="C67" s="36">
        <v>-2.1192335746812918</v>
      </c>
      <c r="D67" s="36">
        <v>-3.0377579801740549</v>
      </c>
      <c r="E67" s="36"/>
      <c r="F67" s="32" t="s">
        <v>15</v>
      </c>
      <c r="G67" s="45">
        <f>COUNT(XOne)</f>
        <v>105</v>
      </c>
      <c r="H67" s="28"/>
      <c r="I67" s="28"/>
      <c r="J67" s="28"/>
      <c r="K67" s="5" t="s">
        <v>39</v>
      </c>
      <c r="M67" s="62">
        <f>G71^2/G66^2</f>
        <v>1.6370486150281882</v>
      </c>
      <c r="N67" s="28"/>
      <c r="O67" s="28"/>
      <c r="P67" s="28"/>
      <c r="Q67" s="35" t="str">
        <f>IF(OR(S65&lt;Q65,S65&gt;U65),F123,F122)</f>
        <v>Ho: Fail to reject the null hypothesis.</v>
      </c>
      <c r="R67" s="28"/>
      <c r="S67" s="28"/>
      <c r="T67" s="28"/>
      <c r="U67" s="28"/>
      <c r="V67" s="2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ht="15.75" thickBot="1" x14ac:dyDescent="0.3">
      <c r="A68" s="1"/>
      <c r="B68" s="27"/>
      <c r="C68" s="36">
        <v>-1.3682594056561745</v>
      </c>
      <c r="D68" s="36">
        <v>5.2260777653130334E-3</v>
      </c>
      <c r="E68" s="36"/>
      <c r="F68" s="28"/>
      <c r="G68" s="28"/>
      <c r="H68" s="28"/>
      <c r="I68" s="28"/>
      <c r="J68" s="28"/>
      <c r="K68" s="61" t="s">
        <v>38</v>
      </c>
      <c r="M68" s="64">
        <f>(1/G67+M67/G72)^2</f>
        <v>6.3075060299520045E-4</v>
      </c>
      <c r="N68" s="5" t="s">
        <v>40</v>
      </c>
      <c r="O68" s="60">
        <f>M68/M69</f>
        <v>196.53064092120508</v>
      </c>
      <c r="P68" s="28"/>
      <c r="Q68" s="28"/>
      <c r="R68" s="28"/>
      <c r="S68" s="28"/>
      <c r="T68" s="28"/>
      <c r="U68" s="28"/>
      <c r="V68" s="29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ht="19.5" thickBot="1" x14ac:dyDescent="0.35">
      <c r="A69" s="1"/>
      <c r="B69" s="27"/>
      <c r="C69" s="36">
        <v>0.67020126165519955</v>
      </c>
      <c r="D69" s="36">
        <v>-0.1111442728540602</v>
      </c>
      <c r="E69" s="36"/>
      <c r="F69" s="44" t="s">
        <v>3</v>
      </c>
      <c r="G69" s="28"/>
      <c r="H69" s="28"/>
      <c r="I69" s="28"/>
      <c r="J69" s="28"/>
      <c r="M69" s="65">
        <f>1/(G67^2*(G67-1))+M67^2/(G72^2*(G72-1))</f>
        <v>3.2094262759163692E-6</v>
      </c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/>
      <c r="C70" s="36">
        <v>-0.33096005464058442</v>
      </c>
      <c r="D70" s="36">
        <v>-0.33730022570650275</v>
      </c>
      <c r="E70" s="36"/>
      <c r="F70" s="32" t="s">
        <v>0</v>
      </c>
      <c r="G70" s="46">
        <f>AVERAGE(XTwo)</f>
        <v>-0.24065901487611546</v>
      </c>
      <c r="H70" s="28"/>
      <c r="I70" s="28"/>
      <c r="J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ht="15.75" thickBot="1" x14ac:dyDescent="0.3">
      <c r="A71" s="1"/>
      <c r="B71" s="27"/>
      <c r="C71" s="36">
        <v>1.2252523290562978</v>
      </c>
      <c r="D71" s="36">
        <v>-0.7345709300468154</v>
      </c>
      <c r="E71" s="36"/>
      <c r="F71" s="32" t="s">
        <v>12</v>
      </c>
      <c r="G71" s="51">
        <f>_xlfn.STDEV.S(XTwo)</f>
        <v>1.4458458066654527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ht="15.75" thickBot="1" x14ac:dyDescent="0.3">
      <c r="A72" s="1"/>
      <c r="B72" s="27"/>
      <c r="C72" s="36">
        <v>1.4358484689902653</v>
      </c>
      <c r="D72" s="36">
        <v>-6.5015733736741826E-2</v>
      </c>
      <c r="E72" s="36"/>
      <c r="F72" s="32" t="s">
        <v>14</v>
      </c>
      <c r="G72" s="45">
        <f>COUNT(XTwo)</f>
        <v>105</v>
      </c>
      <c r="H72" s="28"/>
      <c r="I72" s="28"/>
      <c r="J72" s="28"/>
      <c r="K72" s="28" t="s">
        <v>17</v>
      </c>
      <c r="L72" s="28"/>
      <c r="M72" s="46">
        <f>M64/M65</f>
        <v>0.58704224519788017</v>
      </c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ht="15.75" thickBot="1" x14ac:dyDescent="0.3">
      <c r="A73" s="1"/>
      <c r="B73" s="27"/>
      <c r="C73" s="36">
        <v>0.24496822096991183</v>
      </c>
      <c r="D73" s="36">
        <v>-4.2958183567910959</v>
      </c>
      <c r="E73" s="36"/>
      <c r="F73" s="28"/>
      <c r="G73" s="28"/>
      <c r="H73" s="28"/>
      <c r="I73" s="28"/>
      <c r="J73" s="28"/>
      <c r="K73" s="28" t="s">
        <v>18</v>
      </c>
      <c r="L73" s="28"/>
      <c r="M73" s="47">
        <f>_xlfn.T.INV.2T(G77,O68)</f>
        <v>1.9721412216620409</v>
      </c>
      <c r="N73" s="28"/>
      <c r="O73" s="28"/>
      <c r="P73" s="28"/>
      <c r="Q73" s="28"/>
      <c r="R73" s="28"/>
      <c r="S73" s="28"/>
      <c r="T73" s="28"/>
      <c r="U73" s="28"/>
      <c r="V73" s="29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ht="15.75" thickBot="1" x14ac:dyDescent="0.3">
      <c r="A74" s="1"/>
      <c r="B74" s="27"/>
      <c r="C74" s="36">
        <v>-1.7278345983320957</v>
      </c>
      <c r="D74" s="36">
        <v>1.1050261860425814</v>
      </c>
      <c r="E74" s="3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ht="24" thickBot="1" x14ac:dyDescent="0.4">
      <c r="A75" s="1"/>
      <c r="B75" s="27"/>
      <c r="C75" s="36">
        <v>-1.6044030015973023</v>
      </c>
      <c r="D75" s="36">
        <v>0.13219006728459445</v>
      </c>
      <c r="E75" s="36"/>
      <c r="F75" s="55" t="s">
        <v>25</v>
      </c>
      <c r="G75" s="53"/>
      <c r="H75" s="53"/>
      <c r="I75" s="54"/>
      <c r="J75" s="28"/>
      <c r="K75" s="28"/>
      <c r="L75" s="28"/>
      <c r="M75" s="28"/>
      <c r="N75" s="28"/>
      <c r="O75" s="28"/>
      <c r="P75" s="28"/>
      <c r="Q75" s="52" t="s">
        <v>29</v>
      </c>
      <c r="R75" s="53"/>
      <c r="S75" s="53"/>
      <c r="T75" s="53"/>
      <c r="U75" s="54"/>
      <c r="V75" s="29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ht="15.75" thickBot="1" x14ac:dyDescent="0.3">
      <c r="A76" s="1"/>
      <c r="B76" s="27"/>
      <c r="C76" s="36">
        <v>2.1039402363529951E-2</v>
      </c>
      <c r="D76" s="36">
        <v>-2.1132440513631283</v>
      </c>
      <c r="E76" s="3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ht="24" thickBot="1" x14ac:dyDescent="0.4">
      <c r="A77" s="1"/>
      <c r="B77" s="27"/>
      <c r="C77" s="36">
        <v>0.75919470986355331</v>
      </c>
      <c r="D77" s="36">
        <v>-0.35042740920592141</v>
      </c>
      <c r="E77" s="36"/>
      <c r="F77" s="28" t="s">
        <v>24</v>
      </c>
      <c r="G77" s="2">
        <v>0.05</v>
      </c>
      <c r="H77" s="28"/>
      <c r="I77" s="28"/>
      <c r="J77" s="28"/>
      <c r="K77" s="28"/>
      <c r="L77" s="28"/>
      <c r="M77" s="28"/>
      <c r="N77" s="28"/>
      <c r="O77" s="28"/>
      <c r="P77" s="28"/>
      <c r="Q77" s="28" t="s">
        <v>19</v>
      </c>
      <c r="R77" s="63">
        <f>_xlfn.T.DIST.2T(M72,(G67+G72-2))</f>
        <v>0.55781198289323908</v>
      </c>
      <c r="S77" s="49"/>
      <c r="T77" s="67"/>
      <c r="U77" s="49"/>
      <c r="V77" s="29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/>
      <c r="C78" s="36">
        <v>-1.1345706113562057</v>
      </c>
      <c r="D78" s="36">
        <v>1.7823275653792852</v>
      </c>
      <c r="E78" s="3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/>
      <c r="C79" s="36">
        <v>0.54201774762897426</v>
      </c>
      <c r="D79" s="36">
        <v>-0.5413023817536895</v>
      </c>
      <c r="E79" s="36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/>
      <c r="C80" s="36">
        <v>-0.25277943605049041</v>
      </c>
      <c r="D80" s="36">
        <v>0.20100731598651539</v>
      </c>
      <c r="E80" s="36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/>
      <c r="C81" s="36">
        <v>-0.31108806430927621</v>
      </c>
      <c r="D81" s="36">
        <v>1.6403560977190506</v>
      </c>
      <c r="E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/>
      <c r="C82" s="36">
        <v>-0.76699085837207481</v>
      </c>
      <c r="D82" s="36">
        <v>-1.5548738689385448</v>
      </c>
      <c r="E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ht="15.75" thickBot="1" x14ac:dyDescent="0.3">
      <c r="A83" s="1"/>
      <c r="B83" s="27"/>
      <c r="C83" s="36">
        <v>0.49935974960827251</v>
      </c>
      <c r="D83" s="36">
        <v>-1.0247634412566495</v>
      </c>
      <c r="E83" s="3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ht="15.75" thickBot="1" x14ac:dyDescent="0.3">
      <c r="A84" s="1"/>
      <c r="B84" s="27"/>
      <c r="C84" s="36">
        <v>-1.7350860641723336</v>
      </c>
      <c r="D84" s="36">
        <v>-1.4525375971805092</v>
      </c>
      <c r="E84" s="36"/>
      <c r="F84" s="68" t="s">
        <v>41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70"/>
      <c r="T84" s="28"/>
      <c r="U84" s="28"/>
      <c r="V84" s="29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/>
      <c r="C85" s="36">
        <v>0.82741769419972788</v>
      </c>
      <c r="D85" s="36">
        <v>-2.3936795371498918</v>
      </c>
      <c r="E85" s="36"/>
      <c r="F85" s="5" t="s">
        <v>42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/>
      <c r="C86" s="36">
        <v>0.49664715600963233</v>
      </c>
      <c r="D86" s="36">
        <v>-0.89578347892277344</v>
      </c>
      <c r="E86" s="36"/>
      <c r="F86" s="5" t="s">
        <v>43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1"/>
      <c r="X86" s="1"/>
      <c r="Y86" s="1"/>
      <c r="Z86" s="1" t="s">
        <v>34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/>
      <c r="C87" s="36">
        <v>-0.16139781253783336</v>
      </c>
      <c r="D87" s="36">
        <v>0.29226411370388955</v>
      </c>
      <c r="E87" s="36"/>
      <c r="F87" s="5" t="s">
        <v>44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/>
      <c r="C88" s="36">
        <v>1.2591041899152782</v>
      </c>
      <c r="D88" s="36">
        <v>0.56110625678431225</v>
      </c>
      <c r="E88" s="36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/>
      <c r="C89" s="36">
        <v>0.24956997851552415</v>
      </c>
      <c r="D89" s="36">
        <v>0.95335550333464947</v>
      </c>
      <c r="E89" s="36"/>
      <c r="F89" s="5" t="s">
        <v>45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/>
      <c r="C90" s="36">
        <v>0.59461610710917245</v>
      </c>
      <c r="D90" s="36">
        <v>-1.8596642082854307</v>
      </c>
      <c r="E90" s="36"/>
      <c r="G90" s="28"/>
      <c r="H90" s="28"/>
      <c r="I90" s="28"/>
      <c r="J90" s="28"/>
      <c r="K90" s="28"/>
      <c r="L90" s="28"/>
      <c r="M90" s="28"/>
      <c r="N90" s="28"/>
      <c r="O90" t="s">
        <v>46</v>
      </c>
      <c r="Q90"/>
      <c r="R90" s="28"/>
      <c r="S90" s="71" t="s">
        <v>47</v>
      </c>
      <c r="T90" s="28"/>
      <c r="U90" s="28"/>
      <c r="V90" s="29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/>
      <c r="C91" s="36">
        <v>-0.1130752089198261</v>
      </c>
      <c r="D91" s="36">
        <v>-1.4150585811820846</v>
      </c>
      <c r="E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/>
      <c r="C92" s="36">
        <v>-0.72705479087747338</v>
      </c>
      <c r="D92" s="36">
        <v>2.1092419648744903E-2</v>
      </c>
      <c r="E92" s="3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/>
      <c r="C93" s="36">
        <v>1.6450426246837828</v>
      </c>
      <c r="D93" s="36">
        <v>0.69161310888765848</v>
      </c>
      <c r="E93" s="36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/>
      <c r="C94" s="36">
        <v>-1.5462578720987668</v>
      </c>
      <c r="D94" s="36">
        <v>1.8278086829583025</v>
      </c>
      <c r="E94" s="36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/>
      <c r="C95" s="36">
        <v>-1.6285943235875209</v>
      </c>
      <c r="D95" s="36">
        <v>-0.98676967185297848</v>
      </c>
      <c r="E95" s="3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/>
      <c r="C96" s="36">
        <v>1.4334141447270001</v>
      </c>
      <c r="D96" s="36">
        <v>-3.0173377162154313</v>
      </c>
      <c r="E96" s="36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/>
      <c r="C97" s="36">
        <v>0.18020895528963815</v>
      </c>
      <c r="D97" s="36">
        <v>0.49876864239881247</v>
      </c>
      <c r="E97" s="3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/>
      <c r="C98" s="36">
        <v>0.94328778883119146</v>
      </c>
      <c r="D98" s="36">
        <v>0.39174675016853933</v>
      </c>
      <c r="E98" s="3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/>
      <c r="C99" s="36">
        <v>-0.39364286169772794</v>
      </c>
      <c r="D99" s="36">
        <v>1.370940032015322</v>
      </c>
      <c r="E99" s="3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/>
      <c r="C100" s="36">
        <v>-1.2674605342898837</v>
      </c>
      <c r="D100" s="36">
        <v>2.2642098517745257</v>
      </c>
      <c r="E100" s="3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/>
      <c r="C101" s="36">
        <v>-1.6912045682471557</v>
      </c>
      <c r="D101" s="36">
        <v>2.0300142366600502</v>
      </c>
      <c r="E101" s="3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/>
      <c r="C102" s="36">
        <v>1.7579305108325523</v>
      </c>
      <c r="D102" s="36">
        <v>-0.55142049245706226</v>
      </c>
      <c r="E102" s="3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/>
      <c r="C103" s="36">
        <v>-0.90477058150984047</v>
      </c>
      <c r="D103" s="36">
        <v>-2.2697686483783368</v>
      </c>
      <c r="E103" s="3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/>
      <c r="C104" s="36">
        <v>1.2791251741089158</v>
      </c>
      <c r="D104" s="36">
        <v>-0.80088709243593181</v>
      </c>
      <c r="E104" s="36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/>
      <c r="C105" s="36">
        <v>1.0657822535565578</v>
      </c>
      <c r="D105" s="36">
        <v>-0.98927315066622667</v>
      </c>
      <c r="E105" s="36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/>
      <c r="C106" s="36">
        <v>1.1474879941450382</v>
      </c>
      <c r="D106" s="36">
        <v>0.56144508862573295</v>
      </c>
      <c r="E106" s="3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/>
      <c r="C107" s="36">
        <v>0.29317340172539635</v>
      </c>
      <c r="D107" s="36">
        <v>1.1078679782638245</v>
      </c>
      <c r="E107" s="3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/>
      <c r="C108" s="36">
        <v>-0.53075024986550412</v>
      </c>
      <c r="D108" s="36">
        <v>-1.0434388819068867</v>
      </c>
      <c r="E108" s="3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/>
      <c r="C109" s="36">
        <v>-0.66118102453349303</v>
      </c>
      <c r="D109" s="36">
        <v>-0.61000626020296889</v>
      </c>
      <c r="E109" s="3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/>
      <c r="C110" s="36">
        <v>-0.80086821512621342</v>
      </c>
      <c r="D110" s="36">
        <v>-1.2490575042941876</v>
      </c>
      <c r="E110" s="3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/>
      <c r="C111" s="36">
        <v>1.9576360421684724</v>
      </c>
      <c r="D111" s="36">
        <v>0.9883977339894876</v>
      </c>
      <c r="E111" s="3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/>
      <c r="C112" s="36">
        <v>-3.5408346446864374</v>
      </c>
      <c r="D112" s="36">
        <v>-0.80453638456659893</v>
      </c>
      <c r="E112" s="3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/>
      <c r="C113" s="36">
        <v>-1.1818912653364526</v>
      </c>
      <c r="D113" s="36">
        <v>1.5262013750992089</v>
      </c>
      <c r="E113" s="36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/>
      <c r="C114" s="36">
        <v>-1.3701916470540856</v>
      </c>
      <c r="D114" s="36">
        <v>-2.0876830290409423</v>
      </c>
      <c r="E114" s="36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/>
      <c r="C115" s="36">
        <v>1.0767409129837573</v>
      </c>
      <c r="D115" s="36">
        <v>-1.7839276928312153</v>
      </c>
      <c r="E115" s="36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/>
      <c r="C116" s="36">
        <v>-0.11247055110936509</v>
      </c>
      <c r="D116" s="36">
        <v>-1.4738147181381387</v>
      </c>
      <c r="E116" s="36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/>
      <c r="C117" s="36">
        <v>-0.96179174782366617</v>
      </c>
      <c r="D117" s="36">
        <v>0.7960075457857787</v>
      </c>
      <c r="E117" s="3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x14ac:dyDescent="0.25">
      <c r="A118" s="1"/>
      <c r="B118" s="27"/>
      <c r="C118" s="36">
        <v>-1.2746411092290313</v>
      </c>
      <c r="D118" s="36">
        <v>4.9954601441381613E-2</v>
      </c>
      <c r="E118" s="3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6">
        <v>4.6854965131549811E-3</v>
      </c>
      <c r="D119" s="36">
        <v>0.45972560180365962</v>
      </c>
      <c r="E119" s="3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6">
        <v>-0.56101326492258463</v>
      </c>
      <c r="D120" s="36">
        <v>0.91255208219174921</v>
      </c>
      <c r="E120" s="3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6">
        <v>-1.8213656349766816</v>
      </c>
      <c r="D121" s="36">
        <v>-1.4138910345598257</v>
      </c>
      <c r="E121" s="3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41"/>
      <c r="B122" s="27"/>
      <c r="C122" s="36">
        <v>-0.29704720436459009</v>
      </c>
      <c r="D122" s="36">
        <v>0.74355987805653068</v>
      </c>
      <c r="E122" s="36"/>
      <c r="F122" s="35" t="s">
        <v>32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41"/>
      <c r="B123" s="27"/>
      <c r="C123" s="36">
        <v>0.49138270325514233</v>
      </c>
      <c r="D123" s="36">
        <v>-1.4702371294039223</v>
      </c>
      <c r="E123" s="36"/>
      <c r="F123" s="35" t="s">
        <v>33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41"/>
      <c r="B124" s="38"/>
      <c r="C124" s="6">
        <v>1.1319186038014062</v>
      </c>
      <c r="D124" s="6">
        <v>0.88160880375148487</v>
      </c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</row>
    <row r="125" spans="1:5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5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5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5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 spans="1:22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 spans="1:22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 spans="1:22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 spans="1:22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 spans="1:22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 spans="1:22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 spans="1:22" x14ac:dyDescent="0.25">
      <c r="A141" s="41"/>
      <c r="B141" s="41"/>
      <c r="C141" s="41"/>
      <c r="D141" s="41"/>
      <c r="E141" s="4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1"/>
    </row>
    <row r="142" spans="1:22" x14ac:dyDescent="0.25">
      <c r="A142" s="41"/>
      <c r="B142" s="41"/>
      <c r="C142" s="41"/>
      <c r="D142" s="41"/>
      <c r="E142" s="4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1"/>
    </row>
    <row r="143" spans="1:22" x14ac:dyDescent="0.25">
      <c r="A143" s="41"/>
      <c r="B143" s="41"/>
      <c r="C143" s="41"/>
      <c r="D143" s="41"/>
      <c r="E143" s="4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41"/>
    </row>
    <row r="144" spans="1:22" x14ac:dyDescent="0.25">
      <c r="A144" s="41"/>
      <c r="B144" s="41"/>
      <c r="C144" s="41"/>
      <c r="D144" s="41"/>
      <c r="E144" s="4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41"/>
    </row>
    <row r="145" spans="1:22" x14ac:dyDescent="0.25">
      <c r="A145" s="41"/>
      <c r="B145" s="41"/>
      <c r="C145" s="41"/>
      <c r="D145" s="41"/>
      <c r="E145" s="4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41"/>
    </row>
    <row r="146" spans="1:22" x14ac:dyDescent="0.25">
      <c r="A146" s="41"/>
      <c r="B146" s="41"/>
      <c r="C146" s="41"/>
      <c r="D146" s="41"/>
      <c r="E146" s="4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41"/>
    </row>
    <row r="147" spans="1:22" x14ac:dyDescent="0.25">
      <c r="B147" s="1"/>
      <c r="C147" s="41"/>
      <c r="D147" s="41"/>
      <c r="E147" s="4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41"/>
      <c r="D148" s="41"/>
      <c r="E148" s="4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41"/>
      <c r="D149" s="41"/>
      <c r="E149" s="4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41"/>
      <c r="D150" s="41"/>
      <c r="E150" s="4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9:D9"/>
    <mergeCell ref="I9:I10"/>
    <mergeCell ref="C10:D10"/>
    <mergeCell ref="C14:D14"/>
    <mergeCell ref="I15:I16"/>
    <mergeCell ref="C18:D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C7CE-3F8D-40D9-A11F-8423350376E7}">
  <dimension ref="A1:BD150"/>
  <sheetViews>
    <sheetView tabSelected="1" topLeftCell="A4" zoomScale="60" zoomScaleNormal="60" workbookViewId="0">
      <selection activeCell="N36" sqref="N36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13" max="13" width="14.7109375" bestFit="1" customWidth="1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  <c r="X2" s="24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</row>
    <row r="3" spans="1:56" s="1" customFormat="1" ht="21" x14ac:dyDescent="0.35">
      <c r="B3" s="27"/>
      <c r="C3" s="42" t="s">
        <v>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X3" s="27" t="s">
        <v>51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27" t="s">
        <v>52</v>
      </c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9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x14ac:dyDescent="0.25">
      <c r="A5" s="1"/>
      <c r="B5" s="27"/>
      <c r="C5" s="28" t="s">
        <v>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27" t="s">
        <v>53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9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ht="15.75" thickBot="1" x14ac:dyDescent="0.3">
      <c r="A6" s="1"/>
      <c r="B6" s="27"/>
      <c r="C6" s="28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23"/>
      <c r="X6" s="97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40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23"/>
      <c r="X7" s="23"/>
    </row>
    <row r="8" spans="1:56" x14ac:dyDescent="0.25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23"/>
      <c r="X8" s="23"/>
    </row>
    <row r="9" spans="1:56" x14ac:dyDescent="0.25">
      <c r="B9" s="27"/>
      <c r="C9" s="75"/>
      <c r="D9" s="76"/>
      <c r="E9" s="28"/>
      <c r="F9" s="35"/>
      <c r="G9" s="28"/>
      <c r="H9" s="28"/>
      <c r="I9" s="82"/>
      <c r="J9" s="36"/>
      <c r="K9" s="36"/>
      <c r="L9" s="36"/>
      <c r="M9" s="36"/>
      <c r="N9" s="36"/>
      <c r="O9" s="36"/>
      <c r="P9" s="36"/>
      <c r="Q9" s="36"/>
      <c r="R9" s="36"/>
      <c r="S9" s="36"/>
      <c r="T9" s="28"/>
      <c r="U9" s="28"/>
      <c r="V9" s="31"/>
      <c r="W9" s="23"/>
      <c r="X9" s="23"/>
    </row>
    <row r="10" spans="1:56" x14ac:dyDescent="0.25">
      <c r="B10" s="27"/>
      <c r="C10" s="72"/>
      <c r="D10" s="76"/>
      <c r="E10" s="28"/>
      <c r="F10" s="28"/>
      <c r="G10" s="28"/>
      <c r="H10" s="28"/>
      <c r="I10" s="8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28"/>
      <c r="U10" s="28"/>
      <c r="V10" s="31"/>
      <c r="W10" s="23"/>
      <c r="X10" s="23"/>
    </row>
    <row r="11" spans="1:56" x14ac:dyDescent="0.25">
      <c r="B11" s="27"/>
      <c r="C11" s="32"/>
      <c r="D11" s="67"/>
      <c r="E11" s="28"/>
      <c r="F11" s="83"/>
      <c r="G11" s="84"/>
      <c r="H11" s="32"/>
      <c r="I11" s="84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84"/>
      <c r="U11" s="28"/>
      <c r="V11" s="31"/>
      <c r="W11" s="23"/>
      <c r="X11" s="23"/>
    </row>
    <row r="12" spans="1:56" x14ac:dyDescent="0.25">
      <c r="B12" s="27"/>
      <c r="C12" s="32"/>
      <c r="D12" s="67"/>
      <c r="E12" s="28"/>
      <c r="F12" s="83"/>
      <c r="G12" s="84"/>
      <c r="H12" s="32"/>
      <c r="I12" s="67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28"/>
      <c r="V12" s="31"/>
      <c r="W12" s="23"/>
      <c r="X12" s="23"/>
    </row>
    <row r="13" spans="1:56" s="5" customFormat="1" x14ac:dyDescent="0.25">
      <c r="A13" s="1"/>
      <c r="B13" s="27"/>
      <c r="C13" s="28"/>
      <c r="D13" s="28"/>
      <c r="E13" s="28"/>
      <c r="F13" s="28"/>
      <c r="G13" s="28"/>
      <c r="H13" s="32"/>
      <c r="I13" s="2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28"/>
      <c r="V13" s="31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x14ac:dyDescent="0.25">
      <c r="A14" s="1"/>
      <c r="B14" s="27"/>
      <c r="C14" s="72"/>
      <c r="D14" s="76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7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2"/>
      <c r="D15" s="67"/>
      <c r="E15" s="28"/>
      <c r="F15" s="35"/>
      <c r="G15" s="28"/>
      <c r="H15" s="28"/>
      <c r="I15" s="8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x14ac:dyDescent="0.25">
      <c r="A16" s="1"/>
      <c r="B16" s="27"/>
      <c r="C16" s="32"/>
      <c r="D16" s="67"/>
      <c r="E16" s="28"/>
      <c r="F16" s="28"/>
      <c r="G16" s="28"/>
      <c r="H16" s="28"/>
      <c r="I16" s="8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ht="15.75" thickBot="1" x14ac:dyDescent="0.3">
      <c r="A17" s="1"/>
      <c r="B17" s="27"/>
      <c r="C17" s="28"/>
      <c r="D17" s="28"/>
      <c r="E17" s="28"/>
      <c r="F17" s="83"/>
      <c r="G17" s="84"/>
      <c r="H17" s="32"/>
      <c r="I17" s="84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x14ac:dyDescent="0.25">
      <c r="A18" s="1"/>
      <c r="B18" s="27"/>
      <c r="C18" s="72" t="s">
        <v>28</v>
      </c>
      <c r="D18" s="73"/>
      <c r="E18" s="33"/>
      <c r="F18" s="83"/>
      <c r="G18" s="84"/>
      <c r="H18" s="32"/>
      <c r="I18" s="67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28"/>
      <c r="V18" s="29"/>
      <c r="W18" s="1"/>
      <c r="X18" s="92" t="s">
        <v>49</v>
      </c>
      <c r="Y18" s="93"/>
      <c r="Z18" s="90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x14ac:dyDescent="0.25">
      <c r="A19" s="1"/>
      <c r="B19" s="27"/>
      <c r="C19" s="43" t="s">
        <v>2</v>
      </c>
      <c r="D19" s="43" t="s">
        <v>3</v>
      </c>
      <c r="E19" s="66"/>
      <c r="F19" s="28"/>
      <c r="G19" s="28"/>
      <c r="H19" s="32"/>
      <c r="I19" s="2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28"/>
      <c r="V19" s="29"/>
      <c r="W19" s="1"/>
      <c r="X19" s="94" t="s">
        <v>50</v>
      </c>
      <c r="Y19" s="95"/>
      <c r="Z19" s="90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>
        <f>0.01</f>
        <v>0.01</v>
      </c>
      <c r="C20" s="36">
        <f>_xlfn.NORM.INV(B20,$G$32,$G$33)</f>
        <v>8.3473042519183194E-2</v>
      </c>
      <c r="D20" s="36">
        <f>_xlfn.NORM.INV(B20,$G$37,$G$38)</f>
        <v>8.0209563778774778E-2</v>
      </c>
      <c r="E20" s="36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27">
        <f>0.01</f>
        <v>0.01</v>
      </c>
      <c r="Y20" s="96">
        <f>_xlfn.T.INV(X20,$G$39+$G$34-2)*$M$32</f>
        <v>-1.8889494798860307E-2</v>
      </c>
      <c r="Z20" s="9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>
        <f>B20+0.01</f>
        <v>0.02</v>
      </c>
      <c r="C21" s="36">
        <f>_xlfn.NORM.INV(B21,$G$32,$G$33)</f>
        <v>8.8925021787363556E-2</v>
      </c>
      <c r="D21" s="36">
        <f>_xlfn.NORM.INV(B21,$G$37,$G$38)</f>
        <v>8.8387532681045322E-2</v>
      </c>
      <c r="E21" s="3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27">
        <f>X20+0.01</f>
        <v>0.02</v>
      </c>
      <c r="Y21" s="96">
        <f t="shared" ref="Y21:Y84" si="0">_xlfn.T.INV(X21,$G$39+$G$34-2)*$M$32</f>
        <v>-1.6557395791850137E-2</v>
      </c>
      <c r="Z21" s="9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>
        <f t="shared" ref="B22:B85" si="1">B21+0.01</f>
        <v>0.03</v>
      </c>
      <c r="C22" s="36">
        <f>_xlfn.NORM.INV(B22,$G$32,$G$33)</f>
        <v>9.2384127836974986E-2</v>
      </c>
      <c r="D22" s="36">
        <f>_xlfn.NORM.INV(B22,$G$37,$G$38)</f>
        <v>9.3576191755462473E-2</v>
      </c>
      <c r="E22" s="3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27">
        <f t="shared" ref="X22:X85" si="2">X21+0.01</f>
        <v>0.03</v>
      </c>
      <c r="Y22" s="96">
        <f t="shared" si="0"/>
        <v>-1.5101663325631525E-2</v>
      </c>
      <c r="Z22" s="9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>
        <f t="shared" si="1"/>
        <v>0.04</v>
      </c>
      <c r="C23" s="36">
        <f>_xlfn.NORM.INV(B23,$G$32,$G$33)</f>
        <v>9.4986278574956617E-2</v>
      </c>
      <c r="D23" s="36">
        <f>_xlfn.NORM.INV(B23,$G$37,$G$38)</f>
        <v>9.7479417862434914E-2</v>
      </c>
      <c r="E23" s="36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27">
        <f t="shared" si="2"/>
        <v>0.04</v>
      </c>
      <c r="Y23" s="96">
        <f t="shared" si="0"/>
        <v>-1.4017542894942097E-2</v>
      </c>
      <c r="Z23" s="9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>
        <f t="shared" si="1"/>
        <v>0.05</v>
      </c>
      <c r="C24" s="36">
        <f>_xlfn.NORM.INV(B24,$G$32,$G$33)</f>
        <v>9.7102927460970545E-2</v>
      </c>
      <c r="D24" s="36">
        <f>_xlfn.NORM.INV(B24,$G$37,$G$38)</f>
        <v>0.10065439119145582</v>
      </c>
      <c r="E24" s="3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27">
        <f t="shared" si="2"/>
        <v>0.05</v>
      </c>
      <c r="Y24" s="96">
        <f t="shared" si="0"/>
        <v>-1.3142089855125038E-2</v>
      </c>
      <c r="Z24" s="9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>
        <f t="shared" si="1"/>
        <v>6.0000000000000005E-2</v>
      </c>
      <c r="C25" s="36">
        <f>_xlfn.NORM.INV(B25,$G$32,$G$33)</f>
        <v>9.8904528108062939E-2</v>
      </c>
      <c r="D25" s="36">
        <f>_xlfn.NORM.INV(B25,$G$37,$G$38)</f>
        <v>0.1033567921620944</v>
      </c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27">
        <f t="shared" si="2"/>
        <v>6.0000000000000005E-2</v>
      </c>
      <c r="Y25" s="96">
        <f t="shared" si="0"/>
        <v>-1.2401156958787209E-2</v>
      </c>
      <c r="Z25" s="9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>
        <f t="shared" si="1"/>
        <v>7.0000000000000007E-2</v>
      </c>
      <c r="C26" s="36">
        <f>_xlfn.NORM.INV(B26,$G$32,$G$33)</f>
        <v>0.1004841794364166</v>
      </c>
      <c r="D26" s="36">
        <f>_xlfn.NORM.INV(B26,$G$37,$G$38)</f>
        <v>0.10572626915462489</v>
      </c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27">
        <f t="shared" si="2"/>
        <v>7.0000000000000007E-2</v>
      </c>
      <c r="Y26" s="96">
        <f t="shared" si="0"/>
        <v>-1.175450161706172E-2</v>
      </c>
      <c r="Z26" s="9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ht="27" thickBot="1" x14ac:dyDescent="0.45">
      <c r="A27" s="1"/>
      <c r="B27" s="27">
        <f t="shared" si="1"/>
        <v>0.08</v>
      </c>
      <c r="C27" s="36">
        <f>_xlfn.NORM.INV(B27,$G$32,$G$33)</f>
        <v>0.10189856879380729</v>
      </c>
      <c r="D27" s="36">
        <f>_xlfn.NORM.INV(B27,$G$37,$G$38)</f>
        <v>0.10784785319071094</v>
      </c>
      <c r="E27" s="36"/>
      <c r="F27" s="56" t="s">
        <v>30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27">
        <f t="shared" si="2"/>
        <v>0.08</v>
      </c>
      <c r="Y27" s="96">
        <f t="shared" si="0"/>
        <v>-1.1177744949175179E-2</v>
      </c>
      <c r="Z27" s="9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ht="15.75" thickBot="1" x14ac:dyDescent="0.3">
      <c r="A28" s="1"/>
      <c r="B28" s="27">
        <f t="shared" si="1"/>
        <v>0.09</v>
      </c>
      <c r="C28" s="36">
        <f>_xlfn.NORM.INV(B28,$G$32,$G$33)</f>
        <v>0.10318489932619568</v>
      </c>
      <c r="D28" s="36">
        <f>_xlfn.NORM.INV(B28,$G$37,$G$38)</f>
        <v>0.10977734898929351</v>
      </c>
      <c r="E28" s="36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27">
        <f t="shared" si="2"/>
        <v>0.09</v>
      </c>
      <c r="Y28" s="96">
        <f t="shared" si="0"/>
        <v>-1.0654955660041699E-2</v>
      </c>
      <c r="Z28" s="91"/>
      <c r="AA28" s="1"/>
      <c r="AB28" s="24" t="s">
        <v>48</v>
      </c>
      <c r="AC28" s="25"/>
      <c r="AD28" s="25">
        <f>_xlfn.NORM.INV(G44/2,0,M32)</f>
        <v>-1.285895597534566E-2</v>
      </c>
      <c r="AE28" s="25">
        <f>_xlfn.NORM.INV(1-G44/2,0,M32)</f>
        <v>1.2858955975345652E-2</v>
      </c>
      <c r="AF28" s="25">
        <v>0</v>
      </c>
      <c r="AG28" s="2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ht="27" thickBot="1" x14ac:dyDescent="0.5">
      <c r="A29" s="1"/>
      <c r="B29" s="27">
        <f t="shared" si="1"/>
        <v>9.9999999999999992E-2</v>
      </c>
      <c r="C29" s="36">
        <f>_xlfn.NORM.INV(B29,$G$32,$G$33)</f>
        <v>0.104368968689108</v>
      </c>
      <c r="D29" s="36">
        <f>_xlfn.NORM.INV(B29,$G$37,$G$38)</f>
        <v>0.11155345303366199</v>
      </c>
      <c r="E29" s="36"/>
      <c r="F29" s="52" t="s">
        <v>11</v>
      </c>
      <c r="G29" s="53"/>
      <c r="H29" s="53"/>
      <c r="I29" s="54"/>
      <c r="J29" s="28"/>
      <c r="K29" s="52" t="s">
        <v>26</v>
      </c>
      <c r="L29" s="53"/>
      <c r="M29" s="53"/>
      <c r="N29" s="53"/>
      <c r="O29" s="54"/>
      <c r="P29" s="28"/>
      <c r="Q29" s="52" t="s">
        <v>27</v>
      </c>
      <c r="R29" s="53"/>
      <c r="S29" s="53"/>
      <c r="T29" s="53"/>
      <c r="U29" s="54"/>
      <c r="V29" s="29"/>
      <c r="W29" s="1"/>
      <c r="X29" s="27">
        <f t="shared" si="2"/>
        <v>9.9999999999999992E-2</v>
      </c>
      <c r="Y29" s="96">
        <f t="shared" si="0"/>
        <v>-1.0175127165475853E-2</v>
      </c>
      <c r="Z29" s="91"/>
      <c r="AA29" s="1"/>
      <c r="AB29" s="27"/>
      <c r="AC29" s="28"/>
      <c r="AD29" s="28">
        <f>AD28</f>
        <v>-1.285895597534566E-2</v>
      </c>
      <c r="AE29" s="28">
        <f>AE28</f>
        <v>1.2858955975345652E-2</v>
      </c>
      <c r="AF29" s="28">
        <v>1</v>
      </c>
      <c r="AG29" s="29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ht="15.75" thickBot="1" x14ac:dyDescent="0.3">
      <c r="A30" s="1"/>
      <c r="B30" s="27">
        <f t="shared" si="1"/>
        <v>0.10999999999999999</v>
      </c>
      <c r="C30" s="36">
        <f>_xlfn.NORM.INV(B30,$G$32,$G$33)</f>
        <v>0.1054694375992678</v>
      </c>
      <c r="D30" s="36">
        <f>_xlfn.NORM.INV(B30,$G$37,$G$38)</f>
        <v>0.11320415639890169</v>
      </c>
      <c r="E30" s="3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27">
        <f t="shared" si="2"/>
        <v>0.10999999999999999</v>
      </c>
      <c r="Y30" s="96">
        <f t="shared" si="0"/>
        <v>-9.7303235752967156E-3</v>
      </c>
      <c r="Z30" s="91"/>
      <c r="AA30" s="1"/>
      <c r="AB30" s="27"/>
      <c r="AC30" s="28"/>
      <c r="AD30" s="28"/>
      <c r="AE30" s="28"/>
      <c r="AF30" s="28"/>
      <c r="AG30" s="29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ht="26.25" x14ac:dyDescent="0.45">
      <c r="A31" s="1"/>
      <c r="B31" s="27">
        <f t="shared" si="1"/>
        <v>0.11999999999999998</v>
      </c>
      <c r="C31" s="36">
        <f>_xlfn.NORM.INV(B31,$G$32,$G$33)</f>
        <v>0.10650026415867819</v>
      </c>
      <c r="D31" s="36">
        <f>_xlfn.NORM.INV(B31,$G$37,$G$38)</f>
        <v>0.11475039623801728</v>
      </c>
      <c r="E31" s="36"/>
      <c r="F31" s="44" t="s">
        <v>2</v>
      </c>
      <c r="G31" s="28"/>
      <c r="H31" s="28"/>
      <c r="I31" s="28"/>
      <c r="J31" s="28"/>
      <c r="K31" s="28" t="s">
        <v>16</v>
      </c>
      <c r="L31" s="28"/>
      <c r="M31" s="87">
        <f>ABS(G32-G37)</f>
        <v>1.999999999999999E-2</v>
      </c>
      <c r="N31" s="28" t="s">
        <v>57</v>
      </c>
      <c r="O31" s="28"/>
      <c r="P31" s="28"/>
      <c r="Q31" s="48" t="s">
        <v>22</v>
      </c>
      <c r="R31" s="67"/>
      <c r="S31" s="49" t="s">
        <v>21</v>
      </c>
      <c r="T31" s="67"/>
      <c r="U31" s="49" t="s">
        <v>23</v>
      </c>
      <c r="V31" s="29"/>
      <c r="W31" s="1"/>
      <c r="X31" s="27">
        <f t="shared" si="2"/>
        <v>0.11999999999999998</v>
      </c>
      <c r="Y31" s="96">
        <f t="shared" si="0"/>
        <v>-9.3146259971502929E-3</v>
      </c>
      <c r="Z31" s="91"/>
      <c r="AA31" s="1"/>
      <c r="AB31" s="27" t="s">
        <v>16</v>
      </c>
      <c r="AC31" s="28"/>
      <c r="AD31" s="88">
        <f>M31</f>
        <v>1.999999999999999E-2</v>
      </c>
      <c r="AE31" s="28">
        <v>0</v>
      </c>
      <c r="AF31" s="28"/>
      <c r="AG31" s="29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ht="15.75" thickBot="1" x14ac:dyDescent="0.3">
      <c r="A32" s="1"/>
      <c r="B32" s="27">
        <f t="shared" si="1"/>
        <v>0.12999999999999998</v>
      </c>
      <c r="C32" s="36">
        <f>_xlfn.NORM.INV(B32,$G$32,$G$33)</f>
        <v>0.10747217741922398</v>
      </c>
      <c r="D32" s="36">
        <f>_xlfn.NORM.INV(B32,$G$37,$G$38)</f>
        <v>0.11620826612883595</v>
      </c>
      <c r="E32" s="36"/>
      <c r="F32" s="32" t="s">
        <v>0</v>
      </c>
      <c r="G32" s="79">
        <v>0.13</v>
      </c>
      <c r="H32" s="28"/>
      <c r="I32" s="28"/>
      <c r="J32" s="28"/>
      <c r="K32" s="28" t="s">
        <v>13</v>
      </c>
      <c r="L32" s="28"/>
      <c r="M32" s="86">
        <f>SQRT((1/G34+1/G39)*(((G34-1)*G33^2+(G39-1)*G38^2)/(G34+G39-2)))</f>
        <v>7.8176901364640592E-3</v>
      </c>
      <c r="N32" s="28" t="s">
        <v>55</v>
      </c>
      <c r="O32" s="28"/>
      <c r="P32" s="28"/>
      <c r="Q32" s="50">
        <f>-1*M35</f>
        <v>-1.6810707032025196</v>
      </c>
      <c r="R32" s="66" t="s">
        <v>20</v>
      </c>
      <c r="S32" s="50">
        <f>M34</f>
        <v>2.558300425174691</v>
      </c>
      <c r="T32" s="66" t="s">
        <v>20</v>
      </c>
      <c r="U32" s="50">
        <f>M35</f>
        <v>1.6810707032025196</v>
      </c>
      <c r="V32" s="29"/>
      <c r="W32" s="1"/>
      <c r="X32" s="27">
        <f t="shared" si="2"/>
        <v>0.12999999999999998</v>
      </c>
      <c r="Y32" s="96">
        <f t="shared" si="0"/>
        <v>-8.9234966456293377E-3</v>
      </c>
      <c r="Z32" s="91"/>
      <c r="AA32" s="1"/>
      <c r="AB32" s="38"/>
      <c r="AC32" s="39"/>
      <c r="AD32" s="89">
        <f>AD31</f>
        <v>1.999999999999999E-2</v>
      </c>
      <c r="AE32" s="39">
        <v>1</v>
      </c>
      <c r="AF32" s="39"/>
      <c r="AG32" s="4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ht="15.75" thickBot="1" x14ac:dyDescent="0.3">
      <c r="A33" s="1"/>
      <c r="B33" s="27">
        <f t="shared" si="1"/>
        <v>0.13999999999999999</v>
      </c>
      <c r="C33" s="36">
        <f>_xlfn.NORM.INV(B33,$G$32,$G$33)</f>
        <v>0.10839361318370087</v>
      </c>
      <c r="D33" s="36">
        <f>_xlfn.NORM.INV(B33,$G$37,$G$38)</f>
        <v>0.11759041977555129</v>
      </c>
      <c r="E33" s="36"/>
      <c r="F33" s="32" t="s">
        <v>12</v>
      </c>
      <c r="G33" s="79">
        <v>0.02</v>
      </c>
      <c r="H33" s="28"/>
      <c r="I33" s="28"/>
      <c r="J33" s="28"/>
      <c r="K33" s="28"/>
      <c r="L33" s="28"/>
      <c r="M33" s="37"/>
      <c r="N33" s="28" t="s">
        <v>56</v>
      </c>
      <c r="O33" s="28"/>
      <c r="P33" s="28"/>
      <c r="Q33" s="28"/>
      <c r="R33" s="28"/>
      <c r="S33" s="28"/>
      <c r="T33" s="28"/>
      <c r="U33" s="28"/>
      <c r="V33" s="29"/>
      <c r="W33" s="1"/>
      <c r="X33" s="27">
        <f t="shared" si="2"/>
        <v>0.13999999999999999</v>
      </c>
      <c r="Y33" s="96">
        <f t="shared" si="0"/>
        <v>-8.5533761161000095E-3</v>
      </c>
      <c r="Z33" s="9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ht="15.75" thickBot="1" x14ac:dyDescent="0.3">
      <c r="A34" s="1"/>
      <c r="B34" s="27">
        <f t="shared" si="1"/>
        <v>0.15</v>
      </c>
      <c r="C34" s="36">
        <f>_xlfn.NORM.INV(B34,$G$32,$G$33)</f>
        <v>0.10927133221012421</v>
      </c>
      <c r="D34" s="36">
        <f>_xlfn.NORM.INV(B34,$G$37,$G$38)</f>
        <v>0.11890699831518631</v>
      </c>
      <c r="E34" s="36"/>
      <c r="F34" s="32" t="s">
        <v>15</v>
      </c>
      <c r="G34" s="80">
        <v>20</v>
      </c>
      <c r="H34" s="28"/>
      <c r="I34" s="28"/>
      <c r="J34" s="28"/>
      <c r="K34" s="28" t="s">
        <v>17</v>
      </c>
      <c r="L34" s="28"/>
      <c r="M34" s="46">
        <f>M31/M32</f>
        <v>2.558300425174691</v>
      </c>
      <c r="N34" s="28" t="s">
        <v>54</v>
      </c>
      <c r="O34" s="28"/>
      <c r="P34" s="28"/>
      <c r="Q34" s="35" t="str">
        <f>IF(OR(S32&lt;Q32,S32&gt;U32),F123,F122)</f>
        <v xml:space="preserve">H1: Reject the null hypothesis. </v>
      </c>
      <c r="R34" s="28"/>
      <c r="S34" s="28"/>
      <c r="T34" s="28"/>
      <c r="U34" s="28"/>
      <c r="V34" s="29"/>
      <c r="W34" s="1"/>
      <c r="X34" s="27">
        <f t="shared" si="2"/>
        <v>0.15</v>
      </c>
      <c r="Y34" s="96">
        <f t="shared" si="0"/>
        <v>-8.2014179961612133E-3</v>
      </c>
      <c r="Z34" s="9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ht="15.75" thickBot="1" x14ac:dyDescent="0.3">
      <c r="A35" s="1"/>
      <c r="B35" s="27">
        <f t="shared" si="1"/>
        <v>0.16</v>
      </c>
      <c r="C35" s="36">
        <f>_xlfn.NORM.INV(B35,$G$32,$G$33)</f>
        <v>0.11011084233580501</v>
      </c>
      <c r="D35" s="36">
        <f>_xlfn.NORM.INV(B35,$G$37,$G$38)</f>
        <v>0.1201662635037075</v>
      </c>
      <c r="E35" s="36"/>
      <c r="F35" s="28"/>
      <c r="G35" s="28"/>
      <c r="H35" s="28"/>
      <c r="I35" s="28"/>
      <c r="J35" s="28"/>
      <c r="K35" s="28" t="s">
        <v>18</v>
      </c>
      <c r="L35" s="28"/>
      <c r="M35" s="47">
        <f>_xlfn.T.INV.2T(G44,(G34+G39-2))</f>
        <v>1.6810707032025196</v>
      </c>
      <c r="N35" s="28" t="s">
        <v>54</v>
      </c>
      <c r="O35" s="28"/>
      <c r="P35" s="28"/>
      <c r="Q35" s="28"/>
      <c r="R35" s="28"/>
      <c r="S35" s="28"/>
      <c r="T35" s="28"/>
      <c r="U35" s="28"/>
      <c r="V35" s="29"/>
      <c r="W35" s="1"/>
      <c r="X35" s="27">
        <f t="shared" si="2"/>
        <v>0.16</v>
      </c>
      <c r="Y35" s="96">
        <f t="shared" si="0"/>
        <v>-7.8653080624961277E-3</v>
      </c>
      <c r="Z35" s="9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thickBot="1" x14ac:dyDescent="0.35">
      <c r="A36" s="1"/>
      <c r="B36" s="27">
        <f t="shared" si="1"/>
        <v>0.17</v>
      </c>
      <c r="C36" s="36">
        <f>_xlfn.NORM.INV(B36,$G$32,$G$33)</f>
        <v>0.11091669493707609</v>
      </c>
      <c r="D36" s="36">
        <f>_xlfn.NORM.INV(B36,$G$37,$G$38)</f>
        <v>0.12137504240561413</v>
      </c>
      <c r="E36" s="36"/>
      <c r="F36" s="44" t="s">
        <v>3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27">
        <f t="shared" si="2"/>
        <v>0.17</v>
      </c>
      <c r="Y36" s="96">
        <f t="shared" si="0"/>
        <v>-7.5431375668237165E-3</v>
      </c>
      <c r="Z36" s="9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>
        <f t="shared" si="1"/>
        <v>0.18000000000000002</v>
      </c>
      <c r="C37" s="36">
        <f>_xlfn.NORM.INV(B37,$G$32,$G$33)</f>
        <v>0.11169269824314375</v>
      </c>
      <c r="D37" s="36">
        <f>_xlfn.NORM.INV(B37,$G$37,$G$38)</f>
        <v>0.12253904736471562</v>
      </c>
      <c r="E37" s="36"/>
      <c r="F37" s="32" t="s">
        <v>0</v>
      </c>
      <c r="G37" s="81">
        <v>0.15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27">
        <f t="shared" si="2"/>
        <v>0.18000000000000002</v>
      </c>
      <c r="Y37" s="96">
        <f t="shared" si="0"/>
        <v>-7.2333122367165452E-3</v>
      </c>
      <c r="Z37" s="9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18.75" customHeight="1" x14ac:dyDescent="0.25">
      <c r="A38" s="1"/>
      <c r="B38" s="27">
        <f t="shared" si="1"/>
        <v>0.19000000000000003</v>
      </c>
      <c r="C38" s="36">
        <f>_xlfn.NORM.INV(B38,$G$32,$G$33)</f>
        <v>0.11244207409897544</v>
      </c>
      <c r="D38" s="36">
        <f>_xlfn.NORM.INV(B38,$G$37,$G$38)</f>
        <v>0.12366311114846316</v>
      </c>
      <c r="E38" s="36"/>
      <c r="F38" s="32" t="s">
        <v>12</v>
      </c>
      <c r="G38" s="79">
        <v>0.03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27">
        <f t="shared" si="2"/>
        <v>0.19000000000000003</v>
      </c>
      <c r="Y38" s="96">
        <f t="shared" si="0"/>
        <v>-6.9344855214602289E-3</v>
      </c>
      <c r="Z38" s="9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>
        <f t="shared" si="1"/>
        <v>0.20000000000000004</v>
      </c>
      <c r="C39" s="36">
        <f>_xlfn.NORM.INV(B39,$G$32,$G$33)</f>
        <v>0.11316757532854174</v>
      </c>
      <c r="D39" s="36">
        <f>_xlfn.NORM.INV(B39,$G$37,$G$38)</f>
        <v>0.12475136299281259</v>
      </c>
      <c r="E39" s="36"/>
      <c r="F39" s="32" t="s">
        <v>14</v>
      </c>
      <c r="G39" s="80">
        <v>25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27">
        <f t="shared" si="2"/>
        <v>0.20000000000000004</v>
      </c>
      <c r="Y39" s="96">
        <f t="shared" si="0"/>
        <v>-6.6455086997710758E-3</v>
      </c>
      <c r="Z39" s="9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x14ac:dyDescent="0.25">
      <c r="A40" s="1"/>
      <c r="B40" s="27">
        <f t="shared" si="1"/>
        <v>0.21000000000000005</v>
      </c>
      <c r="C40" s="36">
        <f>_xlfn.NORM.INV(B40,$G$32,$G$33)</f>
        <v>0.1138715750596352</v>
      </c>
      <c r="D40" s="36">
        <f>_xlfn.NORM.INV(B40,$G$37,$G$38)</f>
        <v>0.1258073625894528</v>
      </c>
      <c r="E40" s="36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1"/>
      <c r="X40" s="27">
        <f t="shared" si="2"/>
        <v>0.21000000000000005</v>
      </c>
      <c r="Y40" s="96">
        <f t="shared" si="0"/>
        <v>-6.3653929672014206E-3</v>
      </c>
      <c r="Z40" s="9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>
        <f t="shared" si="1"/>
        <v>0.22000000000000006</v>
      </c>
      <c r="C41" s="36">
        <f>_xlfn.NORM.INV(B41,$G$32,$G$33)</f>
        <v>0.11455613571622632</v>
      </c>
      <c r="D41" s="36">
        <f>_xlfn.NORM.INV(B41,$G$37,$G$38)</f>
        <v>0.12683420357433947</v>
      </c>
      <c r="E41" s="3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27">
        <f t="shared" si="2"/>
        <v>0.22000000000000006</v>
      </c>
      <c r="Y41" s="96">
        <f t="shared" si="0"/>
        <v>-6.0932801972361046E-3</v>
      </c>
      <c r="Z41" s="9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4" thickBot="1" x14ac:dyDescent="0.4">
      <c r="A42" s="1"/>
      <c r="B42" s="27">
        <f t="shared" si="1"/>
        <v>0.23000000000000007</v>
      </c>
      <c r="C42" s="36">
        <f>_xlfn.NORM.INV(B42,$G$32,$G$33)</f>
        <v>0.11522306301629573</v>
      </c>
      <c r="D42" s="36">
        <f>_xlfn.NORM.INV(B42,$G$37,$G$38)</f>
        <v>0.1278345945244436</v>
      </c>
      <c r="E42" s="36"/>
      <c r="F42" s="55" t="s">
        <v>25</v>
      </c>
      <c r="G42" s="53"/>
      <c r="H42" s="53"/>
      <c r="I42" s="54"/>
      <c r="J42" s="28"/>
      <c r="K42" s="28"/>
      <c r="L42" s="28"/>
      <c r="M42" s="28"/>
      <c r="N42" s="28"/>
      <c r="O42" s="28"/>
      <c r="P42" s="28"/>
      <c r="Q42" s="52" t="s">
        <v>29</v>
      </c>
      <c r="R42" s="53"/>
      <c r="S42" s="53"/>
      <c r="T42" s="53"/>
      <c r="U42" s="54"/>
      <c r="V42" s="29"/>
      <c r="W42" s="1"/>
      <c r="X42" s="27">
        <f t="shared" si="2"/>
        <v>0.23000000000000007</v>
      </c>
      <c r="Y42" s="96">
        <f t="shared" si="0"/>
        <v>-5.8284200895382075E-3</v>
      </c>
      <c r="Z42" s="9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5.75" thickBot="1" x14ac:dyDescent="0.3">
      <c r="A43" s="1"/>
      <c r="B43" s="27">
        <f t="shared" si="1"/>
        <v>0.24000000000000007</v>
      </c>
      <c r="C43" s="36">
        <f>_xlfn.NORM.INV(B43,$G$32,$G$33)</f>
        <v>0.11587394874319826</v>
      </c>
      <c r="D43" s="36">
        <f>_xlfn.NORM.INV(B43,$G$37,$G$38)</f>
        <v>0.12881092311479739</v>
      </c>
      <c r="E43" s="36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1"/>
      <c r="X43" s="27">
        <f t="shared" si="2"/>
        <v>0.24000000000000007</v>
      </c>
      <c r="Y43" s="96">
        <f t="shared" si="0"/>
        <v>-5.5701520936260055E-3</v>
      </c>
      <c r="Z43" s="9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24" thickBot="1" x14ac:dyDescent="0.4">
      <c r="A44" s="1"/>
      <c r="B44" s="27">
        <f t="shared" si="1"/>
        <v>0.25000000000000006</v>
      </c>
      <c r="C44" s="36">
        <f>_xlfn.NORM.INV(B44,$G$32,$G$33)</f>
        <v>0.11651020499607838</v>
      </c>
      <c r="D44" s="36">
        <f>_xlfn.NORM.INV(B44,$G$37,$G$38)</f>
        <v>0.12976530749411755</v>
      </c>
      <c r="E44" s="36"/>
      <c r="F44" s="28" t="s">
        <v>24</v>
      </c>
      <c r="G44" s="2">
        <v>0.1</v>
      </c>
      <c r="H44" s="28"/>
      <c r="I44" s="28"/>
      <c r="J44" s="28"/>
      <c r="K44" s="28"/>
      <c r="L44" s="28"/>
      <c r="M44" s="28"/>
      <c r="N44" s="28"/>
      <c r="O44" s="28"/>
      <c r="P44" s="28"/>
      <c r="Q44" s="28" t="s">
        <v>19</v>
      </c>
      <c r="R44" s="57">
        <f>_xlfn.T.DIST.2T(S32,(G34+G39-2))</f>
        <v>1.4123664883800955E-2</v>
      </c>
      <c r="S44" s="98" t="s">
        <v>58</v>
      </c>
      <c r="T44" s="67"/>
      <c r="U44" s="49"/>
      <c r="V44" s="29"/>
      <c r="W44" s="1"/>
      <c r="X44" s="27">
        <f t="shared" si="2"/>
        <v>0.25000000000000006</v>
      </c>
      <c r="Y44" s="96">
        <f t="shared" si="0"/>
        <v>-5.3178909523436332E-3</v>
      </c>
      <c r="Z44" s="9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x14ac:dyDescent="0.25">
      <c r="A45" s="1"/>
      <c r="B45" s="27">
        <f t="shared" si="1"/>
        <v>0.26000000000000006</v>
      </c>
      <c r="C45" s="36">
        <f>_xlfn.NORM.INV(B45,$G$32,$G$33)</f>
        <v>0.11713309189214166</v>
      </c>
      <c r="D45" s="36">
        <f>_xlfn.NORM.INV(B45,$G$37,$G$38)</f>
        <v>0.13069963783821248</v>
      </c>
      <c r="E45" s="36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50"/>
      <c r="R45" s="66"/>
      <c r="S45" s="50"/>
      <c r="T45" s="66"/>
      <c r="U45" s="50"/>
      <c r="V45" s="29"/>
      <c r="W45" s="1"/>
      <c r="X45" s="27">
        <f t="shared" si="2"/>
        <v>0.26000000000000006</v>
      </c>
      <c r="Y45" s="96">
        <f t="shared" si="0"/>
        <v>-5.0711150235670461E-3</v>
      </c>
      <c r="Z45" s="9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x14ac:dyDescent="0.25">
      <c r="A46" s="1"/>
      <c r="B46" s="27">
        <f t="shared" si="1"/>
        <v>0.27000000000000007</v>
      </c>
      <c r="C46" s="36">
        <f>_xlfn.NORM.INV(B46,$G$32,$G$33)</f>
        <v>0.11774374017966746</v>
      </c>
      <c r="D46" s="36">
        <f>_xlfn.NORM.INV(B46,$G$37,$G$38)</f>
        <v>0.13161561026950119</v>
      </c>
      <c r="E46" s="36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27">
        <f t="shared" si="2"/>
        <v>0.27000000000000007</v>
      </c>
      <c r="Y46" s="96">
        <f t="shared" si="0"/>
        <v>-4.8293567585941354E-3</v>
      </c>
      <c r="Z46" s="9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15.75" thickBot="1" x14ac:dyDescent="0.3">
      <c r="A47" s="1"/>
      <c r="B47" s="27">
        <f t="shared" si="1"/>
        <v>0.28000000000000008</v>
      </c>
      <c r="C47" s="36">
        <f>_xlfn.NORM.INV(B47,$G$32,$G$33)</f>
        <v>0.11834316985457569</v>
      </c>
      <c r="D47" s="36">
        <f>_xlfn.NORM.INV(B47,$G$37,$G$38)</f>
        <v>0.1325147547818635</v>
      </c>
      <c r="E47" s="36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9"/>
      <c r="R47" s="58"/>
      <c r="S47" s="58"/>
      <c r="T47" s="58"/>
      <c r="U47" s="58"/>
      <c r="V47" s="29"/>
      <c r="W47" s="1"/>
      <c r="X47" s="27">
        <f t="shared" si="2"/>
        <v>0.28000000000000008</v>
      </c>
      <c r="Y47" s="96">
        <f t="shared" si="0"/>
        <v>-4.5921948721871159E-3</v>
      </c>
      <c r="Z47" s="9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ht="15.75" thickTop="1" x14ac:dyDescent="0.25">
      <c r="A48" s="1"/>
      <c r="B48" s="27">
        <f t="shared" si="1"/>
        <v>0.29000000000000009</v>
      </c>
      <c r="C48" s="36">
        <f>_xlfn.NORM.INV(B48,$G$32,$G$33)</f>
        <v>0.11893230560888655</v>
      </c>
      <c r="D48" s="36">
        <f>_xlfn.NORM.INV(B48,$G$37,$G$38)</f>
        <v>0.13339845841332981</v>
      </c>
      <c r="E48" s="36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27">
        <f t="shared" si="2"/>
        <v>0.29000000000000009</v>
      </c>
      <c r="Y48" s="96">
        <f t="shared" si="0"/>
        <v>-4.3592478521850874E-3</v>
      </c>
      <c r="Z48" s="9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ht="26.25" x14ac:dyDescent="0.4">
      <c r="A49" s="1"/>
      <c r="B49" s="27">
        <f t="shared" si="1"/>
        <v>0.3000000000000001</v>
      </c>
      <c r="C49" s="36">
        <f>_xlfn.NORM.INV(B49,$G$32,$G$33)</f>
        <v>0.11951198974583919</v>
      </c>
      <c r="D49" s="36">
        <f>_xlfn.NORM.INV(B49,$G$37,$G$38)</f>
        <v>0.13426798461875877</v>
      </c>
      <c r="E49" s="36"/>
      <c r="F49" s="56" t="s">
        <v>31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1"/>
      <c r="X49" s="27">
        <f t="shared" si="2"/>
        <v>0.3000000000000001</v>
      </c>
      <c r="Y49" s="96">
        <f t="shared" si="0"/>
        <v>-4.1301685391750571E-3</v>
      </c>
      <c r="Z49" s="9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>
        <f t="shared" si="1"/>
        <v>0.31000000000000011</v>
      </c>
      <c r="C50" s="36">
        <f>_xlfn.NORM.INV(B50,$G$32,$G$33)</f>
        <v>0.12008299305305094</v>
      </c>
      <c r="D50" s="36">
        <f>_xlfn.NORM.INV(B50,$G$37,$G$38)</f>
        <v>0.1351244895795764</v>
      </c>
      <c r="E50" s="36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1"/>
      <c r="X50" s="27">
        <f t="shared" si="2"/>
        <v>0.31000000000000011</v>
      </c>
      <c r="Y50" s="96">
        <f t="shared" si="0"/>
        <v>-3.9046395678122656E-3</v>
      </c>
      <c r="Z50" s="9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ht="27" thickBot="1" x14ac:dyDescent="0.5">
      <c r="A51" s="1"/>
      <c r="B51" s="27">
        <f t="shared" si="1"/>
        <v>0.32000000000000012</v>
      </c>
      <c r="C51" s="36">
        <f>_xlfn.NORM.INV(B51,$G$32,$G$33)</f>
        <v>0.12064602401770984</v>
      </c>
      <c r="D51" s="36">
        <f>_xlfn.NORM.INV(B51,$G$37,$G$38)</f>
        <v>0.13596903602656477</v>
      </c>
      <c r="E51" s="36"/>
      <c r="F51" s="52" t="s">
        <v>11</v>
      </c>
      <c r="G51" s="53"/>
      <c r="H51" s="53"/>
      <c r="I51" s="54"/>
      <c r="J51" s="28"/>
      <c r="K51" s="52" t="s">
        <v>26</v>
      </c>
      <c r="L51" s="53"/>
      <c r="M51" s="53"/>
      <c r="N51" s="53"/>
      <c r="O51" s="54"/>
      <c r="P51" s="28"/>
      <c r="Q51" s="52" t="s">
        <v>27</v>
      </c>
      <c r="R51" s="53"/>
      <c r="S51" s="53"/>
      <c r="T51" s="53"/>
      <c r="U51" s="54"/>
      <c r="V51" s="29"/>
      <c r="W51" s="1"/>
      <c r="X51" s="27">
        <f t="shared" si="2"/>
        <v>0.32000000000000012</v>
      </c>
      <c r="Y51" s="96">
        <f t="shared" si="0"/>
        <v>-3.6823695070907583E-3</v>
      </c>
      <c r="Z51" s="9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>
        <f t="shared" si="1"/>
        <v>0.33000000000000013</v>
      </c>
      <c r="C52" s="36">
        <f>_xlfn.NORM.INV(B52,$G$32,$G$33)</f>
        <v>0.12120173668653533</v>
      </c>
      <c r="D52" s="36">
        <f>_xlfn.NORM.INV(B52,$G$37,$G$38)</f>
        <v>0.13680260502980299</v>
      </c>
      <c r="E52" s="3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1"/>
      <c r="X52" s="27">
        <f t="shared" si="2"/>
        <v>0.33000000000000013</v>
      </c>
      <c r="Y52" s="96">
        <f t="shared" si="0"/>
        <v>-3.4630895714231162E-3</v>
      </c>
      <c r="Z52" s="9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6.25" x14ac:dyDescent="0.45">
      <c r="A53" s="1"/>
      <c r="B53" s="27">
        <f t="shared" si="1"/>
        <v>0.34000000000000014</v>
      </c>
      <c r="C53" s="36">
        <f>_xlfn.NORM.INV(B53,$G$32,$G$33)</f>
        <v>0.12175073741117191</v>
      </c>
      <c r="D53" s="36">
        <f>_xlfn.NORM.INV(B53,$G$37,$G$38)</f>
        <v>0.13762610611675785</v>
      </c>
      <c r="E53" s="36"/>
      <c r="F53" s="44" t="s">
        <v>2</v>
      </c>
      <c r="G53" s="28"/>
      <c r="H53" s="28"/>
      <c r="I53" s="28"/>
      <c r="J53" s="28"/>
      <c r="K53" s="28" t="s">
        <v>16</v>
      </c>
      <c r="L53" s="28"/>
      <c r="M53" s="46">
        <f>ABS(G54-G59)</f>
        <v>1.999999999999999E-2</v>
      </c>
      <c r="N53" s="28"/>
      <c r="O53" s="28"/>
      <c r="P53" s="28"/>
      <c r="Q53" s="48" t="s">
        <v>22</v>
      </c>
      <c r="R53" s="67"/>
      <c r="S53" s="49" t="s">
        <v>21</v>
      </c>
      <c r="T53" s="67"/>
      <c r="U53" s="49" t="s">
        <v>23</v>
      </c>
      <c r="V53" s="29"/>
      <c r="W53" s="1"/>
      <c r="X53" s="27">
        <f t="shared" si="2"/>
        <v>0.34000000000000014</v>
      </c>
      <c r="Y53" s="96">
        <f t="shared" si="0"/>
        <v>-3.2465508007558808E-3</v>
      </c>
      <c r="Z53" s="9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>
        <f t="shared" si="1"/>
        <v>0.35000000000000014</v>
      </c>
      <c r="C54" s="36">
        <f>_xlfn.NORM.INV(B54,$G$32,$G$33)</f>
        <v>0.12229359067184865</v>
      </c>
      <c r="D54" s="36">
        <f>_xlfn.NORM.INV(B54,$G$37,$G$38)</f>
        <v>0.13844038600777298</v>
      </c>
      <c r="E54" s="36"/>
      <c r="F54" s="32" t="s">
        <v>0</v>
      </c>
      <c r="G54" s="51">
        <f>G32</f>
        <v>0.13</v>
      </c>
      <c r="H54" s="28"/>
      <c r="I54" s="28"/>
      <c r="J54" s="28"/>
      <c r="K54" s="28" t="s">
        <v>13</v>
      </c>
      <c r="L54" s="28"/>
      <c r="M54" s="47">
        <f>SQRT((G55^2/G56+G60^2/G61))</f>
        <v>7.4833147735478833E-3</v>
      </c>
      <c r="N54" s="28"/>
      <c r="O54" s="28"/>
      <c r="P54" s="28"/>
      <c r="Q54" s="50">
        <f>-1*M62</f>
        <v>-1.6828780021327077</v>
      </c>
      <c r="R54" s="66" t="s">
        <v>20</v>
      </c>
      <c r="S54" s="50">
        <f>M61</f>
        <v>2.6726124191242424</v>
      </c>
      <c r="T54" s="66" t="s">
        <v>20</v>
      </c>
      <c r="U54" s="50">
        <f>M62</f>
        <v>1.6828780021327077</v>
      </c>
      <c r="V54" s="29"/>
      <c r="W54" s="1"/>
      <c r="X54" s="27">
        <f t="shared" si="2"/>
        <v>0.35000000000000014</v>
      </c>
      <c r="Y54" s="96">
        <f t="shared" si="0"/>
        <v>-3.0325216282521082E-3</v>
      </c>
      <c r="Z54" s="9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15.75" thickBot="1" x14ac:dyDescent="0.3">
      <c r="A55" s="1"/>
      <c r="B55" s="27">
        <f t="shared" si="1"/>
        <v>0.36000000000000015</v>
      </c>
      <c r="C55" s="36">
        <f>_xlfn.NORM.INV(B55,$G$32,$G$33)</f>
        <v>0.12283082413497613</v>
      </c>
      <c r="D55" s="36">
        <f>_xlfn.NORM.INV(B55,$G$37,$G$38)</f>
        <v>0.13924623620246421</v>
      </c>
      <c r="E55" s="36"/>
      <c r="F55" s="32" t="s">
        <v>12</v>
      </c>
      <c r="G55" s="51">
        <f>G33</f>
        <v>0.02</v>
      </c>
      <c r="H55" s="28"/>
      <c r="I55" s="28"/>
      <c r="J55" s="28"/>
      <c r="K55" s="28"/>
      <c r="L55" s="28"/>
      <c r="M55" s="37"/>
      <c r="N55" s="28"/>
      <c r="O55" s="28"/>
      <c r="P55" s="28"/>
      <c r="Q55" s="28"/>
      <c r="R55" s="28"/>
      <c r="S55" s="28"/>
      <c r="T55" s="28"/>
      <c r="U55" s="28"/>
      <c r="V55" s="29"/>
      <c r="W55" s="1"/>
      <c r="X55" s="27">
        <f t="shared" si="2"/>
        <v>0.36000000000000015</v>
      </c>
      <c r="Y55" s="96">
        <f t="shared" si="0"/>
        <v>-2.8207857698291333E-3</v>
      </c>
      <c r="Z55" s="9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ht="15.75" thickBot="1" x14ac:dyDescent="0.3">
      <c r="A56" s="1"/>
      <c r="B56" s="27">
        <f t="shared" si="1"/>
        <v>0.37000000000000016</v>
      </c>
      <c r="C56" s="36">
        <f>_xlfn.NORM.INV(B56,$G$32,$G$33)</f>
        <v>0.12336293307126368</v>
      </c>
      <c r="D56" s="36">
        <f>_xlfn.NORM.INV(B56,$G$37,$G$38)</f>
        <v>0.14004439960689552</v>
      </c>
      <c r="E56" s="36"/>
      <c r="F56" s="32" t="s">
        <v>15</v>
      </c>
      <c r="G56" s="45">
        <f>G34</f>
        <v>20</v>
      </c>
      <c r="H56" s="28"/>
      <c r="I56" s="28"/>
      <c r="J56" s="28"/>
      <c r="K56" s="5" t="s">
        <v>39</v>
      </c>
      <c r="M56" s="62">
        <f>G60^2/G55^2</f>
        <v>2.25</v>
      </c>
      <c r="N56" s="28"/>
      <c r="O56" s="28"/>
      <c r="P56" s="28"/>
      <c r="Q56" s="35" t="str">
        <f>IF(OR(S54&lt;Q54,S54&gt;U54),F123,F122)</f>
        <v xml:space="preserve">H1: Reject the null hypothesis. </v>
      </c>
      <c r="R56" s="28"/>
      <c r="S56" s="28"/>
      <c r="T56" s="28"/>
      <c r="U56" s="28"/>
      <c r="V56" s="29"/>
      <c r="W56" s="1"/>
      <c r="X56" s="27">
        <f t="shared" si="2"/>
        <v>0.37000000000000016</v>
      </c>
      <c r="Y56" s="96">
        <f t="shared" si="0"/>
        <v>-2.6111403821692074E-3</v>
      </c>
      <c r="Z56" s="9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ht="15.75" thickBot="1" x14ac:dyDescent="0.3">
      <c r="A57" s="1"/>
      <c r="B57" s="27">
        <f t="shared" si="1"/>
        <v>0.38000000000000017</v>
      </c>
      <c r="C57" s="36">
        <f>_xlfn.NORM.INV(B57,$G$32,$G$33)</f>
        <v>0.12389038423801206</v>
      </c>
      <c r="D57" s="36">
        <f>_xlfn.NORM.INV(B57,$G$37,$G$38)</f>
        <v>0.1408355763570181</v>
      </c>
      <c r="E57" s="36"/>
      <c r="F57" s="28"/>
      <c r="G57" s="28"/>
      <c r="H57" s="28"/>
      <c r="I57" s="28"/>
      <c r="J57" s="28"/>
      <c r="K57" s="61" t="s">
        <v>38</v>
      </c>
      <c r="M57" s="64">
        <f>(1/G56+M56/G61)^2</f>
        <v>1.9600000000000003E-2</v>
      </c>
      <c r="N57" s="5" t="s">
        <v>40</v>
      </c>
      <c r="O57" s="60">
        <f>M57/M58</f>
        <v>41.784011220196355</v>
      </c>
      <c r="P57" s="28"/>
      <c r="Q57" s="28"/>
      <c r="R57" s="28"/>
      <c r="S57" s="28"/>
      <c r="T57" s="28"/>
      <c r="U57" s="28"/>
      <c r="V57" s="29"/>
      <c r="W57" s="1"/>
      <c r="X57" s="27">
        <f t="shared" si="2"/>
        <v>0.38000000000000017</v>
      </c>
      <c r="Y57" s="96">
        <f t="shared" si="0"/>
        <v>-2.4033944455235526E-3</v>
      </c>
      <c r="Z57" s="9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ht="19.5" thickBot="1" x14ac:dyDescent="0.35">
      <c r="A58" s="1"/>
      <c r="B58" s="27">
        <f t="shared" si="1"/>
        <v>0.39000000000000018</v>
      </c>
      <c r="C58" s="36">
        <f>_xlfn.NORM.INV(B58,$G$32,$G$33)</f>
        <v>0.12441361931105092</v>
      </c>
      <c r="D58" s="36">
        <f>_xlfn.NORM.INV(B58,$G$37,$G$38)</f>
        <v>0.14162042896657639</v>
      </c>
      <c r="E58" s="36"/>
      <c r="F58" s="44" t="s">
        <v>3</v>
      </c>
      <c r="G58" s="28"/>
      <c r="H58" s="28"/>
      <c r="I58" s="28"/>
      <c r="J58" s="28"/>
      <c r="M58" s="65">
        <f>1/(G56^2*(G56-1))+M56^2/(G61^2*(G61-1))</f>
        <v>4.6907894736842107E-4</v>
      </c>
      <c r="N58" s="28"/>
      <c r="O58" s="28"/>
      <c r="P58" s="28"/>
      <c r="Q58" s="28"/>
      <c r="R58" s="28"/>
      <c r="S58" s="28"/>
      <c r="T58" s="28"/>
      <c r="U58" s="28"/>
      <c r="V58" s="29"/>
      <c r="W58" s="1"/>
      <c r="X58" s="27">
        <f t="shared" si="2"/>
        <v>0.39000000000000018</v>
      </c>
      <c r="Y58" s="96">
        <f t="shared" si="0"/>
        <v>-2.1973673353253647E-3</v>
      </c>
      <c r="Z58" s="9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x14ac:dyDescent="0.25">
      <c r="A59" s="1"/>
      <c r="B59" s="27">
        <f t="shared" si="1"/>
        <v>0.40000000000000019</v>
      </c>
      <c r="C59" s="36">
        <f>_xlfn.NORM.INV(B59,$G$32,$G$33)</f>
        <v>0.12493305793728401</v>
      </c>
      <c r="D59" s="36">
        <f>_xlfn.NORM.INV(B59,$G$37,$G$38)</f>
        <v>0.14239958690592602</v>
      </c>
      <c r="E59" s="36"/>
      <c r="F59" s="32" t="s">
        <v>0</v>
      </c>
      <c r="G59" s="46">
        <f>G37</f>
        <v>0.15</v>
      </c>
      <c r="H59" s="28"/>
      <c r="I59" s="28"/>
      <c r="J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27">
        <f t="shared" si="2"/>
        <v>0.40000000000000019</v>
      </c>
      <c r="Y59" s="96">
        <f t="shared" si="0"/>
        <v>-1.99288755276144E-3</v>
      </c>
      <c r="Z59" s="9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15.75" thickBot="1" x14ac:dyDescent="0.3">
      <c r="A60" s="1"/>
      <c r="B60" s="27">
        <f t="shared" si="1"/>
        <v>0.4100000000000002</v>
      </c>
      <c r="C60" s="36">
        <f>_xlfn.NORM.INV(B60,$G$32,$G$33)</f>
        <v>0.12544910046717703</v>
      </c>
      <c r="D60" s="36">
        <f>_xlfn.NORM.INV(B60,$G$37,$G$38)</f>
        <v>0.14317365070076551</v>
      </c>
      <c r="E60" s="36"/>
      <c r="F60" s="32" t="s">
        <v>12</v>
      </c>
      <c r="G60" s="51">
        <f>G38</f>
        <v>0.03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27">
        <f t="shared" si="2"/>
        <v>0.4100000000000002</v>
      </c>
      <c r="Y60" s="96">
        <f t="shared" si="0"/>
        <v>-1.7897915893609665E-3</v>
      </c>
      <c r="Z60" s="9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ht="15.75" thickBot="1" x14ac:dyDescent="0.3">
      <c r="A61" s="1"/>
      <c r="B61" s="27">
        <f t="shared" si="1"/>
        <v>0.42000000000000021</v>
      </c>
      <c r="C61" s="36">
        <f>_xlfn.NORM.INV(B61,$G$32,$G$33)</f>
        <v>0.125962130417163</v>
      </c>
      <c r="D61" s="36">
        <f>_xlfn.NORM.INV(B61,$G$37,$G$38)</f>
        <v>0.14394319562574448</v>
      </c>
      <c r="E61" s="36"/>
      <c r="F61" s="32" t="s">
        <v>14</v>
      </c>
      <c r="G61" s="45">
        <f>G39</f>
        <v>25</v>
      </c>
      <c r="H61" s="28"/>
      <c r="I61" s="28"/>
      <c r="J61" s="28"/>
      <c r="K61" s="28" t="s">
        <v>17</v>
      </c>
      <c r="L61" s="28"/>
      <c r="M61" s="46">
        <f>M53/M54</f>
        <v>2.6726124191242424</v>
      </c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27">
        <f t="shared" si="2"/>
        <v>0.42000000000000021</v>
      </c>
      <c r="Y61" s="96">
        <f t="shared" si="0"/>
        <v>-1.5879229046121791E-3</v>
      </c>
      <c r="Z61" s="9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15.75" thickBot="1" x14ac:dyDescent="0.3">
      <c r="A62" s="1"/>
      <c r="B62" s="27">
        <f t="shared" si="1"/>
        <v>0.43000000000000022</v>
      </c>
      <c r="C62" s="36">
        <f>_xlfn.NORM.INV(B62,$G$32,$G$33)</f>
        <v>0.12647251670438278</v>
      </c>
      <c r="D62" s="36">
        <f>_xlfn.NORM.INV(B62,$G$37,$G$38)</f>
        <v>0.14470877505657417</v>
      </c>
      <c r="E62" s="36"/>
      <c r="F62" s="28"/>
      <c r="G62" s="28"/>
      <c r="H62" s="28"/>
      <c r="I62" s="28"/>
      <c r="J62" s="28"/>
      <c r="K62" s="28" t="s">
        <v>18</v>
      </c>
      <c r="L62" s="28"/>
      <c r="M62" s="47">
        <f>_xlfn.T.INV.2T(G66,O57)</f>
        <v>1.6828780021327077</v>
      </c>
      <c r="N62" s="28"/>
      <c r="O62" s="28"/>
      <c r="P62" s="28"/>
      <c r="Q62" s="28"/>
      <c r="R62" s="28"/>
      <c r="S62" s="28"/>
      <c r="T62" s="28"/>
      <c r="U62" s="28"/>
      <c r="V62" s="29"/>
      <c r="W62" s="1"/>
      <c r="X62" s="27">
        <f t="shared" si="2"/>
        <v>0.43000000000000022</v>
      </c>
      <c r="Y62" s="96">
        <f t="shared" si="0"/>
        <v>-1.3871309988096739E-3</v>
      </c>
      <c r="Z62" s="9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ht="15.75" thickBot="1" x14ac:dyDescent="0.3">
      <c r="A63" s="1"/>
      <c r="B63" s="27">
        <f t="shared" si="1"/>
        <v>0.44000000000000022</v>
      </c>
      <c r="C63" s="36">
        <f>_xlfn.NORM.INV(B63,$G$32,$G$33)</f>
        <v>0.12698061569006447</v>
      </c>
      <c r="D63" s="36">
        <f>_xlfn.NORM.INV(B63,$G$37,$G$38)</f>
        <v>0.14547092353509669</v>
      </c>
      <c r="E63" s="3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27">
        <f t="shared" si="2"/>
        <v>0.44000000000000022</v>
      </c>
      <c r="Y63" s="96">
        <f t="shared" si="0"/>
        <v>-1.187270565903638E-3</v>
      </c>
      <c r="Z63" s="9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4" thickBot="1" x14ac:dyDescent="0.4">
      <c r="A64" s="1"/>
      <c r="B64" s="27">
        <f t="shared" si="1"/>
        <v>0.45000000000000023</v>
      </c>
      <c r="C64" s="36">
        <f>_xlfn.NORM.INV(B64,$G$32,$G$33)</f>
        <v>0.12748677306289855</v>
      </c>
      <c r="D64" s="36">
        <f>_xlfn.NORM.INV(B64,$G$37,$G$38)</f>
        <v>0.14623015959434779</v>
      </c>
      <c r="E64" s="36"/>
      <c r="F64" s="55" t="s">
        <v>25</v>
      </c>
      <c r="G64" s="53"/>
      <c r="H64" s="53"/>
      <c r="I64" s="54"/>
      <c r="J64" s="28"/>
      <c r="K64" s="28"/>
      <c r="L64" s="28"/>
      <c r="M64" s="28"/>
      <c r="N64" s="28"/>
      <c r="O64" s="28"/>
      <c r="P64" s="28"/>
      <c r="Q64" s="52" t="s">
        <v>29</v>
      </c>
      <c r="R64" s="53"/>
      <c r="S64" s="53"/>
      <c r="T64" s="53"/>
      <c r="U64" s="54"/>
      <c r="V64" s="29"/>
      <c r="W64" s="1"/>
      <c r="X64" s="27">
        <f t="shared" si="2"/>
        <v>0.45000000000000023</v>
      </c>
      <c r="Y64" s="96">
        <f t="shared" si="0"/>
        <v>-9.8820071321900063E-4</v>
      </c>
      <c r="Z64" s="9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ht="15.75" thickBot="1" x14ac:dyDescent="0.3">
      <c r="A65" s="1"/>
      <c r="B65" s="27">
        <f t="shared" si="1"/>
        <v>0.46000000000000024</v>
      </c>
      <c r="C65" s="36">
        <f>_xlfn.NORM.INV(B65,$G$32,$G$33)</f>
        <v>0.12799132558977061</v>
      </c>
      <c r="D65" s="36">
        <f>_xlfn.NORM.INV(B65,$G$37,$G$38)</f>
        <v>0.14698698838465593</v>
      </c>
      <c r="E65" s="3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1"/>
      <c r="X65" s="27">
        <f t="shared" si="2"/>
        <v>0.46000000000000024</v>
      </c>
      <c r="Y65" s="96">
        <f t="shared" si="0"/>
        <v>-7.8978423658366626E-4</v>
      </c>
      <c r="Z65" s="9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ht="24" thickBot="1" x14ac:dyDescent="0.4">
      <c r="A66" s="1"/>
      <c r="B66" s="27">
        <f t="shared" si="1"/>
        <v>0.47000000000000025</v>
      </c>
      <c r="C66" s="36">
        <f>_xlfn.NORM.INV(B66,$G$32,$G$33)</f>
        <v>0.12849460275800342</v>
      </c>
      <c r="D66" s="36">
        <f>_xlfn.NORM.INV(B66,$G$37,$G$38)</f>
        <v>0.14774190413700511</v>
      </c>
      <c r="E66" s="36"/>
      <c r="F66" s="28" t="s">
        <v>24</v>
      </c>
      <c r="G66" s="85">
        <f>G44</f>
        <v>0.1</v>
      </c>
      <c r="H66" s="28"/>
      <c r="I66" s="28"/>
      <c r="J66" s="28"/>
      <c r="K66" s="28"/>
      <c r="L66" s="28"/>
      <c r="M66" s="28"/>
      <c r="N66" s="28"/>
      <c r="O66" s="28"/>
      <c r="P66" s="28"/>
      <c r="Q66" s="28" t="s">
        <v>19</v>
      </c>
      <c r="R66" s="63">
        <f>_xlfn.T.DIST.2T(M61,(G56+G61-2))</f>
        <v>1.0591125005282144E-2</v>
      </c>
      <c r="S66" s="49"/>
      <c r="T66" s="67"/>
      <c r="U66" s="49"/>
      <c r="V66" s="29"/>
      <c r="W66" s="1"/>
      <c r="X66" s="27">
        <f t="shared" si="2"/>
        <v>0.47000000000000025</v>
      </c>
      <c r="Y66" s="96">
        <f t="shared" si="0"/>
        <v>-5.9188694076494177E-4</v>
      </c>
      <c r="Z66" s="9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x14ac:dyDescent="0.25">
      <c r="A67" s="1"/>
      <c r="B67" s="27">
        <f t="shared" si="1"/>
        <v>0.48000000000000026</v>
      </c>
      <c r="C67" s="36">
        <f>_xlfn.NORM.INV(B67,$G$32,$G$33)</f>
        <v>0.12899692833070533</v>
      </c>
      <c r="D67" s="36">
        <f>_xlfn.NORM.INV(B67,$G$37,$G$38)</f>
        <v>0.148495392496058</v>
      </c>
      <c r="E67" s="3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1"/>
      <c r="X67" s="27">
        <f t="shared" si="2"/>
        <v>0.48000000000000026</v>
      </c>
      <c r="Y67" s="96">
        <f t="shared" si="0"/>
        <v>-3.9437699618202705E-4</v>
      </c>
      <c r="Z67" s="9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x14ac:dyDescent="0.25">
      <c r="A68" s="1"/>
      <c r="B68" s="27">
        <f t="shared" si="1"/>
        <v>0.49000000000000027</v>
      </c>
      <c r="C68" s="36">
        <f>_xlfn.NORM.INV(B68,$G$32,$G$33)</f>
        <v>0.1294986218348258</v>
      </c>
      <c r="D68" s="36">
        <f>_xlfn.NORM.INV(B68,$G$37,$G$38)</f>
        <v>0.14924793275223869</v>
      </c>
      <c r="E68" s="3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9"/>
      <c r="W68" s="1"/>
      <c r="X68" s="27">
        <f t="shared" si="2"/>
        <v>0.49000000000000027</v>
      </c>
      <c r="Y68" s="96">
        <f t="shared" si="0"/>
        <v>-1.9712432370667013E-4</v>
      </c>
      <c r="Z68" s="9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x14ac:dyDescent="0.25">
      <c r="A69" s="1"/>
      <c r="B69" s="27">
        <f t="shared" si="1"/>
        <v>0.50000000000000022</v>
      </c>
      <c r="C69" s="36">
        <f>_xlfn.NORM.INV(B69,$G$32,$G$33)</f>
        <v>0.13</v>
      </c>
      <c r="D69" s="36">
        <f>_xlfn.NORM.INV(B69,$G$37,$G$38)</f>
        <v>0.15000000000000002</v>
      </c>
      <c r="E69" s="3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27">
        <f t="shared" si="2"/>
        <v>0.50000000000000022</v>
      </c>
      <c r="Y69" s="96">
        <f t="shared" si="0"/>
        <v>4.3765646962136255E-18</v>
      </c>
      <c r="Z69" s="9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>
        <f t="shared" si="1"/>
        <v>0.51000000000000023</v>
      </c>
      <c r="C70" s="36">
        <f>_xlfn.NORM.INV(B70,$G$32,$G$33)</f>
        <v>0.13050137816517424</v>
      </c>
      <c r="D70" s="36">
        <f>_xlfn.NORM.INV(B70,$G$37,$G$38)</f>
        <v>0.15075206724776136</v>
      </c>
      <c r="E70" s="36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27">
        <f t="shared" si="2"/>
        <v>0.51000000000000023</v>
      </c>
      <c r="Y70" s="96">
        <f t="shared" si="0"/>
        <v>1.9712432370668E-4</v>
      </c>
      <c r="Z70" s="9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x14ac:dyDescent="0.25">
      <c r="A71" s="1"/>
      <c r="B71" s="27">
        <f t="shared" si="1"/>
        <v>0.52000000000000024</v>
      </c>
      <c r="C71" s="36">
        <f>_xlfn.NORM.INV(B71,$G$32,$G$33)</f>
        <v>0.1310030716692947</v>
      </c>
      <c r="D71" s="36">
        <f>_xlfn.NORM.INV(B71,$G$37,$G$38)</f>
        <v>0.15150460750394201</v>
      </c>
      <c r="E71" s="36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27">
        <f t="shared" si="2"/>
        <v>0.52000000000000024</v>
      </c>
      <c r="Y71" s="96">
        <f t="shared" si="0"/>
        <v>3.9437699618203681E-4</v>
      </c>
      <c r="Z71" s="9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ht="15.75" thickBot="1" x14ac:dyDescent="0.3">
      <c r="A72" s="1"/>
      <c r="B72" s="27">
        <f t="shared" si="1"/>
        <v>0.53000000000000025</v>
      </c>
      <c r="C72" s="36">
        <f>_xlfn.NORM.INV(B72,$G$32,$G$33)</f>
        <v>0.13150539724199661</v>
      </c>
      <c r="D72" s="36">
        <f>_xlfn.NORM.INV(B72,$G$37,$G$38)</f>
        <v>0.15225809586299491</v>
      </c>
      <c r="E72" s="3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27">
        <f t="shared" si="2"/>
        <v>0.53000000000000025</v>
      </c>
      <c r="Y72" s="96">
        <f t="shared" si="0"/>
        <v>5.9188694076495174E-4</v>
      </c>
      <c r="Z72" s="9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ht="15.75" thickBot="1" x14ac:dyDescent="0.3">
      <c r="A73" s="1"/>
      <c r="B73" s="27">
        <f t="shared" si="1"/>
        <v>0.54000000000000026</v>
      </c>
      <c r="C73" s="36">
        <f>_xlfn.NORM.INV(B73,$G$32,$G$33)</f>
        <v>0.13200867441022943</v>
      </c>
      <c r="D73" s="36">
        <f>_xlfn.NORM.INV(B73,$G$37,$G$38)</f>
        <v>0.15301301161534411</v>
      </c>
      <c r="E73" s="36"/>
      <c r="F73" s="68" t="s">
        <v>41</v>
      </c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70"/>
      <c r="T73" s="28"/>
      <c r="U73" s="28"/>
      <c r="V73" s="29"/>
      <c r="W73" s="1"/>
      <c r="X73" s="27">
        <f t="shared" si="2"/>
        <v>0.54000000000000026</v>
      </c>
      <c r="Y73" s="96">
        <f t="shared" si="0"/>
        <v>7.8978423658367634E-4</v>
      </c>
      <c r="Z73" s="9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x14ac:dyDescent="0.25">
      <c r="A74" s="1"/>
      <c r="B74" s="27">
        <f t="shared" si="1"/>
        <v>0.55000000000000027</v>
      </c>
      <c r="C74" s="36">
        <f>_xlfn.NORM.INV(B74,$G$32,$G$33)</f>
        <v>0.13251322693710149</v>
      </c>
      <c r="D74" s="36">
        <f>_xlfn.NORM.INV(B74,$G$37,$G$38)</f>
        <v>0.15376984040565223</v>
      </c>
      <c r="E74" s="36"/>
      <c r="F74" s="5" t="s">
        <v>42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27">
        <f t="shared" si="2"/>
        <v>0.55000000000000027</v>
      </c>
      <c r="Y74" s="96">
        <f t="shared" si="0"/>
        <v>9.8820071321896723E-4</v>
      </c>
      <c r="Z74" s="9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x14ac:dyDescent="0.25">
      <c r="A75" s="1"/>
      <c r="B75" s="27">
        <f t="shared" si="1"/>
        <v>0.56000000000000028</v>
      </c>
      <c r="C75" s="36">
        <f>_xlfn.NORM.INV(B75,$G$32,$G$33)</f>
        <v>0.13301938430993557</v>
      </c>
      <c r="D75" s="36">
        <f>_xlfn.NORM.INV(B75,$G$37,$G$38)</f>
        <v>0.15452907646490333</v>
      </c>
      <c r="E75" s="36"/>
      <c r="F75" s="5" t="s">
        <v>43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9"/>
      <c r="W75" s="1"/>
      <c r="X75" s="27">
        <f t="shared" si="2"/>
        <v>0.56000000000000028</v>
      </c>
      <c r="Y75" s="96">
        <f t="shared" si="0"/>
        <v>1.187270565903638E-3</v>
      </c>
      <c r="Z75" s="9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x14ac:dyDescent="0.25">
      <c r="A76" s="1"/>
      <c r="B76" s="27">
        <f t="shared" si="1"/>
        <v>0.57000000000000028</v>
      </c>
      <c r="C76" s="36">
        <f>_xlfn.NORM.INV(B76,$G$32,$G$33)</f>
        <v>0.13352748329561726</v>
      </c>
      <c r="D76" s="36">
        <f>_xlfn.NORM.INV(B76,$G$37,$G$38)</f>
        <v>0.15529122494342584</v>
      </c>
      <c r="E76" s="36"/>
      <c r="F76" s="5" t="s">
        <v>44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27">
        <f t="shared" si="2"/>
        <v>0.57000000000000028</v>
      </c>
      <c r="Y76" s="96">
        <f t="shared" si="0"/>
        <v>1.3871309988096739E-3</v>
      </c>
      <c r="Z76" s="9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x14ac:dyDescent="0.25">
      <c r="A77" s="1"/>
      <c r="B77" s="27">
        <f t="shared" si="1"/>
        <v>0.58000000000000029</v>
      </c>
      <c r="C77" s="36">
        <f>_xlfn.NORM.INV(B77,$G$32,$G$33)</f>
        <v>0.13403786958283703</v>
      </c>
      <c r="D77" s="36">
        <f>_xlfn.NORM.INV(B77,$G$37,$G$38)</f>
        <v>0.15605680437425554</v>
      </c>
      <c r="E77" s="36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9"/>
      <c r="W77" s="1"/>
      <c r="X77" s="27">
        <f t="shared" si="2"/>
        <v>0.58000000000000029</v>
      </c>
      <c r="Y77" s="96">
        <f t="shared" si="0"/>
        <v>1.5879229046121791E-3</v>
      </c>
      <c r="Z77" s="9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>
        <f t="shared" si="1"/>
        <v>0.5900000000000003</v>
      </c>
      <c r="C78" s="36">
        <f>_xlfn.NORM.INV(B78,$G$32,$G$33)</f>
        <v>0.13455089953282301</v>
      </c>
      <c r="D78" s="36">
        <f>_xlfn.NORM.INV(B78,$G$37,$G$38)</f>
        <v>0.1568263492992345</v>
      </c>
      <c r="E78" s="36"/>
      <c r="F78" s="5" t="s">
        <v>45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27">
        <f t="shared" si="2"/>
        <v>0.5900000000000003</v>
      </c>
      <c r="Y78" s="96">
        <f t="shared" si="0"/>
        <v>1.7897915893609665E-3</v>
      </c>
      <c r="Z78" s="9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>
        <f t="shared" si="1"/>
        <v>0.60000000000000031</v>
      </c>
      <c r="C79" s="36">
        <f>_xlfn.NORM.INV(B79,$G$32,$G$33)</f>
        <v>0.13506694206271602</v>
      </c>
      <c r="D79" s="36">
        <f>_xlfn.NORM.INV(B79,$G$37,$G$38)</f>
        <v>0.15760041309407402</v>
      </c>
      <c r="E79" s="36"/>
      <c r="G79" s="28"/>
      <c r="H79" s="28"/>
      <c r="I79" s="28"/>
      <c r="J79" s="28"/>
      <c r="K79" s="28"/>
      <c r="L79" s="28"/>
      <c r="M79" s="28"/>
      <c r="N79" s="28"/>
      <c r="O79" t="s">
        <v>46</v>
      </c>
      <c r="Q79"/>
      <c r="R79" s="28"/>
      <c r="S79" s="71" t="s">
        <v>47</v>
      </c>
      <c r="T79" s="28"/>
      <c r="U79" s="28"/>
      <c r="V79" s="29"/>
      <c r="W79" s="1"/>
      <c r="X79" s="27">
        <f t="shared" si="2"/>
        <v>0.60000000000000031</v>
      </c>
      <c r="Y79" s="96">
        <f t="shared" si="0"/>
        <v>1.99288755276144E-3</v>
      </c>
      <c r="Z79" s="9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>
        <f t="shared" si="1"/>
        <v>0.61000000000000032</v>
      </c>
      <c r="C80" s="36">
        <f>_xlfn.NORM.INV(B80,$G$32,$G$33)</f>
        <v>0.1355863806889491</v>
      </c>
      <c r="D80" s="36">
        <f>_xlfn.NORM.INV(B80,$G$37,$G$38)</f>
        <v>0.15837957103342365</v>
      </c>
      <c r="E80" s="36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27">
        <f t="shared" si="2"/>
        <v>0.61000000000000032</v>
      </c>
      <c r="Y80" s="96">
        <f t="shared" si="0"/>
        <v>2.1973673353253647E-3</v>
      </c>
      <c r="Z80" s="9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>
        <f t="shared" si="1"/>
        <v>0.62000000000000033</v>
      </c>
      <c r="C81" s="36">
        <f>_xlfn.NORM.INV(B81,$G$32,$G$33)</f>
        <v>0.13610961576198796</v>
      </c>
      <c r="D81" s="36">
        <f>_xlfn.NORM.INV(B81,$G$37,$G$38)</f>
        <v>0.15916442364298194</v>
      </c>
      <c r="E81" s="36"/>
      <c r="V81" s="29"/>
      <c r="W81" s="1"/>
      <c r="X81" s="27">
        <f t="shared" si="2"/>
        <v>0.62000000000000033</v>
      </c>
      <c r="Y81" s="96">
        <f t="shared" si="0"/>
        <v>2.4033944455235526E-3</v>
      </c>
      <c r="Z81" s="9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>
        <f t="shared" si="1"/>
        <v>0.63000000000000034</v>
      </c>
      <c r="C82" s="36">
        <f>_xlfn.NORM.INV(B82,$G$32,$G$33)</f>
        <v>0.13663706692873637</v>
      </c>
      <c r="D82" s="36">
        <f>_xlfn.NORM.INV(B82,$G$37,$G$38)</f>
        <v>0.15995560039310452</v>
      </c>
      <c r="E82" s="36"/>
      <c r="V82" s="29"/>
      <c r="W82" s="1"/>
      <c r="X82" s="27">
        <f t="shared" si="2"/>
        <v>0.63000000000000034</v>
      </c>
      <c r="Y82" s="96">
        <f t="shared" si="0"/>
        <v>2.6111403821692074E-3</v>
      </c>
      <c r="Z82" s="9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x14ac:dyDescent="0.25">
      <c r="A83" s="1"/>
      <c r="B83" s="27">
        <f t="shared" si="1"/>
        <v>0.64000000000000035</v>
      </c>
      <c r="C83" s="36">
        <f>_xlfn.NORM.INV(B83,$G$32,$G$33)</f>
        <v>0.13716917586502389</v>
      </c>
      <c r="D83" s="36">
        <f>_xlfn.NORM.INV(B83,$G$37,$G$38)</f>
        <v>0.16075376379753584</v>
      </c>
      <c r="E83" s="36"/>
      <c r="V83" s="29"/>
      <c r="W83" s="1"/>
      <c r="X83" s="27">
        <f t="shared" si="2"/>
        <v>0.64000000000000035</v>
      </c>
      <c r="Y83" s="96">
        <f t="shared" si="0"/>
        <v>2.8207857698291333E-3</v>
      </c>
      <c r="Z83" s="9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x14ac:dyDescent="0.25">
      <c r="A84" s="1"/>
      <c r="B84" s="27">
        <f t="shared" si="1"/>
        <v>0.65000000000000036</v>
      </c>
      <c r="C84" s="36">
        <f>_xlfn.NORM.INV(B84,$G$32,$G$33)</f>
        <v>0.13770640932815137</v>
      </c>
      <c r="D84" s="36">
        <f>_xlfn.NORM.INV(B84,$G$37,$G$38)</f>
        <v>0.16155961399222704</v>
      </c>
      <c r="E84" s="36"/>
      <c r="V84" s="29"/>
      <c r="W84" s="1"/>
      <c r="X84" s="27">
        <f t="shared" si="2"/>
        <v>0.65000000000000036</v>
      </c>
      <c r="Y84" s="96">
        <f t="shared" si="0"/>
        <v>3.0325216282521082E-3</v>
      </c>
      <c r="Z84" s="9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>
        <f t="shared" si="1"/>
        <v>0.66000000000000036</v>
      </c>
      <c r="C85" s="36">
        <f>_xlfn.NORM.INV(B85,$G$32,$G$33)</f>
        <v>0.13824926258882811</v>
      </c>
      <c r="D85" s="36">
        <f>_xlfn.NORM.INV(B85,$G$37,$G$38)</f>
        <v>0.16237389388324217</v>
      </c>
      <c r="E85" s="36"/>
      <c r="V85" s="29"/>
      <c r="W85" s="1"/>
      <c r="X85" s="27">
        <f t="shared" si="2"/>
        <v>0.66000000000000036</v>
      </c>
      <c r="Y85" s="96">
        <f t="shared" ref="Y85:Y118" si="3">_xlfn.T.INV(X85,$G$39+$G$34-2)*$M$32</f>
        <v>3.2465508007558808E-3</v>
      </c>
      <c r="Z85" s="9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>
        <f t="shared" ref="B86:B123" si="4">B85+0.01</f>
        <v>0.67000000000000037</v>
      </c>
      <c r="C86" s="36">
        <f>_xlfn.NORM.INV(B86,$G$32,$G$33)</f>
        <v>0.1387982633134647</v>
      </c>
      <c r="D86" s="36">
        <f>_xlfn.NORM.INV(B86,$G$37,$G$38)</f>
        <v>0.16319739497019703</v>
      </c>
      <c r="E86" s="36"/>
      <c r="V86" s="29"/>
      <c r="W86" s="1"/>
      <c r="X86" s="27">
        <f t="shared" ref="X86:X118" si="5">X85+0.01</f>
        <v>0.67000000000000037</v>
      </c>
      <c r="Y86" s="96">
        <f t="shared" si="3"/>
        <v>3.4630895714231162E-3</v>
      </c>
      <c r="Z86" s="9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>
        <f t="shared" si="4"/>
        <v>0.68000000000000038</v>
      </c>
      <c r="C87" s="36">
        <f>_xlfn.NORM.INV(B87,$G$32,$G$33)</f>
        <v>0.13935397598229018</v>
      </c>
      <c r="D87" s="36">
        <f>_xlfn.NORM.INV(B87,$G$37,$G$38)</f>
        <v>0.16403096397343528</v>
      </c>
      <c r="E87" s="36"/>
      <c r="V87" s="29"/>
      <c r="W87" s="1"/>
      <c r="X87" s="27">
        <f t="shared" si="5"/>
        <v>0.68000000000000038</v>
      </c>
      <c r="Y87" s="96">
        <f t="shared" si="3"/>
        <v>3.6823695070907583E-3</v>
      </c>
      <c r="Z87" s="9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>
        <f t="shared" si="4"/>
        <v>0.69000000000000039</v>
      </c>
      <c r="C88" s="36">
        <f>_xlfn.NORM.INV(B88,$G$32,$G$33)</f>
        <v>0.13991700694694909</v>
      </c>
      <c r="D88" s="36">
        <f>_xlfn.NORM.INV(B88,$G$37,$G$38)</f>
        <v>0.16487551042042362</v>
      </c>
      <c r="E88" s="36"/>
      <c r="V88" s="29"/>
      <c r="W88" s="1"/>
      <c r="X88" s="27">
        <f t="shared" si="5"/>
        <v>0.69000000000000039</v>
      </c>
      <c r="Y88" s="96">
        <f t="shared" si="3"/>
        <v>3.9046395678122656E-3</v>
      </c>
      <c r="Z88" s="9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>
        <f t="shared" si="4"/>
        <v>0.7000000000000004</v>
      </c>
      <c r="C89" s="36">
        <f>_xlfn.NORM.INV(B89,$G$32,$G$33)</f>
        <v>0.14048801025416086</v>
      </c>
      <c r="D89" s="36">
        <f>_xlfn.NORM.INV(B89,$G$37,$G$38)</f>
        <v>0.16573201538124124</v>
      </c>
      <c r="E89" s="36"/>
      <c r="V89" s="29"/>
      <c r="W89" s="1"/>
      <c r="X89" s="27">
        <f t="shared" si="5"/>
        <v>0.7000000000000004</v>
      </c>
      <c r="Y89" s="96">
        <f t="shared" si="3"/>
        <v>4.1301685391750571E-3</v>
      </c>
      <c r="Z89" s="9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>
        <f t="shared" si="4"/>
        <v>0.71000000000000041</v>
      </c>
      <c r="C90" s="36">
        <f>_xlfn.NORM.INV(B90,$G$32,$G$33)</f>
        <v>0.1410676943911135</v>
      </c>
      <c r="D90" s="36">
        <f>_xlfn.NORM.INV(B90,$G$37,$G$38)</f>
        <v>0.16660154158667023</v>
      </c>
      <c r="E90" s="36"/>
      <c r="V90" s="29"/>
      <c r="W90" s="1"/>
      <c r="X90" s="27">
        <f t="shared" si="5"/>
        <v>0.71000000000000041</v>
      </c>
      <c r="Y90" s="96">
        <f t="shared" si="3"/>
        <v>4.3592478521850874E-3</v>
      </c>
      <c r="Z90" s="9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>
        <f t="shared" si="4"/>
        <v>0.72000000000000042</v>
      </c>
      <c r="C91" s="36">
        <f>_xlfn.NORM.INV(B91,$G$32,$G$33)</f>
        <v>0.14165683014542435</v>
      </c>
      <c r="D91" s="36">
        <f>_xlfn.NORM.INV(B91,$G$37,$G$38)</f>
        <v>0.16748524521813651</v>
      </c>
      <c r="E91" s="36"/>
      <c r="V91" s="29"/>
      <c r="W91" s="1"/>
      <c r="X91" s="27">
        <f t="shared" si="5"/>
        <v>0.72000000000000042</v>
      </c>
      <c r="Y91" s="96">
        <f t="shared" si="3"/>
        <v>4.5921948721871159E-3</v>
      </c>
      <c r="Z91" s="9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>
        <f t="shared" si="4"/>
        <v>0.73000000000000043</v>
      </c>
      <c r="C92" s="36">
        <f>_xlfn.NORM.INV(B92,$G$32,$G$33)</f>
        <v>0.14225625982033258</v>
      </c>
      <c r="D92" s="36">
        <f>_xlfn.NORM.INV(B92,$G$37,$G$38)</f>
        <v>0.16838438973049885</v>
      </c>
      <c r="E92" s="3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27">
        <f t="shared" si="5"/>
        <v>0.73000000000000043</v>
      </c>
      <c r="Y92" s="96">
        <f t="shared" si="3"/>
        <v>4.8293567585941354E-3</v>
      </c>
      <c r="Z92" s="9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>
        <f t="shared" si="4"/>
        <v>0.74000000000000044</v>
      </c>
      <c r="C93" s="36">
        <f>_xlfn.NORM.INV(B93,$G$32,$G$33)</f>
        <v>0.14286690810785838</v>
      </c>
      <c r="D93" s="36">
        <f>_xlfn.NORM.INV(B93,$G$37,$G$38)</f>
        <v>0.16930036216178754</v>
      </c>
      <c r="E93" s="36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27">
        <f t="shared" si="5"/>
        <v>0.74000000000000044</v>
      </c>
      <c r="Y93" s="96">
        <f t="shared" si="3"/>
        <v>5.0711150235671042E-3</v>
      </c>
      <c r="Z93" s="9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>
        <f t="shared" si="4"/>
        <v>0.75000000000000044</v>
      </c>
      <c r="C94" s="36">
        <f>_xlfn.NORM.INV(B94,$G$32,$G$33)</f>
        <v>0.14348979500392167</v>
      </c>
      <c r="D94" s="36">
        <f>_xlfn.NORM.INV(B94,$G$37,$G$38)</f>
        <v>0.17023469250588247</v>
      </c>
      <c r="E94" s="36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27">
        <f t="shared" si="5"/>
        <v>0.75000000000000044</v>
      </c>
      <c r="Y94" s="96">
        <f t="shared" si="3"/>
        <v>5.3178909523436332E-3</v>
      </c>
      <c r="Z94" s="9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>
        <f t="shared" si="4"/>
        <v>0.76000000000000045</v>
      </c>
      <c r="C95" s="36">
        <f>_xlfn.NORM.INV(B95,$G$32,$G$33)</f>
        <v>0.14412605125680178</v>
      </c>
      <c r="D95" s="36">
        <f>_xlfn.NORM.INV(B95,$G$37,$G$38)</f>
        <v>0.17118907688520266</v>
      </c>
      <c r="E95" s="3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27">
        <f t="shared" si="5"/>
        <v>0.76000000000000045</v>
      </c>
      <c r="Y95" s="96">
        <f t="shared" si="3"/>
        <v>5.5701520936260055E-3</v>
      </c>
      <c r="Z95" s="9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>
        <f t="shared" si="4"/>
        <v>0.77000000000000046</v>
      </c>
      <c r="C96" s="36">
        <f>_xlfn.NORM.INV(B96,$G$32,$G$33)</f>
        <v>0.14477693698370431</v>
      </c>
      <c r="D96" s="36">
        <f>_xlfn.NORM.INV(B96,$G$37,$G$38)</f>
        <v>0.17216540547555645</v>
      </c>
      <c r="E96" s="36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27">
        <f t="shared" si="5"/>
        <v>0.77000000000000046</v>
      </c>
      <c r="Y96" s="96">
        <f t="shared" si="3"/>
        <v>5.8284200895382075E-3</v>
      </c>
      <c r="Z96" s="9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>
        <f t="shared" si="4"/>
        <v>0.78000000000000047</v>
      </c>
      <c r="C97" s="36">
        <f>_xlfn.NORM.INV(B97,$G$32,$G$33)</f>
        <v>0.14544386428377373</v>
      </c>
      <c r="D97" s="36">
        <f>_xlfn.NORM.INV(B97,$G$37,$G$38)</f>
        <v>0.1731657964256606</v>
      </c>
      <c r="E97" s="3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27">
        <f t="shared" si="5"/>
        <v>0.78000000000000047</v>
      </c>
      <c r="Y97" s="96">
        <f t="shared" si="3"/>
        <v>6.0932801972361046E-3</v>
      </c>
      <c r="Z97" s="9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>
        <f t="shared" si="4"/>
        <v>0.79000000000000048</v>
      </c>
      <c r="C98" s="36">
        <f>_xlfn.NORM.INV(B98,$G$32,$G$33)</f>
        <v>0.14612842494036482</v>
      </c>
      <c r="D98" s="36">
        <f>_xlfn.NORM.INV(B98,$G$37,$G$38)</f>
        <v>0.17419263741054725</v>
      </c>
      <c r="E98" s="3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27">
        <f t="shared" si="5"/>
        <v>0.79000000000000048</v>
      </c>
      <c r="Y98" s="96">
        <f t="shared" si="3"/>
        <v>6.3653929672014666E-3</v>
      </c>
      <c r="Z98" s="9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>
        <f t="shared" si="4"/>
        <v>0.80000000000000049</v>
      </c>
      <c r="C99" s="36">
        <f>_xlfn.NORM.INV(B99,$G$32,$G$33)</f>
        <v>0.14683242467145832</v>
      </c>
      <c r="D99" s="36">
        <f>_xlfn.NORM.INV(B99,$G$37,$G$38)</f>
        <v>0.17524863700718746</v>
      </c>
      <c r="E99" s="3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27">
        <f t="shared" si="5"/>
        <v>0.80000000000000049</v>
      </c>
      <c r="Y99" s="96">
        <f t="shared" si="3"/>
        <v>6.64550869977112E-3</v>
      </c>
      <c r="Z99" s="9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>
        <f t="shared" si="4"/>
        <v>0.8100000000000005</v>
      </c>
      <c r="C100" s="36">
        <f>_xlfn.NORM.INV(B100,$G$32,$G$33)</f>
        <v>0.14755792590102462</v>
      </c>
      <c r="D100" s="36">
        <f>_xlfn.NORM.INV(B100,$G$37,$G$38)</f>
        <v>0.17633688885153692</v>
      </c>
      <c r="E100" s="3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27">
        <f t="shared" si="5"/>
        <v>0.8100000000000005</v>
      </c>
      <c r="Y100" s="96">
        <f t="shared" si="3"/>
        <v>6.9344855214602289E-3</v>
      </c>
      <c r="Z100" s="9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>
        <f t="shared" si="4"/>
        <v>0.82000000000000051</v>
      </c>
      <c r="C101" s="36">
        <f>_xlfn.NORM.INV(B101,$G$32,$G$33)</f>
        <v>0.1483073017568563</v>
      </c>
      <c r="D101" s="36">
        <f>_xlfn.NORM.INV(B101,$G$37,$G$38)</f>
        <v>0.17746095263528444</v>
      </c>
      <c r="E101" s="3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27">
        <f t="shared" si="5"/>
        <v>0.82000000000000051</v>
      </c>
      <c r="Y101" s="96">
        <f t="shared" si="3"/>
        <v>7.2333122367165452E-3</v>
      </c>
      <c r="Z101" s="9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>
        <f t="shared" si="4"/>
        <v>0.83000000000000052</v>
      </c>
      <c r="C102" s="36">
        <f>_xlfn.NORM.INV(B102,$G$32,$G$33)</f>
        <v>0.14908330506292394</v>
      </c>
      <c r="D102" s="36">
        <f>_xlfn.NORM.INV(B102,$G$37,$G$38)</f>
        <v>0.1786249575943859</v>
      </c>
      <c r="E102" s="3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27">
        <f t="shared" si="5"/>
        <v>0.83000000000000052</v>
      </c>
      <c r="Y102" s="96">
        <f t="shared" si="3"/>
        <v>7.5431375668237165E-3</v>
      </c>
      <c r="Z102" s="9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>
        <f t="shared" si="4"/>
        <v>0.84000000000000052</v>
      </c>
      <c r="C103" s="36">
        <f>_xlfn.NORM.INV(B103,$G$32,$G$33)</f>
        <v>0.14988915766419511</v>
      </c>
      <c r="D103" s="36">
        <f>_xlfn.NORM.INV(B103,$G$37,$G$38)</f>
        <v>0.17983373649629264</v>
      </c>
      <c r="E103" s="3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27">
        <f t="shared" si="5"/>
        <v>0.84000000000000052</v>
      </c>
      <c r="Y103" s="96">
        <f t="shared" si="3"/>
        <v>7.8653080624961277E-3</v>
      </c>
      <c r="Z103" s="9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>
        <f t="shared" si="4"/>
        <v>0.85000000000000053</v>
      </c>
      <c r="C104" s="36">
        <f>_xlfn.NORM.INV(B104,$G$32,$G$33)</f>
        <v>0.15072866778987581</v>
      </c>
      <c r="D104" s="36">
        <f>_xlfn.NORM.INV(B104,$G$37,$G$38)</f>
        <v>0.18109300168481371</v>
      </c>
      <c r="E104" s="36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27">
        <f t="shared" si="5"/>
        <v>0.85000000000000053</v>
      </c>
      <c r="Y104" s="96">
        <f t="shared" si="3"/>
        <v>8.2014179961612133E-3</v>
      </c>
      <c r="Z104" s="9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>
        <f t="shared" si="4"/>
        <v>0.86000000000000054</v>
      </c>
      <c r="C105" s="36">
        <f>_xlfn.NORM.INV(B105,$G$32,$G$33)</f>
        <v>0.15160638681629918</v>
      </c>
      <c r="D105" s="36">
        <f>_xlfn.NORM.INV(B105,$G$37,$G$38)</f>
        <v>0.18240958022444875</v>
      </c>
      <c r="E105" s="36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27">
        <f t="shared" si="5"/>
        <v>0.86000000000000054</v>
      </c>
      <c r="Y105" s="96">
        <f t="shared" si="3"/>
        <v>8.5533761161000425E-3</v>
      </c>
      <c r="Z105" s="9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>
        <f t="shared" si="4"/>
        <v>0.87000000000000055</v>
      </c>
      <c r="C106" s="36">
        <f>_xlfn.NORM.INV(B106,$G$32,$G$33)</f>
        <v>0.15252782258077607</v>
      </c>
      <c r="D106" s="36">
        <f>_xlfn.NORM.INV(B106,$G$37,$G$38)</f>
        <v>0.1837917338711641</v>
      </c>
      <c r="E106" s="3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27">
        <f t="shared" si="5"/>
        <v>0.87000000000000055</v>
      </c>
      <c r="Y106" s="96">
        <f t="shared" si="3"/>
        <v>8.9234966456293377E-3</v>
      </c>
      <c r="Z106" s="9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>
        <f t="shared" si="4"/>
        <v>0.88000000000000056</v>
      </c>
      <c r="C107" s="36">
        <f>_xlfn.NORM.INV(B107,$G$32,$G$33)</f>
        <v>0.15349973584132187</v>
      </c>
      <c r="D107" s="36">
        <f>_xlfn.NORM.INV(B107,$G$37,$G$38)</f>
        <v>0.1852496037619828</v>
      </c>
      <c r="E107" s="3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27">
        <f t="shared" si="5"/>
        <v>0.88000000000000056</v>
      </c>
      <c r="Y107" s="96">
        <f t="shared" si="3"/>
        <v>9.3146259971503241E-3</v>
      </c>
      <c r="Z107" s="9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>
        <f t="shared" si="4"/>
        <v>0.89000000000000057</v>
      </c>
      <c r="C108" s="36">
        <f>_xlfn.NORM.INV(B108,$G$32,$G$33)</f>
        <v>0.15453056240073226</v>
      </c>
      <c r="D108" s="36">
        <f>_xlfn.NORM.INV(B108,$G$37,$G$38)</f>
        <v>0.18679584360109838</v>
      </c>
      <c r="E108" s="3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27">
        <f t="shared" si="5"/>
        <v>0.89000000000000057</v>
      </c>
      <c r="Y108" s="96">
        <f t="shared" si="3"/>
        <v>9.7303235752967451E-3</v>
      </c>
      <c r="Z108" s="9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>
        <f t="shared" si="4"/>
        <v>0.90000000000000058</v>
      </c>
      <c r="C109" s="36">
        <f>_xlfn.NORM.INV(B109,$G$32,$G$33)</f>
        <v>0.15563103131089207</v>
      </c>
      <c r="D109" s="36">
        <f>_xlfn.NORM.INV(B109,$G$37,$G$38)</f>
        <v>0.18844654696633809</v>
      </c>
      <c r="E109" s="3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27">
        <f t="shared" si="5"/>
        <v>0.90000000000000058</v>
      </c>
      <c r="Y109" s="96">
        <f t="shared" si="3"/>
        <v>1.0175127165475853E-2</v>
      </c>
      <c r="Z109" s="9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>
        <f t="shared" si="4"/>
        <v>0.91000000000000059</v>
      </c>
      <c r="C110" s="36">
        <f>_xlfn.NORM.INV(B110,$G$32,$G$33)</f>
        <v>0.15681510067380441</v>
      </c>
      <c r="D110" s="36">
        <f>_xlfn.NORM.INV(B110,$G$37,$G$38)</f>
        <v>0.19022265101070659</v>
      </c>
      <c r="E110" s="3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27">
        <f t="shared" si="5"/>
        <v>0.91000000000000059</v>
      </c>
      <c r="Y110" s="96">
        <f t="shared" si="3"/>
        <v>1.0654955660041727E-2</v>
      </c>
      <c r="Z110" s="9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>
        <f t="shared" si="4"/>
        <v>0.9200000000000006</v>
      </c>
      <c r="C111" s="36">
        <f>_xlfn.NORM.INV(B111,$G$32,$G$33)</f>
        <v>0.15810143120619274</v>
      </c>
      <c r="D111" s="36">
        <f>_xlfn.NORM.INV(B111,$G$37,$G$38)</f>
        <v>0.1921521468092891</v>
      </c>
      <c r="E111" s="3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27">
        <f t="shared" si="5"/>
        <v>0.9200000000000006</v>
      </c>
      <c r="Y111" s="96">
        <f t="shared" si="3"/>
        <v>1.1177744949175231E-2</v>
      </c>
      <c r="Z111" s="9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>
        <f t="shared" si="4"/>
        <v>0.9300000000000006</v>
      </c>
      <c r="C112" s="36">
        <f>_xlfn.NORM.INV(B112,$G$32,$G$33)</f>
        <v>0.15951582056358352</v>
      </c>
      <c r="D112" s="36">
        <f>_xlfn.NORM.INV(B112,$G$37,$G$38)</f>
        <v>0.19427373084537525</v>
      </c>
      <c r="E112" s="3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27">
        <f t="shared" si="5"/>
        <v>0.9300000000000006</v>
      </c>
      <c r="Y112" s="96">
        <f t="shared" si="3"/>
        <v>1.1754501617061769E-2</v>
      </c>
      <c r="Z112" s="9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>
        <f t="shared" si="4"/>
        <v>0.94000000000000061</v>
      </c>
      <c r="C113" s="36">
        <f>_xlfn.NORM.INV(B113,$G$32,$G$33)</f>
        <v>0.16109547189193718</v>
      </c>
      <c r="D113" s="36">
        <f>_xlfn.NORM.INV(B113,$G$37,$G$38)</f>
        <v>0.19664320783790573</v>
      </c>
      <c r="E113" s="36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27">
        <f t="shared" si="5"/>
        <v>0.94000000000000061</v>
      </c>
      <c r="Y113" s="96">
        <f t="shared" si="3"/>
        <v>1.2401156958787256E-2</v>
      </c>
      <c r="Z113" s="9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>
        <f t="shared" si="4"/>
        <v>0.95000000000000062</v>
      </c>
      <c r="C114" s="36">
        <f>_xlfn.NORM.INV(B114,$G$32,$G$33)</f>
        <v>0.16289707253902957</v>
      </c>
      <c r="D114" s="36">
        <f>_xlfn.NORM.INV(B114,$G$37,$G$38)</f>
        <v>0.19934560880854435</v>
      </c>
      <c r="E114" s="36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27">
        <f t="shared" si="5"/>
        <v>0.95000000000000062</v>
      </c>
      <c r="Y114" s="96">
        <f t="shared" si="3"/>
        <v>1.3142089855125083E-2</v>
      </c>
      <c r="Z114" s="9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>
        <f t="shared" si="4"/>
        <v>0.96000000000000063</v>
      </c>
      <c r="C115" s="36">
        <f>_xlfn.NORM.INV(B115,$G$32,$G$33)</f>
        <v>0.16501372142504356</v>
      </c>
      <c r="D115" s="36">
        <f>_xlfn.NORM.INV(B115,$G$37,$G$38)</f>
        <v>0.20252058213756532</v>
      </c>
      <c r="E115" s="36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27">
        <f t="shared" si="5"/>
        <v>0.96000000000000063</v>
      </c>
      <c r="Y115" s="96">
        <f t="shared" si="3"/>
        <v>1.4017542894942139E-2</v>
      </c>
      <c r="Z115" s="9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>
        <f t="shared" si="4"/>
        <v>0.97000000000000064</v>
      </c>
      <c r="C116" s="36">
        <f>_xlfn.NORM.INV(B116,$G$32,$G$33)</f>
        <v>0.1676158721630252</v>
      </c>
      <c r="D116" s="36">
        <f>_xlfn.NORM.INV(B116,$G$37,$G$38)</f>
        <v>0.20642380824453779</v>
      </c>
      <c r="E116" s="36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27">
        <f t="shared" si="5"/>
        <v>0.97000000000000064</v>
      </c>
      <c r="Y116" s="96">
        <f t="shared" si="3"/>
        <v>1.5101663325631603E-2</v>
      </c>
      <c r="Z116" s="9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>
        <f t="shared" si="4"/>
        <v>0.98000000000000065</v>
      </c>
      <c r="C117" s="36">
        <f>_xlfn.NORM.INV(B117,$G$32,$G$33)</f>
        <v>0.17107497821263673</v>
      </c>
      <c r="D117" s="36">
        <f>_xlfn.NORM.INV(B117,$G$37,$G$38)</f>
        <v>0.21161246731895508</v>
      </c>
      <c r="E117" s="3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27">
        <f t="shared" si="5"/>
        <v>0.98000000000000065</v>
      </c>
      <c r="Y117" s="96">
        <f t="shared" si="3"/>
        <v>1.6557395791850262E-2</v>
      </c>
      <c r="Z117" s="9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ht="15.75" thickBot="1" x14ac:dyDescent="0.3">
      <c r="A118" s="1"/>
      <c r="B118" s="27">
        <f t="shared" si="4"/>
        <v>0.99000000000000066</v>
      </c>
      <c r="C118" s="36">
        <f>_xlfn.NORM.INV(B118,$G$32,$G$33)</f>
        <v>0.17652695748081731</v>
      </c>
      <c r="D118" s="36">
        <f>_xlfn.NORM.INV(B118,$G$37,$G$38)</f>
        <v>0.21979043622122596</v>
      </c>
      <c r="E118" s="3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38">
        <f t="shared" si="5"/>
        <v>0.99000000000000066</v>
      </c>
      <c r="Y118" s="96">
        <f t="shared" si="3"/>
        <v>1.8889494798860509E-2</v>
      </c>
      <c r="Z118" s="9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6"/>
      <c r="D119" s="36"/>
      <c r="E119" s="3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6"/>
      <c r="D120" s="36"/>
      <c r="E120" s="3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6"/>
      <c r="D121" s="36"/>
      <c r="E121" s="3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41"/>
      <c r="B122" s="27"/>
      <c r="C122" s="36"/>
      <c r="D122" s="36"/>
      <c r="E122" s="36"/>
      <c r="F122" s="35" t="s">
        <v>32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41"/>
      <c r="B123" s="27"/>
      <c r="C123" s="36"/>
      <c r="D123" s="36"/>
      <c r="E123" s="36"/>
      <c r="F123" s="35" t="s">
        <v>33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41"/>
      <c r="B124" s="38"/>
      <c r="C124" s="6"/>
      <c r="D124" s="6"/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</row>
    <row r="125" spans="1:5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5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5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5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 spans="1:22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 spans="1:22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 spans="1:22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 spans="1:22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 spans="1:22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 spans="1:22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 spans="1:22" x14ac:dyDescent="0.25">
      <c r="A141" s="41"/>
      <c r="B141" s="41"/>
      <c r="C141" s="41"/>
      <c r="D141" s="41"/>
      <c r="E141" s="4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1"/>
    </row>
    <row r="142" spans="1:22" x14ac:dyDescent="0.25">
      <c r="A142" s="41"/>
      <c r="B142" s="41"/>
      <c r="C142" s="41"/>
      <c r="D142" s="41"/>
      <c r="E142" s="4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1"/>
    </row>
    <row r="143" spans="1:22" x14ac:dyDescent="0.25">
      <c r="A143" s="41"/>
      <c r="B143" s="41"/>
      <c r="C143" s="41"/>
      <c r="D143" s="41"/>
      <c r="E143" s="4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41"/>
    </row>
    <row r="144" spans="1:22" x14ac:dyDescent="0.25">
      <c r="A144" s="41"/>
      <c r="B144" s="41"/>
      <c r="C144" s="41"/>
      <c r="D144" s="41"/>
      <c r="E144" s="4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41"/>
    </row>
    <row r="145" spans="1:22" x14ac:dyDescent="0.25">
      <c r="A145" s="41"/>
      <c r="B145" s="41"/>
      <c r="C145" s="41"/>
      <c r="D145" s="41"/>
      <c r="E145" s="4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41"/>
    </row>
    <row r="146" spans="1:22" x14ac:dyDescent="0.25">
      <c r="A146" s="41"/>
      <c r="B146" s="41"/>
      <c r="C146" s="41"/>
      <c r="D146" s="41"/>
      <c r="E146" s="4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41"/>
    </row>
    <row r="147" spans="1:22" x14ac:dyDescent="0.25">
      <c r="B147" s="1"/>
      <c r="C147" s="41"/>
      <c r="D147" s="41"/>
      <c r="E147" s="4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41"/>
      <c r="D148" s="41"/>
      <c r="E148" s="4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41"/>
      <c r="D149" s="41"/>
      <c r="E149" s="4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41"/>
      <c r="D150" s="41"/>
      <c r="E150" s="4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9:D9"/>
    <mergeCell ref="I9:I10"/>
    <mergeCell ref="C10:D10"/>
    <mergeCell ref="C14:D14"/>
    <mergeCell ref="I15:I16"/>
    <mergeCell ref="C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DiffMean_t_test</vt:lpstr>
      <vt:lpstr>DiffMean_t_test_constant</vt:lpstr>
      <vt:lpstr>DiffMean_t_test_general</vt:lpstr>
      <vt:lpstr>DiffMean_t_test_constant!XOne</vt:lpstr>
      <vt:lpstr>DiffMean_t_test_general!XOne</vt:lpstr>
      <vt:lpstr>XOne</vt:lpstr>
      <vt:lpstr>DiffMean_t_test_constant!XTwo</vt:lpstr>
      <vt:lpstr>DiffMean_t_test_general!XTwo</vt:lpstr>
      <vt:lpstr>XTwo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2020-03-02T17:00:18Z</dcterms:modified>
</cp:coreProperties>
</file>