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368" windowHeight="10284"/>
  </bookViews>
  <sheets>
    <sheet name="Sheet1" sheetId="1" r:id="rId1"/>
  </sheets>
  <definedNames>
    <definedName name="Trend">Sheet1!$I$17:$K$52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" l="1"/>
  <c r="U18" i="1"/>
  <c r="C27" i="1"/>
  <c r="C26" i="1"/>
  <c r="C25" i="1"/>
  <c r="C24" i="1"/>
  <c r="C23" i="1"/>
  <c r="C22" i="1"/>
  <c r="C21" i="1"/>
  <c r="C20" i="1"/>
  <c r="C19" i="1"/>
  <c r="C18" i="1"/>
  <c r="C17" i="1"/>
  <c r="I18" i="1"/>
  <c r="I17" i="1"/>
  <c r="K18" i="1"/>
  <c r="K17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18" i="1"/>
  <c r="J52" i="1" l="1"/>
  <c r="I51" i="1"/>
  <c r="K51" i="1"/>
  <c r="I42" i="1"/>
  <c r="K30" i="1"/>
  <c r="K42" i="1"/>
  <c r="F26" i="1" s="1"/>
  <c r="G26" i="1" s="1"/>
  <c r="I30" i="1"/>
  <c r="K19" i="1"/>
  <c r="K31" i="1"/>
  <c r="K43" i="1"/>
  <c r="I19" i="1"/>
  <c r="I31" i="1"/>
  <c r="I43" i="1"/>
  <c r="K29" i="1"/>
  <c r="K41" i="1"/>
  <c r="F25" i="1" s="1"/>
  <c r="G25" i="1" s="1"/>
  <c r="I29" i="1"/>
  <c r="I41" i="1"/>
  <c r="K20" i="1"/>
  <c r="K32" i="1"/>
  <c r="K44" i="1"/>
  <c r="I20" i="1"/>
  <c r="I32" i="1"/>
  <c r="I44" i="1"/>
  <c r="K26" i="1"/>
  <c r="K38" i="1"/>
  <c r="F24" i="1" s="1"/>
  <c r="G24" i="1" s="1"/>
  <c r="K50" i="1"/>
  <c r="I26" i="1"/>
  <c r="I38" i="1"/>
  <c r="I50" i="1"/>
  <c r="K28" i="1"/>
  <c r="K27" i="1"/>
  <c r="K39" i="1"/>
  <c r="I27" i="1"/>
  <c r="I39" i="1"/>
  <c r="K40" i="1"/>
  <c r="I28" i="1"/>
  <c r="I40" i="1"/>
  <c r="K21" i="1"/>
  <c r="F18" i="1" s="1"/>
  <c r="G18" i="1" s="1"/>
  <c r="K33" i="1"/>
  <c r="K45" i="1"/>
  <c r="I21" i="1"/>
  <c r="I33" i="1"/>
  <c r="I45" i="1"/>
  <c r="K22" i="1"/>
  <c r="K34" i="1"/>
  <c r="K46" i="1"/>
  <c r="I22" i="1"/>
  <c r="I34" i="1"/>
  <c r="I46" i="1"/>
  <c r="K23" i="1"/>
  <c r="K35" i="1"/>
  <c r="K47" i="1"/>
  <c r="I23" i="1"/>
  <c r="I35" i="1"/>
  <c r="I47" i="1"/>
  <c r="K24" i="1"/>
  <c r="K36" i="1"/>
  <c r="K48" i="1"/>
  <c r="I24" i="1"/>
  <c r="I36" i="1"/>
  <c r="I48" i="1"/>
  <c r="K25" i="1"/>
  <c r="F19" i="1" s="1"/>
  <c r="G19" i="1" s="1"/>
  <c r="K37" i="1"/>
  <c r="F23" i="1" s="1"/>
  <c r="G23" i="1" s="1"/>
  <c r="K49" i="1"/>
  <c r="I25" i="1"/>
  <c r="I37" i="1"/>
  <c r="I49" i="1"/>
  <c r="F20" i="1" l="1"/>
  <c r="G20" i="1" s="1"/>
  <c r="F27" i="1"/>
  <c r="G27" i="1" s="1"/>
  <c r="F22" i="1"/>
  <c r="G22" i="1" s="1"/>
  <c r="T43" i="1" s="1"/>
  <c r="F21" i="1"/>
  <c r="G21" i="1" s="1"/>
  <c r="F28" i="1"/>
  <c r="G28" i="1" s="1"/>
  <c r="I52" i="1"/>
  <c r="K52" i="1"/>
  <c r="X18" i="1"/>
  <c r="V21" i="1"/>
  <c r="W18" i="1"/>
  <c r="T42" i="1" l="1"/>
  <c r="V18" i="1"/>
  <c r="Z18" i="1" s="1"/>
  <c r="W21" i="1"/>
  <c r="T41" i="1"/>
</calcChain>
</file>

<file path=xl/sharedStrings.xml><?xml version="1.0" encoding="utf-8"?>
<sst xmlns="http://schemas.openxmlformats.org/spreadsheetml/2006/main" count="44" uniqueCount="42">
  <si>
    <t>Depth</t>
  </si>
  <si>
    <t>Porosity</t>
  </si>
  <si>
    <t xml:space="preserve">Depth </t>
  </si>
  <si>
    <t>Radius</t>
  </si>
  <si>
    <t>Trend</t>
  </si>
  <si>
    <t>Residual</t>
  </si>
  <si>
    <t xml:space="preserve">Trend </t>
  </si>
  <si>
    <t>Total</t>
  </si>
  <si>
    <t>Covariance</t>
  </si>
  <si>
    <t>Trend Modeling, Michael Pyrcz, University of Texas at Austin, @GeostatsGuy on Twitter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</si>
  <si>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</si>
  <si>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</si>
  <si>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Partitioning of Variance Between Trend and Residual</t>
  </si>
  <si>
    <t>Variance &amp; Covariance</t>
  </si>
  <si>
    <t>Check</t>
  </si>
  <si>
    <t>Standard Deviation</t>
  </si>
  <si>
    <t>Porosity Data and Trend Fit</t>
  </si>
  <si>
    <t>Porosity Data, Trend and Residuals</t>
  </si>
  <si>
    <t>Residual Statistics</t>
  </si>
  <si>
    <t>Average</t>
  </si>
  <si>
    <t>Min</t>
  </si>
  <si>
    <t>Max</t>
  </si>
  <si>
    <t>The mean of the residual should be close to 0.0.</t>
  </si>
  <si>
    <t xml:space="preserve">Check for data with large abosolute residuals indicating a high </t>
  </si>
  <si>
    <t>degree of local mismatch.</t>
  </si>
  <si>
    <t xml:space="preserve">Inspect the trend model for reasonable interpolation / extrapolation and concept </t>
  </si>
  <si>
    <t>integration.</t>
  </si>
  <si>
    <t xml:space="preserve">Observe the division of variance between trend and residual.  Check for significant covariance  </t>
  </si>
  <si>
    <t>between trend and residual.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</si>
  <si>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</si>
  <si>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</si>
  <si>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</si>
  <si>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Michael</t>
  </si>
  <si>
    <t>More Information</t>
  </si>
  <si>
    <t>2. Observe the plot of the trend vs. the porosity measurements. Is the trend reasoanble in interpolation and extrapolation.</t>
  </si>
  <si>
    <t>3. Observe the trend values and the residuals (data value - trend) at the data locations. Check out the partitioning of variance, trend vs. residual and residual statistics.</t>
  </si>
  <si>
    <t xml:space="preserve">Check the trend vs. residual for </t>
  </si>
  <si>
    <t xml:space="preserve">conditional bias, systematic over </t>
  </si>
  <si>
    <t>and under estimation.</t>
  </si>
  <si>
    <t>Interested to learn more? I'm always happy to discuss my classes, training, mentoring and consulting.</t>
  </si>
  <si>
    <t>I hope this is helpful,</t>
  </si>
  <si>
    <t>1. Change the moving window radius. Note: a large number results in a less specific trend.  At small numbers the trend may be 'overfit' and at large numbers the trend is the global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</si>
</sst>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11" fontId="0" fillId="4" borderId="1" xfId="0" applyNumberForma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3" borderId="2" xfId="0" applyFont="1" applyFill="1" applyBorder="1"/>
    <xf numFmtId="0" fontId="0" fillId="4" borderId="0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 applyBorder="1"/>
    <xf numFmtId="0" fontId="0" fillId="4" borderId="9" xfId="0" applyFill="1" applyBorder="1"/>
    <xf numFmtId="0" fontId="2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164" fontId="0" fillId="4" borderId="0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Porosity</a:t>
            </a:r>
            <a:r>
              <a:rPr lang="en-US" b="1" baseline="0">
                <a:solidFill>
                  <a:sysClr val="windowText" lastClr="000000"/>
                </a:solidFill>
              </a:rPr>
              <a:t> vs. Depth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Sheet1!$E$18:$E$28</c:f>
              <c:numCache>
                <c:formatCode>0.0%</c:formatCode>
                <c:ptCount val="11"/>
                <c:pt idx="0">
                  <c:v>0.18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0.08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0.08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-4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-15</c:v>
                </c:pt>
                <c:pt idx="5">
                  <c:v>-20</c:v>
                </c:pt>
                <c:pt idx="6">
                  <c:v>-21</c:v>
                </c:pt>
                <c:pt idx="7">
                  <c:v>-24</c:v>
                </c:pt>
                <c:pt idx="8">
                  <c:v>-25</c:v>
                </c:pt>
                <c:pt idx="9">
                  <c:v>-31</c:v>
                </c:pt>
                <c:pt idx="10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BBF-9C8D-89FBBB31F4F5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Sheet1!$K$17:$K$52</c:f>
              <c:numCache>
                <c:formatCode>0.0%</c:formatCode>
                <c:ptCount val="36"/>
                <c:pt idx="0">
                  <c:v>0.12181818181818184</c:v>
                </c:pt>
                <c:pt idx="1">
                  <c:v>0.12181818181818184</c:v>
                </c:pt>
                <c:pt idx="2">
                  <c:v>0.12181818181818184</c:v>
                </c:pt>
                <c:pt idx="3">
                  <c:v>0.12181818181818184</c:v>
                </c:pt>
                <c:pt idx="4">
                  <c:v>0.12181818181818184</c:v>
                </c:pt>
                <c:pt idx="5">
                  <c:v>0.12181818181818184</c:v>
                </c:pt>
                <c:pt idx="6">
                  <c:v>0.12181818181818184</c:v>
                </c:pt>
                <c:pt idx="7">
                  <c:v>0.12181818181818184</c:v>
                </c:pt>
                <c:pt idx="8">
                  <c:v>0.12181818181818184</c:v>
                </c:pt>
                <c:pt idx="9">
                  <c:v>0.12181818181818184</c:v>
                </c:pt>
                <c:pt idx="10">
                  <c:v>0.12181818181818184</c:v>
                </c:pt>
                <c:pt idx="11">
                  <c:v>0.12181818181818184</c:v>
                </c:pt>
                <c:pt idx="12">
                  <c:v>0.12181818181818184</c:v>
                </c:pt>
                <c:pt idx="13">
                  <c:v>0.12181818181818184</c:v>
                </c:pt>
                <c:pt idx="14">
                  <c:v>0.12181818181818184</c:v>
                </c:pt>
                <c:pt idx="15">
                  <c:v>0.12181818181818184</c:v>
                </c:pt>
                <c:pt idx="16">
                  <c:v>0.12181818181818184</c:v>
                </c:pt>
                <c:pt idx="17">
                  <c:v>0.12181818181818184</c:v>
                </c:pt>
                <c:pt idx="18">
                  <c:v>0.12181818181818184</c:v>
                </c:pt>
                <c:pt idx="19">
                  <c:v>0.12181818181818184</c:v>
                </c:pt>
                <c:pt idx="20">
                  <c:v>0.12181818181818184</c:v>
                </c:pt>
                <c:pt idx="21">
                  <c:v>0.12181818181818184</c:v>
                </c:pt>
                <c:pt idx="22">
                  <c:v>0.12181818181818184</c:v>
                </c:pt>
                <c:pt idx="23">
                  <c:v>0.12181818181818184</c:v>
                </c:pt>
                <c:pt idx="24">
                  <c:v>0.12181818181818184</c:v>
                </c:pt>
                <c:pt idx="25">
                  <c:v>0.12181818181818184</c:v>
                </c:pt>
                <c:pt idx="26">
                  <c:v>0.12181818181818184</c:v>
                </c:pt>
                <c:pt idx="27">
                  <c:v>0.12181818181818184</c:v>
                </c:pt>
                <c:pt idx="28">
                  <c:v>0.12181818181818184</c:v>
                </c:pt>
                <c:pt idx="29">
                  <c:v>0.12181818181818184</c:v>
                </c:pt>
                <c:pt idx="30">
                  <c:v>0.12181818181818184</c:v>
                </c:pt>
                <c:pt idx="31">
                  <c:v>0.12181818181818184</c:v>
                </c:pt>
                <c:pt idx="32">
                  <c:v>0.12181818181818184</c:v>
                </c:pt>
                <c:pt idx="33">
                  <c:v>0.12181818181818184</c:v>
                </c:pt>
                <c:pt idx="34">
                  <c:v>0.12181818181818184</c:v>
                </c:pt>
                <c:pt idx="35">
                  <c:v>0.12181818181818184</c:v>
                </c:pt>
              </c:numCache>
            </c:numRef>
          </c:xVal>
          <c:yVal>
            <c:numRef>
              <c:f>Sheet1!$J$17:$J$52</c:f>
              <c:numCache>
                <c:formatCode>General</c:formatCode>
                <c:ptCount val="3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D-4BBF-9C8D-89FBBB31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83688"/>
        <c:axId val="626784344"/>
      </c:scatterChart>
      <c:valAx>
        <c:axId val="626783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4344"/>
        <c:crossesAt val="-35"/>
        <c:crossBetween val="midCat"/>
      </c:valAx>
      <c:valAx>
        <c:axId val="626784344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Depth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59696509694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368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BC-4149-AC6C-9435F88669B3}"/>
              </c:ext>
            </c:extLst>
          </c:dPt>
          <c:dPt>
            <c:idx val="1"/>
            <c:bubble3D val="0"/>
            <c:explosion val="17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BC-4149-AC6C-9435F88669B3}"/>
              </c:ext>
            </c:extLst>
          </c:dPt>
          <c:cat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cat>
          <c:val>
            <c:numRef>
              <c:f>Sheet1!$V$18:$W$18</c:f>
              <c:numCache>
                <c:formatCode>0.00E+00</c:formatCode>
                <c:ptCount val="2"/>
                <c:pt idx="0">
                  <c:v>0</c:v>
                </c:pt>
                <c:pt idx="1">
                  <c:v>1.3563636363636365E-3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C-4149-AC6C-9435F886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9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Trend vs. 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Sheet1!$F$18:$F$28</c:f>
              <c:numCache>
                <c:formatCode>0.0%</c:formatCode>
                <c:ptCount val="11"/>
                <c:pt idx="0">
                  <c:v>0.12181818181818184</c:v>
                </c:pt>
                <c:pt idx="1">
                  <c:v>0.12181818181818184</c:v>
                </c:pt>
                <c:pt idx="2">
                  <c:v>0.12181818181818184</c:v>
                </c:pt>
                <c:pt idx="3">
                  <c:v>0.12181818181818184</c:v>
                </c:pt>
                <c:pt idx="4">
                  <c:v>0.12181818181818184</c:v>
                </c:pt>
                <c:pt idx="5">
                  <c:v>0.12181818181818184</c:v>
                </c:pt>
                <c:pt idx="6">
                  <c:v>0.12181818181818184</c:v>
                </c:pt>
                <c:pt idx="7">
                  <c:v>0.12181818181818184</c:v>
                </c:pt>
                <c:pt idx="8">
                  <c:v>0.12181818181818184</c:v>
                </c:pt>
                <c:pt idx="9">
                  <c:v>0.12181818181818184</c:v>
                </c:pt>
                <c:pt idx="10">
                  <c:v>0.12181818181818184</c:v>
                </c:pt>
              </c:numCache>
            </c:numRef>
          </c:xVal>
          <c:yVal>
            <c:numRef>
              <c:f>Sheet1!$G$18:$G$28</c:f>
              <c:numCache>
                <c:formatCode>0.0%</c:formatCode>
                <c:ptCount val="11"/>
                <c:pt idx="0">
                  <c:v>5.8181818181818154E-2</c:v>
                </c:pt>
                <c:pt idx="1">
                  <c:v>3.8181818181818164E-2</c:v>
                </c:pt>
                <c:pt idx="2">
                  <c:v>1.8181818181818174E-2</c:v>
                </c:pt>
                <c:pt idx="3">
                  <c:v>2.8181818181818155E-2</c:v>
                </c:pt>
                <c:pt idx="4">
                  <c:v>-4.1818181818181838E-2</c:v>
                </c:pt>
                <c:pt idx="5">
                  <c:v>-1.8181818181818438E-3</c:v>
                </c:pt>
                <c:pt idx="6">
                  <c:v>1.8181818181818174E-2</c:v>
                </c:pt>
                <c:pt idx="7">
                  <c:v>8.1818181818181651E-3</c:v>
                </c:pt>
                <c:pt idx="8">
                  <c:v>-3.1818181818181843E-2</c:v>
                </c:pt>
                <c:pt idx="9">
                  <c:v>-5.1818181818181833E-2</c:v>
                </c:pt>
                <c:pt idx="10">
                  <c:v>-4.1818181818181838E-2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A-443B-A097-FABE5896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28344"/>
        <c:axId val="741329656"/>
      </c:scatterChart>
      <c:valAx>
        <c:axId val="7413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Trend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9656"/>
        <c:crossesAt val="0"/>
        <c:crossBetween val="midCat"/>
      </c:valAx>
      <c:valAx>
        <c:axId val="741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Residual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15</xdr:row>
      <xdr:rowOff>14287</xdr:rowOff>
    </xdr:from>
    <xdr:to>
      <xdr:col>16</xdr:col>
      <xdr:colOff>495300</xdr:colOff>
      <xdr:row>48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88AB-C58D-415F-BA50-7EF7B5DA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176212</xdr:colOff>
      <xdr:row>15</xdr:row>
      <xdr:rowOff>185737</xdr:rowOff>
    </xdr:from>
    <xdr:ext cx="276806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𝐶_(𝑇,𝑅)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16</xdr:row>
      <xdr:rowOff>4762</xdr:rowOff>
    </xdr:from>
    <xdr:ext cx="188065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204787</xdr:colOff>
      <xdr:row>16</xdr:row>
      <xdr:rowOff>4762</xdr:rowOff>
    </xdr:from>
    <xdr:ext cx="188064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176212</xdr:colOff>
      <xdr:row>16</xdr:row>
      <xdr:rowOff>23812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19</xdr:row>
      <xdr:rowOff>4762</xdr:rowOff>
    </xdr:from>
    <xdr:ext cx="181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223837</xdr:colOff>
      <xdr:row>19</xdr:row>
      <xdr:rowOff>4762</xdr:rowOff>
    </xdr:from>
    <xdr:ext cx="1813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214312</xdr:colOff>
      <xdr:row>19</xdr:row>
      <xdr:rowOff>14287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128587</xdr:colOff>
      <xdr:row>16</xdr:row>
      <xdr:rowOff>4762</xdr:rowOff>
    </xdr:from>
    <xdr:ext cx="1124603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𝑇^2+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𝐶〗_(𝑇,𝑅)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66675</xdr:colOff>
      <xdr:row>22</xdr:row>
      <xdr:rowOff>61912</xdr:rowOff>
    </xdr:from>
    <xdr:to>
      <xdr:col>22</xdr:col>
      <xdr:colOff>242887</xdr:colOff>
      <xdr:row>36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DB492A-6184-489A-B1F5-4AB3F492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298622</xdr:colOff>
      <xdr:row>22</xdr:row>
      <xdr:rowOff>71437</xdr:rowOff>
    </xdr:from>
    <xdr:to>
      <xdr:col>26</xdr:col>
      <xdr:colOff>342900</xdr:colOff>
      <xdr:row>36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271E07-A395-487B-8E48-B5487315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923925</xdr:colOff>
      <xdr:row>2</xdr:row>
      <xdr:rowOff>0</xdr:rowOff>
    </xdr:from>
    <xdr:to>
      <xdr:col>26</xdr:col>
      <xdr:colOff>306495</xdr:colOff>
      <xdr:row>5</xdr:row>
      <xdr:rowOff>154095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2AC2AE0-E79A-49D4-872C-B8EE85AFBF69}"/>
            </a:ext>
          </a:extLst>
        </xdr:cNvPr>
        <xdr:cNvGrpSpPr/>
      </xdr:nvGrpSpPr>
      <xdr:grpSpPr>
        <a:xfrm>
          <a:off x="15836265" y="369570"/>
          <a:ext cx="921810" cy="778935"/>
          <a:chOff x="85164" y="80685"/>
          <a:chExt cx="6678706" cy="6678706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31E5C2EC-FF2C-4E32-9170-0560B6000C65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6" name="Freeform 5">
            <a:extLst>
              <a:ext uri="{FF2B5EF4-FFF2-40B4-BE49-F238E27FC236}">
                <a16:creationId xmlns:a16="http://schemas.microsoft.com/office/drawing/2014/main" id="{FA5938FC-7139-4AA5-9CB1-DCBAAD72AB63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A364465-2CBE-40D6-B1C9-68C806193532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A9CAB023-B779-44F5-94F9-E85040FEC70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19" name="Freeform 8">
            <a:extLst>
              <a:ext uri="{FF2B5EF4-FFF2-40B4-BE49-F238E27FC236}">
                <a16:creationId xmlns:a16="http://schemas.microsoft.com/office/drawing/2014/main" id="{73097594-2AE9-48E2-B1CE-7AB35C27BE10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CA0A57D8-A622-41D1-84C4-AB7EC56A5889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CD68D627-041C-4388-85E4-98C1FF3BEF9A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4E3F159C-62C7-47C9-9E61-CAA18E846E79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4420B9A4-0285-4BDE-91C3-9C392B11883C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366E453E-26A4-4181-AB2D-F5F8EAFFBC2E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6"/>
  <sheetViews>
    <sheetView tabSelected="1" topLeftCell="A4" workbookViewId="0">
      <selection activeCell="E13" sqref="E13"/>
    </sheetView>
  </sheetViews>
  <sheetFormatPr defaultRowHeight="14.4" x14ac:dyDescent="0.55000000000000004"/>
  <cols>
    <col min="1" max="1" width="9.15625" style="6"/>
    <col min="3" max="3" width="0" hidden="1" customWidth="1"/>
    <col min="9" max="9" width="0" hidden="1" customWidth="1"/>
    <col min="24" max="24" width="11.15625" customWidth="1"/>
    <col min="26" max="26" width="21.26171875" customWidth="1"/>
    <col min="28" max="67" width="9.15625" style="6"/>
  </cols>
  <sheetData>
    <row r="1" spans="2:27" s="6" customFormat="1" ht="14.7" thickBot="1" x14ac:dyDescent="0.6"/>
    <row r="2" spans="2:27" x14ac:dyDescent="0.55000000000000004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2:27" ht="20.399999999999999" x14ac:dyDescent="0.75">
      <c r="B3" s="22"/>
      <c r="C3" s="16"/>
      <c r="D3" s="23" t="s">
        <v>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24"/>
    </row>
    <row r="4" spans="2:27" x14ac:dyDescent="0.55000000000000004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24"/>
    </row>
    <row r="5" spans="2:27" x14ac:dyDescent="0.55000000000000004">
      <c r="B5" s="22"/>
      <c r="C5" s="16"/>
      <c r="D5" s="16" t="s">
        <v>10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4"/>
    </row>
    <row r="6" spans="2:27" x14ac:dyDescent="0.55000000000000004"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4"/>
    </row>
    <row r="7" spans="2:27" x14ac:dyDescent="0.55000000000000004">
      <c r="B7" s="22"/>
      <c r="C7" s="16"/>
      <c r="D7" s="25" t="s">
        <v>11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4"/>
    </row>
    <row r="8" spans="2:27" x14ac:dyDescent="0.55000000000000004">
      <c r="B8" s="22"/>
      <c r="C8" s="16"/>
      <c r="D8" s="16" t="s">
        <v>41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4"/>
    </row>
    <row r="9" spans="2:27" x14ac:dyDescent="0.55000000000000004">
      <c r="B9" s="22"/>
      <c r="C9" s="16"/>
      <c r="D9" s="16" t="s">
        <v>34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4"/>
    </row>
    <row r="10" spans="2:27" x14ac:dyDescent="0.55000000000000004">
      <c r="B10" s="22"/>
      <c r="C10" s="16"/>
      <c r="D10" s="16" t="s">
        <v>35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4"/>
    </row>
    <row r="11" spans="2:27" ht="14.7" thickBot="1" x14ac:dyDescent="0.6">
      <c r="B11" s="2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4"/>
    </row>
    <row r="12" spans="2:27" ht="14.7" thickBot="1" x14ac:dyDescent="0.6">
      <c r="B12" s="22"/>
      <c r="C12" s="16"/>
      <c r="D12" s="26" t="s">
        <v>3</v>
      </c>
      <c r="E12" s="1">
        <v>50</v>
      </c>
      <c r="F12" s="16"/>
      <c r="G12" s="16"/>
      <c r="H12" s="16"/>
      <c r="I12" s="16"/>
      <c r="J12" s="15" t="s">
        <v>16</v>
      </c>
      <c r="K12" s="17"/>
      <c r="L12" s="17"/>
      <c r="M12" s="17"/>
      <c r="N12" s="17"/>
      <c r="O12" s="17"/>
      <c r="P12" s="17"/>
      <c r="Q12" s="18"/>
      <c r="R12" s="27"/>
      <c r="S12" s="15" t="s">
        <v>12</v>
      </c>
      <c r="T12" s="3"/>
      <c r="U12" s="17"/>
      <c r="V12" s="3"/>
      <c r="W12" s="3"/>
      <c r="X12" s="3"/>
      <c r="Y12" s="3"/>
      <c r="Z12" s="4"/>
      <c r="AA12" s="24"/>
    </row>
    <row r="13" spans="2:27" x14ac:dyDescent="0.55000000000000004">
      <c r="B13" s="22"/>
      <c r="C13" s="16"/>
      <c r="D13" s="16"/>
      <c r="E13" s="16"/>
      <c r="F13" s="7"/>
      <c r="G13" s="16"/>
      <c r="H13" s="16"/>
      <c r="I13" s="16"/>
      <c r="J13" s="16" t="s">
        <v>25</v>
      </c>
      <c r="K13" s="16"/>
      <c r="L13" s="16"/>
      <c r="M13" s="16"/>
      <c r="N13" s="16"/>
      <c r="O13" s="16"/>
      <c r="P13" s="16"/>
      <c r="Q13" s="16"/>
      <c r="R13" s="16"/>
      <c r="S13" s="16" t="s">
        <v>27</v>
      </c>
      <c r="T13" s="16"/>
      <c r="U13" s="16"/>
      <c r="V13" s="16"/>
      <c r="W13" s="16"/>
      <c r="X13" s="16"/>
      <c r="Y13" s="16"/>
      <c r="Z13" s="16"/>
      <c r="AA13" s="24"/>
    </row>
    <row r="14" spans="2:27" ht="14.7" thickBot="1" x14ac:dyDescent="0.6">
      <c r="B14" s="22"/>
      <c r="C14" s="16"/>
      <c r="D14" s="16"/>
      <c r="E14" s="16"/>
      <c r="F14" s="16"/>
      <c r="G14" s="16"/>
      <c r="H14" s="16"/>
      <c r="I14" s="16"/>
      <c r="J14" s="16" t="s">
        <v>26</v>
      </c>
      <c r="K14" s="16"/>
      <c r="L14" s="16"/>
      <c r="M14" s="16"/>
      <c r="N14" s="16"/>
      <c r="O14" s="16"/>
      <c r="P14" s="16"/>
      <c r="Q14" s="16"/>
      <c r="R14" s="16"/>
      <c r="S14" s="16" t="s">
        <v>28</v>
      </c>
      <c r="T14" s="16"/>
      <c r="U14" s="16"/>
      <c r="V14" s="16"/>
      <c r="W14" s="16"/>
      <c r="X14" s="16"/>
      <c r="Y14" s="16"/>
      <c r="Z14" s="16"/>
      <c r="AA14" s="24"/>
    </row>
    <row r="15" spans="2:27" ht="14.7" thickBot="1" x14ac:dyDescent="0.6">
      <c r="B15" s="22"/>
      <c r="C15" s="16"/>
      <c r="D15" s="15" t="s">
        <v>17</v>
      </c>
      <c r="E15" s="17"/>
      <c r="F15" s="17"/>
      <c r="G15" s="18"/>
      <c r="H15" s="16"/>
      <c r="I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4"/>
    </row>
    <row r="16" spans="2:27" ht="14.7" thickBot="1" x14ac:dyDescent="0.6">
      <c r="B16" s="22"/>
      <c r="C16" s="16"/>
      <c r="D16" s="16"/>
      <c r="E16" s="16"/>
      <c r="F16" s="16"/>
      <c r="G16" s="16"/>
      <c r="H16" s="28"/>
      <c r="I16" s="16"/>
      <c r="J16" s="28" t="s">
        <v>2</v>
      </c>
      <c r="K16" s="28" t="s">
        <v>1</v>
      </c>
      <c r="L16" s="16"/>
      <c r="M16" s="16"/>
      <c r="N16" s="16"/>
      <c r="O16" s="16"/>
      <c r="P16" s="16"/>
      <c r="Q16" s="16"/>
      <c r="R16" s="16"/>
      <c r="S16" s="16"/>
      <c r="T16" s="16"/>
      <c r="U16" s="28" t="s">
        <v>7</v>
      </c>
      <c r="V16" s="28" t="s">
        <v>6</v>
      </c>
      <c r="W16" s="28" t="s">
        <v>5</v>
      </c>
      <c r="X16" s="28" t="s">
        <v>8</v>
      </c>
      <c r="Y16" s="16"/>
      <c r="Z16" s="16"/>
      <c r="AA16" s="24"/>
    </row>
    <row r="17" spans="2:27" ht="14.7" thickBot="1" x14ac:dyDescent="0.6">
      <c r="B17" s="22"/>
      <c r="C17" s="16">
        <f t="shared" ref="C17:C27" si="0">ABS(D18)</f>
        <v>4</v>
      </c>
      <c r="D17" s="28" t="s">
        <v>0</v>
      </c>
      <c r="E17" s="28" t="s">
        <v>1</v>
      </c>
      <c r="F17" s="28" t="s">
        <v>4</v>
      </c>
      <c r="G17" s="28" t="s">
        <v>5</v>
      </c>
      <c r="H17" s="29"/>
      <c r="I17" s="16">
        <f>ABS(J17)</f>
        <v>0</v>
      </c>
      <c r="J17" s="7">
        <v>0</v>
      </c>
      <c r="K17" s="30">
        <f t="shared" ref="K17:K52" si="1">IFERROR(AVERAGEIFS($E$18:$E$28,$D$18:$D$28,"&gt;"&amp;(J17-$E$12),$D$18:$D$28,"&lt;="&amp;(J17+$E$12)),AVERAGE($E$18:$E$28))</f>
        <v>0.12181818181818184</v>
      </c>
      <c r="L17" s="16"/>
      <c r="M17" s="16"/>
      <c r="N17" s="16"/>
      <c r="O17" s="16"/>
      <c r="P17" s="16"/>
      <c r="Q17" s="16"/>
      <c r="R17" s="16"/>
      <c r="S17" s="27"/>
      <c r="T17" s="31" t="s">
        <v>13</v>
      </c>
      <c r="U17" s="2"/>
      <c r="V17" s="3"/>
      <c r="W17" s="3"/>
      <c r="X17" s="4"/>
      <c r="Y17" s="31" t="s">
        <v>14</v>
      </c>
      <c r="Z17" s="8"/>
      <c r="AA17" s="24"/>
    </row>
    <row r="18" spans="2:27" ht="14.7" thickBot="1" x14ac:dyDescent="0.6">
      <c r="B18" s="22"/>
      <c r="C18" s="16">
        <f t="shared" si="0"/>
        <v>8</v>
      </c>
      <c r="D18" s="7">
        <v>-4</v>
      </c>
      <c r="E18" s="30">
        <v>0.18</v>
      </c>
      <c r="F18" s="30">
        <f t="shared" ref="F18:F28" si="2">VLOOKUP(C17,Trend,3,TRUE)</f>
        <v>0.12181818181818184</v>
      </c>
      <c r="G18" s="29">
        <f>E18-F18</f>
        <v>5.8181818181818154E-2</v>
      </c>
      <c r="H18" s="29"/>
      <c r="I18" s="16">
        <f t="shared" ref="I18:I52" si="3">ABS(J18)</f>
        <v>1</v>
      </c>
      <c r="J18" s="7">
        <f>J17-1</f>
        <v>-1</v>
      </c>
      <c r="K18" s="30">
        <f t="shared" si="1"/>
        <v>0.12181818181818184</v>
      </c>
      <c r="L18" s="16"/>
      <c r="M18" s="16"/>
      <c r="N18" s="16"/>
      <c r="O18" s="16"/>
      <c r="P18" s="16"/>
      <c r="Q18" s="16"/>
      <c r="R18" s="16"/>
      <c r="S18" s="16"/>
      <c r="T18" s="16"/>
      <c r="U18" s="10">
        <f>_xlfn.VAR.S(E18:E28)</f>
        <v>1.356363636363625E-3</v>
      </c>
      <c r="V18" s="9">
        <f>_xlfn.VAR.S(F18:F28)</f>
        <v>0</v>
      </c>
      <c r="W18" s="9">
        <f>_xlfn.VAR.S(G18:G28)</f>
        <v>1.3563636363636365E-3</v>
      </c>
      <c r="X18" s="11">
        <f>_xlfn.COVARIANCE.S(F18:F28,G18:G28)</f>
        <v>0</v>
      </c>
      <c r="Y18" s="16"/>
      <c r="Z18" s="9">
        <f>V18+W18+2*X18</f>
        <v>1.3563636363636365E-3</v>
      </c>
      <c r="AA18" s="24"/>
    </row>
    <row r="19" spans="2:27" ht="14.7" thickBot="1" x14ac:dyDescent="0.6">
      <c r="B19" s="22"/>
      <c r="C19" s="16">
        <f t="shared" si="0"/>
        <v>9</v>
      </c>
      <c r="D19" s="7">
        <v>-8</v>
      </c>
      <c r="E19" s="30">
        <v>0.16</v>
      </c>
      <c r="F19" s="30">
        <f t="shared" si="2"/>
        <v>0.12181818181818184</v>
      </c>
      <c r="G19" s="29">
        <f t="shared" ref="G19:G28" si="4">E19-F19</f>
        <v>3.8181818181818164E-2</v>
      </c>
      <c r="H19" s="29"/>
      <c r="I19" s="16">
        <f t="shared" si="3"/>
        <v>2</v>
      </c>
      <c r="J19" s="7">
        <f t="shared" ref="J19:J50" si="5">J18-1</f>
        <v>-2</v>
      </c>
      <c r="K19" s="30">
        <f t="shared" si="1"/>
        <v>0.12181818181818184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4"/>
    </row>
    <row r="20" spans="2:27" ht="14.7" thickBot="1" x14ac:dyDescent="0.6">
      <c r="B20" s="22"/>
      <c r="C20" s="16">
        <f t="shared" si="0"/>
        <v>11</v>
      </c>
      <c r="D20" s="7">
        <v>-9</v>
      </c>
      <c r="E20" s="30">
        <v>0.14000000000000001</v>
      </c>
      <c r="F20" s="30">
        <f t="shared" si="2"/>
        <v>0.12181818181818184</v>
      </c>
      <c r="G20" s="29">
        <f t="shared" si="4"/>
        <v>1.8181818181818174E-2</v>
      </c>
      <c r="H20" s="29"/>
      <c r="I20" s="16">
        <f t="shared" si="3"/>
        <v>3</v>
      </c>
      <c r="J20" s="7">
        <f t="shared" si="5"/>
        <v>-3</v>
      </c>
      <c r="K20" s="30">
        <f t="shared" si="1"/>
        <v>0.12181818181818184</v>
      </c>
      <c r="L20" s="16"/>
      <c r="M20" s="16"/>
      <c r="N20" s="16"/>
      <c r="O20" s="16"/>
      <c r="P20" s="16"/>
      <c r="Q20" s="16"/>
      <c r="R20" s="16"/>
      <c r="S20" s="16"/>
      <c r="T20" s="31" t="s">
        <v>15</v>
      </c>
      <c r="U20" s="2"/>
      <c r="V20" s="3"/>
      <c r="W20" s="4"/>
      <c r="X20" s="16"/>
      <c r="Y20" s="16" t="s">
        <v>36</v>
      </c>
      <c r="Z20" s="16"/>
      <c r="AA20" s="24"/>
    </row>
    <row r="21" spans="2:27" ht="14.7" thickBot="1" x14ac:dyDescent="0.6">
      <c r="B21" s="22"/>
      <c r="C21" s="16">
        <f t="shared" si="0"/>
        <v>15</v>
      </c>
      <c r="D21" s="7">
        <v>-11</v>
      </c>
      <c r="E21" s="30">
        <v>0.15</v>
      </c>
      <c r="F21" s="30">
        <f t="shared" si="2"/>
        <v>0.12181818181818184</v>
      </c>
      <c r="G21" s="29">
        <f t="shared" si="4"/>
        <v>2.8181818181818155E-2</v>
      </c>
      <c r="H21" s="29"/>
      <c r="I21" s="16">
        <f t="shared" si="3"/>
        <v>4</v>
      </c>
      <c r="J21" s="7">
        <f t="shared" si="5"/>
        <v>-4</v>
      </c>
      <c r="K21" s="30">
        <f t="shared" si="1"/>
        <v>0.12181818181818184</v>
      </c>
      <c r="L21" s="16"/>
      <c r="M21" s="16"/>
      <c r="N21" s="16"/>
      <c r="O21" s="16"/>
      <c r="P21" s="16"/>
      <c r="Q21" s="16"/>
      <c r="R21" s="16"/>
      <c r="S21" s="16"/>
      <c r="T21" s="16"/>
      <c r="U21" s="12">
        <f>_xlfn.STDEV.S(E18:E28)</f>
        <v>3.6828842452127447E-2</v>
      </c>
      <c r="V21" s="14">
        <f>_xlfn.STDEV.S(F18:F28)</f>
        <v>0</v>
      </c>
      <c r="W21" s="13">
        <f>_xlfn.STDEV.S(G18:G28)</f>
        <v>3.6828842452127607E-2</v>
      </c>
      <c r="X21" s="16"/>
      <c r="Y21" s="16" t="s">
        <v>37</v>
      </c>
      <c r="Z21" s="16"/>
      <c r="AA21" s="24"/>
    </row>
    <row r="22" spans="2:27" x14ac:dyDescent="0.55000000000000004">
      <c r="B22" s="22"/>
      <c r="C22" s="16">
        <f t="shared" si="0"/>
        <v>20</v>
      </c>
      <c r="D22" s="7">
        <v>-15</v>
      </c>
      <c r="E22" s="30">
        <v>0.08</v>
      </c>
      <c r="F22" s="30">
        <f t="shared" si="2"/>
        <v>0.12181818181818184</v>
      </c>
      <c r="G22" s="29">
        <f t="shared" si="4"/>
        <v>-4.1818181818181838E-2</v>
      </c>
      <c r="H22" s="29"/>
      <c r="I22" s="16">
        <f t="shared" si="3"/>
        <v>5</v>
      </c>
      <c r="J22" s="7">
        <f t="shared" si="5"/>
        <v>-5</v>
      </c>
      <c r="K22" s="30">
        <f t="shared" si="1"/>
        <v>0.12181818181818184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38</v>
      </c>
      <c r="Z22" s="16"/>
      <c r="AA22" s="24"/>
    </row>
    <row r="23" spans="2:27" x14ac:dyDescent="0.55000000000000004">
      <c r="B23" s="22"/>
      <c r="C23" s="16">
        <f t="shared" si="0"/>
        <v>21</v>
      </c>
      <c r="D23" s="7">
        <v>-20</v>
      </c>
      <c r="E23" s="30">
        <v>0.12</v>
      </c>
      <c r="F23" s="30">
        <f t="shared" si="2"/>
        <v>0.12181818181818184</v>
      </c>
      <c r="G23" s="29">
        <f t="shared" si="4"/>
        <v>-1.8181818181818438E-3</v>
      </c>
      <c r="H23" s="29"/>
      <c r="I23" s="16">
        <f t="shared" si="3"/>
        <v>6</v>
      </c>
      <c r="J23" s="7">
        <f t="shared" si="5"/>
        <v>-6</v>
      </c>
      <c r="K23" s="30">
        <f t="shared" si="1"/>
        <v>0.12181818181818184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4"/>
    </row>
    <row r="24" spans="2:27" x14ac:dyDescent="0.55000000000000004">
      <c r="B24" s="22"/>
      <c r="C24" s="16">
        <f t="shared" si="0"/>
        <v>24</v>
      </c>
      <c r="D24" s="7">
        <v>-21</v>
      </c>
      <c r="E24" s="30">
        <v>0.14000000000000001</v>
      </c>
      <c r="F24" s="30">
        <f t="shared" si="2"/>
        <v>0.12181818181818184</v>
      </c>
      <c r="G24" s="29">
        <f t="shared" si="4"/>
        <v>1.8181818181818174E-2</v>
      </c>
      <c r="H24" s="29"/>
      <c r="I24" s="16">
        <f t="shared" si="3"/>
        <v>7</v>
      </c>
      <c r="J24" s="7">
        <f t="shared" si="5"/>
        <v>-7</v>
      </c>
      <c r="K24" s="30">
        <f t="shared" si="1"/>
        <v>0.12181818181818184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4"/>
    </row>
    <row r="25" spans="2:27" x14ac:dyDescent="0.55000000000000004">
      <c r="B25" s="22"/>
      <c r="C25" s="16">
        <f t="shared" si="0"/>
        <v>25</v>
      </c>
      <c r="D25" s="7">
        <v>-24</v>
      </c>
      <c r="E25" s="30">
        <v>0.13</v>
      </c>
      <c r="F25" s="30">
        <f t="shared" si="2"/>
        <v>0.12181818181818184</v>
      </c>
      <c r="G25" s="29">
        <f t="shared" si="4"/>
        <v>8.1818181818181651E-3</v>
      </c>
      <c r="H25" s="29"/>
      <c r="I25" s="16">
        <f t="shared" si="3"/>
        <v>8</v>
      </c>
      <c r="J25" s="7">
        <f t="shared" si="5"/>
        <v>-8</v>
      </c>
      <c r="K25" s="30">
        <f t="shared" si="1"/>
        <v>0.12181818181818184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4"/>
    </row>
    <row r="26" spans="2:27" x14ac:dyDescent="0.55000000000000004">
      <c r="B26" s="22"/>
      <c r="C26" s="16">
        <f t="shared" si="0"/>
        <v>31</v>
      </c>
      <c r="D26" s="7">
        <v>-25</v>
      </c>
      <c r="E26" s="30">
        <v>0.09</v>
      </c>
      <c r="F26" s="30">
        <f t="shared" si="2"/>
        <v>0.12181818181818184</v>
      </c>
      <c r="G26" s="29">
        <f t="shared" si="4"/>
        <v>-3.1818181818181843E-2</v>
      </c>
      <c r="H26" s="29"/>
      <c r="I26" s="16">
        <f t="shared" si="3"/>
        <v>9</v>
      </c>
      <c r="J26" s="7">
        <f t="shared" si="5"/>
        <v>-9</v>
      </c>
      <c r="K26" s="30">
        <f t="shared" si="1"/>
        <v>0.12181818181818184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4"/>
    </row>
    <row r="27" spans="2:27" x14ac:dyDescent="0.55000000000000004">
      <c r="B27" s="22"/>
      <c r="C27" s="16">
        <f t="shared" si="0"/>
        <v>34</v>
      </c>
      <c r="D27" s="7">
        <v>-31</v>
      </c>
      <c r="E27" s="30">
        <v>7.0000000000000007E-2</v>
      </c>
      <c r="F27" s="30">
        <f t="shared" si="2"/>
        <v>0.12181818181818184</v>
      </c>
      <c r="G27" s="29">
        <f t="shared" si="4"/>
        <v>-5.1818181818181833E-2</v>
      </c>
      <c r="H27" s="29"/>
      <c r="I27" s="16">
        <f t="shared" si="3"/>
        <v>10</v>
      </c>
      <c r="J27" s="7">
        <f t="shared" si="5"/>
        <v>-10</v>
      </c>
      <c r="K27" s="30">
        <f t="shared" si="1"/>
        <v>0.12181818181818184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4"/>
    </row>
    <row r="28" spans="2:27" x14ac:dyDescent="0.55000000000000004">
      <c r="B28" s="22"/>
      <c r="C28" s="16"/>
      <c r="D28" s="7">
        <v>-34</v>
      </c>
      <c r="E28" s="30">
        <v>0.08</v>
      </c>
      <c r="F28" s="30">
        <f t="shared" si="2"/>
        <v>0.12181818181818184</v>
      </c>
      <c r="G28" s="29">
        <f t="shared" si="4"/>
        <v>-4.1818181818181838E-2</v>
      </c>
      <c r="H28" s="16"/>
      <c r="I28" s="16">
        <f t="shared" si="3"/>
        <v>11</v>
      </c>
      <c r="J28" s="7">
        <f t="shared" si="5"/>
        <v>-11</v>
      </c>
      <c r="K28" s="30">
        <f t="shared" si="1"/>
        <v>0.12181818181818184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4"/>
    </row>
    <row r="29" spans="2:27" x14ac:dyDescent="0.55000000000000004">
      <c r="B29" s="22"/>
      <c r="C29" s="16"/>
      <c r="D29" s="16"/>
      <c r="E29" s="16"/>
      <c r="F29" s="16"/>
      <c r="G29" s="16"/>
      <c r="H29" s="16"/>
      <c r="I29" s="16">
        <f t="shared" si="3"/>
        <v>12</v>
      </c>
      <c r="J29" s="7">
        <f t="shared" si="5"/>
        <v>-12</v>
      </c>
      <c r="K29" s="30">
        <f t="shared" si="1"/>
        <v>0.12181818181818184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4"/>
    </row>
    <row r="30" spans="2:27" x14ac:dyDescent="0.55000000000000004">
      <c r="B30" s="22"/>
      <c r="C30" s="16"/>
      <c r="D30" s="16"/>
      <c r="E30" s="16"/>
      <c r="F30" s="16"/>
      <c r="G30" s="16"/>
      <c r="H30" s="16"/>
      <c r="I30" s="16">
        <f t="shared" si="3"/>
        <v>13</v>
      </c>
      <c r="J30" s="7">
        <f t="shared" si="5"/>
        <v>-13</v>
      </c>
      <c r="K30" s="30">
        <f t="shared" si="1"/>
        <v>0.12181818181818184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4"/>
    </row>
    <row r="31" spans="2:27" x14ac:dyDescent="0.55000000000000004">
      <c r="B31" s="22"/>
      <c r="C31" s="16"/>
      <c r="D31" s="16"/>
      <c r="E31" s="16"/>
      <c r="F31" s="16"/>
      <c r="G31" s="16"/>
      <c r="H31" s="16"/>
      <c r="I31" s="16">
        <f t="shared" si="3"/>
        <v>14</v>
      </c>
      <c r="J31" s="7">
        <f t="shared" si="5"/>
        <v>-14</v>
      </c>
      <c r="K31" s="30">
        <f t="shared" si="1"/>
        <v>0.12181818181818184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4"/>
    </row>
    <row r="32" spans="2:27" x14ac:dyDescent="0.55000000000000004">
      <c r="B32" s="22"/>
      <c r="C32" s="16"/>
      <c r="D32" s="16"/>
      <c r="E32" s="16"/>
      <c r="F32" s="16"/>
      <c r="G32" s="16"/>
      <c r="H32" s="16"/>
      <c r="I32" s="16">
        <f t="shared" si="3"/>
        <v>15</v>
      </c>
      <c r="J32" s="7">
        <f t="shared" si="5"/>
        <v>-15</v>
      </c>
      <c r="K32" s="30">
        <f t="shared" si="1"/>
        <v>0.12181818181818184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4"/>
    </row>
    <row r="33" spans="2:27" x14ac:dyDescent="0.55000000000000004">
      <c r="B33" s="22"/>
      <c r="C33" s="16"/>
      <c r="D33" s="16"/>
      <c r="E33" s="16"/>
      <c r="F33" s="16"/>
      <c r="G33" s="16"/>
      <c r="H33" s="16"/>
      <c r="I33" s="16">
        <f t="shared" si="3"/>
        <v>16</v>
      </c>
      <c r="J33" s="7">
        <f t="shared" si="5"/>
        <v>-16</v>
      </c>
      <c r="K33" s="30">
        <f t="shared" si="1"/>
        <v>0.12181818181818184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4"/>
    </row>
    <row r="34" spans="2:27" x14ac:dyDescent="0.55000000000000004">
      <c r="B34" s="22"/>
      <c r="C34" s="16"/>
      <c r="D34" s="16"/>
      <c r="E34" s="16"/>
      <c r="F34" s="16"/>
      <c r="G34" s="16"/>
      <c r="H34" s="16"/>
      <c r="I34" s="16">
        <f t="shared" si="3"/>
        <v>17</v>
      </c>
      <c r="J34" s="7">
        <f t="shared" si="5"/>
        <v>-17</v>
      </c>
      <c r="K34" s="30">
        <f t="shared" si="1"/>
        <v>0.12181818181818184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4"/>
    </row>
    <row r="35" spans="2:27" x14ac:dyDescent="0.55000000000000004">
      <c r="B35" s="22"/>
      <c r="C35" s="16"/>
      <c r="D35" s="16"/>
      <c r="E35" s="16"/>
      <c r="F35" s="16"/>
      <c r="G35" s="16"/>
      <c r="H35" s="16"/>
      <c r="I35" s="16">
        <f t="shared" si="3"/>
        <v>18</v>
      </c>
      <c r="J35" s="7">
        <f t="shared" si="5"/>
        <v>-18</v>
      </c>
      <c r="K35" s="30">
        <f t="shared" si="1"/>
        <v>0.12181818181818184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4"/>
    </row>
    <row r="36" spans="2:27" x14ac:dyDescent="0.55000000000000004">
      <c r="B36" s="22"/>
      <c r="C36" s="16"/>
      <c r="D36" s="16"/>
      <c r="E36" s="16"/>
      <c r="F36" s="16"/>
      <c r="G36" s="16"/>
      <c r="H36" s="16"/>
      <c r="I36" s="16">
        <f t="shared" si="3"/>
        <v>19</v>
      </c>
      <c r="J36" s="7">
        <f t="shared" si="5"/>
        <v>-19</v>
      </c>
      <c r="K36" s="30">
        <f t="shared" si="1"/>
        <v>0.12181818181818184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24"/>
    </row>
    <row r="37" spans="2:27" x14ac:dyDescent="0.55000000000000004">
      <c r="B37" s="22"/>
      <c r="C37" s="16"/>
      <c r="D37" s="16"/>
      <c r="E37" s="16"/>
      <c r="F37" s="16"/>
      <c r="G37" s="16"/>
      <c r="H37" s="16"/>
      <c r="I37" s="16">
        <f t="shared" si="3"/>
        <v>20</v>
      </c>
      <c r="J37" s="7">
        <f t="shared" si="5"/>
        <v>-20</v>
      </c>
      <c r="K37" s="30">
        <f t="shared" si="1"/>
        <v>0.12181818181818184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4"/>
    </row>
    <row r="38" spans="2:27" ht="14.7" thickBot="1" x14ac:dyDescent="0.6">
      <c r="B38" s="22"/>
      <c r="C38" s="16"/>
      <c r="D38" s="16"/>
      <c r="E38" s="16"/>
      <c r="F38" s="16"/>
      <c r="G38" s="16"/>
      <c r="H38" s="16"/>
      <c r="I38" s="16">
        <f t="shared" si="3"/>
        <v>21</v>
      </c>
      <c r="J38" s="7">
        <f t="shared" si="5"/>
        <v>-21</v>
      </c>
      <c r="K38" s="30">
        <f t="shared" si="1"/>
        <v>0.12181818181818184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4"/>
    </row>
    <row r="39" spans="2:27" ht="14.7" thickBot="1" x14ac:dyDescent="0.6">
      <c r="B39" s="22"/>
      <c r="C39" s="16"/>
      <c r="D39" s="16"/>
      <c r="E39" s="16"/>
      <c r="F39" s="16"/>
      <c r="G39" s="16"/>
      <c r="H39" s="16"/>
      <c r="I39" s="16">
        <f t="shared" si="3"/>
        <v>22</v>
      </c>
      <c r="J39" s="7">
        <f t="shared" si="5"/>
        <v>-22</v>
      </c>
      <c r="K39" s="30">
        <f t="shared" si="1"/>
        <v>0.12181818181818184</v>
      </c>
      <c r="L39" s="16"/>
      <c r="M39" s="16"/>
      <c r="N39" s="16"/>
      <c r="O39" s="16"/>
      <c r="P39" s="16"/>
      <c r="Q39" s="16"/>
      <c r="R39" s="16"/>
      <c r="S39" s="15" t="s">
        <v>18</v>
      </c>
      <c r="T39" s="17"/>
      <c r="U39" s="17"/>
      <c r="V39" s="17"/>
      <c r="W39" s="17"/>
      <c r="X39" s="17"/>
      <c r="Y39" s="17"/>
      <c r="Z39" s="18"/>
      <c r="AA39" s="24"/>
    </row>
    <row r="40" spans="2:27" x14ac:dyDescent="0.55000000000000004">
      <c r="B40" s="22"/>
      <c r="C40" s="16"/>
      <c r="D40" s="16"/>
      <c r="E40" s="16"/>
      <c r="F40" s="16"/>
      <c r="G40" s="16"/>
      <c r="H40" s="16"/>
      <c r="I40" s="16">
        <f t="shared" si="3"/>
        <v>23</v>
      </c>
      <c r="J40" s="7">
        <f t="shared" si="5"/>
        <v>-23</v>
      </c>
      <c r="K40" s="30">
        <f t="shared" si="1"/>
        <v>0.12181818181818184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4"/>
    </row>
    <row r="41" spans="2:27" x14ac:dyDescent="0.55000000000000004">
      <c r="B41" s="22"/>
      <c r="C41" s="16"/>
      <c r="D41" s="16"/>
      <c r="E41" s="16"/>
      <c r="F41" s="16"/>
      <c r="G41" s="16"/>
      <c r="H41" s="16"/>
      <c r="I41" s="16">
        <f t="shared" si="3"/>
        <v>24</v>
      </c>
      <c r="J41" s="7">
        <f t="shared" si="5"/>
        <v>-24</v>
      </c>
      <c r="K41" s="30">
        <f t="shared" si="1"/>
        <v>0.12181818181818184</v>
      </c>
      <c r="L41" s="16"/>
      <c r="M41" s="16"/>
      <c r="N41" s="16"/>
      <c r="O41" s="16"/>
      <c r="P41" s="16"/>
      <c r="Q41" s="16"/>
      <c r="R41" s="16"/>
      <c r="S41" s="31" t="s">
        <v>19</v>
      </c>
      <c r="T41" s="32">
        <f>AVERAGE(G18:G28)</f>
        <v>-1.766263902812749E-17</v>
      </c>
      <c r="U41" s="16"/>
      <c r="V41" s="16" t="s">
        <v>22</v>
      </c>
      <c r="W41" s="16"/>
      <c r="X41" s="16"/>
      <c r="Y41" s="16"/>
      <c r="Z41" s="16"/>
      <c r="AA41" s="24"/>
    </row>
    <row r="42" spans="2:27" x14ac:dyDescent="0.55000000000000004">
      <c r="B42" s="22"/>
      <c r="C42" s="16"/>
      <c r="D42" s="16"/>
      <c r="E42" s="16"/>
      <c r="F42" s="16"/>
      <c r="G42" s="16"/>
      <c r="H42" s="16"/>
      <c r="I42" s="16">
        <f t="shared" si="3"/>
        <v>25</v>
      </c>
      <c r="J42" s="7">
        <f t="shared" si="5"/>
        <v>-25</v>
      </c>
      <c r="K42" s="30">
        <f t="shared" si="1"/>
        <v>0.12181818181818184</v>
      </c>
      <c r="L42" s="16"/>
      <c r="M42" s="16"/>
      <c r="N42" s="16"/>
      <c r="O42" s="16"/>
      <c r="P42" s="16"/>
      <c r="Q42" s="16"/>
      <c r="R42" s="16"/>
      <c r="S42" s="31" t="s">
        <v>20</v>
      </c>
      <c r="T42" s="32">
        <f>MIN(G18:G28)</f>
        <v>-5.1818181818181833E-2</v>
      </c>
      <c r="U42" s="16"/>
      <c r="V42" s="16" t="s">
        <v>23</v>
      </c>
      <c r="W42" s="16"/>
      <c r="X42" s="16"/>
      <c r="Y42" s="16"/>
      <c r="Z42" s="16"/>
      <c r="AA42" s="24"/>
    </row>
    <row r="43" spans="2:27" x14ac:dyDescent="0.55000000000000004">
      <c r="B43" s="22"/>
      <c r="C43" s="16"/>
      <c r="D43" s="16"/>
      <c r="E43" s="16"/>
      <c r="F43" s="16"/>
      <c r="G43" s="16"/>
      <c r="H43" s="16"/>
      <c r="I43" s="16">
        <f t="shared" si="3"/>
        <v>26</v>
      </c>
      <c r="J43" s="7">
        <f t="shared" si="5"/>
        <v>-26</v>
      </c>
      <c r="K43" s="30">
        <f t="shared" si="1"/>
        <v>0.12181818181818184</v>
      </c>
      <c r="L43" s="16"/>
      <c r="M43" s="16"/>
      <c r="N43" s="16"/>
      <c r="O43" s="16"/>
      <c r="P43" s="16"/>
      <c r="Q43" s="16"/>
      <c r="R43" s="16"/>
      <c r="S43" s="31" t="s">
        <v>21</v>
      </c>
      <c r="T43" s="32">
        <f>MAX(G18:G28)</f>
        <v>5.8181818181818154E-2</v>
      </c>
      <c r="U43" s="16"/>
      <c r="V43" s="16" t="s">
        <v>24</v>
      </c>
      <c r="W43" s="16"/>
      <c r="X43" s="16"/>
      <c r="Y43" s="16"/>
      <c r="Z43" s="16"/>
      <c r="AA43" s="24"/>
    </row>
    <row r="44" spans="2:27" x14ac:dyDescent="0.55000000000000004">
      <c r="B44" s="22"/>
      <c r="C44" s="16"/>
      <c r="D44" s="16"/>
      <c r="E44" s="16"/>
      <c r="F44" s="16"/>
      <c r="G44" s="16"/>
      <c r="H44" s="16"/>
      <c r="I44" s="16">
        <f t="shared" si="3"/>
        <v>27</v>
      </c>
      <c r="J44" s="7">
        <f t="shared" si="5"/>
        <v>-27</v>
      </c>
      <c r="K44" s="30">
        <f t="shared" si="1"/>
        <v>0.12181818181818184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4"/>
    </row>
    <row r="45" spans="2:27" ht="14.7" thickBot="1" x14ac:dyDescent="0.6">
      <c r="B45" s="22"/>
      <c r="C45" s="16"/>
      <c r="D45" s="16"/>
      <c r="E45" s="16"/>
      <c r="F45" s="16"/>
      <c r="G45" s="16"/>
      <c r="H45" s="16"/>
      <c r="I45" s="16">
        <f t="shared" si="3"/>
        <v>28</v>
      </c>
      <c r="J45" s="7">
        <f t="shared" si="5"/>
        <v>-28</v>
      </c>
      <c r="K45" s="30">
        <f t="shared" si="1"/>
        <v>0.12181818181818184</v>
      </c>
      <c r="L45" s="16"/>
      <c r="M45" s="16"/>
      <c r="N45" s="16"/>
      <c r="O45" s="16"/>
      <c r="P45" s="16"/>
      <c r="Q45" s="16"/>
      <c r="R45" s="16"/>
      <c r="S45" s="5"/>
      <c r="T45" s="16"/>
      <c r="U45" s="16"/>
      <c r="V45" s="16"/>
      <c r="W45" s="16"/>
      <c r="X45" s="16"/>
      <c r="Y45" s="16"/>
      <c r="Z45" s="16"/>
      <c r="AA45" s="24"/>
    </row>
    <row r="46" spans="2:27" ht="14.7" thickBot="1" x14ac:dyDescent="0.6">
      <c r="B46" s="22"/>
      <c r="C46" s="16"/>
      <c r="D46" s="16"/>
      <c r="E46" s="16"/>
      <c r="F46" s="16"/>
      <c r="G46" s="16"/>
      <c r="H46" s="16"/>
      <c r="I46" s="16">
        <f t="shared" si="3"/>
        <v>29</v>
      </c>
      <c r="J46" s="7">
        <f t="shared" si="5"/>
        <v>-29</v>
      </c>
      <c r="K46" s="30">
        <f t="shared" si="1"/>
        <v>0.12181818181818184</v>
      </c>
      <c r="L46" s="16"/>
      <c r="M46" s="16"/>
      <c r="N46" s="16"/>
      <c r="O46" s="16"/>
      <c r="P46" s="16"/>
      <c r="Q46" s="16"/>
      <c r="R46" s="16"/>
      <c r="S46" s="15" t="s">
        <v>33</v>
      </c>
      <c r="T46" s="3"/>
      <c r="U46" s="3"/>
      <c r="V46" s="3"/>
      <c r="W46" s="3"/>
      <c r="X46" s="3"/>
      <c r="Y46" s="3"/>
      <c r="Z46" s="4"/>
      <c r="AA46" s="24"/>
    </row>
    <row r="47" spans="2:27" x14ac:dyDescent="0.55000000000000004">
      <c r="B47" s="22"/>
      <c r="C47" s="16"/>
      <c r="D47" s="16"/>
      <c r="E47" s="16"/>
      <c r="F47" s="16"/>
      <c r="G47" s="16"/>
      <c r="H47" s="16"/>
      <c r="I47" s="16">
        <f t="shared" si="3"/>
        <v>30</v>
      </c>
      <c r="J47" s="7">
        <f t="shared" si="5"/>
        <v>-30</v>
      </c>
      <c r="K47" s="30">
        <f t="shared" si="1"/>
        <v>0.12181818181818184</v>
      </c>
      <c r="L47" s="16"/>
      <c r="M47" s="16"/>
      <c r="N47" s="16"/>
      <c r="O47" s="16"/>
      <c r="P47" s="16"/>
      <c r="Q47" s="16"/>
      <c r="R47" s="16"/>
      <c r="S47" s="5"/>
      <c r="T47" s="16"/>
      <c r="U47" s="16"/>
      <c r="V47" s="16"/>
      <c r="W47" s="16"/>
      <c r="X47" s="16"/>
      <c r="Y47" s="16"/>
      <c r="Z47" s="16"/>
      <c r="AA47" s="24"/>
    </row>
    <row r="48" spans="2:27" x14ac:dyDescent="0.55000000000000004">
      <c r="B48" s="22"/>
      <c r="C48" s="16"/>
      <c r="D48" s="16"/>
      <c r="E48" s="16"/>
      <c r="F48" s="16"/>
      <c r="G48" s="16"/>
      <c r="H48" s="16"/>
      <c r="I48" s="16">
        <f t="shared" si="3"/>
        <v>31</v>
      </c>
      <c r="J48" s="7">
        <f t="shared" si="5"/>
        <v>-31</v>
      </c>
      <c r="K48" s="30">
        <f t="shared" si="1"/>
        <v>0.12181818181818184</v>
      </c>
      <c r="L48" s="16"/>
      <c r="M48" s="16"/>
      <c r="N48" s="16"/>
      <c r="O48" s="16"/>
      <c r="P48" s="16"/>
      <c r="Q48" s="16"/>
      <c r="R48" s="16"/>
      <c r="S48" s="16" t="s">
        <v>29</v>
      </c>
      <c r="T48" s="16"/>
      <c r="U48" s="16"/>
      <c r="V48" s="16"/>
      <c r="W48" s="16"/>
      <c r="X48" s="16"/>
      <c r="Y48" s="16"/>
      <c r="Z48" s="16"/>
      <c r="AA48" s="24"/>
    </row>
    <row r="49" spans="2:27" x14ac:dyDescent="0.55000000000000004">
      <c r="B49" s="22"/>
      <c r="C49" s="16"/>
      <c r="D49" s="16"/>
      <c r="E49" s="16"/>
      <c r="F49" s="16"/>
      <c r="G49" s="16"/>
      <c r="H49" s="16"/>
      <c r="I49" s="16">
        <f t="shared" si="3"/>
        <v>32</v>
      </c>
      <c r="J49" s="7">
        <f t="shared" si="5"/>
        <v>-32</v>
      </c>
      <c r="K49" s="30">
        <f t="shared" si="1"/>
        <v>0.12181818181818184</v>
      </c>
      <c r="L49" s="16"/>
      <c r="M49" s="16"/>
      <c r="N49" s="16"/>
      <c r="O49" s="16"/>
      <c r="P49" s="16"/>
      <c r="Q49" s="16"/>
      <c r="R49" s="16"/>
      <c r="S49" s="16" t="s">
        <v>30</v>
      </c>
      <c r="T49" s="16"/>
      <c r="U49" s="16"/>
      <c r="V49" s="16"/>
      <c r="W49" s="16"/>
      <c r="X49" s="16"/>
      <c r="Y49" s="16"/>
      <c r="Z49" s="16"/>
      <c r="AA49" s="24"/>
    </row>
    <row r="50" spans="2:27" x14ac:dyDescent="0.55000000000000004">
      <c r="B50" s="22"/>
      <c r="C50" s="16"/>
      <c r="D50" s="16"/>
      <c r="E50" s="16"/>
      <c r="F50" s="16"/>
      <c r="G50" s="16"/>
      <c r="H50" s="16"/>
      <c r="I50" s="16">
        <f t="shared" si="3"/>
        <v>33</v>
      </c>
      <c r="J50" s="7">
        <f t="shared" si="5"/>
        <v>-33</v>
      </c>
      <c r="K50" s="30">
        <f t="shared" si="1"/>
        <v>0.12181818181818184</v>
      </c>
      <c r="L50" s="16"/>
      <c r="M50" s="16"/>
      <c r="N50" s="16"/>
      <c r="O50" s="16"/>
      <c r="P50" s="16"/>
      <c r="Q50" s="16"/>
      <c r="R50" s="16"/>
      <c r="S50" s="16" t="s">
        <v>31</v>
      </c>
      <c r="T50" s="16"/>
      <c r="U50" s="16"/>
      <c r="V50" s="16"/>
      <c r="W50" s="16"/>
      <c r="X50" s="16"/>
      <c r="Y50" s="16"/>
      <c r="Z50" s="16"/>
      <c r="AA50" s="24"/>
    </row>
    <row r="51" spans="2:27" x14ac:dyDescent="0.55000000000000004">
      <c r="B51" s="22"/>
      <c r="C51" s="16"/>
      <c r="D51" s="16"/>
      <c r="E51" s="16"/>
      <c r="F51" s="16"/>
      <c r="G51" s="16"/>
      <c r="H51" s="16"/>
      <c r="I51" s="16">
        <f t="shared" si="3"/>
        <v>34</v>
      </c>
      <c r="J51" s="7">
        <f t="shared" ref="J51:J52" si="6">J50-1</f>
        <v>-34</v>
      </c>
      <c r="K51" s="30">
        <f t="shared" si="1"/>
        <v>0.12181818181818184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4"/>
    </row>
    <row r="52" spans="2:27" x14ac:dyDescent="0.55000000000000004">
      <c r="B52" s="22"/>
      <c r="C52" s="16"/>
      <c r="D52" s="16"/>
      <c r="E52" s="16"/>
      <c r="F52" s="16"/>
      <c r="G52" s="16"/>
      <c r="H52" s="16"/>
      <c r="I52" s="16">
        <f t="shared" si="3"/>
        <v>35</v>
      </c>
      <c r="J52" s="7">
        <f t="shared" si="6"/>
        <v>-35</v>
      </c>
      <c r="K52" s="30">
        <f t="shared" si="1"/>
        <v>0.12181818181818184</v>
      </c>
      <c r="L52" s="16"/>
      <c r="M52" s="16"/>
      <c r="N52" s="16"/>
      <c r="O52" s="16"/>
      <c r="P52" s="16"/>
      <c r="Q52" s="16"/>
      <c r="R52" s="16"/>
      <c r="S52" s="16" t="s">
        <v>39</v>
      </c>
      <c r="T52" s="16"/>
      <c r="U52" s="16"/>
      <c r="V52" s="16"/>
      <c r="W52" s="16"/>
      <c r="X52" s="16"/>
      <c r="Y52" s="16"/>
      <c r="Z52" s="16"/>
      <c r="AA52" s="24"/>
    </row>
    <row r="53" spans="2:27" x14ac:dyDescent="0.55000000000000004"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24"/>
    </row>
    <row r="54" spans="2:27" x14ac:dyDescent="0.55000000000000004"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t="s">
        <v>40</v>
      </c>
      <c r="Y54" s="16"/>
      <c r="Z54" s="36" t="s">
        <v>32</v>
      </c>
      <c r="AA54" s="24"/>
    </row>
    <row r="55" spans="2:27" x14ac:dyDescent="0.55000000000000004">
      <c r="B55" s="2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4"/>
    </row>
    <row r="56" spans="2:27" ht="14.7" thickBot="1" x14ac:dyDescent="0.6"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5"/>
    </row>
    <row r="57" spans="2:27" x14ac:dyDescent="0.5500000000000000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x14ac:dyDescent="0.5500000000000000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x14ac:dyDescent="0.5500000000000000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x14ac:dyDescent="0.5500000000000000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x14ac:dyDescent="0.5500000000000000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x14ac:dyDescent="0.5500000000000000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x14ac:dyDescent="0.5500000000000000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x14ac:dyDescent="0.5500000000000000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x14ac:dyDescent="0.5500000000000000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x14ac:dyDescent="0.5500000000000000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x14ac:dyDescent="0.5500000000000000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x14ac:dyDescent="0.5500000000000000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x14ac:dyDescent="0.5500000000000000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x14ac:dyDescent="0.5500000000000000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x14ac:dyDescent="0.5500000000000000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x14ac:dyDescent="0.5500000000000000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x14ac:dyDescent="0.5500000000000000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x14ac:dyDescent="0.5500000000000000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x14ac:dyDescent="0.5500000000000000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x14ac:dyDescent="0.5500000000000000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x14ac:dyDescent="0.5500000000000000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x14ac:dyDescent="0.5500000000000000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x14ac:dyDescent="0.5500000000000000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x14ac:dyDescent="0.5500000000000000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x14ac:dyDescent="0.5500000000000000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x14ac:dyDescent="0.5500000000000000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x14ac:dyDescent="0.5500000000000000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x14ac:dyDescent="0.5500000000000000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x14ac:dyDescent="0.5500000000000000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x14ac:dyDescent="0.5500000000000000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x14ac:dyDescent="0.5500000000000000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x14ac:dyDescent="0.5500000000000000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x14ac:dyDescent="0.5500000000000000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x14ac:dyDescent="0.5500000000000000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x14ac:dyDescent="0.5500000000000000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x14ac:dyDescent="0.5500000000000000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x14ac:dyDescent="0.5500000000000000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x14ac:dyDescent="0.5500000000000000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x14ac:dyDescent="0.5500000000000000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x14ac:dyDescent="0.5500000000000000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2019-05-18T02:39:38Z</dcterms:modified>
</cp:coreProperties>
</file>