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ilsen\Documents\repos\king-county-retrofit-plan\data\"/>
    </mc:Choice>
  </mc:AlternateContent>
  <xr:revisionPtr revIDLastSave="0" documentId="13_ncr:1_{F648047C-0BF2-42F0-ACDC-7AF010487DDA}" xr6:coauthVersionLast="45" xr6:coauthVersionMax="45" xr10:uidLastSave="{00000000-0000-0000-0000-000000000000}"/>
  <bookViews>
    <workbookView xWindow="-110" yWindow="-110" windowWidth="38620" windowHeight="21220" activeTab="4" xr2:uid="{FDB79262-7F26-43AA-B266-2B6010EEBC93}"/>
  </bookViews>
  <sheets>
    <sheet name="Sheet2" sheetId="2" r:id="rId1"/>
    <sheet name="Sheet5" sheetId="5" r:id="rId2"/>
    <sheet name="Sheet7" sheetId="7" r:id="rId3"/>
    <sheet name="Sheet8" sheetId="8" r:id="rId4"/>
    <sheet name="Sheet6" sheetId="6" r:id="rId5"/>
    <sheet name="Sheet4" sheetId="4" r:id="rId6"/>
  </sheets>
  <definedNames>
    <definedName name="_xlcn.WorksheetConnection_Book1Goals_Matrix1" hidden="1">Goals_Matrix[]</definedName>
    <definedName name="ExternalData_2" localSheetId="5" hidden="1">Sheet4!$A$1:$G$36</definedName>
    <definedName name="ExternalData_2" localSheetId="3" hidden="1">Sheet8!$C$11:$D$46</definedName>
  </definedNames>
  <calcPr calcId="191029"/>
  <pivotCaches>
    <pivotCache cacheId="0" r:id="rId7"/>
    <pivotCache cacheId="1" r:id="rId8"/>
    <pivotCache cacheId="2" r:id="rId9"/>
    <pivotCache cacheId="3" r:id="rId10"/>
    <pivotCache cacheId="19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oals_config_be3193ee-c355-4156-8386-d04597843eab" name="goals_config" connection="Query - goals_config"/>
          <x15:modelTable id="metrics_config_1b09ad08-d1d1-4d91-b653-a7219000ec5b" name="metrics_config" connection="Query - metrics_config"/>
          <x15:modelTable id="Scores_e7ee237f-964a-4d87-a160-be15ec9d2994" name="Scores" connection="Query - Scores"/>
          <x15:modelTable id="Goals_Matrix" name="Goals_Matrix" connection="WorksheetConnection_Book1!Goals_Matrix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" i="6" l="1"/>
  <c r="B36" i="6"/>
  <c r="C36" i="6"/>
  <c r="B34" i="6" l="1"/>
  <c r="B35" i="6"/>
  <c r="B32" i="6"/>
  <c r="B30" i="6"/>
  <c r="B27" i="6"/>
  <c r="B25" i="6"/>
  <c r="B24" i="6"/>
  <c r="B22" i="6"/>
  <c r="B20" i="6"/>
  <c r="B18" i="6"/>
  <c r="B16" i="6"/>
  <c r="B4" i="6"/>
  <c r="B12" i="6"/>
  <c r="B13" i="6"/>
  <c r="B14" i="6"/>
  <c r="B3" i="6"/>
  <c r="B11" i="6"/>
  <c r="B5" i="6"/>
  <c r="B6" i="6"/>
  <c r="B7" i="6"/>
  <c r="B8" i="6"/>
  <c r="B9" i="6"/>
  <c r="B10" i="6"/>
  <c r="A31" i="6"/>
  <c r="A32" i="6"/>
  <c r="A33" i="6"/>
  <c r="A34" i="6"/>
  <c r="A35" i="6"/>
  <c r="A30" i="6"/>
  <c r="A22" i="6"/>
  <c r="A24" i="6"/>
  <c r="A26" i="6"/>
  <c r="A23" i="6"/>
  <c r="A25" i="6"/>
  <c r="A27" i="6"/>
  <c r="A20" i="6"/>
  <c r="A28" i="6"/>
  <c r="A21" i="6"/>
  <c r="A18" i="6"/>
  <c r="A4" i="6"/>
  <c r="A12" i="6"/>
  <c r="A6" i="6"/>
  <c r="A15" i="6"/>
  <c r="A10" i="6"/>
  <c r="A11" i="6"/>
  <c r="A5" i="6"/>
  <c r="A13" i="6"/>
  <c r="A14" i="6"/>
  <c r="A7" i="6"/>
  <c r="A8" i="6"/>
  <c r="A16" i="6"/>
  <c r="A9" i="6"/>
  <c r="A3" i="6"/>
  <c r="A37" i="6"/>
  <c r="C32" i="6"/>
  <c r="B28" i="6"/>
  <c r="B17" i="6"/>
  <c r="C35" i="6"/>
  <c r="A17" i="6"/>
  <c r="C6" i="6"/>
  <c r="C23" i="6"/>
  <c r="C14" i="6"/>
  <c r="C11" i="6"/>
  <c r="C19" i="6"/>
  <c r="C2" i="6"/>
  <c r="C13" i="6"/>
  <c r="B23" i="6"/>
  <c r="C28" i="6"/>
  <c r="C3" i="6"/>
  <c r="A2" i="6"/>
  <c r="C20" i="6"/>
  <c r="C30" i="6"/>
  <c r="C5" i="6"/>
  <c r="B31" i="6"/>
  <c r="B2" i="6"/>
  <c r="C34" i="6"/>
  <c r="C22" i="6"/>
  <c r="C17" i="6"/>
  <c r="C12" i="6"/>
  <c r="C4" i="6"/>
  <c r="C26" i="6"/>
  <c r="A19" i="6"/>
  <c r="C25" i="6"/>
  <c r="B26" i="6"/>
  <c r="B29" i="6"/>
  <c r="C10" i="6"/>
  <c r="B33" i="6"/>
  <c r="C15" i="6"/>
  <c r="C9" i="6"/>
  <c r="C24" i="6"/>
  <c r="C27" i="6"/>
  <c r="C18" i="6"/>
  <c r="C7" i="6"/>
  <c r="C29" i="6"/>
  <c r="B19" i="6"/>
  <c r="C21" i="6"/>
  <c r="C16" i="6"/>
  <c r="A29" i="6"/>
  <c r="C8" i="6"/>
  <c r="C33" i="6"/>
  <c r="B15" i="6"/>
  <c r="B21" i="6"/>
  <c r="C3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E995AA-A718-49CF-AB68-290396AE1CE8}" keepAlive="1" name="ModelConnection_ExternalData_2" description="Data Model" type="5" refreshedVersion="6" minRefreshableVersion="5" saveData="1">
    <dbPr connection="Data Model Connection" command="Score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10EA813-86F9-4DB4-9019-8A7928D14A2C}" keepAlive="1" name="Query - Goals Matrix" description="Connection to the 'Goals Matrix' query in the workbook." type="5" refreshedVersion="6" background="1" saveData="1">
    <dbPr connection="Provider=Microsoft.Mashup.OleDb.1;Data Source=$Workbook$;Location=Goals Matrix;Extended Properties=&quot;&quot;" command="SELECT * FROM [Goals Matrix]"/>
  </connection>
  <connection id="3" xr16:uid="{5DE5315C-58C5-45EB-8E04-E5A0E4A34FBB}" name="Query - goals_config" description="Connection to the 'goals_config' query in the workbook." type="100" refreshedVersion="6" minRefreshableVersion="5">
    <extLst>
      <ext xmlns:x15="http://schemas.microsoft.com/office/spreadsheetml/2010/11/main" uri="{DE250136-89BD-433C-8126-D09CA5730AF9}">
        <x15:connection id="66f770c7-f68a-4efe-97d9-35e52caa86ec">
          <x15:oledbPr connection="Provider=Microsoft.Mashup.OleDb.1;Data Source=$Workbook$;Location=goals_config;Extended Properties=&quot;&quot;">
            <x15:dbTables>
              <x15:dbTable name="goals_config"/>
            </x15:dbTables>
          </x15:oledbPr>
        </x15:connection>
      </ext>
    </extLst>
  </connection>
  <connection id="4" xr16:uid="{23E11662-AC08-4942-8382-CEC3D0AD613D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  <connection id="5" xr16:uid="{1DA8AC7A-610A-433E-89EC-844DEE12831A}" name="Query - metrics_config" description="Connection to the 'metrics_config' query in the workbook." type="100" refreshedVersion="6" minRefreshableVersion="5">
    <extLst>
      <ext xmlns:x15="http://schemas.microsoft.com/office/spreadsheetml/2010/11/main" uri="{DE250136-89BD-433C-8126-D09CA5730AF9}">
        <x15:connection id="64459344-032e-4568-9ea2-9bdc435d66a6">
          <x15:oledbPr connection="Provider=Microsoft.Mashup.OleDb.1;Data Source=$Workbook$;Location=metrics_config;Extended Properties=&quot;&quot;">
            <x15:dbTables>
              <x15:dbTable name="metrics_config"/>
            </x15:dbTables>
          </x15:oledbPr>
        </x15:connection>
      </ext>
    </extLst>
  </connection>
  <connection id="6" xr16:uid="{5FA8B064-EF76-405A-9AB5-AF679F67D443}" name="Query - Scores" description="Connection to the 'Scores' query in the workbook." type="100" refreshedVersion="6" minRefreshableVersion="5">
    <extLst>
      <ext xmlns:x15="http://schemas.microsoft.com/office/spreadsheetml/2010/11/main" uri="{DE250136-89BD-433C-8126-D09CA5730AF9}">
        <x15:connection id="6cb32ea0-c73b-4778-b0a3-be62595d8202"/>
      </ext>
    </extLst>
  </connection>
  <connection id="7" xr16:uid="{4C17E861-63CD-4F60-976B-42A4CDC1153F}" keepAlive="1" name="Query - subgoal_config" description="Connection to the 'subgoal_config' query in the workbook." type="5" refreshedVersion="0" background="1">
    <dbPr connection="Provider=Microsoft.Mashup.OleDb.1;Data Source=$Workbook$;Location=subgoal_config;Extended Properties=&quot;&quot;" command="SELECT * FROM [subgoal_config]"/>
  </connection>
  <connection id="8" xr16:uid="{AC8458B5-C86D-4A0D-9E93-81D07C32D13D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23D330A1-8BDC-4583-A029-23038BD32AA6}" name="WorksheetConnection_Book1!Goals_Matrix" type="102" refreshedVersion="6" minRefreshableVersion="5">
    <extLst>
      <ext xmlns:x15="http://schemas.microsoft.com/office/spreadsheetml/2010/11/main" uri="{DE250136-89BD-433C-8126-D09CA5730AF9}">
        <x15:connection id="Goals_Matrix">
          <x15:rangePr sourceName="_xlcn.WorksheetConnection_Book1Goals_Matrix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2">
    <s v="ThisWorkbookDataModel"/>
    <s v="[Goals_Matrix].[Goal Long Name].[All]"/>
    <s v="[Goals_Matrix].[Goal Long Name].&amp;[4. Implement Equity and Social Justice]"/>
    <s v="[Goals_Matrix].[Subgoal Long Name].&amp;[4.2 Address infrastructure gaps in underserved populations]"/>
    <s v="[Goals_Matrix].[metrics_config.Metric Name].&amp;[Localized flooding]"/>
    <s v="[Goals_Matrix].[Goal Long Name].&amp;[3. Preserve and restore wildlife habitat]"/>
    <s v="[Goals_Matrix].[Subgoal Long Name].&amp;[3.5 Preserve last remaining best lands in King County]"/>
    <s v="[Goals_Matrix].[Subgoal Long Name].&amp;[3.2  Preserve and restore wildlife habitat]"/>
    <s v="[Goals_Matrix].[metrics_config.Metric Name].&amp;[Fish Passage Sites]"/>
    <s v="[Goals_Matrix].[Goal Long Name].&amp;[2. Increase resilience to climate change impacts]"/>
    <s v="[Goals_Matrix].[Subgoal Long Name].&amp;[2.1 Target areas most vulnerable to and at risk for climate change impacts.]"/>
    <s v="[Goals_Matrix].[metrics_config.Metric Name].&amp;[Precipitation]"/>
    <s v="[Goals_Matrix].[Goal Long Name].&amp;[1. Improve water quality outcomes]"/>
    <s v="[Goals_Matrix].[Subgoal Long Name].&amp;[1.1 Prioritize areas based on pollutant concentrations]"/>
    <s v="[Goals_Matrix].[metrics_config.Metric Name].&amp;[Water quality assessment - Total Phosphorous]"/>
    <s v="[Goals_Matrix].[metrics_config.Metric Name].&amp;[Imperviousness]"/>
    <s v="[Goals_Matrix].[metrics_config.Metric Name].&amp;[History of drainage complaints]"/>
    <s v="[Goals_Matrix].[Subgoal Long Name].&amp;[3.4  Reduce salmon pre-spawning mortality (PSM) /Urban Runoff Mortality Syndrome (URMS)]"/>
    <s v="[Goals_Matrix].[metrics_config.Metric Name].&amp;[Predicted mean annual spawner mortality]"/>
    <s v="[Goals_Matrix].[metrics_config.Metric Name].&amp;[Critical and Protected Habitats]"/>
    <s v="[Goals_Matrix].[metrics_config.Metric Name].&amp;[Water quality assessment - Total PCBs]"/>
    <s v="[Goals_Matrix].[metrics_config.Metric Name].&amp;[Business Risk Exposure]"/>
    <s v="[Goals_Matrix].[metrics_config.Metric Name].&amp;[Average annual daily traffic volume (AADT)]"/>
    <s v="[Goals_Matrix].[metrics_config.Metric Name].&amp;[Water quality assessment - Total PBDEs]"/>
    <s v="[Goals_Matrix].[Goal Long Name].&amp;[5. Accelerate or exceed intended benefits of regulatory requirements]"/>
    <s v="[Goals_Matrix].[Subgoal Long Name].&amp;[1.3 Improve infrastructure in areas with inadequate stormwater management.]"/>
    <s v="[Goals_Matrix].[Subgoal Long Name].&amp;[4.3 Improve access to safe &amp; high-quality roadway infrastructure]"/>
    <s v="[Goals_Matrix].[metrics_config.Metric Name].&amp;[Sidewalk density]"/>
    <s v="[Goals_Matrix].[Subgoal Long Name].&amp;[3.1 Improve B-IBI in prioritized areas]"/>
    <s v="[Goals_Matrix].[metrics_config.Metric Name].&amp;[Benthic - Index of Biotic Integrity]"/>
    <s v="[Goals_Matrix].[metrics_config.Metric Name].&amp;[Urban heat islands]"/>
    <s v="[Goals_Matrix].[Subgoal Long Name].&amp;[5.1 Help meet Combined Sewer Overflow regulatory requirements in accordance with the King County consent decree]"/>
    <s v="[Goals_Matrix].[metrics_config.Metric Name].&amp;[GSI priority basin]"/>
    <s v="[Goals_Matrix].[metrics_config.Metric Name].&amp;[Age of development]"/>
    <s v="[Goals_Matrix].[metrics_config.Metric Name].&amp;[Flow Control Index]"/>
    <s v="[Goals_Matrix].[Subgoal Long Name].&amp;[3.3  Protect and restore areas important for prioritized endpoints of concern]"/>
    <s v="[Goals_Matrix].[metrics_config.Metric Name].&amp;[Swimming Beach Areas]"/>
    <s v="[Goals_Matrix].[metrics_config.Metric Name].&amp;[Water quality assessment - Total Copper]"/>
    <s v="[Goals_Matrix].[metrics_config.Metric Name].&amp;[Water quality assessment - Fecal Coliform Bacteria]"/>
    <s v="[Goals_Matrix].[metrics_config.Metric Name].&amp;[Water quality assessment - Total Suspended Solids]"/>
    <s v="[Goals_Matrix].[metrics_config.Metric Name].&amp;[Water quality assessment - Total PAHs]"/>
    <s v="[Goals_Matrix].[Subgoal Long Name].&amp;[4.1 Prioritize areas of overlapping equity needs as identified by other KC programs]"/>
    <s v="[Goals_Matrix].[metrics_config.Metric Name].&amp;[ESJ Opportunity Index]"/>
    <s v="[Goals_Matrix].[metrics_config.Metric Name].&amp;[Water quality assessment - Total Nitrogen]"/>
    <s v="[Goals_Matrix].[metrics_config.Metric Name].&amp;[Areas Draining to Phosphorus-Sensitive Lakes]"/>
    <s v="[Goals_Matrix].[metrics_config.Metric Name].&amp;[Opportunity Areas from KC LCI]"/>
    <s v="[Goals_Matrix].[metrics_config.Metric Name].&amp;[Roadway safety]"/>
    <s v="[Goals_Matrix].[metrics_config.Metric Name].&amp;[Shellfish Harvesting Areas]"/>
    <s v="[Goals_Matrix].[metrics_config.Metric Name].&amp;[Pavement Condition Index]"/>
    <s v="[Goals_Matrix].[metrics_config.Metric Name].&amp;[Water quality assessment - Total Zinc]"/>
    <s v="[Goals_Matrix].[metrics_config.Metric Name].&amp;[Urban growth areas (UGA)]"/>
    <s v="[Goals_Matrix].[metrics_config.Metric Name].&amp;[Water quality assessment - BEHP]"/>
  </metadataStrings>
  <mdxMetadata count="53">
    <mdx n="0" f="m">
      <t c="1">
        <n x="1"/>
      </t>
    </mdx>
    <mdx n="0" f="m">
      <t c="3">
        <n x="2"/>
        <n x="3"/>
        <n x="4"/>
      </t>
    </mdx>
    <mdx n="0" f="m">
      <t c="2">
        <n x="5"/>
        <n x="6"/>
      </t>
    </mdx>
    <mdx n="0" f="m">
      <t c="3">
        <n x="5"/>
        <n x="7"/>
        <n x="8"/>
      </t>
    </mdx>
    <mdx n="0" f="m">
      <t c="3">
        <n x="9"/>
        <n x="10"/>
        <n x="11"/>
      </t>
    </mdx>
    <mdx n="0" f="m">
      <t c="3">
        <n x="12"/>
        <n x="13"/>
        <n x="14"/>
      </t>
    </mdx>
    <mdx n="0" f="m">
      <t c="3">
        <n x="12"/>
        <n x="13"/>
        <n x="15"/>
      </t>
    </mdx>
    <mdx n="0" f="m">
      <t c="3">
        <n x="2"/>
        <n x="3"/>
        <n x="16"/>
      </t>
    </mdx>
    <mdx n="0" f="m">
      <t c="3">
        <n x="5"/>
        <n x="17"/>
        <n x="18"/>
      </t>
    </mdx>
    <mdx n="0" f="m">
      <t c="3">
        <n x="5"/>
        <n x="7"/>
        <n x="19"/>
      </t>
    </mdx>
    <mdx n="0" f="m">
      <t c="2">
        <n x="9"/>
        <n x="10"/>
      </t>
    </mdx>
    <mdx n="0" f="m">
      <t c="3">
        <n x="12"/>
        <n x="13"/>
        <n x="20"/>
      </t>
    </mdx>
    <mdx n="0" f="m">
      <t c="3">
        <n x="12"/>
        <n x="13"/>
        <n x="21"/>
      </t>
    </mdx>
    <mdx n="0" f="m">
      <t c="2">
        <n x="2"/>
        <n x="3"/>
      </t>
    </mdx>
    <mdx n="0" f="m">
      <t c="3">
        <n x="5"/>
        <n x="17"/>
        <n x="22"/>
      </t>
    </mdx>
    <mdx n="0" f="m">
      <t c="3">
        <n x="12"/>
        <n x="13"/>
        <n x="23"/>
      </t>
    </mdx>
    <mdx n="0" f="m">
      <t c="1">
        <n x="24"/>
      </t>
    </mdx>
    <mdx n="0" f="m">
      <t c="3">
        <n x="12"/>
        <n x="25"/>
        <n x="21"/>
      </t>
    </mdx>
    <mdx n="0" f="m">
      <t c="3">
        <n x="2"/>
        <n x="26"/>
        <n x="27"/>
      </t>
    </mdx>
    <mdx n="0" f="m">
      <t c="3">
        <n x="5"/>
        <n x="28"/>
        <n x="29"/>
      </t>
    </mdx>
    <mdx n="0" f="m">
      <t c="1">
        <n x="12"/>
      </t>
    </mdx>
    <mdx n="0" f="m">
      <t c="2">
        <n x="12"/>
        <n x="25"/>
      </t>
    </mdx>
    <mdx n="0" f="m">
      <t c="1">
        <n x="5"/>
      </t>
    </mdx>
    <mdx n="0" f="m">
      <t c="2">
        <n x="2"/>
        <n x="26"/>
      </t>
    </mdx>
    <mdx n="0" f="m">
      <t c="3">
        <n x="9"/>
        <n x="10"/>
        <n x="30"/>
      </t>
    </mdx>
    <mdx n="0" f="m">
      <t c="3">
        <n x="24"/>
        <n x="31"/>
        <n x="32"/>
      </t>
    </mdx>
    <mdx n="0" f="m">
      <t c="1">
        <n x="9"/>
      </t>
    </mdx>
    <mdx n="0" f="m">
      <t c="3">
        <n x="12"/>
        <n x="13"/>
        <n x="33"/>
      </t>
    </mdx>
    <mdx n="0" f="m">
      <t c="3">
        <n x="5"/>
        <n x="28"/>
        <n x="34"/>
      </t>
    </mdx>
    <mdx n="0" f="m">
      <t c="2">
        <n x="12"/>
        <n x="13"/>
      </t>
    </mdx>
    <mdx n="0" f="m">
      <t c="3">
        <n x="5"/>
        <n x="35"/>
        <n x="36"/>
      </t>
    </mdx>
    <mdx n="0" f="m">
      <t c="3">
        <n x="12"/>
        <n x="25"/>
        <n x="33"/>
      </t>
    </mdx>
    <mdx n="0" f="m">
      <t c="3">
        <n x="12"/>
        <n x="13"/>
        <n x="37"/>
      </t>
    </mdx>
    <mdx n="0" f="m">
      <t c="1">
        <n x="2"/>
      </t>
    </mdx>
    <mdx n="0" f="m">
      <t c="3">
        <n x="12"/>
        <n x="13"/>
        <n x="38"/>
      </t>
    </mdx>
    <mdx n="0" f="m">
      <t c="3">
        <n x="12"/>
        <n x="13"/>
        <n x="39"/>
      </t>
    </mdx>
    <mdx n="0" f="m">
      <t c="2">
        <n x="24"/>
        <n x="31"/>
      </t>
    </mdx>
    <mdx n="0" f="m">
      <t c="2">
        <n x="5"/>
        <n x="7"/>
      </t>
    </mdx>
    <mdx n="0" f="m">
      <t c="2">
        <n x="5"/>
        <n x="17"/>
      </t>
    </mdx>
    <mdx n="0" f="m">
      <t c="3">
        <n x="12"/>
        <n x="13"/>
        <n x="40"/>
      </t>
    </mdx>
    <mdx n="0" f="m">
      <t c="3">
        <n x="2"/>
        <n x="41"/>
        <n x="42"/>
      </t>
    </mdx>
    <mdx n="0" f="m">
      <t c="3">
        <n x="12"/>
        <n x="13"/>
        <n x="43"/>
      </t>
    </mdx>
    <mdx n="0" f="m">
      <t c="3">
        <n x="5"/>
        <n x="35"/>
        <n x="44"/>
      </t>
    </mdx>
    <mdx n="0" f="m">
      <t c="2">
        <n x="5"/>
        <n x="35"/>
      </t>
    </mdx>
    <mdx n="0" f="m">
      <t c="3">
        <n x="2"/>
        <n x="41"/>
        <n x="45"/>
      </t>
    </mdx>
    <mdx n="0" f="m">
      <t c="3">
        <n x="2"/>
        <n x="26"/>
        <n x="46"/>
      </t>
    </mdx>
    <mdx n="0" f="m">
      <t c="2">
        <n x="2"/>
        <n x="41"/>
      </t>
    </mdx>
    <mdx n="0" f="m">
      <t c="3">
        <n x="5"/>
        <n x="35"/>
        <n x="47"/>
      </t>
    </mdx>
    <mdx n="0" f="m">
      <t c="2">
        <n x="5"/>
        <n x="28"/>
      </t>
    </mdx>
    <mdx n="0" f="m">
      <t c="3">
        <n x="2"/>
        <n x="26"/>
        <n x="48"/>
      </t>
    </mdx>
    <mdx n="0" f="m">
      <t c="3">
        <n x="12"/>
        <n x="13"/>
        <n x="49"/>
      </t>
    </mdx>
    <mdx n="0" f="m">
      <t c="3">
        <n x="5"/>
        <n x="6"/>
        <n x="50"/>
      </t>
    </mdx>
    <mdx n="0" f="m">
      <t c="3">
        <n x="12"/>
        <n x="13"/>
        <n x="51"/>
      </t>
    </mdx>
  </mdxMetadata>
  <valueMetadata count="5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</valueMetadata>
</metadata>
</file>

<file path=xl/sharedStrings.xml><?xml version="1.0" encoding="utf-8"?>
<sst xmlns="http://schemas.openxmlformats.org/spreadsheetml/2006/main" count="318" uniqueCount="83">
  <si>
    <t>Sum of Goal Number</t>
  </si>
  <si>
    <t>Row Labels</t>
  </si>
  <si>
    <t>Accelerate or exceed intended benefits of regulatory requirements</t>
  </si>
  <si>
    <t>Implement Equity and Social Justice</t>
  </si>
  <si>
    <t>Improve water quality outcomes</t>
  </si>
  <si>
    <t>Increase resilience to climate change impacts</t>
  </si>
  <si>
    <t>Preserve and restore wildlife habitat</t>
  </si>
  <si>
    <t>Grand Total</t>
  </si>
  <si>
    <t>Goal Name</t>
  </si>
  <si>
    <t>Subgoal Number</t>
  </si>
  <si>
    <t>Sum of Subgoal Number</t>
  </si>
  <si>
    <t>Age of development</t>
  </si>
  <si>
    <t>Business Risk Exposure</t>
  </si>
  <si>
    <t>Imperviousness</t>
  </si>
  <si>
    <t>Water quality assessment - BEHP</t>
  </si>
  <si>
    <t>Water quality assessment - Fecal Coliform Bacteria</t>
  </si>
  <si>
    <t>Water quality assessment - Total Copper</t>
  </si>
  <si>
    <t>Water quality assessment - Total Nitrogen</t>
  </si>
  <si>
    <t>Water quality assessment - Total PAHs</t>
  </si>
  <si>
    <t>Water quality assessment - Total PBDEs</t>
  </si>
  <si>
    <t>Water quality assessment - Total PCBs</t>
  </si>
  <si>
    <t>Water quality assessment - Total Phosphorous</t>
  </si>
  <si>
    <t>Water quality assessment - Total Suspended Solids</t>
  </si>
  <si>
    <t>Water quality assessment - Total Zinc</t>
  </si>
  <si>
    <t>Precipitation</t>
  </si>
  <si>
    <t>Urban heat islands</t>
  </si>
  <si>
    <t>Benthic - Index of Biotic Integrity</t>
  </si>
  <si>
    <t>Flow Control Index</t>
  </si>
  <si>
    <t>Critical and Protected Habitats</t>
  </si>
  <si>
    <t>Fish Passage Sites</t>
  </si>
  <si>
    <t>Areas Draining to Phosphorus-Sensitive Lakes</t>
  </si>
  <si>
    <t>Shellfish Harvesting Areas</t>
  </si>
  <si>
    <t>Swimming Beach Areas</t>
  </si>
  <si>
    <t>Average annual daily traffic volume (AADT)</t>
  </si>
  <si>
    <t>Predicted mean annual spawner mortality</t>
  </si>
  <si>
    <t>Urban growth areas (UGA)</t>
  </si>
  <si>
    <t>ESJ Opportunity Index</t>
  </si>
  <si>
    <t>Opportunity Areas from KC LCI</t>
  </si>
  <si>
    <t>History of drainage complaints</t>
  </si>
  <si>
    <t>Localized flooding</t>
  </si>
  <si>
    <t>Pavement Condition Index</t>
  </si>
  <si>
    <t>Roadway safety</t>
  </si>
  <si>
    <t>Sidewalk density</t>
  </si>
  <si>
    <t>GSI priority basin</t>
  </si>
  <si>
    <t>Goal Number</t>
  </si>
  <si>
    <t>Improve infrastructure in areas with inadequate stormwater management.</t>
  </si>
  <si>
    <t>Prioritize areas based on pollutant concentrations</t>
  </si>
  <si>
    <t>Target areas most vulnerable to and at risk for climate change impacts.</t>
  </si>
  <si>
    <t xml:space="preserve"> Preserve and restore wildlife habitat</t>
  </si>
  <si>
    <t xml:space="preserve"> Protect and restore areas important for prioritized endpoints of concern</t>
  </si>
  <si>
    <t xml:space="preserve"> Reduce salmon pre-spawning mortality (PSM) /Urban Runoff Mortality Syndrome (URMS)</t>
  </si>
  <si>
    <t>Improve B-IBI in prioritized areas</t>
  </si>
  <si>
    <t>Preserve last remaining best lands in King County</t>
  </si>
  <si>
    <t>Address infrastructure gaps in underserved populations</t>
  </si>
  <si>
    <t>Improve access to safe &amp; high-quality roadway infrastructure</t>
  </si>
  <si>
    <t>Prioritize areas of overlapping equity needs as identified by other KC programs</t>
  </si>
  <si>
    <t>Help meet Combined Sewer Overflow regulatory requirements in accordance with the King County consent decree</t>
  </si>
  <si>
    <t>Subgoal Name</t>
  </si>
  <si>
    <t>metrics_config.Metric Name</t>
  </si>
  <si>
    <t xml:space="preserve">Increase resilience to climate change impacts </t>
  </si>
  <si>
    <t xml:space="preserve"> Protect and restore areas important for prioritized endpoints of concern </t>
  </si>
  <si>
    <t>Goal Long Name</t>
  </si>
  <si>
    <t>Subgoal Long Name</t>
  </si>
  <si>
    <t>1. Improve water quality outcomes</t>
  </si>
  <si>
    <t>1.1 Prioritize areas based on pollutant concentrations</t>
  </si>
  <si>
    <t>1.3 Improve infrastructure in areas with inadequate stormwater management.</t>
  </si>
  <si>
    <t xml:space="preserve">2. Increase resilience to climate change impacts </t>
  </si>
  <si>
    <t>2.1 Target areas most vulnerable to and at risk for climate change impacts.</t>
  </si>
  <si>
    <t>3. Preserve and restore wildlife habitat</t>
  </si>
  <si>
    <t>3.1 Improve B-IBI in prioritized areas</t>
  </si>
  <si>
    <t>3.2  Preserve and restore wildlife habitat</t>
  </si>
  <si>
    <t xml:space="preserve">3.3  Protect and restore areas important for prioritized endpoints of concern </t>
  </si>
  <si>
    <t>3.4  Reduce salmon pre-spawning mortality (PSM) /Urban Runoff Mortality Syndrome (URMS)</t>
  </si>
  <si>
    <t>3.5 Preserve last remaining best lands in King County</t>
  </si>
  <si>
    <t>4. Implement Equity and Social Justice</t>
  </si>
  <si>
    <t>4.1 Prioritize areas of overlapping equity needs as identified by other KC programs</t>
  </si>
  <si>
    <t>4.2 Address infrastructure gaps in underserved populations</t>
  </si>
  <si>
    <t>4.3 Improve access to safe &amp; high-quality roadway infrastructure</t>
  </si>
  <si>
    <t>5. Accelerate or exceed intended benefits of regulatory requirements</t>
  </si>
  <si>
    <t>5.1 Help meet Combined Sewer Overflow regulatory requirements in accordance with the King County consent decree</t>
  </si>
  <si>
    <t>2. Increase resilience to climate change impacts</t>
  </si>
  <si>
    <t>Score</t>
  </si>
  <si>
    <t>Sum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</si>
</sst>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C36" s="6"/>
        <tr r="B36" s="6"/>
        <tr r="A36" s="6"/>
        <tr r="B35" s="6"/>
        <tr r="B34" s="6"/>
        <tr r="B32" s="6"/>
        <tr r="B30" s="6"/>
        <tr r="B27" s="6"/>
        <tr r="B24" s="6"/>
        <tr r="B25" s="6"/>
        <tr r="B22" s="6"/>
        <tr r="B20" s="6"/>
        <tr r="B18" s="6"/>
        <tr r="B16" s="6"/>
        <tr r="B10" s="6"/>
        <tr r="B9" s="6"/>
        <tr r="B8" s="6"/>
        <tr r="B7" s="6"/>
        <tr r="B6" s="6"/>
        <tr r="B5" s="6"/>
        <tr r="B11" s="6"/>
        <tr r="B3" s="6"/>
        <tr r="B14" s="6"/>
        <tr r="B13" s="6"/>
        <tr r="B12" s="6"/>
        <tr r="B4" s="6"/>
        <tr r="A30" s="6"/>
        <tr r="A35" s="6"/>
        <tr r="A34" s="6"/>
        <tr r="A33" s="6"/>
        <tr r="A32" s="6"/>
        <tr r="A31" s="6"/>
        <tr r="A21" s="6"/>
        <tr r="A28" s="6"/>
        <tr r="A20" s="6"/>
        <tr r="A27" s="6"/>
        <tr r="A25" s="6"/>
        <tr r="A23" s="6"/>
        <tr r="A26" s="6"/>
        <tr r="A24" s="6"/>
        <tr r="A22" s="6"/>
        <tr r="A18" s="6"/>
        <tr r="A3" s="6"/>
        <tr r="A9" s="6"/>
        <tr r="A16" s="6"/>
        <tr r="A8" s="6"/>
        <tr r="A7" s="6"/>
        <tr r="A14" s="6"/>
        <tr r="A13" s="6"/>
        <tr r="A5" s="6"/>
        <tr r="A11" s="6"/>
        <tr r="A10" s="6"/>
        <tr r="A15" s="6"/>
        <tr r="A6" s="6"/>
        <tr r="A12" s="6"/>
        <tr r="A4" s="6"/>
        <tr r="C31" s="6"/>
        <tr r="B21" s="6"/>
        <tr r="B15" s="6"/>
        <tr r="C33" s="6"/>
        <tr r="C8" s="6"/>
        <tr r="A29" s="6"/>
        <tr r="C16" s="6"/>
        <tr r="C21" s="6"/>
        <tr r="B19" s="6"/>
        <tr r="C29" s="6"/>
        <tr r="C7" s="6"/>
        <tr r="C18" s="6"/>
        <tr r="C27" s="6"/>
        <tr r="C24" s="6"/>
        <tr r="C9" s="6"/>
        <tr r="C15" s="6"/>
        <tr r="B33" s="6"/>
        <tr r="C10" s="6"/>
        <tr r="B29" s="6"/>
        <tr r="B26" s="6"/>
        <tr r="C25" s="6"/>
        <tr r="A19" s="6"/>
        <tr r="C26" s="6"/>
        <tr r="C4" s="6"/>
        <tr r="C12" s="6"/>
        <tr r="C17" s="6"/>
        <tr r="C22" s="6"/>
        <tr r="C34" s="6"/>
        <tr r="B2" s="6"/>
        <tr r="B31" s="6"/>
        <tr r="C5" s="6"/>
        <tr r="C30" s="6"/>
        <tr r="C20" s="6"/>
        <tr r="A2" s="6"/>
        <tr r="C3" s="6"/>
        <tr r="C28" s="6"/>
        <tr r="B23" s="6"/>
        <tr r="C13" s="6"/>
        <tr r="C2" s="6"/>
        <tr r="C19" s="6"/>
        <tr r="C11" s="6"/>
        <tr r="C14" s="6"/>
        <tr r="C23" s="6"/>
        <tr r="C6" s="6"/>
        <tr r="A17" s="6"/>
        <tr r="C35" s="6"/>
        <tr r="B17" s="6"/>
        <tr r="B28" s="6"/>
        <tr r="C32" s="6"/>
        <tr r="A37" s="6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Nilsen" refreshedDate="44677.723953472225" createdVersion="5" refreshedVersion="6" minRefreshableVersion="3" recordCount="0" supportSubquery="1" supportAdvancedDrill="1" xr:uid="{2A58D9CD-EA1D-4180-A1C2-596D85374D4F}">
  <cacheSource type="external" connectionId="8"/>
  <cacheFields count="0"/>
  <cacheHierarchies count="24">
    <cacheHierarchy uniqueName="[goals_config].[Goal Number]" caption="Goal Number" attribute="1" defaultMemberUniqueName="[goals_config].[Goal Number].[All]" allUniqueName="[goals_config].[Goal Number].[All]" dimensionUniqueName="[goals_config]" displayFolder="" count="0" memberValueDatatype="20" unbalanced="0"/>
    <cacheHierarchy uniqueName="[goals_config].[Goal Name]" caption="Goal Name" attribute="1" defaultMemberUniqueName="[goals_config].[Goal Name].[All]" allUniqueName="[goals_config].[Goal Name].[All]" dimensionUniqueName="[goals_config]" displayFolder="" count="0" memberValueDatatype="130" unbalanced="0"/>
    <cacheHierarchy uniqueName="[Goals_Matrix].[Goal Number]" caption="Goal Number" attribute="1" defaultMemberUniqueName="[Goals_Matrix].[Goal Number].[All]" allUniqueName="[Goals_Matrix].[Goal Number].[All]" dimensionUniqueName="[Goals_Matrix]" displayFolder="" count="0" memberValueDatatype="20" unbalanced="0"/>
    <cacheHierarchy uniqueName="[Goals_Matrix].[Goal Name]" caption="Goal Name" attribute="1" defaultMemberUniqueName="[Goals_Matrix].[Goal Name].[All]" allUniqueName="[Goals_Matrix].[Goal Name].[All]" dimensionUniqueName="[Goals_Matrix]" displayFolder="" count="0" memberValueDatatype="130" unbalanced="0"/>
    <cacheHierarchy uniqueName="[Goals_Matrix].[Subgoal Number]" caption="Subgoal Number" attribute="1" defaultMemberUniqueName="[Goals_Matrix].[Subgoal Number].[All]" allUniqueName="[Goals_Matrix].[Subgoal Number].[All]" dimensionUniqueName="[Goals_Matrix]" displayFolder="" count="0" memberValueDatatype="5" unbalanced="0"/>
    <cacheHierarchy uniqueName="[Goals_Matrix].[Hierarchy1]" caption="Hierarchy1" defaultMemberUniqueName="[Goals_Matrix].[Hierarchy1].[All]" allUniqueName="[Goals_Matrix].[Hierarchy1].[All]" dimensionUniqueName="[Goals_Matrix]" displayFolder="" count="0" unbalanced="0"/>
    <cacheHierarchy uniqueName="[Goals_Matrix].[Subgoal Name]" caption="Subgoal Name" attribute="1" defaultMemberUniqueName="[Goals_Matrix].[Subgoal Name].[All]" allUniqueName="[Goals_Matrix].[Subgoal Name].[All]" dimensionUniqueName="[Goals_Matrix]" displayFolder="" count="0" memberValueDatatype="130" unbalanced="0"/>
    <cacheHierarchy uniqueName="[Goals_Matrix].[metrics_config.Metric Name]" caption="metrics_config.Metric Name" attribute="1" defaultMemberUniqueName="[Goals_Matrix].[metrics_config.Metric Name].[All]" allUniqueName="[Goals_Matrix].[metrics_config.Metric Name].[All]" dimensionUniqueName="[Goals_Matrix]" displayFolder="" count="0" memberValueDatatype="130" unbalanced="0"/>
    <cacheHierarchy uniqueName="[Goals_Matrix].[Goal Long Name]" caption="Goal Long Name" attribute="1" defaultMemberUniqueName="[Goals_Matrix].[Goal Long Name].[All]" allUniqueName="[Goals_Matrix].[Goal Long Name].[All]" dimensionUniqueName="[Goals_Matrix]" displayFolder="" count="0" memberValueDatatype="130" unbalanced="0"/>
    <cacheHierarchy uniqueName="[Goals_Matrix].[Subgoal Long Name]" caption="Subgoal Long Name" attribute="1" defaultMemberUniqueName="[Goals_Matrix].[Subgoal Long Name].[All]" allUniqueName="[Goals_Matrix].[Subgoal Long Name].[All]" dimensionUniqueName="[Goals_Matrix]" displayFolder="" count="0" memberValueDatatype="130" unbalanced="0"/>
    <cacheHierarchy uniqueName="[metrics_config].[Hierarchy1]" caption="Hierarchy1" defaultMemberUniqueName="[metrics_config].[Hierarchy1].[All]" allUniqueName="[metrics_config].[Hierarchy1].[All]" dimensionUniqueName="[metrics_config]" displayFolder="" count="0" unbalanced="0"/>
    <cacheHierarchy uniqueName="[metrics_config].[Subgoal Number]" caption="Subgoal Number" attribute="1" defaultMemberUniqueName="[metrics_config].[Subgoal Number].[All]" allUniqueName="[metrics_config].[Subgoal Number].[All]" dimensionUniqueName="[metrics_config]" displayFolder="" count="0" memberValueDatatype="5" unbalanced="0"/>
    <cacheHierarchy uniqueName="[metrics_config].[Metric Name]" caption="Metric Name" attribute="1" defaultMemberUniqueName="[metrics_config].[Metric Name].[All]" allUniqueName="[metrics_config].[Metric Name].[All]" dimensionUniqueName="[metrics_config]" displayFolder="" count="0" memberValueDatatype="130" unbalanced="0"/>
    <cacheHierarchy uniqueName="[Scores].[metrics_config.Metric Name]" caption="metrics_config.Metric Name" attribute="1" defaultMemberUniqueName="[Scores].[metrics_config.Metric Name].[All]" allUniqueName="[Scores].[metrics_config.Metric Name].[All]" dimensionUniqueName="[Scores]" displayFolder="" count="0" memberValueDatatype="130" unbalanced="0"/>
    <cacheHierarchy uniqueName="[Scores].[Score]" caption="Score" attribute="1" defaultMemberUniqueName="[Scores].[Score].[All]" allUniqueName="[Scores].[Score].[All]" dimensionUniqueName="[Scores]" displayFolder="" count="0" memberValueDatatype="20" unbalanced="0"/>
    <cacheHierarchy uniqueName="[Measures].[__XL_Count goals_config]" caption="__XL_Count goals_config" measure="1" displayFolder="" measureGroup="goals_config" count="0" hidden="1"/>
    <cacheHierarchy uniqueName="[Measures].[__XL_Count metrics_config]" caption="__XL_Count metrics_config" measure="1" displayFolder="" measureGroup="metrics_config" count="0" hidden="1"/>
    <cacheHierarchy uniqueName="[Measures].[__XL_Count Goals_Matrix]" caption="__XL_Count Goals_Matrix" measure="1" displayFolder="" measureGroup="Goals_Matrix" count="0" hidden="1"/>
    <cacheHierarchy uniqueName="[Measures].[__XL_Count Scores]" caption="__XL_Count Scores" measure="1" displayFolder="" measureGroup="Scores" count="0" hidden="1"/>
    <cacheHierarchy uniqueName="[Measures].[__No measures defined]" caption="__No measures defined" measure="1" displayFolder="" count="0" hidden="1"/>
    <cacheHierarchy uniqueName="[Measures].[Sum of Goal Number]" caption="Sum of Goal Number" measure="1" displayFolder="" measureGroup="goals_config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bgoal Number]" caption="Sum of Subgoal Number" measure="1" displayFolder="" measureGroup="metrics_confi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oal Number 2]" caption="Sum of Goal Number 2" measure="1" displayFolder="" measureGroup="Goals_Matri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ubgoal Number 2]" caption="Sum of Subgoal Number 2" measure="1" displayFolder="" measureGroup="Goals_Matri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name="goals_config" uniqueName="[goals_config]" caption="goals_config"/>
    <dimension name="Goals_Matrix" uniqueName="[Goals_Matrix]" caption="Goals_Matrix"/>
    <dimension measure="1" name="Measures" uniqueName="[Measures]" caption="Measures"/>
    <dimension name="metrics_config" uniqueName="[metrics_config]" caption="metrics_config"/>
    <dimension name="Scores" uniqueName="[Scores]" caption="Scores"/>
  </dimensions>
  <measureGroups count="4">
    <measureGroup name="goals_config" caption="goals_config"/>
    <measureGroup name="Goals_Matrix" caption="Goals_Matrix"/>
    <measureGroup name="metrics_config" caption="metrics_config"/>
    <measureGroup name="Scores" caption="Scores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Christian Nilsen" refreshedDate="44677.728123842593" createdVersion="3" refreshedVersion="6" minRefreshableVersion="3" recordCount="0" tupleCache="1" xr:uid="{BDD0BF9F-52B1-443A-A6E9-20244C037A68}">
  <cacheSource type="external" connectionId="8"/>
  <cacheFields count="3">
    <cacheField name="[Goals_Matrix].[Goal Long Name].[Goal Long Name]" caption="Goal Long Name" numFmtId="0" hierarchy="8" level="1">
      <sharedItems count="5">
        <s v="[Goals_Matrix].[Goal Long Name].&amp;[4. Implement Equity and Social Justice]" c="4. Implement Equity and Social Justice"/>
        <s v="[Goals_Matrix].[Goal Long Name].&amp;[3. Preserve and restore wildlife habitat]" c="3. Preserve and restore wildlife habitat"/>
        <s v="[Goals_Matrix].[Goal Long Name].&amp;[2. Increase resilience to climate change impacts]" c="2. Increase resilience to climate change impacts"/>
        <s v="[Goals_Matrix].[Goal Long Name].&amp;[1. Improve water quality outcomes]" c="1. Improve water quality outcomes"/>
        <s v="[Goals_Matrix].[Goal Long Name].&amp;[5. Accelerate or exceed intended benefits of regulatory requirements]" c="5. Accelerate or exceed intended benefits of regulatory requirements"/>
      </sharedItems>
    </cacheField>
    <cacheField name="[Goals_Matrix].[Subgoal Long Name].[Subgoal Long Name]" caption="Subgoal Long Name" numFmtId="0" hierarchy="9" level="1">
      <sharedItems count="12">
        <s v="[Goals_Matrix].[Subgoal Long Name].&amp;[4.2 Address infrastructure gaps in underserved populations]" c="4.2 Address infrastructure gaps in underserved populations"/>
        <s v="[Goals_Matrix].[Subgoal Long Name].&amp;[3.5 Preserve last remaining best lands in King County]" c="3.5 Preserve last remaining best lands in King County"/>
        <s v="[Goals_Matrix].[Subgoal Long Name].&amp;[3.2  Preserve and restore wildlife habitat]" c="3.2  Preserve and restore wildlife habitat"/>
        <s v="[Goals_Matrix].[Subgoal Long Name].&amp;[2.1 Target areas most vulnerable to and at risk for climate change impacts.]" c="2.1 Target areas most vulnerable to and at risk for climate change impacts."/>
        <s v="[Goals_Matrix].[Subgoal Long Name].&amp;[1.1 Prioritize areas based on pollutant concentrations]" c="1.1 Prioritize areas based on pollutant concentrations"/>
        <s v="[Goals_Matrix].[Subgoal Long Name].&amp;[3.4  Reduce salmon pre-spawning mortality (PSM) /Urban Runoff Mortality Syndrome (URMS)]" c="3.4  Reduce salmon pre-spawning mortality (PSM) /Urban Runoff Mortality Syndrome (URMS)"/>
        <s v="[Goals_Matrix].[Subgoal Long Name].&amp;[1.3 Improve infrastructure in areas with inadequate stormwater management.]" c="1.3 Improve infrastructure in areas with inadequate stormwater management."/>
        <s v="[Goals_Matrix].[Subgoal Long Name].&amp;[4.3 Improve access to safe &amp; high-quality roadway infrastructure]" c="4.3 Improve access to safe &amp; high-quality roadway infrastructure"/>
        <s v="[Goals_Matrix].[Subgoal Long Name].&amp;[3.1 Improve B-IBI in prioritized areas]" c="3.1 Improve B-IBI in prioritized areas"/>
        <s v="[Goals_Matrix].[Subgoal Long Name].&amp;[5.1 Help meet Combined Sewer Overflow regulatory requirements in accordance with the King County consent decree]" c="5.1 Help meet Combined Sewer Overflow regulatory requirements in accordance with the King County consent decree"/>
        <s v="[Goals_Matrix].[Subgoal Long Name].&amp;[3.3  Protect and restore areas important for prioritized endpoints of concern]" c="3.3  Protect and restore areas important for prioritized endpoints of concern"/>
        <s v="[Goals_Matrix].[Subgoal Long Name].&amp;[4.1 Prioritize areas of overlapping equity needs as identified by other KC programs]" c="4.1 Prioritize areas of overlapping equity needs as identified by other KC programs"/>
      </sharedItems>
    </cacheField>
    <cacheField name="[Goals_Matrix].[metrics_config.Metric Name].[metrics_config.Metric Name]" caption="metrics_config.Metric Name" numFmtId="0" hierarchy="7" level="1">
      <sharedItems count="33">
        <s v="[Goals_Matrix].[metrics_config.Metric Name].&amp;[Localized flooding]" c="Localized flooding"/>
        <s v="[Goals_Matrix].[metrics_config.Metric Name].&amp;[Fish Passage Sites]" c="Fish Passage Sites"/>
        <s v="[Goals_Matrix].[metrics_config.Metric Name].&amp;[Precipitation]" c="Precipitation"/>
        <s v="[Goals_Matrix].[metrics_config.Metric Name].&amp;[Water quality assessment - Total Phosphorous]" c="Water quality assessment - Total Phosphorous"/>
        <s v="[Goals_Matrix].[metrics_config.Metric Name].&amp;[Imperviousness]" c="Imperviousness"/>
        <s v="[Goals_Matrix].[metrics_config.Metric Name].&amp;[History of drainage complaints]" c="History of drainage complaints"/>
        <s v="[Goals_Matrix].[metrics_config.Metric Name].&amp;[Predicted mean annual spawner mortality]" c="Predicted mean annual spawner mortality"/>
        <s v="[Goals_Matrix].[metrics_config.Metric Name].&amp;[Critical and Protected Habitats]" c="Critical and Protected Habitats"/>
        <s v="[Goals_Matrix].[metrics_config.Metric Name].&amp;[Water quality assessment - Total PCBs]" c="Water quality assessment - Total PCBs"/>
        <s v="[Goals_Matrix].[metrics_config.Metric Name].&amp;[Business Risk Exposure]" c="Business Risk Exposure"/>
        <s v="[Goals_Matrix].[metrics_config.Metric Name].&amp;[Average annual daily traffic volume (AADT)]" c="Average annual daily traffic volume (AADT)"/>
        <s v="[Goals_Matrix].[metrics_config.Metric Name].&amp;[Water quality assessment - Total PBDEs]" c="Water quality assessment - Total PBDEs"/>
        <s v="[Goals_Matrix].[metrics_config.Metric Name].&amp;[Sidewalk density]" c="Sidewalk density"/>
        <s v="[Goals_Matrix].[metrics_config.Metric Name].&amp;[Benthic - Index of Biotic Integrity]" c="Benthic - Index of Biotic Integrity"/>
        <s v="[Goals_Matrix].[metrics_config.Metric Name].&amp;[Urban heat islands]" c="Urban heat islands"/>
        <s v="[Goals_Matrix].[metrics_config.Metric Name].&amp;[GSI priority basin]" c="GSI priority basin"/>
        <s v="[Goals_Matrix].[metrics_config.Metric Name].&amp;[Age of development]" c="Age of development"/>
        <s v="[Goals_Matrix].[metrics_config.Metric Name].&amp;[Flow Control Index]" c="Flow Control Index"/>
        <s v="[Goals_Matrix].[metrics_config.Metric Name].&amp;[Swimming Beach Areas]" c="Swimming Beach Areas"/>
        <s v="[Goals_Matrix].[metrics_config.Metric Name].&amp;[Water quality assessment - Total Copper]" c="Water quality assessment - Total Copper"/>
        <s v="[Goals_Matrix].[metrics_config.Metric Name].&amp;[Water quality assessment - Fecal Coliform Bacteria]" c="Water quality assessment - Fecal Coliform Bacteria"/>
        <s v="[Goals_Matrix].[metrics_config.Metric Name].&amp;[Water quality assessment - Total Suspended Solids]" c="Water quality assessment - Total Suspended Solids"/>
        <s v="[Goals_Matrix].[metrics_config.Metric Name].&amp;[Water quality assessment - Total PAHs]" c="Water quality assessment - Total PAHs"/>
        <s v="[Goals_Matrix].[metrics_config.Metric Name].&amp;[ESJ Opportunity Index]" c="ESJ Opportunity Index"/>
        <s v="[Goals_Matrix].[metrics_config.Metric Name].&amp;[Water quality assessment - Total Nitrogen]" c="Water quality assessment - Total Nitrogen"/>
        <s v="[Goals_Matrix].[metrics_config.Metric Name].&amp;[Areas Draining to Phosphorus-Sensitive Lakes]" c="Areas Draining to Phosphorus-Sensitive Lakes"/>
        <s v="[Goals_Matrix].[metrics_config.Metric Name].&amp;[Opportunity Areas from KC LCI]" c="Opportunity Areas from KC LCI"/>
        <s v="[Goals_Matrix].[metrics_config.Metric Name].&amp;[Roadway safety]" c="Roadway safety"/>
        <s v="[Goals_Matrix].[metrics_config.Metric Name].&amp;[Shellfish Harvesting Areas]" c="Shellfish Harvesting Areas"/>
        <s v="[Goals_Matrix].[metrics_config.Metric Name].&amp;[Pavement Condition Index]" c="Pavement Condition Index"/>
        <s v="[Goals_Matrix].[metrics_config.Metric Name].&amp;[Water quality assessment - Total Zinc]" c="Water quality assessment - Total Zinc"/>
        <s v="[Goals_Matrix].[metrics_config.Metric Name].&amp;[Urban growth areas (UGA)]" c="Urban growth areas (UGA)"/>
        <s v="[Goals_Matrix].[metrics_config.Metric Name].&amp;[Water quality assessment - BEHP]" c="Water quality assessment - BEHP"/>
      </sharedItems>
    </cacheField>
  </cacheFields>
  <cacheHierarchies count="25">
    <cacheHierarchy uniqueName="[goals_config].[Goal Number]" caption="Goal Number" attribute="1" defaultMemberUniqueName="[goals_config].[Goal Number].[All]" allUniqueName="[goals_config].[Goal Number].[All]" dimensionUniqueName="[goals_config]" displayFolder="" count="2" memberValueDatatype="20" unbalanced="0"/>
    <cacheHierarchy uniqueName="[goals_config].[Goal Name]" caption="Goal Name" attribute="1" defaultMemberUniqueName="[goals_config].[Goal Name].[All]" allUniqueName="[goals_config].[Goal Name].[All]" dimensionUniqueName="[goals_config]" displayFolder="" count="2" memberValueDatatype="130" unbalanced="0"/>
    <cacheHierarchy uniqueName="[Goals_Matrix].[Goal Number]" caption="Goal Number" attribute="1" defaultMemberUniqueName="[Goals_Matrix].[Goal Number].[All]" allUniqueName="[Goals_Matrix].[Goal Number].[All]" dimensionUniqueName="[Goals_Matrix]" displayFolder="" count="2" memberValueDatatype="20" unbalanced="0"/>
    <cacheHierarchy uniqueName="[Goals_Matrix].[Goal Name]" caption="Goal Name" attribute="1" defaultMemberUniqueName="[Goals_Matrix].[Goal Name].[All]" allUniqueName="[Goals_Matrix].[Goal Name].[All]" dimensionUniqueName="[Goals_Matrix]" displayFolder="" count="2" memberValueDatatype="130" unbalanced="0"/>
    <cacheHierarchy uniqueName="[Goals_Matrix].[Subgoal Number]" caption="Subgoal Number" attribute="1" defaultMemberUniqueName="[Goals_Matrix].[Subgoal Number].[All]" allUniqueName="[Goals_Matrix].[Subgoal Number].[All]" dimensionUniqueName="[Goals_Matrix]" displayFolder="" count="2" memberValueDatatype="5" unbalanced="0"/>
    <cacheHierarchy uniqueName="[Goals_Matrix].[Hierarchy1]" caption="Hierarchy1" defaultMemberUniqueName="[Goals_Matrix].[Hierarchy1].[All]" allUniqueName="[Goals_Matrix].[Hierarchy1].[All]" dimensionUniqueName="[Goals_Matrix]" displayFolder="" count="4" unbalanced="0"/>
    <cacheHierarchy uniqueName="[Goals_Matrix].[Subgoal Name]" caption="Subgoal Name" attribute="1" defaultMemberUniqueName="[Goals_Matrix].[Subgoal Name].[All]" allUniqueName="[Goals_Matrix].[Subgoal Name].[All]" dimensionUniqueName="[Goals_Matrix]" displayFolder="" count="2" memberValueDatatype="130" unbalanced="0"/>
    <cacheHierarchy uniqueName="[Goals_Matrix].[metrics_config.Metric Name]" caption="metrics_config.Metric Name" attribute="1" defaultMemberUniqueName="[Goals_Matrix].[metrics_config.Metric Name].[All]" allUniqueName="[Goals_Matrix].[metrics_config.Metric Name].[All]" dimensionUniqueName="[Goals_Matrix]" displayFolder="" count="2" memberValueDatatype="130" unbalanced="0">
      <fieldsUsage count="2">
        <fieldUsage x="-1"/>
        <fieldUsage x="2"/>
      </fieldsUsage>
    </cacheHierarchy>
    <cacheHierarchy uniqueName="[Goals_Matrix].[Goal Long Name]" caption="Goal Long Name" attribute="1" defaultMemberUniqueName="[Goals_Matrix].[Goal Long Name].[All]" allUniqueName="[Goals_Matrix].[Goal Long Name].[All]" allCaption="All" dimensionUniqueName="[Goals_Matrix]" displayFolder="" count="2" memberValueDatatype="130" unbalanced="0">
      <fieldsUsage count="2">
        <fieldUsage x="-1"/>
        <fieldUsage x="0"/>
      </fieldsUsage>
    </cacheHierarchy>
    <cacheHierarchy uniqueName="[Goals_Matrix].[Subgoal Long Name]" caption="Subgoal Long Name" attribute="1" defaultMemberUniqueName="[Goals_Matrix].[Subgoal Long Name].[All]" allUniqueName="[Goals_Matrix].[Subgoal Long Name].[All]" dimensionUniqueName="[Goals_Matrix]" displayFolder="" count="2" memberValueDatatype="130" unbalanced="0">
      <fieldsUsage count="2">
        <fieldUsage x="-1"/>
        <fieldUsage x="1"/>
      </fieldsUsage>
    </cacheHierarchy>
    <cacheHierarchy uniqueName="[Measures]" caption="Measures" attribute="1" keyAttribute="1" defaultMemberUniqueName="[Measures].[__No measures defined]" dimensionUniqueName="[Measures]" displayFolder="" measures="1" count="1" memberValueDatatype="130" unbalanced="0"/>
    <cacheHierarchy uniqueName="[metrics_config].[Hierarchy1]" caption="Hierarchy1" defaultMemberUniqueName="[metrics_config].[Hierarchy1].[All]" allUniqueName="[metrics_config].[Hierarchy1].[All]" dimensionUniqueName="[metrics_config]" displayFolder="" count="3" unbalanced="0"/>
    <cacheHierarchy uniqueName="[metrics_config].[Subgoal Number]" caption="Subgoal Number" attribute="1" defaultMemberUniqueName="[metrics_config].[Subgoal Number].[All]" allUniqueName="[metrics_config].[Subgoal Number].[All]" dimensionUniqueName="[metrics_config]" displayFolder="" count="2" memberValueDatatype="5" unbalanced="0"/>
    <cacheHierarchy uniqueName="[metrics_config].[Metric Name]" caption="Metric Name" attribute="1" defaultMemberUniqueName="[metrics_config].[Metric Name].[All]" allUniqueName="[metrics_config].[Metric Name].[All]" dimensionUniqueName="[metrics_config]" displayFolder="" count="2" memberValueDatatype="130" unbalanced="0"/>
    <cacheHierarchy uniqueName="[Scores].[metrics_config.Metric Name]" caption="metrics_config.Metric Name" attribute="1" defaultMemberUniqueName="[Scores].[metrics_config.Metric Name].[All]" allUniqueName="[Scores].[metrics_config.Metric Name].[All]" dimensionUniqueName="[Scores]" displayFolder="" count="2" memberValueDatatype="130" unbalanced="0"/>
    <cacheHierarchy uniqueName="[Scores].[Score]" caption="Score" attribute="1" defaultMemberUniqueName="[Scores].[Score].[All]" allUniqueName="[Scores].[Score].[All]" dimensionUniqueName="[Scores]" displayFolder="" count="2" memberValueDatatype="20" unbalanced="0"/>
    <cacheHierarchy uniqueName="[Measures].[__XL_Count goals_config]" caption="__XL_Count goals_config" measure="1" displayFolder="" measureGroup="goals_config" count="0" hidden="1"/>
    <cacheHierarchy uniqueName="[Measures].[__XL_Count metrics_config]" caption="__XL_Count metrics_config" measure="1" displayFolder="" measureGroup="metrics_config" count="0" hidden="1"/>
    <cacheHierarchy uniqueName="[Measures].[__XL_Count Goals_Matrix]" caption="__XL_Count Goals_Matrix" measure="1" displayFolder="" measureGroup="Goals_Matrix" count="0" hidden="1"/>
    <cacheHierarchy uniqueName="[Measures].[__XL_Count Scores]" caption="__XL_Count Scores" measure="1" displayFolder="" measureGroup="Scores" count="0" hidden="1"/>
    <cacheHierarchy uniqueName="[Measures].[__No measures defined]" caption="__No measures defined" measure="1" displayFolder="" count="0" hidden="1"/>
    <cacheHierarchy uniqueName="[Measures].[Sum of Goal Number]" caption="Sum of Goal Number" measure="1" displayFolder="" measureGroup="goals_config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bgoal Number]" caption="Sum of Subgoal Number" measure="1" displayFolder="" measureGroup="metrics_config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Goal Number 2]" caption="Sum of Goal Number 2" measure="1" displayFolder="" measureGroup="Goals_Matri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ubgoal Number 2]" caption="Sum of Subgoal Number 2" measure="1" displayFolder="" measureGroup="Goals_Matri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tupleCache>
    <queryCache count="51">
      <query mdx="[Goals_Matrix].[Goal Long Name].[All]">
        <tpls c="1">
          <tpl hier="8" item="4294967295"/>
        </tpls>
      </query>
      <query mdx="[Goals_Matrix].[Goal Long Name].&amp;[4. Implement Equity and Social Justice]">
        <tpls c="1">
          <tpl fld="0" item="0"/>
        </tpls>
      </query>
      <query mdx="[Goals_Matrix].[Subgoal Long Name].&amp;[4.2 Address infrastructure gaps in underserved populations]">
        <tpls c="1">
          <tpl fld="1" item="0"/>
        </tpls>
      </query>
      <query mdx="[Goals_Matrix].[metrics_config.Metric Name].&amp;[Localized flooding]">
        <tpls c="1">
          <tpl fld="2" item="0"/>
        </tpls>
      </query>
      <query mdx="[Goals_Matrix].[Goal Long Name].&amp;[3. Preserve and restore wildlife habitat]">
        <tpls c="1">
          <tpl fld="0" item="1"/>
        </tpls>
      </query>
      <query mdx="[Goals_Matrix].[Subgoal Long Name].&amp;[3.5 Preserve last remaining best lands in King County]">
        <tpls c="1">
          <tpl fld="1" item="1"/>
        </tpls>
      </query>
      <query mdx="[Goals_Matrix].[Subgoal Long Name].&amp;[3.2  Preserve and restore wildlife habitat]">
        <tpls c="1">
          <tpl fld="1" item="2"/>
        </tpls>
      </query>
      <query mdx="[Goals_Matrix].[metrics_config.Metric Name].&amp;[Fish Passage Sites]">
        <tpls c="1">
          <tpl fld="2" item="1"/>
        </tpls>
      </query>
      <query mdx="[Goals_Matrix].[Goal Long Name].&amp;[2. Increase resilience to climate change impacts]">
        <tpls c="1">
          <tpl fld="0" item="2"/>
        </tpls>
      </query>
      <query mdx="[Goals_Matrix].[Subgoal Long Name].&amp;[2.1 Target areas most vulnerable to and at risk for climate change impacts.]">
        <tpls c="1">
          <tpl fld="1" item="3"/>
        </tpls>
      </query>
      <query mdx="[Goals_Matrix].[metrics_config.Metric Name].&amp;[Precipitation]">
        <tpls c="1">
          <tpl fld="2" item="2"/>
        </tpls>
      </query>
      <query mdx="[Goals_Matrix].[Goal Long Name].&amp;[1. Improve water quality outcomes]">
        <tpls c="1">
          <tpl fld="0" item="3"/>
        </tpls>
      </query>
      <query mdx="[Goals_Matrix].[Subgoal Long Name].&amp;[1.1 Prioritize areas based on pollutant concentrations]">
        <tpls c="1">
          <tpl fld="1" item="4"/>
        </tpls>
      </query>
      <query mdx="[Goals_Matrix].[metrics_config.Metric Name].&amp;[Water quality assessment - Total Phosphorous]">
        <tpls c="1">
          <tpl fld="2" item="3"/>
        </tpls>
      </query>
      <query mdx="[Goals_Matrix].[metrics_config.Metric Name].&amp;[Imperviousness]">
        <tpls c="1">
          <tpl fld="2" item="4"/>
        </tpls>
      </query>
      <query mdx="[Goals_Matrix].[metrics_config.Metric Name].&amp;[History of drainage complaints]">
        <tpls c="1">
          <tpl fld="2" item="5"/>
        </tpls>
      </query>
      <query mdx="[Goals_Matrix].[Subgoal Long Name].&amp;[3.4  Reduce salmon pre-spawning mortality (PSM) /Urban Runoff Mortality Syndrome (URMS)]">
        <tpls c="1">
          <tpl fld="1" item="5"/>
        </tpls>
      </query>
      <query mdx="[Goals_Matrix].[metrics_config.Metric Name].&amp;[Predicted mean annual spawner mortality]">
        <tpls c="1">
          <tpl fld="2" item="6"/>
        </tpls>
      </query>
      <query mdx="[Goals_Matrix].[metrics_config.Metric Name].&amp;[Critical and Protected Habitats]">
        <tpls c="1">
          <tpl fld="2" item="7"/>
        </tpls>
      </query>
      <query mdx="[Goals_Matrix].[metrics_config.Metric Name].&amp;[Water quality assessment - Total PCBs]">
        <tpls c="1">
          <tpl fld="2" item="8"/>
        </tpls>
      </query>
      <query mdx="[Goals_Matrix].[metrics_config.Metric Name].&amp;[Business Risk Exposure]">
        <tpls c="1">
          <tpl fld="2" item="9"/>
        </tpls>
      </query>
      <query mdx="[Goals_Matrix].[metrics_config.Metric Name].&amp;[Average annual daily traffic volume (AADT)]">
        <tpls c="1">
          <tpl fld="2" item="10"/>
        </tpls>
      </query>
      <query mdx="[Goals_Matrix].[metrics_config.Metric Name].&amp;[Water quality assessment - Total PBDEs]">
        <tpls c="1">
          <tpl fld="2" item="11"/>
        </tpls>
      </query>
      <query mdx="[Goals_Matrix].[Goal Long Name].&amp;[5. Accelerate or exceed intended benefits of regulatory requirements]">
        <tpls c="1">
          <tpl fld="0" item="4"/>
        </tpls>
      </query>
      <query mdx="[Goals_Matrix].[Subgoal Long Name].&amp;[1.3 Improve infrastructure in areas with inadequate stormwater management.]">
        <tpls c="1">
          <tpl fld="1" item="6"/>
        </tpls>
      </query>
      <query mdx="[Goals_Matrix].[Subgoal Long Name].&amp;[4.3 Improve access to safe &amp; high-quality roadway infrastructure]">
        <tpls c="1">
          <tpl fld="1" item="7"/>
        </tpls>
      </query>
      <query mdx="[Goals_Matrix].[metrics_config.Metric Name].&amp;[Sidewalk density]">
        <tpls c="1">
          <tpl fld="2" item="12"/>
        </tpls>
      </query>
      <query mdx="[Goals_Matrix].[Subgoal Long Name].&amp;[3.1 Improve B-IBI in prioritized areas]">
        <tpls c="1">
          <tpl fld="1" item="8"/>
        </tpls>
      </query>
      <query mdx="[Goals_Matrix].[metrics_config.Metric Name].&amp;[Benthic - Index of Biotic Integrity]">
        <tpls c="1">
          <tpl fld="2" item="13"/>
        </tpls>
      </query>
      <query mdx="[Goals_Matrix].[metrics_config.Metric Name].&amp;[Urban heat islands]">
        <tpls c="1">
          <tpl fld="2" item="14"/>
        </tpls>
      </query>
      <query mdx="[Goals_Matrix].[Subgoal Long Name].&amp;[5.1 Help meet Combined Sewer Overflow regulatory requirements in accordance with the King County consent decree]">
        <tpls c="1">
          <tpl fld="1" item="9"/>
        </tpls>
      </query>
      <query mdx="[Goals_Matrix].[metrics_config.Metric Name].&amp;[GSI priority basin]">
        <tpls c="1">
          <tpl fld="2" item="15"/>
        </tpls>
      </query>
      <query mdx="[Goals_Matrix].[metrics_config.Metric Name].&amp;[Age of development]">
        <tpls c="1">
          <tpl fld="2" item="16"/>
        </tpls>
      </query>
      <query mdx="[Goals_Matrix].[metrics_config.Metric Name].&amp;[Flow Control Index]">
        <tpls c="1">
          <tpl fld="2" item="17"/>
        </tpls>
      </query>
      <query mdx="[Goals_Matrix].[Subgoal Long Name].&amp;[3.3  Protect and restore areas important for prioritized endpoints of concern]">
        <tpls c="1">
          <tpl fld="1" item="10"/>
        </tpls>
      </query>
      <query mdx="[Goals_Matrix].[metrics_config.Metric Name].&amp;[Swimming Beach Areas]">
        <tpls c="1">
          <tpl fld="2" item="18"/>
        </tpls>
      </query>
      <query mdx="[Goals_Matrix].[metrics_config.Metric Name].&amp;[Water quality assessment - Total Copper]">
        <tpls c="1">
          <tpl fld="2" item="19"/>
        </tpls>
      </query>
      <query mdx="[Goals_Matrix].[metrics_config.Metric Name].&amp;[Water quality assessment - Fecal Coliform Bacteria]">
        <tpls c="1">
          <tpl fld="2" item="20"/>
        </tpls>
      </query>
      <query mdx="[Goals_Matrix].[metrics_config.Metric Name].&amp;[Water quality assessment - Total Suspended Solids]">
        <tpls c="1">
          <tpl fld="2" item="21"/>
        </tpls>
      </query>
      <query mdx="[Goals_Matrix].[metrics_config.Metric Name].&amp;[Water quality assessment - Total PAHs]">
        <tpls c="1">
          <tpl fld="2" item="22"/>
        </tpls>
      </query>
      <query mdx="[Goals_Matrix].[Subgoal Long Name].&amp;[4.1 Prioritize areas of overlapping equity needs as identified by other KC programs]">
        <tpls c="1">
          <tpl fld="1" item="11"/>
        </tpls>
      </query>
      <query mdx="[Goals_Matrix].[metrics_config.Metric Name].&amp;[ESJ Opportunity Index]">
        <tpls c="1">
          <tpl fld="2" item="23"/>
        </tpls>
      </query>
      <query mdx="[Goals_Matrix].[metrics_config.Metric Name].&amp;[Water quality assessment - Total Nitrogen]">
        <tpls c="1">
          <tpl fld="2" item="24"/>
        </tpls>
      </query>
      <query mdx="[Goals_Matrix].[metrics_config.Metric Name].&amp;[Areas Draining to Phosphorus-Sensitive Lakes]">
        <tpls c="1">
          <tpl fld="2" item="25"/>
        </tpls>
      </query>
      <query mdx="[Goals_Matrix].[metrics_config.Metric Name].&amp;[Opportunity Areas from KC LCI]">
        <tpls c="1">
          <tpl fld="2" item="26"/>
        </tpls>
      </query>
      <query mdx="[Goals_Matrix].[metrics_config.Metric Name].&amp;[Roadway safety]">
        <tpls c="1">
          <tpl fld="2" item="27"/>
        </tpls>
      </query>
      <query mdx="[Goals_Matrix].[metrics_config.Metric Name].&amp;[Shellfish Harvesting Areas]">
        <tpls c="1">
          <tpl fld="2" item="28"/>
        </tpls>
      </query>
      <query mdx="[Goals_Matrix].[metrics_config.Metric Name].&amp;[Pavement Condition Index]">
        <tpls c="1">
          <tpl fld="2" item="29"/>
        </tpls>
      </query>
      <query mdx="[Goals_Matrix].[metrics_config.Metric Name].&amp;[Water quality assessment - Total Zinc]">
        <tpls c="1">
          <tpl fld="2" item="30"/>
        </tpls>
      </query>
      <query mdx="[Goals_Matrix].[metrics_config.Metric Name].&amp;[Urban growth areas (UGA)]">
        <tpls c="1">
          <tpl fld="2" item="31"/>
        </tpls>
      </query>
      <query mdx="[Goals_Matrix].[metrics_config.Metric Name].&amp;[Water quality assessment - BEHP]">
        <tpls c="1">
          <tpl fld="2" item="32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Nilsen" refreshedDate="44677.728125347225" createdVersion="5" refreshedVersion="6" minRefreshableVersion="3" recordCount="0" supportSubquery="1" supportAdvancedDrill="1" xr:uid="{2AE48285-E431-438F-99A1-25527461600E}">
  <cacheSource type="external" connectionId="8"/>
  <cacheFields count="3">
    <cacheField name="[Goals_Matrix].[Hierarchy1].[Goal Long Name]" caption="Goal Long Name" numFmtId="0" hierarchy="5" level="1">
      <sharedItems count="5">
        <s v="1. Improve water quality outcomes"/>
        <s v="2. Increase resilience to climate change impacts"/>
        <s v="3. Preserve and restore wildlife habitat"/>
        <s v="4. Implement Equity and Social Justice"/>
        <s v="5. Accelerate or exceed intended benefits of regulatory requirements"/>
      </sharedItems>
      <extLst>
        <ext xmlns:x15="http://schemas.microsoft.com/office/spreadsheetml/2010/11/main" uri="{4F2E5C28-24EA-4eb8-9CBF-B6C8F9C3D259}">
          <x15:cachedUniqueNames>
            <x15:cachedUniqueName index="0" name="[Goals_Matrix].[Hierarchy1].[Goal Long Name].&amp;[1. Improve water quality outcomes]"/>
            <x15:cachedUniqueName index="1" name="[Goals_Matrix].[Hierarchy1].[Goal Long Name].&amp;[2. Increase resilience to climate change impacts]"/>
            <x15:cachedUniqueName index="2" name="[Goals_Matrix].[Hierarchy1].[Goal Long Name].&amp;[3. Preserve and restore wildlife habitat]"/>
            <x15:cachedUniqueName index="3" name="[Goals_Matrix].[Hierarchy1].[Goal Long Name].&amp;[4. Implement Equity and Social Justice]"/>
            <x15:cachedUniqueName index="4" name="[Goals_Matrix].[Hierarchy1].[Goal Long Name].&amp;[5. Accelerate or exceed intended benefits of regulatory requirements]"/>
          </x15:cachedUniqueNames>
        </ext>
      </extLst>
    </cacheField>
    <cacheField name="[Goals_Matrix].[Hierarchy1].[Subgoal Long Name]" caption="Subgoal Long Name" numFmtId="0" hierarchy="5" level="2">
      <sharedItems count="2">
        <s v="1.1 Prioritize areas based on pollutant concentrations"/>
        <s v="1.3 Improve infrastructure in areas with inadequate stormwater management."/>
      </sharedItems>
      <extLst>
        <ext xmlns:x15="http://schemas.microsoft.com/office/spreadsheetml/2010/11/main" uri="{4F2E5C28-24EA-4eb8-9CBF-B6C8F9C3D259}">
          <x15:cachedUniqueNames>
            <x15:cachedUniqueName index="0" name="[Goals_Matrix].[Hierarchy1].[Goal Long Name].&amp;[1. Improve water quality outcomes].&amp;[1.1 Prioritize areas based on pollutant concentrations]"/>
            <x15:cachedUniqueName index="1" name="[Goals_Matrix].[Hierarchy1].[Goal Long Name].&amp;[1. Improve water quality outcomes].&amp;[1.3 Improve infrastructure in areas with inadequate stormwater management.]"/>
          </x15:cachedUniqueNames>
        </ext>
      </extLst>
    </cacheField>
    <cacheField name="[Goals_Matrix].[Hierarchy1].[metrics_config.Metric Name]" caption="metrics_config.Metric Name" numFmtId="0" hierarchy="5" level="3">
      <sharedItems count="15">
        <s v="Age of development"/>
        <s v="Business Risk Exposure"/>
        <s v="Imperviousness"/>
        <s v="Water quality assessment - BEHP"/>
        <s v="Water quality assessment - Fecal Coliform Bacteria"/>
        <s v="Water quality assessment - Total Copper"/>
        <s v="Water quality assessment - Total Nitrogen"/>
        <s v="Water quality assessment - Total PAHs"/>
        <s v="Water quality assessment - Total PBDEs"/>
        <s v="Water quality assessment - Total PCBs"/>
        <s v="Water quality assessment - Total Phosphorous"/>
        <s v="Water quality assessment - Total Suspended Solids"/>
        <s v="Water quality assessment - Total Zinc"/>
        <s v="Age of development"/>
        <s v="Business Risk Exposure"/>
      </sharedItems>
      <extLst>
        <ext xmlns:x15="http://schemas.microsoft.com/office/spreadsheetml/2010/11/main" uri="{4F2E5C28-24EA-4eb8-9CBF-B6C8F9C3D259}">
          <x15:cachedUniqueNames>
            <x15:cachedUniqueName index="0" name="[Goals_Matrix].[Hierarchy1].[Goal Long Name].&amp;[1. Improve water quality outcomes].&amp;[1.1 Prioritize areas based on pollutant concentrations].&amp;[Age of development]"/>
            <x15:cachedUniqueName index="1" name="[Goals_Matrix].[Hierarchy1].[Goal Long Name].&amp;[1. Improve water quality outcomes].&amp;[1.1 Prioritize areas based on pollutant concentrations].&amp;[Business Risk Exposure]"/>
            <x15:cachedUniqueName index="2" name="[Goals_Matrix].[Hierarchy1].[Goal Long Name].&amp;[1. Improve water quality outcomes].&amp;[1.1 Prioritize areas based on pollutant concentrations].&amp;[Imperviousness]"/>
            <x15:cachedUniqueName index="3" name="[Goals_Matrix].[Hierarchy1].[Goal Long Name].&amp;[1. Improve water quality outcomes].&amp;[1.1 Prioritize areas based on pollutant concentrations].&amp;[Water quality assessment - BEHP]"/>
            <x15:cachedUniqueName index="4" name="[Goals_Matrix].[Hierarchy1].[Goal Long Name].&amp;[1. Improve water quality outcomes].&amp;[1.1 Prioritize areas based on pollutant concentrations].&amp;[Water quality assessment - Fecal Coliform Bacteria]"/>
            <x15:cachedUniqueName index="5" name="[Goals_Matrix].[Hierarchy1].[Goal Long Name].&amp;[1. Improve water quality outcomes].&amp;[1.1 Prioritize areas based on pollutant concentrations].&amp;[Water quality assessment - Total Copper]"/>
            <x15:cachedUniqueName index="6" name="[Goals_Matrix].[Hierarchy1].[Goal Long Name].&amp;[1. Improve water quality outcomes].&amp;[1.1 Prioritize areas based on pollutant concentrations].&amp;[Water quality assessment - Total Nitrogen]"/>
            <x15:cachedUniqueName index="7" name="[Goals_Matrix].[Hierarchy1].[Goal Long Name].&amp;[1. Improve water quality outcomes].&amp;[1.1 Prioritize areas based on pollutant concentrations].&amp;[Water quality assessment - Total PAHs]"/>
            <x15:cachedUniqueName index="8" name="[Goals_Matrix].[Hierarchy1].[Goal Long Name].&amp;[1. Improve water quality outcomes].&amp;[1.1 Prioritize areas based on pollutant concentrations].&amp;[Water quality assessment - Total PBDEs]"/>
            <x15:cachedUniqueName index="9" name="[Goals_Matrix].[Hierarchy1].[Goal Long Name].&amp;[1. Improve water quality outcomes].&amp;[1.1 Prioritize areas based on pollutant concentrations].&amp;[Water quality assessment - Total PCBs]"/>
            <x15:cachedUniqueName index="10" name="[Goals_Matrix].[Hierarchy1].[Goal Long Name].&amp;[1. Improve water quality outcomes].&amp;[1.1 Prioritize areas based on pollutant concentrations].&amp;[Water quality assessment - Total Phosphorous]"/>
            <x15:cachedUniqueName index="11" name="[Goals_Matrix].[Hierarchy1].[Goal Long Name].&amp;[1. Improve water quality outcomes].&amp;[1.1 Prioritize areas based on pollutant concentrations].&amp;[Water quality assessment - Total Suspended Solids]"/>
            <x15:cachedUniqueName index="12" name="[Goals_Matrix].[Hierarchy1].[Goal Long Name].&amp;[1. Improve water quality outcomes].&amp;[1.1 Prioritize areas based on pollutant concentrations].&amp;[Water quality assessment - Total Zinc]"/>
            <x15:cachedUniqueName index="13" name="[Goals_Matrix].[Hierarchy1].[Goal Long Name].&amp;[1. Improve water quality outcomes].&amp;[1.3 Improve infrastructure in areas with inadequate stormwater management.].&amp;[Age of development]"/>
            <x15:cachedUniqueName index="14" name="[Goals_Matrix].[Hierarchy1].[Goal Long Name].&amp;[1. Improve water quality outcomes].&amp;[1.3 Improve infrastructure in areas with inadequate stormwater management.].&amp;[Business Risk Exposure]"/>
          </x15:cachedUniqueNames>
        </ext>
      </extLst>
    </cacheField>
  </cacheFields>
  <cacheHierarchies count="24">
    <cacheHierarchy uniqueName="[goals_config].[Goal Number]" caption="Goal Number" attribute="1" defaultMemberUniqueName="[goals_config].[Goal Number].[All]" allUniqueName="[goals_config].[Goal Number].[All]" dimensionUniqueName="[goals_config]" displayFolder="" count="0" memberValueDatatype="20" unbalanced="0"/>
    <cacheHierarchy uniqueName="[goals_config].[Goal Name]" caption="Goal Name" attribute="1" defaultMemberUniqueName="[goals_config].[Goal Name].[All]" allUniqueName="[goals_config].[Goal Name].[All]" dimensionUniqueName="[goals_config]" displayFolder="" count="0" memberValueDatatype="130" unbalanced="0"/>
    <cacheHierarchy uniqueName="[Goals_Matrix].[Goal Number]" caption="Goal Number" attribute="1" defaultMemberUniqueName="[Goals_Matrix].[Goal Number].[All]" allUniqueName="[Goals_Matrix].[Goal Number].[All]" dimensionUniqueName="[Goals_Matrix]" displayFolder="" count="0" memberValueDatatype="20" unbalanced="0"/>
    <cacheHierarchy uniqueName="[Goals_Matrix].[Goal Name]" caption="Goal Name" attribute="1" defaultMemberUniqueName="[Goals_Matrix].[Goal Name].[All]" allUniqueName="[Goals_Matrix].[Goal Name].[All]" dimensionUniqueName="[Goals_Matrix]" displayFolder="" count="0" memberValueDatatype="130" unbalanced="0"/>
    <cacheHierarchy uniqueName="[Goals_Matrix].[Subgoal Number]" caption="Subgoal Number" attribute="1" defaultMemberUniqueName="[Goals_Matrix].[Subgoal Number].[All]" allUniqueName="[Goals_Matrix].[Subgoal Number].[All]" dimensionUniqueName="[Goals_Matrix]" displayFolder="" count="0" memberValueDatatype="5" unbalanced="0"/>
    <cacheHierarchy uniqueName="[Goals_Matrix].[Hierarchy1]" caption="Hierarchy1" defaultMemberUniqueName="[Goals_Matrix].[Hierarchy1].[All]" allUniqueName="[Goals_Matrix].[Hierarchy1].[All]" dimensionUniqueName="[Goals_Matrix]" displayFolder="" count="4" unbalanced="0">
      <fieldsUsage count="4">
        <fieldUsage x="-1"/>
        <fieldUsage x="0"/>
        <fieldUsage x="1"/>
        <fieldUsage x="2"/>
      </fieldsUsage>
    </cacheHierarchy>
    <cacheHierarchy uniqueName="[Goals_Matrix].[Subgoal Name]" caption="Subgoal Name" attribute="1" defaultMemberUniqueName="[Goals_Matrix].[Subgoal Name].[All]" allUniqueName="[Goals_Matrix].[Subgoal Name].[All]" dimensionUniqueName="[Goals_Matrix]" displayFolder="" count="0" memberValueDatatype="130" unbalanced="0"/>
    <cacheHierarchy uniqueName="[Goals_Matrix].[metrics_config.Metric Name]" caption="metrics_config.Metric Name" attribute="1" defaultMemberUniqueName="[Goals_Matrix].[metrics_config.Metric Name].[All]" allUniqueName="[Goals_Matrix].[metrics_config.Metric Name].[All]" dimensionUniqueName="[Goals_Matrix]" displayFolder="" count="0" memberValueDatatype="130" unbalanced="0"/>
    <cacheHierarchy uniqueName="[Goals_Matrix].[Goal Long Name]" caption="Goal Long Name" attribute="1" defaultMemberUniqueName="[Goals_Matrix].[Goal Long Name].[All]" allUniqueName="[Goals_Matrix].[Goal Long Name].[All]" dimensionUniqueName="[Goals_Matrix]" displayFolder="" count="0" memberValueDatatype="130" unbalanced="0"/>
    <cacheHierarchy uniqueName="[Goals_Matrix].[Subgoal Long Name]" caption="Subgoal Long Name" attribute="1" defaultMemberUniqueName="[Goals_Matrix].[Subgoal Long Name].[All]" allUniqueName="[Goals_Matrix].[Subgoal Long Name].[All]" dimensionUniqueName="[Goals_Matrix]" displayFolder="" count="0" memberValueDatatype="130" unbalanced="0"/>
    <cacheHierarchy uniqueName="[metrics_config].[Hierarchy1]" caption="Hierarchy1" defaultMemberUniqueName="[metrics_config].[Hierarchy1].[All]" allUniqueName="[metrics_config].[Hierarchy1].[All]" dimensionUniqueName="[metrics_config]" displayFolder="" count="0" unbalanced="0"/>
    <cacheHierarchy uniqueName="[metrics_config].[Subgoal Number]" caption="Subgoal Number" attribute="1" defaultMemberUniqueName="[metrics_config].[Subgoal Number].[All]" allUniqueName="[metrics_config].[Subgoal Number].[All]" dimensionUniqueName="[metrics_config]" displayFolder="" count="0" memberValueDatatype="5" unbalanced="0"/>
    <cacheHierarchy uniqueName="[metrics_config].[Metric Name]" caption="Metric Name" attribute="1" defaultMemberUniqueName="[metrics_config].[Metric Name].[All]" allUniqueName="[metrics_config].[Metric Name].[All]" dimensionUniqueName="[metrics_config]" displayFolder="" count="0" memberValueDatatype="130" unbalanced="0"/>
    <cacheHierarchy uniqueName="[Scores].[metrics_config.Metric Name]" caption="metrics_config.Metric Name" attribute="1" defaultMemberUniqueName="[Scores].[metrics_config.Metric Name].[All]" allUniqueName="[Scores].[metrics_config.Metric Name].[All]" dimensionUniqueName="[Scores]" displayFolder="" count="0" memberValueDatatype="130" unbalanced="0"/>
    <cacheHierarchy uniqueName="[Scores].[Score]" caption="Score" attribute="1" defaultMemberUniqueName="[Scores].[Score].[All]" allUniqueName="[Scores].[Score].[All]" dimensionUniqueName="[Scores]" displayFolder="" count="0" memberValueDatatype="20" unbalanced="0"/>
    <cacheHierarchy uniqueName="[Measures].[__XL_Count goals_config]" caption="__XL_Count goals_config" measure="1" displayFolder="" measureGroup="goals_config" count="0" hidden="1"/>
    <cacheHierarchy uniqueName="[Measures].[__XL_Count metrics_config]" caption="__XL_Count metrics_config" measure="1" displayFolder="" measureGroup="metrics_config" count="0" hidden="1"/>
    <cacheHierarchy uniqueName="[Measures].[__XL_Count Goals_Matrix]" caption="__XL_Count Goals_Matrix" measure="1" displayFolder="" measureGroup="Goals_Matrix" count="0" hidden="1"/>
    <cacheHierarchy uniqueName="[Measures].[__XL_Count Scores]" caption="__XL_Count Scores" measure="1" displayFolder="" measureGroup="Scores" count="0" hidden="1"/>
    <cacheHierarchy uniqueName="[Measures].[__No measures defined]" caption="__No measures defined" measure="1" displayFolder="" count="0" hidden="1"/>
    <cacheHierarchy uniqueName="[Measures].[Sum of Goal Number]" caption="Sum of Goal Number" measure="1" displayFolder="" measureGroup="goals_config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bgoal Number]" caption="Sum of Subgoal Number" measure="1" displayFolder="" measureGroup="metrics_confi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oal Number 2]" caption="Sum of Goal Number 2" measure="1" displayFolder="" measureGroup="Goals_Matri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ubgoal Number 2]" caption="Sum of Subgoal Number 2" measure="1" displayFolder="" measureGroup="Goals_Matri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name="goals_config" uniqueName="[goals_config]" caption="goals_config"/>
    <dimension name="Goals_Matrix" uniqueName="[Goals_Matrix]" caption="Goals_Matrix"/>
    <dimension measure="1" name="Measures" uniqueName="[Measures]" caption="Measures"/>
    <dimension name="metrics_config" uniqueName="[metrics_config]" caption="metrics_config"/>
    <dimension name="Scores" uniqueName="[Scores]" caption="Scores"/>
  </dimensions>
  <measureGroups count="4">
    <measureGroup name="goals_config" caption="goals_config"/>
    <measureGroup name="Goals_Matrix" caption="Goals_Matrix"/>
    <measureGroup name="metrics_config" caption="metrics_config"/>
    <measureGroup name="Scores" caption="Scores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Nilsen" refreshedDate="44677.728126504633" backgroundQuery="1" createdVersion="6" refreshedVersion="6" minRefreshableVersion="3" recordCount="0" supportSubquery="1" supportAdvancedDrill="1" xr:uid="{BBBC5E83-7D1C-4550-AC38-DA897F9416CA}">
  <cacheSource type="external" connectionId="8"/>
  <cacheFields count="7">
    <cacheField name="[Goals_Matrix].[Goal Name].[Goal Name]" caption="Goal Name" numFmtId="0" hierarchy="3" level="1">
      <sharedItems count="5">
        <s v="Improve water quality outcomes"/>
        <s v="Increase resilience to climate change impacts"/>
        <s v="Preserve and restore wildlife habitat"/>
        <s v="Implement Equity and Social Justice"/>
        <s v="Accelerate or exceed intended benefits of regulatory requirements"/>
      </sharedItems>
    </cacheField>
    <cacheField name="[Measures].[Sum of Goal Number 2]" caption="Sum of Goal Number 2" numFmtId="0" hierarchy="22" level="32767"/>
    <cacheField name="[Measures].[Sum of Subgoal Number 2]" caption="Sum of Subgoal Number 2" numFmtId="0" hierarchy="23" level="32767"/>
    <cacheField name="[Goals_Matrix].[Subgoal Name].[Subgoal Name]" caption="Subgoal Name" numFmtId="0" hierarchy="6" level="1">
      <sharedItems count="12">
        <s v="Prioritize areas based on pollutant concentrations"/>
        <s v="Improve infrastructure in areas with inadequate stormwater management."/>
        <s v="Target areas most vulnerable to and at risk for climate change impacts."/>
        <s v="Improve B-IBI in prioritized areas"/>
        <s v=" Preserve and restore wildlife habitat"/>
        <s v=" Protect and restore areas important for prioritized endpoints of concern"/>
        <s v=" Reduce salmon pre-spawning mortality (PSM) /Urban Runoff Mortality Syndrome (URMS)"/>
        <s v="Preserve last remaining best lands in King County"/>
        <s v="Prioritize areas of overlapping equity needs as identified by other KC programs"/>
        <s v="Address infrastructure gaps in underserved populations"/>
        <s v="Improve access to safe &amp; high-quality roadway infrastructure"/>
        <s v="Help meet Combined Sewer Overflow regulatory requirements in accordance with the King County consent decree"/>
      </sharedItems>
    </cacheField>
    <cacheField name="[Goals_Matrix].[metrics_config.Metric Name].[metrics_config.Metric Name]" caption="metrics_config.Metric Name" numFmtId="0" hierarchy="7" level="1">
      <sharedItems count="33">
        <s v="Age of development"/>
        <s v="Business Risk Exposure"/>
        <s v="Imperviousness"/>
        <s v="Water quality assessment - BEHP"/>
        <s v="Water quality assessment - Fecal Coliform Bacteria"/>
        <s v="Water quality assessment - Total Copper"/>
        <s v="Water quality assessment - Total Nitrogen"/>
        <s v="Water quality assessment - Total PAHs"/>
        <s v="Water quality assessment - Total PBDEs"/>
        <s v="Water quality assessment - Total PCBs"/>
        <s v="Water quality assessment - Total Phosphorous"/>
        <s v="Water quality assessment - Total Suspended Solids"/>
        <s v="Water quality assessment - Total Zinc"/>
        <s v="Precipitation"/>
        <s v="Urban heat islands"/>
        <s v="Benthic - Index of Biotic Integrity"/>
        <s v="Flow Control Index"/>
        <s v="Critical and Protected Habitats"/>
        <s v="Fish Passage Sites"/>
        <s v="Areas Draining to Phosphorus-Sensitive Lakes"/>
        <s v="Shellfish Harvesting Areas"/>
        <s v="Swimming Beach Areas"/>
        <s v="Average annual daily traffic volume (AADT)"/>
        <s v="Predicted mean annual spawner mortality"/>
        <s v="Urban growth areas (UGA)"/>
        <s v="ESJ Opportunity Index"/>
        <s v="Opportunity Areas from KC LCI"/>
        <s v="History of drainage complaints"/>
        <s v="Localized flooding"/>
        <s v="Pavement Condition Index"/>
        <s v="Roadway safety"/>
        <s v="Sidewalk density"/>
        <s v="GSI priority basin"/>
      </sharedItems>
    </cacheField>
    <cacheField name="[Goals_Matrix].[Goal Number].[Goal Number]" caption="Goal Number" numFmtId="0" hierarchy="2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Goals_Matrix].[Goal Number].&amp;[1]"/>
            <x15:cachedUniqueName index="1" name="[Goals_Matrix].[Goal Number].&amp;[2]"/>
            <x15:cachedUniqueName index="2" name="[Goals_Matrix].[Goal Number].&amp;[3]"/>
            <x15:cachedUniqueName index="3" name="[Goals_Matrix].[Goal Number].&amp;[4]"/>
            <x15:cachedUniqueName index="4" name="[Goals_Matrix].[Goal Number].&amp;[5]"/>
          </x15:cachedUniqueNames>
        </ext>
      </extLst>
    </cacheField>
    <cacheField name="[Goals_Matrix].[Subgoal Number].[Subgoal Number]" caption="Subgoal Number" numFmtId="0" hierarchy="4" level="1">
      <sharedItems containsSemiMixedTypes="0" containsString="0" containsNumber="1" minValue="1.1000000000000001" maxValue="5.0999999999999996" count="12">
        <n v="1.1000000000000001"/>
        <n v="1.3"/>
        <n v="2.1"/>
        <n v="3.1"/>
        <n v="3.2"/>
        <n v="3.3"/>
        <n v="3.4"/>
        <n v="3.5"/>
        <n v="4.0999999999999996"/>
        <n v="4.2"/>
        <n v="4.3"/>
        <n v="5.0999999999999996"/>
      </sharedItems>
    </cacheField>
  </cacheFields>
  <cacheHierarchies count="24">
    <cacheHierarchy uniqueName="[goals_config].[Goal Number]" caption="Goal Number" attribute="1" defaultMemberUniqueName="[goals_config].[Goal Number].[All]" allUniqueName="[goals_config].[Goal Number].[All]" dimensionUniqueName="[goals_config]" displayFolder="" count="0" memberValueDatatype="20" unbalanced="0"/>
    <cacheHierarchy uniqueName="[goals_config].[Goal Name]" caption="Goal Name" attribute="1" defaultMemberUniqueName="[goals_config].[Goal Name].[All]" allUniqueName="[goals_config].[Goal Name].[All]" dimensionUniqueName="[goals_config]" displayFolder="" count="0" memberValueDatatype="130" unbalanced="0"/>
    <cacheHierarchy uniqueName="[Goals_Matrix].[Goal Number]" caption="Goal Number" attribute="1" defaultMemberUniqueName="[Goals_Matrix].[Goal Number].[All]" allUniqueName="[Goals_Matrix].[Goal Number].[All]" dimensionUniqueName="[Goals_Matrix]" displayFolder="" count="2" memberValueDatatype="20" unbalanced="0">
      <fieldsUsage count="2">
        <fieldUsage x="-1"/>
        <fieldUsage x="5"/>
      </fieldsUsage>
    </cacheHierarchy>
    <cacheHierarchy uniqueName="[Goals_Matrix].[Goal Name]" caption="Goal Name" attribute="1" defaultMemberUniqueName="[Goals_Matrix].[Goal Name].[All]" allUniqueName="[Goals_Matrix].[Goal Name].[All]" dimensionUniqueName="[Goals_Matrix]" displayFolder="" count="2" memberValueDatatype="130" unbalanced="0">
      <fieldsUsage count="2">
        <fieldUsage x="-1"/>
        <fieldUsage x="0"/>
      </fieldsUsage>
    </cacheHierarchy>
    <cacheHierarchy uniqueName="[Goals_Matrix].[Subgoal Number]" caption="Subgoal Number" attribute="1" defaultMemberUniqueName="[Goals_Matrix].[Subgoal Number].[All]" allUniqueName="[Goals_Matrix].[Subgoal Number].[All]" dimensionUniqueName="[Goals_Matrix]" displayFolder="" count="2" memberValueDatatype="5" unbalanced="0">
      <fieldsUsage count="2">
        <fieldUsage x="-1"/>
        <fieldUsage x="6"/>
      </fieldsUsage>
    </cacheHierarchy>
    <cacheHierarchy uniqueName="[Goals_Matrix].[Hierarchy1]" caption="Hierarchy1" defaultMemberUniqueName="[Goals_Matrix].[Hierarchy1].[All]" allUniqueName="[Goals_Matrix].[Hierarchy1].[All]" dimensionUniqueName="[Goals_Matrix]" displayFolder="" count="0" unbalanced="0"/>
    <cacheHierarchy uniqueName="[Goals_Matrix].[Subgoal Name]" caption="Subgoal Name" attribute="1" defaultMemberUniqueName="[Goals_Matrix].[Subgoal Name].[All]" allUniqueName="[Goals_Matrix].[Subgoal Name].[All]" dimensionUniqueName="[Goals_Matrix]" displayFolder="" count="2" memberValueDatatype="130" unbalanced="0">
      <fieldsUsage count="2">
        <fieldUsage x="-1"/>
        <fieldUsage x="3"/>
      </fieldsUsage>
    </cacheHierarchy>
    <cacheHierarchy uniqueName="[Goals_Matrix].[metrics_config.Metric Name]" caption="metrics_config.Metric Name" attribute="1" defaultMemberUniqueName="[Goals_Matrix].[metrics_config.Metric Name].[All]" allUniqueName="[Goals_Matrix].[metrics_config.Metric Name].[All]" dimensionUniqueName="[Goals_Matrix]" displayFolder="" count="2" memberValueDatatype="130" unbalanced="0">
      <fieldsUsage count="2">
        <fieldUsage x="-1"/>
        <fieldUsage x="4"/>
      </fieldsUsage>
    </cacheHierarchy>
    <cacheHierarchy uniqueName="[Goals_Matrix].[Goal Long Name]" caption="Goal Long Name" attribute="1" defaultMemberUniqueName="[Goals_Matrix].[Goal Long Name].[All]" allUniqueName="[Goals_Matrix].[Goal Long Name].[All]" dimensionUniqueName="[Goals_Matrix]" displayFolder="" count="0" memberValueDatatype="130" unbalanced="0"/>
    <cacheHierarchy uniqueName="[Goals_Matrix].[Subgoal Long Name]" caption="Subgoal Long Name" attribute="1" defaultMemberUniqueName="[Goals_Matrix].[Subgoal Long Name].[All]" allUniqueName="[Goals_Matrix].[Subgoal Long Name].[All]" dimensionUniqueName="[Goals_Matrix]" displayFolder="" count="0" memberValueDatatype="130" unbalanced="0"/>
    <cacheHierarchy uniqueName="[metrics_config].[Hierarchy1]" caption="Hierarchy1" defaultMemberUniqueName="[metrics_config].[Hierarchy1].[All]" allUniqueName="[metrics_config].[Hierarchy1].[All]" dimensionUniqueName="[metrics_config]" displayFolder="" count="0" unbalanced="0"/>
    <cacheHierarchy uniqueName="[metrics_config].[Subgoal Number]" caption="Subgoal Number" attribute="1" defaultMemberUniqueName="[metrics_config].[Subgoal Number].[All]" allUniqueName="[metrics_config].[Subgoal Number].[All]" dimensionUniqueName="[metrics_config]" displayFolder="" count="0" memberValueDatatype="5" unbalanced="0"/>
    <cacheHierarchy uniqueName="[metrics_config].[Metric Name]" caption="Metric Name" attribute="1" defaultMemberUniqueName="[metrics_config].[Metric Name].[All]" allUniqueName="[metrics_config].[Metric Name].[All]" dimensionUniqueName="[metrics_config]" displayFolder="" count="0" memberValueDatatype="130" unbalanced="0"/>
    <cacheHierarchy uniqueName="[Scores].[metrics_config.Metric Name]" caption="metrics_config.Metric Name" attribute="1" defaultMemberUniqueName="[Scores].[metrics_config.Metric Name].[All]" allUniqueName="[Scores].[metrics_config.Metric Name].[All]" dimensionUniqueName="[Scores]" displayFolder="" count="0" memberValueDatatype="130" unbalanced="0"/>
    <cacheHierarchy uniqueName="[Scores].[Score]" caption="Score" attribute="1" defaultMemberUniqueName="[Scores].[Score].[All]" allUniqueName="[Scores].[Score].[All]" dimensionUniqueName="[Scores]" displayFolder="" count="0" memberValueDatatype="20" unbalanced="0"/>
    <cacheHierarchy uniqueName="[Measures].[__XL_Count goals_config]" caption="__XL_Count goals_config" measure="1" displayFolder="" measureGroup="goals_config" count="0" hidden="1"/>
    <cacheHierarchy uniqueName="[Measures].[__XL_Count metrics_config]" caption="__XL_Count metrics_config" measure="1" displayFolder="" measureGroup="metrics_config" count="0" hidden="1"/>
    <cacheHierarchy uniqueName="[Measures].[__XL_Count Goals_Matrix]" caption="__XL_Count Goals_Matrix" measure="1" displayFolder="" measureGroup="Goals_Matrix" count="0" hidden="1"/>
    <cacheHierarchy uniqueName="[Measures].[__XL_Count Scores]" caption="__XL_Count Scores" measure="1" displayFolder="" measureGroup="Scores" count="0" hidden="1"/>
    <cacheHierarchy uniqueName="[Measures].[__No measures defined]" caption="__No measures defined" measure="1" displayFolder="" count="0" hidden="1"/>
    <cacheHierarchy uniqueName="[Measures].[Sum of Goal Number]" caption="Sum of Goal Number" measure="1" displayFolder="" measureGroup="goals_config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bgoal Number]" caption="Sum of Subgoal Number" measure="1" displayFolder="" measureGroup="metrics_confi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oal Number 2]" caption="Sum of Goal Number 2" measure="1" displayFolder="" measureGroup="Goals_Matrix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ubgoal Number 2]" caption="Sum of Subgoal Number 2" measure="1" displayFolder="" measureGroup="Goals_Matrix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name="goals_config" uniqueName="[goals_config]" caption="goals_config"/>
    <dimension name="Goals_Matrix" uniqueName="[Goals_Matrix]" caption="Goals_Matrix"/>
    <dimension measure="1" name="Measures" uniqueName="[Measures]" caption="Measures"/>
    <dimension name="metrics_config" uniqueName="[metrics_config]" caption="metrics_config"/>
    <dimension name="Scores" uniqueName="[Scores]" caption="Scores"/>
  </dimensions>
  <measureGroups count="4">
    <measureGroup name="goals_config" caption="goals_config"/>
    <measureGroup name="Goals_Matrix" caption="Goals_Matrix"/>
    <measureGroup name="metrics_config" caption="metrics_config"/>
    <measureGroup name="Scores" caption="Scores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ian Nilsen" refreshedDate="44678.408069791665" createdVersion="6" refreshedVersion="6" minRefreshableVersion="3" recordCount="35" xr:uid="{36DB699E-6302-4267-A2CE-0481744B3A5E}">
  <cacheSource type="worksheet">
    <worksheetSource ref="A1:D36" sheet="Sheet6"/>
  </cacheSource>
  <cacheFields count="4">
    <cacheField name="Goal Long Name" numFmtId="0">
      <sharedItems count="5">
        <s v="1. Improve water quality outcomes"/>
        <s v="2. Increase resilience to climate change impacts"/>
        <s v="3. Preserve and restore wildlife habitat"/>
        <s v="4. Implement Equity and Social Justice"/>
        <s v="5. Accelerate or exceed intended benefits of regulatory requirements"/>
      </sharedItems>
    </cacheField>
    <cacheField name="Subgoal Long Name" numFmtId="0">
      <sharedItems count="12">
        <s v="1.1 Prioritize areas based on pollutant concentrations"/>
        <s v="1.3 Improve infrastructure in areas with inadequate stormwater management."/>
        <s v="2.1 Target areas most vulnerable to and at risk for climate change impacts."/>
        <s v="3.1 Improve B-IBI in prioritized areas"/>
        <s v="3.2  Preserve and restore wildlife habitat"/>
        <s v="3.3  Protect and restore areas important for prioritized endpoints of concern"/>
        <s v="3.4  Reduce salmon pre-spawning mortality (PSM) /Urban Runoff Mortality Syndrome (URMS)"/>
        <s v="3.5 Preserve last remaining best lands in King County"/>
        <s v="4.1 Prioritize areas of overlapping equity needs as identified by other KC programs"/>
        <s v="4.2 Address infrastructure gaps in underserved populations"/>
        <s v="4.3 Improve access to safe &amp; high-quality roadway infrastructure"/>
        <s v="5.1 Help meet Combined Sewer Overflow regulatory requirements in accordance with the King County consent decree"/>
      </sharedItems>
    </cacheField>
    <cacheField name="metrics_config.Metric Name" numFmtId="0">
      <sharedItems count="33">
        <s v="Age of development"/>
        <s v="Business Risk Exposure"/>
        <s v="Imperviousness"/>
        <s v="Water quality assessment - BEHP"/>
        <s v="Water quality assessment - Fecal Coliform Bacteria"/>
        <s v="Water quality assessment - Total Copper"/>
        <s v="Water quality assessment - Total Nitrogen"/>
        <s v="Water quality assessment - Total PAHs"/>
        <s v="Water quality assessment - Total PBDEs"/>
        <s v="Water quality assessment - Total PCBs"/>
        <s v="Water quality assessment - Total Phosphorous"/>
        <s v="Water quality assessment - Total Suspended Solids"/>
        <s v="Water quality assessment - Total Zinc"/>
        <s v="Precipitation"/>
        <s v="Urban heat islands"/>
        <s v="Benthic - Index of Biotic Integrity"/>
        <s v="Flow Control Index"/>
        <s v="Critical and Protected Habitats"/>
        <s v="Fish Passage Sites"/>
        <s v="Areas Draining to Phosphorus-Sensitive Lakes"/>
        <s v="Shellfish Harvesting Areas"/>
        <s v="Swimming Beach Areas"/>
        <s v="Average annual daily traffic volume (AADT)"/>
        <s v="Predicted mean annual spawner mortality"/>
        <s v="Urban growth areas (UGA)"/>
        <s v="ESJ Opportunity Index"/>
        <s v="Opportunity Areas from KC LCI"/>
        <s v="History of drainage complaints"/>
        <s v="Localized flooding"/>
        <s v="Pavement Condition Index"/>
        <s v="Roadway safety"/>
        <s v="Sidewalk density"/>
        <s v="GSI priority basin"/>
      </sharedItems>
    </cacheField>
    <cacheField name="Score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n v="4"/>
  </r>
  <r>
    <x v="0"/>
    <x v="0"/>
    <x v="1"/>
    <n v="5"/>
  </r>
  <r>
    <x v="0"/>
    <x v="0"/>
    <x v="2"/>
    <n v="3"/>
  </r>
  <r>
    <x v="0"/>
    <x v="0"/>
    <x v="3"/>
    <n v="6"/>
  </r>
  <r>
    <x v="0"/>
    <x v="0"/>
    <x v="4"/>
    <n v="2"/>
  </r>
  <r>
    <x v="0"/>
    <x v="0"/>
    <x v="5"/>
    <n v="3"/>
  </r>
  <r>
    <x v="0"/>
    <x v="0"/>
    <x v="6"/>
    <n v="2"/>
  </r>
  <r>
    <x v="0"/>
    <x v="0"/>
    <x v="7"/>
    <n v="4"/>
  </r>
  <r>
    <x v="0"/>
    <x v="0"/>
    <x v="8"/>
    <n v="2"/>
  </r>
  <r>
    <x v="0"/>
    <x v="0"/>
    <x v="9"/>
    <n v="2"/>
  </r>
  <r>
    <x v="0"/>
    <x v="0"/>
    <x v="10"/>
    <n v="2"/>
  </r>
  <r>
    <x v="0"/>
    <x v="0"/>
    <x v="11"/>
    <n v="2"/>
  </r>
  <r>
    <x v="0"/>
    <x v="0"/>
    <x v="12"/>
    <n v="1"/>
  </r>
  <r>
    <x v="0"/>
    <x v="1"/>
    <x v="0"/>
    <n v="2"/>
  </r>
  <r>
    <x v="0"/>
    <x v="1"/>
    <x v="1"/>
    <n v="3"/>
  </r>
  <r>
    <x v="1"/>
    <x v="2"/>
    <x v="13"/>
    <n v="5"/>
  </r>
  <r>
    <x v="1"/>
    <x v="2"/>
    <x v="14"/>
    <n v="4"/>
  </r>
  <r>
    <x v="2"/>
    <x v="3"/>
    <x v="15"/>
    <n v="2"/>
  </r>
  <r>
    <x v="2"/>
    <x v="3"/>
    <x v="16"/>
    <n v="4"/>
  </r>
  <r>
    <x v="2"/>
    <x v="4"/>
    <x v="17"/>
    <n v="5"/>
  </r>
  <r>
    <x v="2"/>
    <x v="4"/>
    <x v="18"/>
    <n v="2"/>
  </r>
  <r>
    <x v="2"/>
    <x v="5"/>
    <x v="19"/>
    <n v="3"/>
  </r>
  <r>
    <x v="2"/>
    <x v="5"/>
    <x v="20"/>
    <n v="2"/>
  </r>
  <r>
    <x v="2"/>
    <x v="5"/>
    <x v="21"/>
    <n v="1"/>
  </r>
  <r>
    <x v="2"/>
    <x v="6"/>
    <x v="22"/>
    <n v="5"/>
  </r>
  <r>
    <x v="2"/>
    <x v="6"/>
    <x v="23"/>
    <n v="4"/>
  </r>
  <r>
    <x v="2"/>
    <x v="7"/>
    <x v="24"/>
    <n v="3"/>
  </r>
  <r>
    <x v="3"/>
    <x v="8"/>
    <x v="25"/>
    <n v="3"/>
  </r>
  <r>
    <x v="3"/>
    <x v="8"/>
    <x v="26"/>
    <n v="2"/>
  </r>
  <r>
    <x v="3"/>
    <x v="9"/>
    <x v="27"/>
    <n v="1"/>
  </r>
  <r>
    <x v="3"/>
    <x v="9"/>
    <x v="28"/>
    <n v="1"/>
  </r>
  <r>
    <x v="3"/>
    <x v="10"/>
    <x v="29"/>
    <n v="2"/>
  </r>
  <r>
    <x v="3"/>
    <x v="10"/>
    <x v="30"/>
    <n v="2"/>
  </r>
  <r>
    <x v="3"/>
    <x v="10"/>
    <x v="31"/>
    <n v="3"/>
  </r>
  <r>
    <x v="4"/>
    <x v="11"/>
    <x v="3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621BD-2E1A-463C-B971-509DEFF7E7FD}" name="PivotTable1" cacheId="0" applyNumberFormats="0" applyBorderFormats="0" applyFontFormats="0" applyPatternFormats="0" applyAlignmentFormats="0" applyWidthHeightFormats="1" dataCaption="Values" tag="220177e5-3d32-4da1-9cc8-3f40f3d97ab3" updatedVersion="6" minRefreshableVersion="3" useAutoFormatting="1" itemPrintTitles="1" createdVersion="5" indent="0" outline="1" outlineData="1" multipleFieldFilters="0">
  <location ref="B3:D20" firstHeaderRow="1" firstDataRow="1" firstDataCol="0"/>
  <pivotHierarchies count="24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oals_config]"/>
        <x15:activeTabTopLevelEntity name="[metrics_config]"/>
        <x15:activeTabTopLevelEntity name="[subgoal_confi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5FC9D-BF94-44B0-B097-6795941E787A}" name="PivotTable2" cacheId="3" applyNumberFormats="0" applyBorderFormats="0" applyFontFormats="0" applyPatternFormats="0" applyAlignmentFormats="0" applyWidthHeightFormats="1" dataCaption="Values" tag="f7527055-8a28-409b-bda7-df2a0fe83b3d" updatedVersion="6" minRefreshableVersion="3" useAutoFormatting="1" itemPrintTitles="1" createdVersion="6" indent="0" outline="1" outlineData="1" multipleFieldFilters="0">
  <location ref="A3:G39" firstHeaderRow="0" firstDataRow="1" firstDataCol="5"/>
  <pivotFields count="7">
    <pivotField axis="axisRow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xis="axisRow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5">
    <field x="5"/>
    <field x="0"/>
    <field x="6"/>
    <field x="3"/>
    <field x="4"/>
  </rowFields>
  <rowItems count="36">
    <i>
      <x/>
      <x/>
      <x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 r="2">
      <x v="1"/>
      <x v="1"/>
      <x/>
    </i>
    <i r="4">
      <x v="1"/>
    </i>
    <i>
      <x v="1"/>
      <x v="1"/>
      <x v="2"/>
      <x v="2"/>
      <x v="13"/>
    </i>
    <i r="4">
      <x v="14"/>
    </i>
    <i>
      <x v="2"/>
      <x v="2"/>
      <x v="3"/>
      <x v="3"/>
      <x v="15"/>
    </i>
    <i r="4">
      <x v="16"/>
    </i>
    <i r="2">
      <x v="4"/>
      <x v="4"/>
      <x v="17"/>
    </i>
    <i r="4">
      <x v="18"/>
    </i>
    <i r="2">
      <x v="5"/>
      <x v="5"/>
      <x v="19"/>
    </i>
    <i r="4">
      <x v="20"/>
    </i>
    <i r="4">
      <x v="21"/>
    </i>
    <i r="2">
      <x v="6"/>
      <x v="6"/>
      <x v="22"/>
    </i>
    <i r="4">
      <x v="23"/>
    </i>
    <i r="2">
      <x v="7"/>
      <x v="7"/>
      <x v="24"/>
    </i>
    <i>
      <x v="3"/>
      <x v="3"/>
      <x v="8"/>
      <x v="8"/>
      <x v="25"/>
    </i>
    <i r="4">
      <x v="26"/>
    </i>
    <i r="2">
      <x v="9"/>
      <x v="9"/>
      <x v="27"/>
    </i>
    <i r="4">
      <x v="28"/>
    </i>
    <i r="2">
      <x v="10"/>
      <x v="10"/>
      <x v="29"/>
    </i>
    <i r="4">
      <x v="30"/>
    </i>
    <i r="4">
      <x v="31"/>
    </i>
    <i>
      <x v="4"/>
      <x v="4"/>
      <x v="11"/>
      <x v="11"/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al Number" fld="1" baseField="0" baseItem="0"/>
    <dataField name="Sum of Subgoal Number" fld="2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2"/>
    <rowHierarchyUsage hierarchyUsage="3"/>
    <rowHierarchyUsage hierarchyUsage="4"/>
    <rowHierarchyUsage hierarchyUsage="6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Goals_Matrix">
        <x15:activeTabTopLevelEntity name="[Goals_Matri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76990-6380-4C44-B87E-927D467FA7F6}" name="PivotTable4" cacheId="2" applyNumberFormats="0" applyBorderFormats="0" applyFontFormats="0" applyPatternFormats="0" applyAlignmentFormats="0" applyWidthHeightFormats="1" dataCaption="Values" tag="52c1adb9-8097-4904-9329-4ac5f84413dc" updatedVersion="6" minRefreshableVersion="3" useAutoFormatting="1" subtotalHiddenItems="1" itemPrintTitles="1" createdVersion="5" indent="0" outline="1" outlineData="1" multipleFieldFilters="0">
  <location ref="B3:D23" firstHeaderRow="1" firstDataRow="1" firstDataCol="3"/>
  <pivotFields count="3">
    <pivotField axis="axisRow" allDrilled="1" outline="0" subtotalTop="0" showAll="0" dataSourceSort="1" defaultSubtotal="0">
      <items count="5">
        <item c="1" x="0" d="1"/>
        <item c="1" x="1"/>
        <item c="1" x="2"/>
        <item c="1" x="3"/>
        <item c="1" x="4"/>
      </items>
    </pivotField>
    <pivotField axis="axisRow" outline="0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3">
    <field x="0"/>
    <field x="1"/>
    <field x="2"/>
  </rowFields>
  <rowItems count="20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"/>
      <x v="13"/>
    </i>
    <i r="2">
      <x v="14"/>
    </i>
    <i>
      <x v="1"/>
    </i>
    <i>
      <x v="2"/>
    </i>
    <i>
      <x v="3"/>
    </i>
    <i>
      <x v="4"/>
    </i>
    <i t="grand">
      <x/>
    </i>
  </rowItems>
  <pivotHierarchies count="24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oals_Matri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D716B-98B8-4604-AE93-98E449B3D5D3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K7" firstHeaderRow="1" firstDataRow="1" firstDataCol="2"/>
  <pivotFields count="4"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axis="axisRow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4">
        <item x="0"/>
        <item x="19"/>
        <item x="22"/>
        <item x="15"/>
        <item x="1"/>
        <item x="17"/>
        <item x="25"/>
        <item x="18"/>
        <item x="16"/>
        <item x="32"/>
        <item x="27"/>
        <item x="2"/>
        <item x="28"/>
        <item x="26"/>
        <item x="29"/>
        <item x="13"/>
        <item x="23"/>
        <item x="30"/>
        <item x="20"/>
        <item x="31"/>
        <item x="21"/>
        <item x="24"/>
        <item x="14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3">
    <field x="0"/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c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B7452593-59B8-4691-A266-A9065433BE79}" autoFormatId="16" applyNumberFormats="0" applyBorderFormats="0" applyFontFormats="0" applyPatternFormats="0" applyAlignmentFormats="0" applyWidthHeightFormats="0">
  <queryTableRefresh nextId="3">
    <queryTableFields count="2">
      <queryTableField id="1" name="metrics_config.Metric Name" tableColumnId="1"/>
      <queryTableField id="2" name="Score" tableColumnId="2"/>
    </queryTableFields>
  </queryTableRefresh>
  <extLst>
    <ext xmlns:x15="http://schemas.microsoft.com/office/spreadsheetml/2010/11/main" uri="{883FBD77-0823-4a55-B5E3-86C4891E6966}">
      <x15:queryTable sourceDataName="Query - Score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C7A0724-E01C-4BE3-972D-B0DB277E684C}" autoFormatId="16" applyNumberFormats="0" applyBorderFormats="0" applyFontFormats="0" applyPatternFormats="0" applyAlignmentFormats="0" applyWidthHeightFormats="0">
  <queryTableRefresh nextId="8">
    <queryTableFields count="7">
      <queryTableField id="1" name="Goal Number" tableColumnId="1"/>
      <queryTableField id="2" name="Goal Name" tableColumnId="2"/>
      <queryTableField id="3" name="Subgoal Number" tableColumnId="3"/>
      <queryTableField id="4" name="Subgoal Name" tableColumnId="4"/>
      <queryTableField id="5" name="metrics_config.Metric Name" tableColumnId="5"/>
      <queryTableField id="6" name="Goal Long Name" tableColumnId="6"/>
      <queryTableField id="7" name="Subgoal Long Na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B29DF3-E404-45B1-8A2D-048D6FF8A3B5}" name="Scores" displayName="Scores" ref="C11:D46" tableType="queryTable" totalsRowShown="0">
  <autoFilter ref="C11:D46" xr:uid="{842C4AD6-87FA-4873-A6ED-7F883D575E0B}"/>
  <tableColumns count="2">
    <tableColumn id="1" xr3:uid="{C1783CA9-FFA6-41DF-8264-D1693D78F340}" uniqueName="1" name="metrics_config.Metric Name" queryTableFieldId="1" dataDxfId="5"/>
    <tableColumn id="2" xr3:uid="{89C4D435-58D0-4042-BD22-26C92E1B6E2B}" uniqueName="2" name="Scor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521ED2-B8AC-4254-9284-90A4FB43112A}" name="Table3" displayName="Table3" ref="C1:D36" totalsRowShown="0">
  <autoFilter ref="C1:D36" xr:uid="{DAE749C3-9AA1-4DF2-A3C9-3BE7A2615E85}"/>
  <tableColumns count="2">
    <tableColumn id="1" xr3:uid="{2763E12F-C2C9-4BAB-9908-870A67A58A5E}" name="metrics_config.Metric Name"/>
    <tableColumn id="2" xr3:uid="{3B4F1ABB-8A73-42DF-808E-FC75A8CEE5DA}" name="Scor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4DE2AE-A773-42C8-86DF-576665F75782}" name="Goals_Matrix" displayName="Goals_Matrix" ref="A1:G36" tableType="queryTable" totalsRowShown="0">
  <autoFilter ref="A1:G36" xr:uid="{82C5308D-B0F5-44D5-917F-193177179D4C}"/>
  <tableColumns count="7">
    <tableColumn id="1" xr3:uid="{02FA101B-B077-4F3F-95F7-3E0AD040BBA0}" uniqueName="1" name="Goal Number" queryTableFieldId="1"/>
    <tableColumn id="2" xr3:uid="{7CBE719A-79EE-4A3A-94EB-241148F7CD34}" uniqueName="2" name="Goal Name" queryTableFieldId="2" dataDxfId="4"/>
    <tableColumn id="3" xr3:uid="{B98846BC-F4A4-446C-9C1D-6E1CF2EF4214}" uniqueName="3" name="Subgoal Number" queryTableFieldId="3"/>
    <tableColumn id="4" xr3:uid="{C3CD6DD4-67B8-4371-9062-49AC1223B850}" uniqueName="4" name="Subgoal Name" queryTableFieldId="4" dataDxfId="3"/>
    <tableColumn id="5" xr3:uid="{F464F3C0-A6BA-43AE-98E5-6FBDB0839A95}" uniqueName="5" name="metrics_config.Metric Name" queryTableFieldId="5" dataDxfId="2"/>
    <tableColumn id="6" xr3:uid="{A8CD7563-084C-41BE-A3FC-D570FD47B8BA}" uniqueName="6" name="Goal Long Name" queryTableFieldId="6" dataDxfId="1"/>
    <tableColumn id="7" xr3:uid="{59630025-1E37-4B06-917F-251FB572DEB0}" uniqueName="7" name="Subgoal Long Nam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5EC2-04A4-43DA-897D-BC7A6F0E182D}">
  <dimension ref="B3:D20"/>
  <sheetViews>
    <sheetView workbookViewId="0">
      <selection activeCell="L24" sqref="L24"/>
    </sheetView>
  </sheetViews>
  <sheetFormatPr defaultRowHeight="14.5" x14ac:dyDescent="0.35"/>
  <cols>
    <col min="2" max="2" width="13.1796875" bestFit="1" customWidth="1"/>
    <col min="3" max="3" width="18.1796875" bestFit="1" customWidth="1"/>
    <col min="4" max="4" width="68.7265625" bestFit="1" customWidth="1"/>
    <col min="5" max="5" width="22.7265625" bestFit="1" customWidth="1"/>
  </cols>
  <sheetData>
    <row r="3" spans="2:4" x14ac:dyDescent="0.35">
      <c r="B3" s="1"/>
      <c r="C3" s="2"/>
      <c r="D3" s="3"/>
    </row>
    <row r="4" spans="2:4" x14ac:dyDescent="0.35">
      <c r="B4" s="4"/>
      <c r="C4" s="5"/>
      <c r="D4" s="6"/>
    </row>
    <row r="5" spans="2:4" x14ac:dyDescent="0.35">
      <c r="B5" s="4"/>
      <c r="C5" s="5"/>
      <c r="D5" s="6"/>
    </row>
    <row r="6" spans="2:4" x14ac:dyDescent="0.35">
      <c r="B6" s="4"/>
      <c r="C6" s="5"/>
      <c r="D6" s="6"/>
    </row>
    <row r="7" spans="2:4" x14ac:dyDescent="0.35">
      <c r="B7" s="4"/>
      <c r="C7" s="5"/>
      <c r="D7" s="6"/>
    </row>
    <row r="8" spans="2:4" x14ac:dyDescent="0.35">
      <c r="B8" s="4"/>
      <c r="C8" s="5"/>
      <c r="D8" s="6"/>
    </row>
    <row r="9" spans="2:4" x14ac:dyDescent="0.35">
      <c r="B9" s="4"/>
      <c r="C9" s="5"/>
      <c r="D9" s="6"/>
    </row>
    <row r="10" spans="2:4" x14ac:dyDescent="0.35">
      <c r="B10" s="4"/>
      <c r="C10" s="5"/>
      <c r="D10" s="6"/>
    </row>
    <row r="11" spans="2:4" x14ac:dyDescent="0.35">
      <c r="B11" s="4"/>
      <c r="C11" s="5"/>
      <c r="D11" s="6"/>
    </row>
    <row r="12" spans="2:4" x14ac:dyDescent="0.35">
      <c r="B12" s="4"/>
      <c r="C12" s="5"/>
      <c r="D12" s="6"/>
    </row>
    <row r="13" spans="2:4" x14ac:dyDescent="0.35">
      <c r="B13" s="4"/>
      <c r="C13" s="5"/>
      <c r="D13" s="6"/>
    </row>
    <row r="14" spans="2:4" x14ac:dyDescent="0.35">
      <c r="B14" s="4"/>
      <c r="C14" s="5"/>
      <c r="D14" s="6"/>
    </row>
    <row r="15" spans="2:4" x14ac:dyDescent="0.35">
      <c r="B15" s="4"/>
      <c r="C15" s="5"/>
      <c r="D15" s="6"/>
    </row>
    <row r="16" spans="2:4" x14ac:dyDescent="0.35">
      <c r="B16" s="4"/>
      <c r="C16" s="5"/>
      <c r="D16" s="6"/>
    </row>
    <row r="17" spans="2:4" x14ac:dyDescent="0.35">
      <c r="B17" s="4"/>
      <c r="C17" s="5"/>
      <c r="D17" s="6"/>
    </row>
    <row r="18" spans="2:4" x14ac:dyDescent="0.35">
      <c r="B18" s="4"/>
      <c r="C18" s="5"/>
      <c r="D18" s="6"/>
    </row>
    <row r="19" spans="2:4" x14ac:dyDescent="0.35">
      <c r="B19" s="4"/>
      <c r="C19" s="5"/>
      <c r="D19" s="6"/>
    </row>
    <row r="20" spans="2:4" x14ac:dyDescent="0.35">
      <c r="B20" s="7"/>
      <c r="C20" s="8"/>
      <c r="D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4AD5-2CF9-49D8-A6BC-7FD0526AE751}">
  <dimension ref="A3:G39"/>
  <sheetViews>
    <sheetView workbookViewId="0">
      <selection activeCell="G14" sqref="G14"/>
    </sheetView>
  </sheetViews>
  <sheetFormatPr defaultRowHeight="14.5" x14ac:dyDescent="0.35"/>
  <cols>
    <col min="1" max="1" width="13.1796875" bestFit="1" customWidth="1"/>
    <col min="2" max="2" width="64" bestFit="1" customWidth="1"/>
    <col min="3" max="3" width="18.1796875" bestFit="1" customWidth="1"/>
    <col min="4" max="4" width="107.1796875" bestFit="1" customWidth="1"/>
    <col min="5" max="5" width="47" bestFit="1" customWidth="1"/>
    <col min="6" max="6" width="19.7265625" bestFit="1" customWidth="1"/>
    <col min="7" max="7" width="22.7265625" bestFit="1" customWidth="1"/>
  </cols>
  <sheetData>
    <row r="3" spans="1:7" x14ac:dyDescent="0.35">
      <c r="A3" s="11" t="s">
        <v>1</v>
      </c>
      <c r="B3" s="11" t="s">
        <v>8</v>
      </c>
      <c r="C3" s="11" t="s">
        <v>9</v>
      </c>
      <c r="D3" s="11" t="s">
        <v>57</v>
      </c>
      <c r="E3" s="11" t="s">
        <v>58</v>
      </c>
      <c r="F3" t="s">
        <v>0</v>
      </c>
      <c r="G3" t="s">
        <v>10</v>
      </c>
    </row>
    <row r="4" spans="1:7" x14ac:dyDescent="0.35">
      <c r="A4" s="12">
        <v>1</v>
      </c>
      <c r="B4" s="12" t="s">
        <v>4</v>
      </c>
      <c r="C4" s="12">
        <v>1.1000000000000001</v>
      </c>
      <c r="D4" s="12" t="s">
        <v>46</v>
      </c>
      <c r="E4" s="12" t="s">
        <v>11</v>
      </c>
      <c r="F4" s="10">
        <v>1</v>
      </c>
      <c r="G4" s="10">
        <v>1.1000000000000001</v>
      </c>
    </row>
    <row r="5" spans="1:7" x14ac:dyDescent="0.35">
      <c r="E5" s="12" t="s">
        <v>12</v>
      </c>
      <c r="F5" s="10">
        <v>1</v>
      </c>
      <c r="G5" s="10">
        <v>1.1000000000000001</v>
      </c>
    </row>
    <row r="6" spans="1:7" x14ac:dyDescent="0.35">
      <c r="E6" s="12" t="s">
        <v>13</v>
      </c>
      <c r="F6" s="10">
        <v>1</v>
      </c>
      <c r="G6" s="10">
        <v>1.1000000000000001</v>
      </c>
    </row>
    <row r="7" spans="1:7" x14ac:dyDescent="0.35">
      <c r="E7" s="12" t="s">
        <v>14</v>
      </c>
      <c r="F7" s="10">
        <v>1</v>
      </c>
      <c r="G7" s="10">
        <v>1.1000000000000001</v>
      </c>
    </row>
    <row r="8" spans="1:7" x14ac:dyDescent="0.35">
      <c r="E8" s="12" t="s">
        <v>15</v>
      </c>
      <c r="F8" s="10">
        <v>1</v>
      </c>
      <c r="G8" s="10">
        <v>1.1000000000000001</v>
      </c>
    </row>
    <row r="9" spans="1:7" x14ac:dyDescent="0.35">
      <c r="E9" s="12" t="s">
        <v>16</v>
      </c>
      <c r="F9" s="10">
        <v>1</v>
      </c>
      <c r="G9" s="10">
        <v>1.1000000000000001</v>
      </c>
    </row>
    <row r="10" spans="1:7" x14ac:dyDescent="0.35">
      <c r="E10" s="12" t="s">
        <v>17</v>
      </c>
      <c r="F10" s="10">
        <v>1</v>
      </c>
      <c r="G10" s="10">
        <v>1.1000000000000001</v>
      </c>
    </row>
    <row r="11" spans="1:7" x14ac:dyDescent="0.35">
      <c r="E11" s="12" t="s">
        <v>18</v>
      </c>
      <c r="F11" s="10">
        <v>1</v>
      </c>
      <c r="G11" s="10">
        <v>1.1000000000000001</v>
      </c>
    </row>
    <row r="12" spans="1:7" x14ac:dyDescent="0.35">
      <c r="E12" s="12" t="s">
        <v>19</v>
      </c>
      <c r="F12" s="10">
        <v>1</v>
      </c>
      <c r="G12" s="10">
        <v>1.1000000000000001</v>
      </c>
    </row>
    <row r="13" spans="1:7" x14ac:dyDescent="0.35">
      <c r="E13" s="12" t="s">
        <v>20</v>
      </c>
      <c r="F13" s="10">
        <v>1</v>
      </c>
      <c r="G13" s="10">
        <v>1.1000000000000001</v>
      </c>
    </row>
    <row r="14" spans="1:7" x14ac:dyDescent="0.35">
      <c r="E14" s="12" t="s">
        <v>21</v>
      </c>
      <c r="F14" s="10">
        <v>1</v>
      </c>
      <c r="G14" s="10">
        <v>1.1000000000000001</v>
      </c>
    </row>
    <row r="15" spans="1:7" x14ac:dyDescent="0.35">
      <c r="E15" s="12" t="s">
        <v>22</v>
      </c>
      <c r="F15" s="10">
        <v>1</v>
      </c>
      <c r="G15" s="10">
        <v>1.1000000000000001</v>
      </c>
    </row>
    <row r="16" spans="1:7" x14ac:dyDescent="0.35">
      <c r="E16" s="12" t="s">
        <v>23</v>
      </c>
      <c r="F16" s="10">
        <v>1</v>
      </c>
      <c r="G16" s="10">
        <v>1.1000000000000001</v>
      </c>
    </row>
    <row r="17" spans="1:7" x14ac:dyDescent="0.35">
      <c r="C17" s="12">
        <v>1.3</v>
      </c>
      <c r="D17" s="12" t="s">
        <v>45</v>
      </c>
      <c r="E17" s="12" t="s">
        <v>11</v>
      </c>
      <c r="F17" s="10">
        <v>1</v>
      </c>
      <c r="G17" s="10">
        <v>1.3</v>
      </c>
    </row>
    <row r="18" spans="1:7" x14ac:dyDescent="0.35">
      <c r="E18" s="12" t="s">
        <v>12</v>
      </c>
      <c r="F18" s="10">
        <v>1</v>
      </c>
      <c r="G18" s="10">
        <v>1.3</v>
      </c>
    </row>
    <row r="19" spans="1:7" x14ac:dyDescent="0.35">
      <c r="A19" s="12">
        <v>2</v>
      </c>
      <c r="B19" s="12" t="s">
        <v>5</v>
      </c>
      <c r="C19" s="12">
        <v>2.1</v>
      </c>
      <c r="D19" s="12" t="s">
        <v>47</v>
      </c>
      <c r="E19" s="12" t="s">
        <v>24</v>
      </c>
      <c r="F19" s="10">
        <v>2</v>
      </c>
      <c r="G19" s="10">
        <v>2.1</v>
      </c>
    </row>
    <row r="20" spans="1:7" x14ac:dyDescent="0.35">
      <c r="E20" s="12" t="s">
        <v>25</v>
      </c>
      <c r="F20" s="10">
        <v>2</v>
      </c>
      <c r="G20" s="10">
        <v>2.1</v>
      </c>
    </row>
    <row r="21" spans="1:7" x14ac:dyDescent="0.35">
      <c r="A21" s="12">
        <v>3</v>
      </c>
      <c r="B21" s="12" t="s">
        <v>6</v>
      </c>
      <c r="C21" s="12">
        <v>3.1</v>
      </c>
      <c r="D21" s="12" t="s">
        <v>51</v>
      </c>
      <c r="E21" s="12" t="s">
        <v>26</v>
      </c>
      <c r="F21" s="10">
        <v>3</v>
      </c>
      <c r="G21" s="10">
        <v>3.1</v>
      </c>
    </row>
    <row r="22" spans="1:7" x14ac:dyDescent="0.35">
      <c r="E22" s="12" t="s">
        <v>27</v>
      </c>
      <c r="F22" s="10">
        <v>3</v>
      </c>
      <c r="G22" s="10">
        <v>3.1</v>
      </c>
    </row>
    <row r="23" spans="1:7" x14ac:dyDescent="0.35">
      <c r="C23" s="12">
        <v>3.2</v>
      </c>
      <c r="D23" s="12" t="s">
        <v>48</v>
      </c>
      <c r="E23" s="12" t="s">
        <v>28</v>
      </c>
      <c r="F23" s="10">
        <v>3</v>
      </c>
      <c r="G23" s="10">
        <v>3.2</v>
      </c>
    </row>
    <row r="24" spans="1:7" x14ac:dyDescent="0.35">
      <c r="E24" s="12" t="s">
        <v>29</v>
      </c>
      <c r="F24" s="10">
        <v>3</v>
      </c>
      <c r="G24" s="10">
        <v>3.2</v>
      </c>
    </row>
    <row r="25" spans="1:7" x14ac:dyDescent="0.35">
      <c r="C25" s="12">
        <v>3.3</v>
      </c>
      <c r="D25" s="12" t="s">
        <v>49</v>
      </c>
      <c r="E25" s="12" t="s">
        <v>30</v>
      </c>
      <c r="F25" s="10">
        <v>3</v>
      </c>
      <c r="G25" s="10">
        <v>3.3</v>
      </c>
    </row>
    <row r="26" spans="1:7" x14ac:dyDescent="0.35">
      <c r="E26" s="12" t="s">
        <v>31</v>
      </c>
      <c r="F26" s="10">
        <v>3</v>
      </c>
      <c r="G26" s="10">
        <v>3.3</v>
      </c>
    </row>
    <row r="27" spans="1:7" x14ac:dyDescent="0.35">
      <c r="E27" s="12" t="s">
        <v>32</v>
      </c>
      <c r="F27" s="10">
        <v>3</v>
      </c>
      <c r="G27" s="10">
        <v>3.3</v>
      </c>
    </row>
    <row r="28" spans="1:7" x14ac:dyDescent="0.35">
      <c r="C28" s="12">
        <v>3.4</v>
      </c>
      <c r="D28" s="12" t="s">
        <v>50</v>
      </c>
      <c r="E28" s="12" t="s">
        <v>33</v>
      </c>
      <c r="F28" s="10">
        <v>3</v>
      </c>
      <c r="G28" s="10">
        <v>3.4</v>
      </c>
    </row>
    <row r="29" spans="1:7" x14ac:dyDescent="0.35">
      <c r="E29" s="12" t="s">
        <v>34</v>
      </c>
      <c r="F29" s="10">
        <v>3</v>
      </c>
      <c r="G29" s="10">
        <v>3.4</v>
      </c>
    </row>
    <row r="30" spans="1:7" x14ac:dyDescent="0.35">
      <c r="C30" s="12">
        <v>3.5</v>
      </c>
      <c r="D30" s="12" t="s">
        <v>52</v>
      </c>
      <c r="E30" s="12" t="s">
        <v>35</v>
      </c>
      <c r="F30" s="10">
        <v>3</v>
      </c>
      <c r="G30" s="10">
        <v>3.5</v>
      </c>
    </row>
    <row r="31" spans="1:7" x14ac:dyDescent="0.35">
      <c r="A31" s="12">
        <v>4</v>
      </c>
      <c r="B31" s="12" t="s">
        <v>3</v>
      </c>
      <c r="C31" s="12">
        <v>4.0999999999999996</v>
      </c>
      <c r="D31" s="12" t="s">
        <v>55</v>
      </c>
      <c r="E31" s="12" t="s">
        <v>36</v>
      </c>
      <c r="F31" s="10">
        <v>4</v>
      </c>
      <c r="G31" s="10">
        <v>4.0999999999999996</v>
      </c>
    </row>
    <row r="32" spans="1:7" x14ac:dyDescent="0.35">
      <c r="E32" s="12" t="s">
        <v>37</v>
      </c>
      <c r="F32" s="10">
        <v>4</v>
      </c>
      <c r="G32" s="10">
        <v>4.0999999999999996</v>
      </c>
    </row>
    <row r="33" spans="1:7" x14ac:dyDescent="0.35">
      <c r="C33" s="12">
        <v>4.2</v>
      </c>
      <c r="D33" s="12" t="s">
        <v>53</v>
      </c>
      <c r="E33" s="12" t="s">
        <v>38</v>
      </c>
      <c r="F33" s="10">
        <v>4</v>
      </c>
      <c r="G33" s="10">
        <v>4.2</v>
      </c>
    </row>
    <row r="34" spans="1:7" x14ac:dyDescent="0.35">
      <c r="E34" s="12" t="s">
        <v>39</v>
      </c>
      <c r="F34" s="10">
        <v>4</v>
      </c>
      <c r="G34" s="10">
        <v>4.2</v>
      </c>
    </row>
    <row r="35" spans="1:7" x14ac:dyDescent="0.35">
      <c r="C35" s="12">
        <v>4.3</v>
      </c>
      <c r="D35" s="12" t="s">
        <v>54</v>
      </c>
      <c r="E35" s="12" t="s">
        <v>40</v>
      </c>
      <c r="F35" s="10">
        <v>4</v>
      </c>
      <c r="G35" s="10">
        <v>4.3</v>
      </c>
    </row>
    <row r="36" spans="1:7" x14ac:dyDescent="0.35">
      <c r="E36" s="12" t="s">
        <v>41</v>
      </c>
      <c r="F36" s="10">
        <v>4</v>
      </c>
      <c r="G36" s="10">
        <v>4.3</v>
      </c>
    </row>
    <row r="37" spans="1:7" x14ac:dyDescent="0.35">
      <c r="E37" s="12" t="s">
        <v>42</v>
      </c>
      <c r="F37" s="10">
        <v>4</v>
      </c>
      <c r="G37" s="10">
        <v>4.3</v>
      </c>
    </row>
    <row r="38" spans="1:7" x14ac:dyDescent="0.35">
      <c r="A38" s="12">
        <v>5</v>
      </c>
      <c r="B38" s="12" t="s">
        <v>2</v>
      </c>
      <c r="C38" s="12">
        <v>5.0999999999999996</v>
      </c>
      <c r="D38" s="12" t="s">
        <v>56</v>
      </c>
      <c r="E38" s="12" t="s">
        <v>43</v>
      </c>
      <c r="F38" s="10">
        <v>5</v>
      </c>
      <c r="G38" s="10">
        <v>5.0999999999999996</v>
      </c>
    </row>
    <row r="39" spans="1:7" x14ac:dyDescent="0.35">
      <c r="A39" s="12" t="s">
        <v>7</v>
      </c>
      <c r="F39" s="10">
        <v>82</v>
      </c>
      <c r="G39" s="10">
        <v>88.5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8BAC-D231-423C-9BC5-565FF1FE3C9F}">
  <dimension ref="B3:D23"/>
  <sheetViews>
    <sheetView workbookViewId="0">
      <selection activeCell="D4" sqref="D4"/>
    </sheetView>
  </sheetViews>
  <sheetFormatPr defaultRowHeight="14.5" x14ac:dyDescent="0.35"/>
  <cols>
    <col min="2" max="2" width="66.1796875" bestFit="1" customWidth="1"/>
    <col min="3" max="3" width="73.7265625" bestFit="1" customWidth="1"/>
    <col min="4" max="4" width="47" bestFit="1" customWidth="1"/>
  </cols>
  <sheetData>
    <row r="3" spans="2:4" x14ac:dyDescent="0.35">
      <c r="B3" s="11" t="s">
        <v>1</v>
      </c>
      <c r="C3" s="11" t="s">
        <v>62</v>
      </c>
      <c r="D3" s="11" t="s">
        <v>58</v>
      </c>
    </row>
    <row r="4" spans="2:4" x14ac:dyDescent="0.35">
      <c r="B4" s="12" t="s">
        <v>63</v>
      </c>
      <c r="C4" s="12" t="s">
        <v>64</v>
      </c>
      <c r="D4" s="12" t="s">
        <v>11</v>
      </c>
    </row>
    <row r="5" spans="2:4" x14ac:dyDescent="0.35">
      <c r="D5" s="12" t="s">
        <v>12</v>
      </c>
    </row>
    <row r="6" spans="2:4" x14ac:dyDescent="0.35">
      <c r="D6" s="12" t="s">
        <v>13</v>
      </c>
    </row>
    <row r="7" spans="2:4" x14ac:dyDescent="0.35">
      <c r="D7" s="12" t="s">
        <v>14</v>
      </c>
    </row>
    <row r="8" spans="2:4" x14ac:dyDescent="0.35">
      <c r="D8" s="12" t="s">
        <v>15</v>
      </c>
    </row>
    <row r="9" spans="2:4" x14ac:dyDescent="0.35">
      <c r="D9" s="12" t="s">
        <v>16</v>
      </c>
    </row>
    <row r="10" spans="2:4" x14ac:dyDescent="0.35">
      <c r="D10" s="12" t="s">
        <v>17</v>
      </c>
    </row>
    <row r="11" spans="2:4" x14ac:dyDescent="0.35">
      <c r="D11" s="12" t="s">
        <v>18</v>
      </c>
    </row>
    <row r="12" spans="2:4" x14ac:dyDescent="0.35">
      <c r="D12" s="12" t="s">
        <v>19</v>
      </c>
    </row>
    <row r="13" spans="2:4" x14ac:dyDescent="0.35">
      <c r="D13" s="12" t="s">
        <v>20</v>
      </c>
    </row>
    <row r="14" spans="2:4" x14ac:dyDescent="0.35">
      <c r="D14" s="12" t="s">
        <v>21</v>
      </c>
    </row>
    <row r="15" spans="2:4" x14ac:dyDescent="0.35">
      <c r="D15" s="12" t="s">
        <v>22</v>
      </c>
    </row>
    <row r="16" spans="2:4" x14ac:dyDescent="0.35">
      <c r="D16" s="12" t="s">
        <v>23</v>
      </c>
    </row>
    <row r="17" spans="2:4" x14ac:dyDescent="0.35">
      <c r="C17" s="12" t="s">
        <v>65</v>
      </c>
      <c r="D17" s="12" t="s">
        <v>11</v>
      </c>
    </row>
    <row r="18" spans="2:4" x14ac:dyDescent="0.35">
      <c r="D18" s="12" t="s">
        <v>12</v>
      </c>
    </row>
    <row r="19" spans="2:4" x14ac:dyDescent="0.35">
      <c r="B19" s="12" t="s">
        <v>80</v>
      </c>
    </row>
    <row r="20" spans="2:4" x14ac:dyDescent="0.35">
      <c r="B20" s="12" t="s">
        <v>68</v>
      </c>
    </row>
    <row r="21" spans="2:4" x14ac:dyDescent="0.35">
      <c r="B21" s="12" t="s">
        <v>74</v>
      </c>
    </row>
    <row r="22" spans="2:4" x14ac:dyDescent="0.35">
      <c r="B22" s="12" t="s">
        <v>78</v>
      </c>
    </row>
    <row r="23" spans="2:4" x14ac:dyDescent="0.35">
      <c r="B23" s="1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F69-0123-4B3D-A2F1-A8562080518B}">
  <dimension ref="C11:D46"/>
  <sheetViews>
    <sheetView workbookViewId="0">
      <selection activeCell="F22" sqref="F22"/>
    </sheetView>
  </sheetViews>
  <sheetFormatPr defaultRowHeight="14.5" x14ac:dyDescent="0.35"/>
  <cols>
    <col min="1" max="1" width="47" bestFit="1" customWidth="1"/>
    <col min="2" max="2" width="8.1796875" bestFit="1" customWidth="1"/>
    <col min="3" max="3" width="47" bestFit="1" customWidth="1"/>
    <col min="4" max="4" width="8.1796875" bestFit="1" customWidth="1"/>
  </cols>
  <sheetData>
    <row r="11" spans="3:4" x14ac:dyDescent="0.35">
      <c r="C11" t="s">
        <v>58</v>
      </c>
      <c r="D11" t="s">
        <v>81</v>
      </c>
    </row>
    <row r="12" spans="3:4" x14ac:dyDescent="0.35">
      <c r="C12" s="10" t="s">
        <v>11</v>
      </c>
      <c r="D12">
        <v>4</v>
      </c>
    </row>
    <row r="13" spans="3:4" x14ac:dyDescent="0.35">
      <c r="C13" s="10" t="s">
        <v>12</v>
      </c>
      <c r="D13">
        <v>5</v>
      </c>
    </row>
    <row r="14" spans="3:4" x14ac:dyDescent="0.35">
      <c r="C14" s="10" t="s">
        <v>13</v>
      </c>
      <c r="D14">
        <v>3</v>
      </c>
    </row>
    <row r="15" spans="3:4" x14ac:dyDescent="0.35">
      <c r="C15" s="10" t="s">
        <v>14</v>
      </c>
      <c r="D15">
        <v>4</v>
      </c>
    </row>
    <row r="16" spans="3:4" x14ac:dyDescent="0.35">
      <c r="C16" s="10" t="s">
        <v>15</v>
      </c>
      <c r="D16">
        <v>2</v>
      </c>
    </row>
    <row r="17" spans="3:4" x14ac:dyDescent="0.35">
      <c r="C17" s="10" t="s">
        <v>16</v>
      </c>
      <c r="D17">
        <v>3</v>
      </c>
    </row>
    <row r="18" spans="3:4" x14ac:dyDescent="0.35">
      <c r="C18" s="10" t="s">
        <v>17</v>
      </c>
      <c r="D18">
        <v>2</v>
      </c>
    </row>
    <row r="19" spans="3:4" x14ac:dyDescent="0.35">
      <c r="C19" s="10" t="s">
        <v>18</v>
      </c>
      <c r="D19">
        <v>3</v>
      </c>
    </row>
    <row r="20" spans="3:4" x14ac:dyDescent="0.35">
      <c r="C20" s="10" t="s">
        <v>19</v>
      </c>
      <c r="D20">
        <v>2</v>
      </c>
    </row>
    <row r="21" spans="3:4" x14ac:dyDescent="0.35">
      <c r="C21" s="10" t="s">
        <v>20</v>
      </c>
      <c r="D21">
        <v>2</v>
      </c>
    </row>
    <row r="22" spans="3:4" x14ac:dyDescent="0.35">
      <c r="C22" s="10" t="s">
        <v>21</v>
      </c>
      <c r="D22">
        <v>2</v>
      </c>
    </row>
    <row r="23" spans="3:4" x14ac:dyDescent="0.35">
      <c r="C23" s="10" t="s">
        <v>22</v>
      </c>
      <c r="D23">
        <v>5</v>
      </c>
    </row>
    <row r="24" spans="3:4" x14ac:dyDescent="0.35">
      <c r="C24" s="10" t="s">
        <v>23</v>
      </c>
      <c r="D24">
        <v>1</v>
      </c>
    </row>
    <row r="25" spans="3:4" x14ac:dyDescent="0.35">
      <c r="C25" s="10" t="s">
        <v>11</v>
      </c>
      <c r="D25">
        <v>2</v>
      </c>
    </row>
    <row r="26" spans="3:4" x14ac:dyDescent="0.35">
      <c r="C26" s="10" t="s">
        <v>12</v>
      </c>
      <c r="D26">
        <v>3</v>
      </c>
    </row>
    <row r="27" spans="3:4" x14ac:dyDescent="0.35">
      <c r="C27" s="10" t="s">
        <v>24</v>
      </c>
      <c r="D27">
        <v>5</v>
      </c>
    </row>
    <row r="28" spans="3:4" x14ac:dyDescent="0.35">
      <c r="C28" s="10" t="s">
        <v>25</v>
      </c>
      <c r="D28">
        <v>4</v>
      </c>
    </row>
    <row r="29" spans="3:4" x14ac:dyDescent="0.35">
      <c r="C29" s="10" t="s">
        <v>26</v>
      </c>
      <c r="D29">
        <v>2</v>
      </c>
    </row>
    <row r="30" spans="3:4" x14ac:dyDescent="0.35">
      <c r="C30" s="10" t="s">
        <v>27</v>
      </c>
      <c r="D30">
        <v>4</v>
      </c>
    </row>
    <row r="31" spans="3:4" x14ac:dyDescent="0.35">
      <c r="C31" s="10" t="s">
        <v>28</v>
      </c>
      <c r="D31">
        <v>5</v>
      </c>
    </row>
    <row r="32" spans="3:4" x14ac:dyDescent="0.35">
      <c r="C32" s="10" t="s">
        <v>29</v>
      </c>
      <c r="D32">
        <v>2</v>
      </c>
    </row>
    <row r="33" spans="3:4" x14ac:dyDescent="0.35">
      <c r="C33" s="10" t="s">
        <v>30</v>
      </c>
      <c r="D33">
        <v>3</v>
      </c>
    </row>
    <row r="34" spans="3:4" x14ac:dyDescent="0.35">
      <c r="C34" s="10" t="s">
        <v>31</v>
      </c>
      <c r="D34">
        <v>2</v>
      </c>
    </row>
    <row r="35" spans="3:4" x14ac:dyDescent="0.35">
      <c r="C35" s="10" t="s">
        <v>32</v>
      </c>
      <c r="D35">
        <v>1</v>
      </c>
    </row>
    <row r="36" spans="3:4" x14ac:dyDescent="0.35">
      <c r="C36" s="10" t="s">
        <v>33</v>
      </c>
      <c r="D36">
        <v>5</v>
      </c>
    </row>
    <row r="37" spans="3:4" x14ac:dyDescent="0.35">
      <c r="C37" s="10" t="s">
        <v>34</v>
      </c>
      <c r="D37">
        <v>4</v>
      </c>
    </row>
    <row r="38" spans="3:4" x14ac:dyDescent="0.35">
      <c r="C38" s="10" t="s">
        <v>35</v>
      </c>
      <c r="D38">
        <v>3</v>
      </c>
    </row>
    <row r="39" spans="3:4" x14ac:dyDescent="0.35">
      <c r="C39" s="10" t="s">
        <v>36</v>
      </c>
      <c r="D39">
        <v>3</v>
      </c>
    </row>
    <row r="40" spans="3:4" x14ac:dyDescent="0.35">
      <c r="C40" s="10" t="s">
        <v>37</v>
      </c>
      <c r="D40">
        <v>2</v>
      </c>
    </row>
    <row r="41" spans="3:4" x14ac:dyDescent="0.35">
      <c r="C41" s="10" t="s">
        <v>38</v>
      </c>
      <c r="D41">
        <v>1</v>
      </c>
    </row>
    <row r="42" spans="3:4" x14ac:dyDescent="0.35">
      <c r="C42" s="10" t="s">
        <v>39</v>
      </c>
      <c r="D42">
        <v>1</v>
      </c>
    </row>
    <row r="43" spans="3:4" x14ac:dyDescent="0.35">
      <c r="C43" s="10" t="s">
        <v>40</v>
      </c>
      <c r="D43">
        <v>2</v>
      </c>
    </row>
    <row r="44" spans="3:4" x14ac:dyDescent="0.35">
      <c r="C44" s="10" t="s">
        <v>41</v>
      </c>
      <c r="D44">
        <v>2</v>
      </c>
    </row>
    <row r="45" spans="3:4" x14ac:dyDescent="0.35">
      <c r="C45" s="10" t="s">
        <v>42</v>
      </c>
      <c r="D45">
        <v>3</v>
      </c>
    </row>
    <row r="46" spans="3:4" x14ac:dyDescent="0.35">
      <c r="C46" s="10" t="s">
        <v>43</v>
      </c>
      <c r="D46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7A4B-4358-4868-BC6E-F05463DD0B72}">
  <dimension ref="A1:K37"/>
  <sheetViews>
    <sheetView tabSelected="1" topLeftCell="C1" workbookViewId="0">
      <selection activeCell="D30" sqref="D30"/>
    </sheetView>
  </sheetViews>
  <sheetFormatPr defaultRowHeight="14.5" x14ac:dyDescent="0.35"/>
  <cols>
    <col min="1" max="2" width="47" hidden="1" customWidth="1"/>
    <col min="3" max="3" width="47" bestFit="1" customWidth="1"/>
    <col min="9" max="9" width="61.36328125" bestFit="1" customWidth="1"/>
    <col min="10" max="10" width="26.90625" bestFit="1" customWidth="1"/>
    <col min="11" max="12" width="11.6328125" bestFit="1" customWidth="1"/>
  </cols>
  <sheetData>
    <row r="1" spans="1:11" x14ac:dyDescent="0.35">
      <c r="A1" t="s">
        <v>61</v>
      </c>
      <c r="B1" t="s">
        <v>62</v>
      </c>
      <c r="C1" t="s">
        <v>58</v>
      </c>
      <c r="D1" t="s">
        <v>81</v>
      </c>
      <c r="I1" s="11" t="s">
        <v>1</v>
      </c>
      <c r="J1" s="11" t="s">
        <v>58</v>
      </c>
      <c r="K1" t="s">
        <v>82</v>
      </c>
    </row>
    <row r="2" spans="1:11" x14ac:dyDescent="0.35">
      <c r="A2" t="str" vm="21">
        <f>CUBEMEMBER("ThisWorkbookDataModel","[Goals_Matrix].[Goal Long Name].&amp;[1. Improve water quality outcomes]")</f>
        <v>1. Improve water quality outcomes</v>
      </c>
      <c r="B2" t="str" vm="30">
        <f>CUBEMEMBER("ThisWorkbookDataModel",{"[Goals_Matrix].[Goal Long Name].&amp;[1. Improve water quality outcomes]","[Goals_Matrix].[Subgoal Long Name].&amp;[1.1 Prioritize areas based on pollutant concentrations]"})</f>
        <v>1.1 Prioritize areas based on pollutant concentrations</v>
      </c>
      <c r="C2" t="str" vm="28">
        <f>CUBEMEMBER("ThisWorkbookDataModel",{"[Goals_Matrix].[Goal Long Name].&amp;[1. Improve water quality outcomes]","[Goals_Matrix].[Subgoal Long Name].&amp;[1.1 Prioritize areas based on pollutant concentrations]","[Goals_Matrix].[metrics_config.Metric Name].&amp;[Age of development]"})</f>
        <v>Age of development</v>
      </c>
      <c r="D2">
        <v>4</v>
      </c>
      <c r="I2" s="12" t="s">
        <v>63</v>
      </c>
      <c r="K2" s="10">
        <v>43</v>
      </c>
    </row>
    <row r="3" spans="1:11" x14ac:dyDescent="0.35">
      <c r="A3" t="str" vm="21">
        <f t="shared" ref="A3:A16" si="0">CUBEMEMBER("ThisWorkbookDataModel","[Goals_Matrix].[Goal Long Name].&amp;[1. Improve water quality outcomes]")</f>
        <v>1. Improve water quality outcomes</v>
      </c>
      <c r="B3" t="str" vm="30">
        <f>CUBEMEMBER("ThisWorkbookDataModel",{"[Goals_Matrix].[Goal Long Name].&amp;[1. Improve water quality outcomes]","[Goals_Matrix].[Subgoal Long Name].&amp;[1.1 Prioritize areas based on pollutant concentrations]"})</f>
        <v>1.1 Prioritize areas based on pollutant concentrations</v>
      </c>
      <c r="C3" t="str" vm="13">
        <f>CUBEMEMBER("ThisWorkbookDataModel",{"[Goals_Matrix].[Goal Long Name].&amp;[1. Improve water quality outcomes]","[Goals_Matrix].[Subgoal Long Name].&amp;[1.1 Prioritize areas based on pollutant concentrations]","[Goals_Matrix].[metrics_config.Metric Name].&amp;[Business Risk Exposure]"})</f>
        <v>Business Risk Exposure</v>
      </c>
      <c r="D3">
        <v>5</v>
      </c>
      <c r="I3" s="12" t="s">
        <v>80</v>
      </c>
      <c r="K3" s="10">
        <v>9</v>
      </c>
    </row>
    <row r="4" spans="1:11" x14ac:dyDescent="0.35">
      <c r="A4" t="str" vm="21">
        <f t="shared" si="0"/>
        <v>1. Improve water quality outcomes</v>
      </c>
      <c r="B4" t="str" vm="30">
        <f>CUBEMEMBER("ThisWorkbookDataModel",{"[Goals_Matrix].[Goal Long Name].&amp;[1. Improve water quality outcomes]","[Goals_Matrix].[Subgoal Long Name].&amp;[1.1 Prioritize areas based on pollutant concentrations]"})</f>
        <v>1.1 Prioritize areas based on pollutant concentrations</v>
      </c>
      <c r="C4" t="str" vm="7">
        <f>CUBEMEMBER("ThisWorkbookDataModel",{"[Goals_Matrix].[Goal Long Name].&amp;[1. Improve water quality outcomes]","[Goals_Matrix].[Subgoal Long Name].&amp;[1.1 Prioritize areas based on pollutant concentrations]","[Goals_Matrix].[metrics_config.Metric Name].&amp;[Imperviousness]"})</f>
        <v>Imperviousness</v>
      </c>
      <c r="D4">
        <v>3</v>
      </c>
      <c r="I4" s="12" t="s">
        <v>68</v>
      </c>
      <c r="K4" s="10">
        <v>31</v>
      </c>
    </row>
    <row r="5" spans="1:11" x14ac:dyDescent="0.35">
      <c r="A5" t="str" vm="21">
        <f t="shared" si="0"/>
        <v>1. Improve water quality outcomes</v>
      </c>
      <c r="B5" t="str" vm="30">
        <f>CUBEMEMBER("ThisWorkbookDataModel",{"[Goals_Matrix].[Goal Long Name].&amp;[1. Improve water quality outcomes]","[Goals_Matrix].[Subgoal Long Name].&amp;[1.1 Prioritize areas based on pollutant concentrations]"})</f>
        <v>1.1 Prioritize areas based on pollutant concentrations</v>
      </c>
      <c r="C5" t="str" vm="53">
        <f>CUBEMEMBER("ThisWorkbookDataModel",{"[Goals_Matrix].[Goal Long Name].&amp;[1. Improve water quality outcomes]","[Goals_Matrix].[Subgoal Long Name].&amp;[1.1 Prioritize areas based on pollutant concentrations]","[Goals_Matrix].[metrics_config.Metric Name].&amp;[Water quality assessment - BEHP]"})</f>
        <v>Water quality assessment - BEHP</v>
      </c>
      <c r="D5">
        <v>6</v>
      </c>
      <c r="I5" s="12" t="s">
        <v>74</v>
      </c>
      <c r="K5" s="10">
        <v>14</v>
      </c>
    </row>
    <row r="6" spans="1:11" x14ac:dyDescent="0.35">
      <c r="A6" t="str" vm="21">
        <f t="shared" si="0"/>
        <v>1. Improve water quality outcomes</v>
      </c>
      <c r="B6" t="str" vm="30">
        <f>CUBEMEMBER("ThisWorkbookDataModel",{"[Goals_Matrix].[Goal Long Name].&amp;[1. Improve water quality outcomes]","[Goals_Matrix].[Subgoal Long Name].&amp;[1.1 Prioritize areas based on pollutant concentrations]"})</f>
        <v>1.1 Prioritize areas based on pollutant concentrations</v>
      </c>
      <c r="C6" t="str" vm="35">
        <f>CUBEMEMBER("ThisWorkbookDataModel",{"[Goals_Matrix].[Goal Long Name].&amp;[1. Improve water quality outcomes]","[Goals_Matrix].[Subgoal Long Name].&amp;[1.1 Prioritize areas based on pollutant concentrations]","[Goals_Matrix].[metrics_config.Metric Name].&amp;[Water quality assessment - Fecal Coliform Bacteria]"})</f>
        <v>Water quality assessment - Fecal Coliform Bacteria</v>
      </c>
      <c r="D6">
        <v>2</v>
      </c>
      <c r="I6" s="12" t="s">
        <v>78</v>
      </c>
      <c r="K6" s="10">
        <v>3</v>
      </c>
    </row>
    <row r="7" spans="1:11" x14ac:dyDescent="0.35">
      <c r="A7" t="str" vm="21">
        <f t="shared" si="0"/>
        <v>1. Improve water quality outcomes</v>
      </c>
      <c r="B7" t="str" vm="30">
        <f>CUBEMEMBER("ThisWorkbookDataModel",{"[Goals_Matrix].[Goal Long Name].&amp;[1. Improve water quality outcomes]","[Goals_Matrix].[Subgoal Long Name].&amp;[1.1 Prioritize areas based on pollutant concentrations]"})</f>
        <v>1.1 Prioritize areas based on pollutant concentrations</v>
      </c>
      <c r="C7" t="str" vm="33">
        <f>CUBEMEMBER("ThisWorkbookDataModel",{"[Goals_Matrix].[Goal Long Name].&amp;[1. Improve water quality outcomes]","[Goals_Matrix].[Subgoal Long Name].&amp;[1.1 Prioritize areas based on pollutant concentrations]","[Goals_Matrix].[metrics_config.Metric Name].&amp;[Water quality assessment - Total Copper]"})</f>
        <v>Water quality assessment - Total Copper</v>
      </c>
      <c r="D7">
        <v>3</v>
      </c>
      <c r="I7" s="12" t="s">
        <v>7</v>
      </c>
      <c r="K7" s="10">
        <v>100</v>
      </c>
    </row>
    <row r="8" spans="1:11" x14ac:dyDescent="0.35">
      <c r="A8" t="str" vm="21">
        <f t="shared" si="0"/>
        <v>1. Improve water quality outcomes</v>
      </c>
      <c r="B8" t="str" vm="30">
        <f>CUBEMEMBER("ThisWorkbookDataModel",{"[Goals_Matrix].[Goal Long Name].&amp;[1. Improve water quality outcomes]","[Goals_Matrix].[Subgoal Long Name].&amp;[1.1 Prioritize areas based on pollutant concentrations]"})</f>
        <v>1.1 Prioritize areas based on pollutant concentrations</v>
      </c>
      <c r="C8" t="str" vm="42">
        <f>CUBEMEMBER("ThisWorkbookDataModel",{"[Goals_Matrix].[Goal Long Name].&amp;[1. Improve water quality outcomes]","[Goals_Matrix].[Subgoal Long Name].&amp;[1.1 Prioritize areas based on pollutant concentrations]","[Goals_Matrix].[metrics_config.Metric Name].&amp;[Water quality assessment - Total Nitrogen]"})</f>
        <v>Water quality assessment - Total Nitrogen</v>
      </c>
      <c r="D8">
        <v>2</v>
      </c>
    </row>
    <row r="9" spans="1:11" x14ac:dyDescent="0.35">
      <c r="A9" t="str" vm="21">
        <f t="shared" si="0"/>
        <v>1. Improve water quality outcomes</v>
      </c>
      <c r="B9" t="str" vm="30">
        <f>CUBEMEMBER("ThisWorkbookDataModel",{"[Goals_Matrix].[Goal Long Name].&amp;[1. Improve water quality outcomes]","[Goals_Matrix].[Subgoal Long Name].&amp;[1.1 Prioritize areas based on pollutant concentrations]"})</f>
        <v>1.1 Prioritize areas based on pollutant concentrations</v>
      </c>
      <c r="C9" t="str" vm="40">
        <f>CUBEMEMBER("ThisWorkbookDataModel",{"[Goals_Matrix].[Goal Long Name].&amp;[1. Improve water quality outcomes]","[Goals_Matrix].[Subgoal Long Name].&amp;[1.1 Prioritize areas based on pollutant concentrations]","[Goals_Matrix].[metrics_config.Metric Name].&amp;[Water quality assessment - Total PAHs]"})</f>
        <v>Water quality assessment - Total PAHs</v>
      </c>
      <c r="D9">
        <v>4</v>
      </c>
    </row>
    <row r="10" spans="1:11" x14ac:dyDescent="0.35">
      <c r="A10" t="str" vm="21">
        <f t="shared" si="0"/>
        <v>1. Improve water quality outcomes</v>
      </c>
      <c r="B10" t="str" vm="30">
        <f>CUBEMEMBER("ThisWorkbookDataModel",{"[Goals_Matrix].[Goal Long Name].&amp;[1. Improve water quality outcomes]","[Goals_Matrix].[Subgoal Long Name].&amp;[1.1 Prioritize areas based on pollutant concentrations]"})</f>
        <v>1.1 Prioritize areas based on pollutant concentrations</v>
      </c>
      <c r="C10" t="str" vm="16">
        <f>CUBEMEMBER("ThisWorkbookDataModel",{"[Goals_Matrix].[Goal Long Name].&amp;[1. Improve water quality outcomes]","[Goals_Matrix].[Subgoal Long Name].&amp;[1.1 Prioritize areas based on pollutant concentrations]","[Goals_Matrix].[metrics_config.Metric Name].&amp;[Water quality assessment - Total PBDEs]"})</f>
        <v>Water quality assessment - Total PBDEs</v>
      </c>
      <c r="D10">
        <v>2</v>
      </c>
    </row>
    <row r="11" spans="1:11" x14ac:dyDescent="0.35">
      <c r="A11" t="str" vm="21">
        <f t="shared" si="0"/>
        <v>1. Improve water quality outcomes</v>
      </c>
      <c r="B11" t="str" vm="30">
        <f>CUBEMEMBER("ThisWorkbookDataModel",{"[Goals_Matrix].[Goal Long Name].&amp;[1. Improve water quality outcomes]","[Goals_Matrix].[Subgoal Long Name].&amp;[1.1 Prioritize areas based on pollutant concentrations]"})</f>
        <v>1.1 Prioritize areas based on pollutant concentrations</v>
      </c>
      <c r="C11" t="str" vm="12">
        <f>CUBEMEMBER("ThisWorkbookDataModel",{"[Goals_Matrix].[Goal Long Name].&amp;[1. Improve water quality outcomes]","[Goals_Matrix].[Subgoal Long Name].&amp;[1.1 Prioritize areas based on pollutant concentrations]","[Goals_Matrix].[metrics_config.Metric Name].&amp;[Water quality assessment - Total PCBs]"})</f>
        <v>Water quality assessment - Total PCBs</v>
      </c>
      <c r="D11">
        <v>2</v>
      </c>
    </row>
    <row r="12" spans="1:11" x14ac:dyDescent="0.35">
      <c r="A12" t="str" vm="21">
        <f t="shared" si="0"/>
        <v>1. Improve water quality outcomes</v>
      </c>
      <c r="B12" t="str" vm="30">
        <f>CUBEMEMBER("ThisWorkbookDataModel",{"[Goals_Matrix].[Goal Long Name].&amp;[1. Improve water quality outcomes]","[Goals_Matrix].[Subgoal Long Name].&amp;[1.1 Prioritize areas based on pollutant concentrations]"})</f>
        <v>1.1 Prioritize areas based on pollutant concentrations</v>
      </c>
      <c r="C12" t="str" vm="6">
        <f>CUBEMEMBER("ThisWorkbookDataModel",{"[Goals_Matrix].[Goal Long Name].&amp;[1. Improve water quality outcomes]","[Goals_Matrix].[Subgoal Long Name].&amp;[1.1 Prioritize areas based on pollutant concentrations]","[Goals_Matrix].[metrics_config.Metric Name].&amp;[Water quality assessment - Total Phosphorous]"})</f>
        <v>Water quality assessment - Total Phosphorous</v>
      </c>
      <c r="D12">
        <v>2</v>
      </c>
    </row>
    <row r="13" spans="1:11" x14ac:dyDescent="0.35">
      <c r="A13" t="str" vm="21">
        <f t="shared" si="0"/>
        <v>1. Improve water quality outcomes</v>
      </c>
      <c r="B13" t="str" vm="30">
        <f>CUBEMEMBER("ThisWorkbookDataModel",{"[Goals_Matrix].[Goal Long Name].&amp;[1. Improve water quality outcomes]","[Goals_Matrix].[Subgoal Long Name].&amp;[1.1 Prioritize areas based on pollutant concentrations]"})</f>
        <v>1.1 Prioritize areas based on pollutant concentrations</v>
      </c>
      <c r="C13" t="str" vm="36">
        <f>CUBEMEMBER("ThisWorkbookDataModel",{"[Goals_Matrix].[Goal Long Name].&amp;[1. Improve water quality outcomes]","[Goals_Matrix].[Subgoal Long Name].&amp;[1.1 Prioritize areas based on pollutant concentrations]","[Goals_Matrix].[metrics_config.Metric Name].&amp;[Water quality assessment - Total Suspended Solids]"})</f>
        <v>Water quality assessment - Total Suspended Solids</v>
      </c>
      <c r="D13">
        <v>2</v>
      </c>
    </row>
    <row r="14" spans="1:11" x14ac:dyDescent="0.35">
      <c r="A14" t="str" vm="21">
        <f t="shared" si="0"/>
        <v>1. Improve water quality outcomes</v>
      </c>
      <c r="B14" t="str" vm="30">
        <f>CUBEMEMBER("ThisWorkbookDataModel",{"[Goals_Matrix].[Goal Long Name].&amp;[1. Improve water quality outcomes]","[Goals_Matrix].[Subgoal Long Name].&amp;[1.1 Prioritize areas based on pollutant concentrations]"})</f>
        <v>1.1 Prioritize areas based on pollutant concentrations</v>
      </c>
      <c r="C14" t="str" vm="51">
        <f>CUBEMEMBER("ThisWorkbookDataModel",{"[Goals_Matrix].[Goal Long Name].&amp;[1. Improve water quality outcomes]","[Goals_Matrix].[Subgoal Long Name].&amp;[1.1 Prioritize areas based on pollutant concentrations]","[Goals_Matrix].[metrics_config.Metric Name].&amp;[Water quality assessment - Total Zinc]"})</f>
        <v>Water quality assessment - Total Zinc</v>
      </c>
      <c r="D14">
        <v>1</v>
      </c>
    </row>
    <row r="15" spans="1:11" x14ac:dyDescent="0.35">
      <c r="A15" t="str" vm="21">
        <f t="shared" si="0"/>
        <v>1. Improve water quality outcomes</v>
      </c>
      <c r="B15" t="str" vm="22">
        <f>CUBEMEMBER("ThisWorkbookDataModel",{"[Goals_Matrix].[Goal Long Name].&amp;[1. Improve water quality outcomes]","[Goals_Matrix].[Subgoal Long Name].&amp;[1.3 Improve infrastructure in areas with inadequate stormwater management.]"})</f>
        <v>1.3 Improve infrastructure in areas with inadequate stormwater management.</v>
      </c>
      <c r="C15" t="str" vm="32">
        <f>CUBEMEMBER("ThisWorkbookDataModel",{"[Goals_Matrix].[Goal Long Name].&amp;[1. Improve water quality outcomes]","[Goals_Matrix].[Subgoal Long Name].&amp;[1.3 Improve infrastructure in areas with inadequate stormwater management.]","[Goals_Matrix].[metrics_config.Metric Name].&amp;[Age of development]"})</f>
        <v>Age of development</v>
      </c>
      <c r="D15">
        <v>2</v>
      </c>
    </row>
    <row r="16" spans="1:11" x14ac:dyDescent="0.35">
      <c r="A16" t="str" vm="21">
        <f t="shared" si="0"/>
        <v>1. Improve water quality outcomes</v>
      </c>
      <c r="B16" t="str" vm="22">
        <f>CUBEMEMBER("ThisWorkbookDataModel",{"[Goals_Matrix].[Goal Long Name].&amp;[1. Improve water quality outcomes]","[Goals_Matrix].[Subgoal Long Name].&amp;[1.3 Improve infrastructure in areas with inadequate stormwater management.]"})</f>
        <v>1.3 Improve infrastructure in areas with inadequate stormwater management.</v>
      </c>
      <c r="C16" t="str" vm="18">
        <f>CUBEMEMBER("ThisWorkbookDataModel",{"[Goals_Matrix].[Goal Long Name].&amp;[1. Improve water quality outcomes]","[Goals_Matrix].[Subgoal Long Name].&amp;[1.3 Improve infrastructure in areas with inadequate stormwater management.]","[Goals_Matrix].[metrics_config.Metric Name].&amp;[Business Risk Exposure]"})</f>
        <v>Business Risk Exposure</v>
      </c>
      <c r="D16">
        <v>3</v>
      </c>
    </row>
    <row r="17" spans="1:4" x14ac:dyDescent="0.35">
      <c r="A17" t="str" vm="27">
        <f>CUBEMEMBER("ThisWorkbookDataModel","[Goals_Matrix].[Goal Long Name].&amp;[2. Increase resilience to climate change impacts]")</f>
        <v>2. Increase resilience to climate change impacts</v>
      </c>
      <c r="B17" t="str" vm="11">
        <f>CUBEMEMBER("ThisWorkbookDataModel",{"[Goals_Matrix].[Goal Long Name].&amp;[2. Increase resilience to climate change impacts]","[Goals_Matrix].[Subgoal Long Name].&amp;[2.1 Target areas most vulnerable to and at risk for climate change impacts.]"})</f>
        <v>2.1 Target areas most vulnerable to and at risk for climate change impacts.</v>
      </c>
      <c r="C17" t="str" vm="5">
        <f>CUBEMEMBER("ThisWorkbookDataModel",{"[Goals_Matrix].[Goal Long Name].&amp;[2. Increase resilience to climate change impacts]","[Goals_Matrix].[Subgoal Long Name].&amp;[2.1 Target areas most vulnerable to and at risk for climate change impacts.]","[Goals_Matrix].[metrics_config.Metric Name].&amp;[Precipitation]"})</f>
        <v>Precipitation</v>
      </c>
      <c r="D17">
        <v>5</v>
      </c>
    </row>
    <row r="18" spans="1:4" x14ac:dyDescent="0.35">
      <c r="A18" t="str" vm="27">
        <f>CUBEMEMBER("ThisWorkbookDataModel","[Goals_Matrix].[Goal Long Name].&amp;[2. Increase resilience to climate change impacts]")</f>
        <v>2. Increase resilience to climate change impacts</v>
      </c>
      <c r="B18" t="str" vm="11">
        <f>CUBEMEMBER("ThisWorkbookDataModel",{"[Goals_Matrix].[Goal Long Name].&amp;[2. Increase resilience to climate change impacts]","[Goals_Matrix].[Subgoal Long Name].&amp;[2.1 Target areas most vulnerable to and at risk for climate change impacts.]"})</f>
        <v>2.1 Target areas most vulnerable to and at risk for climate change impacts.</v>
      </c>
      <c r="C18" t="str" vm="25">
        <f>CUBEMEMBER("ThisWorkbookDataModel",{"[Goals_Matrix].[Goal Long Name].&amp;[2. Increase resilience to climate change impacts]","[Goals_Matrix].[Subgoal Long Name].&amp;[2.1 Target areas most vulnerable to and at risk for climate change impacts.]","[Goals_Matrix].[metrics_config.Metric Name].&amp;[Urban heat islands]"})</f>
        <v>Urban heat islands</v>
      </c>
      <c r="D18">
        <v>4</v>
      </c>
    </row>
    <row r="19" spans="1:4" x14ac:dyDescent="0.35">
      <c r="A19" t="str" vm="23">
        <f>CUBEMEMBER("ThisWorkbookDataModel","[Goals_Matrix].[Goal Long Name].&amp;[3. Preserve and restore wildlife habitat]")</f>
        <v>3. Preserve and restore wildlife habitat</v>
      </c>
      <c r="B19" t="str" vm="49">
        <f>CUBEMEMBER("ThisWorkbookDataModel",{"[Goals_Matrix].[Goal Long Name].&amp;[3. Preserve and restore wildlife habitat]","[Goals_Matrix].[Subgoal Long Name].&amp;[3.1 Improve B-IBI in prioritized areas]"})</f>
        <v>3.1 Improve B-IBI in prioritized areas</v>
      </c>
      <c r="C19" t="str" vm="20">
        <f>CUBEMEMBER("ThisWorkbookDataModel",{"[Goals_Matrix].[Goal Long Name].&amp;[3. Preserve and restore wildlife habitat]","[Goals_Matrix].[Subgoal Long Name].&amp;[3.1 Improve B-IBI in prioritized areas]","[Goals_Matrix].[metrics_config.Metric Name].&amp;[Benthic - Index of Biotic Integrity]"})</f>
        <v>Benthic - Index of Biotic Integrity</v>
      </c>
      <c r="D19">
        <v>2</v>
      </c>
    </row>
    <row r="20" spans="1:4" x14ac:dyDescent="0.35">
      <c r="A20" t="str" vm="23">
        <f t="shared" ref="A20:A28" si="1">CUBEMEMBER("ThisWorkbookDataModel","[Goals_Matrix].[Goal Long Name].&amp;[3. Preserve and restore wildlife habitat]")</f>
        <v>3. Preserve and restore wildlife habitat</v>
      </c>
      <c r="B20" t="str" vm="49">
        <f>CUBEMEMBER("ThisWorkbookDataModel",{"[Goals_Matrix].[Goal Long Name].&amp;[3. Preserve and restore wildlife habitat]","[Goals_Matrix].[Subgoal Long Name].&amp;[3.1 Improve B-IBI in prioritized areas]"})</f>
        <v>3.1 Improve B-IBI in prioritized areas</v>
      </c>
      <c r="C20" t="str" vm="29">
        <f>CUBEMEMBER("ThisWorkbookDataModel",{"[Goals_Matrix].[Goal Long Name].&amp;[3. Preserve and restore wildlife habitat]","[Goals_Matrix].[Subgoal Long Name].&amp;[3.1 Improve B-IBI in prioritized areas]","[Goals_Matrix].[metrics_config.Metric Name].&amp;[Flow Control Index]"})</f>
        <v>Flow Control Index</v>
      </c>
      <c r="D20">
        <v>4</v>
      </c>
    </row>
    <row r="21" spans="1:4" x14ac:dyDescent="0.35">
      <c r="A21" t="str" vm="23">
        <f t="shared" si="1"/>
        <v>3. Preserve and restore wildlife habitat</v>
      </c>
      <c r="B21" t="str" vm="38">
        <f>CUBEMEMBER("ThisWorkbookDataModel",{"[Goals_Matrix].[Goal Long Name].&amp;[3. Preserve and restore wildlife habitat]","[Goals_Matrix].[Subgoal Long Name].&amp;[3.2  Preserve and restore wildlife habitat]"})</f>
        <v>3.2  Preserve and restore wildlife habitat</v>
      </c>
      <c r="C21" t="str" vm="10">
        <f>CUBEMEMBER("ThisWorkbookDataModel",{"[Goals_Matrix].[Goal Long Name].&amp;[3. Preserve and restore wildlife habitat]","[Goals_Matrix].[Subgoal Long Name].&amp;[3.2  Preserve and restore wildlife habitat]","[Goals_Matrix].[metrics_config.Metric Name].&amp;[Critical and Protected Habitats]"})</f>
        <v>Critical and Protected Habitats</v>
      </c>
      <c r="D21">
        <v>5</v>
      </c>
    </row>
    <row r="22" spans="1:4" x14ac:dyDescent="0.35">
      <c r="A22" t="str" vm="23">
        <f t="shared" si="1"/>
        <v>3. Preserve and restore wildlife habitat</v>
      </c>
      <c r="B22" t="str" vm="38">
        <f>CUBEMEMBER("ThisWorkbookDataModel",{"[Goals_Matrix].[Goal Long Name].&amp;[3. Preserve and restore wildlife habitat]","[Goals_Matrix].[Subgoal Long Name].&amp;[3.2  Preserve and restore wildlife habitat]"})</f>
        <v>3.2  Preserve and restore wildlife habitat</v>
      </c>
      <c r="C22" t="str" vm="4">
        <f>CUBEMEMBER("ThisWorkbookDataModel",{"[Goals_Matrix].[Goal Long Name].&amp;[3. Preserve and restore wildlife habitat]","[Goals_Matrix].[Subgoal Long Name].&amp;[3.2  Preserve and restore wildlife habitat]","[Goals_Matrix].[metrics_config.Metric Name].&amp;[Fish Passage Sites]"})</f>
        <v>Fish Passage Sites</v>
      </c>
      <c r="D22">
        <v>2</v>
      </c>
    </row>
    <row r="23" spans="1:4" x14ac:dyDescent="0.35">
      <c r="A23" t="str" vm="23">
        <f t="shared" si="1"/>
        <v>3. Preserve and restore wildlife habitat</v>
      </c>
      <c r="B23" t="str" vm="44">
        <f>CUBEMEMBER("ThisWorkbookDataModel",{"[Goals_Matrix].[Goal Long Name].&amp;[3. Preserve and restore wildlife habitat]","[Goals_Matrix].[Subgoal Long Name].&amp;[3.3  Protect and restore areas important for prioritized endpoints of concern]"})</f>
        <v>3.3  Protect and restore areas important for prioritized endpoints of concern</v>
      </c>
      <c r="C23" t="str" vm="43">
        <f>CUBEMEMBER("ThisWorkbookDataModel",{"[Goals_Matrix].[Goal Long Name].&amp;[3. Preserve and restore wildlife habitat]","[Goals_Matrix].[Subgoal Long Name].&amp;[3.3  Protect and restore areas important for prioritized endpoints of concern]","[Goals_Matrix].[metrics_config.Metric Name].&amp;[Areas Draining to Phosphorus-Sensitive Lakes]"})</f>
        <v>Areas Draining to Phosphorus-Sensitive Lakes</v>
      </c>
      <c r="D23">
        <v>3</v>
      </c>
    </row>
    <row r="24" spans="1:4" x14ac:dyDescent="0.35">
      <c r="A24" t="str" vm="23">
        <f t="shared" si="1"/>
        <v>3. Preserve and restore wildlife habitat</v>
      </c>
      <c r="B24" t="str" vm="44">
        <f>CUBEMEMBER("ThisWorkbookDataModel",{"[Goals_Matrix].[Goal Long Name].&amp;[3. Preserve and restore wildlife habitat]","[Goals_Matrix].[Subgoal Long Name].&amp;[3.3  Protect and restore areas important for prioritized endpoints of concern]"})</f>
        <v>3.3  Protect and restore areas important for prioritized endpoints of concern</v>
      </c>
      <c r="C24" t="str" vm="48">
        <f>CUBEMEMBER("ThisWorkbookDataModel",{"[Goals_Matrix].[Goal Long Name].&amp;[3. Preserve and restore wildlife habitat]","[Goals_Matrix].[Subgoal Long Name].&amp;[3.3  Protect and restore areas important for prioritized endpoints of concern]","[Goals_Matrix].[metrics_config.Metric Name].&amp;[Shellfish Harvesting Areas]"})</f>
        <v>Shellfish Harvesting Areas</v>
      </c>
      <c r="D24">
        <v>2</v>
      </c>
    </row>
    <row r="25" spans="1:4" x14ac:dyDescent="0.35">
      <c r="A25" t="str" vm="23">
        <f t="shared" si="1"/>
        <v>3. Preserve and restore wildlife habitat</v>
      </c>
      <c r="B25" t="str" vm="44">
        <f>CUBEMEMBER("ThisWorkbookDataModel",{"[Goals_Matrix].[Goal Long Name].&amp;[3. Preserve and restore wildlife habitat]","[Goals_Matrix].[Subgoal Long Name].&amp;[3.3  Protect and restore areas important for prioritized endpoints of concern]"})</f>
        <v>3.3  Protect and restore areas important for prioritized endpoints of concern</v>
      </c>
      <c r="C25" t="str" vm="31">
        <f>CUBEMEMBER("ThisWorkbookDataModel",{"[Goals_Matrix].[Goal Long Name].&amp;[3. Preserve and restore wildlife habitat]","[Goals_Matrix].[Subgoal Long Name].&amp;[3.3  Protect and restore areas important for prioritized endpoints of concern]","[Goals_Matrix].[metrics_config.Metric Name].&amp;[Swimming Beach Areas]"})</f>
        <v>Swimming Beach Areas</v>
      </c>
      <c r="D25">
        <v>1</v>
      </c>
    </row>
    <row r="26" spans="1:4" x14ac:dyDescent="0.35">
      <c r="A26" t="str" vm="23">
        <f t="shared" si="1"/>
        <v>3. Preserve and restore wildlife habitat</v>
      </c>
      <c r="B26" t="str" vm="39">
        <f>CUBEMEMBER("ThisWorkbookDataModel",{"[Goals_Matrix].[Goal Long Name].&amp;[3. Preserve and restore wildlife habitat]","[Goals_Matrix].[Subgoal Long Name].&amp;[3.4  Reduce salmon pre-spawning mortality (PSM) /Urban Runoff Mortality Syndrome (URMS)]"})</f>
        <v>3.4  Reduce salmon pre-spawning mortality (PSM) /Urban Runoff Mortality Syndrome (URMS)</v>
      </c>
      <c r="C26" t="str" vm="15">
        <f>CUBEMEMBER("ThisWorkbookDataModel",{"[Goals_Matrix].[Goal Long Name].&amp;[3. Preserve and restore wildlife habitat]","[Goals_Matrix].[Subgoal Long Name].&amp;[3.4  Reduce salmon pre-spawning mortality (PSM) /Urban Runoff Mortality Syndrome (URMS)]","[Goals_Matrix].[metrics_config.Metric Name].&amp;[Average annual daily traffic volume (AADT)]"})</f>
        <v>Average annual daily traffic volume (AADT)</v>
      </c>
      <c r="D26">
        <v>5</v>
      </c>
    </row>
    <row r="27" spans="1:4" x14ac:dyDescent="0.35">
      <c r="A27" t="str" vm="23">
        <f t="shared" si="1"/>
        <v>3. Preserve and restore wildlife habitat</v>
      </c>
      <c r="B27" t="str" vm="39">
        <f>CUBEMEMBER("ThisWorkbookDataModel",{"[Goals_Matrix].[Goal Long Name].&amp;[3. Preserve and restore wildlife habitat]","[Goals_Matrix].[Subgoal Long Name].&amp;[3.4  Reduce salmon pre-spawning mortality (PSM) /Urban Runoff Mortality Syndrome (URMS)]"})</f>
        <v>3.4  Reduce salmon pre-spawning mortality (PSM) /Urban Runoff Mortality Syndrome (URMS)</v>
      </c>
      <c r="C27" t="str" vm="9">
        <f>CUBEMEMBER("ThisWorkbookDataModel",{"[Goals_Matrix].[Goal Long Name].&amp;[3. Preserve and restore wildlife habitat]","[Goals_Matrix].[Subgoal Long Name].&amp;[3.4  Reduce salmon pre-spawning mortality (PSM) /Urban Runoff Mortality Syndrome (URMS)]","[Goals_Matrix].[metrics_config.Metric Name].&amp;[Predicted mean annual spawner mortality]"})</f>
        <v>Predicted mean annual spawner mortality</v>
      </c>
      <c r="D27">
        <v>4</v>
      </c>
    </row>
    <row r="28" spans="1:4" x14ac:dyDescent="0.35">
      <c r="A28" t="str" vm="23">
        <f t="shared" si="1"/>
        <v>3. Preserve and restore wildlife habitat</v>
      </c>
      <c r="B28" t="str" vm="3">
        <f>CUBEMEMBER("ThisWorkbookDataModel",{"[Goals_Matrix].[Goal Long Name].&amp;[3. Preserve and restore wildlife habitat]","[Goals_Matrix].[Subgoal Long Name].&amp;[3.5 Preserve last remaining best lands in King County]"})</f>
        <v>3.5 Preserve last remaining best lands in King County</v>
      </c>
      <c r="C28" t="str" vm="52">
        <f>CUBEMEMBER("ThisWorkbookDataModel",{"[Goals_Matrix].[Goal Long Name].&amp;[3. Preserve and restore wildlife habitat]","[Goals_Matrix].[Subgoal Long Name].&amp;[3.5 Preserve last remaining best lands in King County]","[Goals_Matrix].[metrics_config.Metric Name].&amp;[Urban growth areas (UGA)]"})</f>
        <v>Urban growth areas (UGA)</v>
      </c>
      <c r="D28">
        <v>3</v>
      </c>
    </row>
    <row r="29" spans="1:4" x14ac:dyDescent="0.35">
      <c r="A29" t="str" vm="34">
        <f>CUBEMEMBER("ThisWorkbookDataModel","[Goals_Matrix].[Goal Long Name].&amp;[4. Implement Equity and Social Justice]")</f>
        <v>4. Implement Equity and Social Justice</v>
      </c>
      <c r="B29" t="str" vm="47">
        <f>CUBEMEMBER("ThisWorkbookDataModel",{"[Goals_Matrix].[Goal Long Name].&amp;[4. Implement Equity and Social Justice]","[Goals_Matrix].[Subgoal Long Name].&amp;[4.1 Prioritize areas of overlapping equity needs as identified by other KC programs]"})</f>
        <v>4.1 Prioritize areas of overlapping equity needs as identified by other KC programs</v>
      </c>
      <c r="C29" t="str" vm="41">
        <f>CUBEMEMBER("ThisWorkbookDataModel",{"[Goals_Matrix].[Goal Long Name].&amp;[4. Implement Equity and Social Justice]","[Goals_Matrix].[Subgoal Long Name].&amp;[4.1 Prioritize areas of overlapping equity needs as identified by other KC programs]","[Goals_Matrix].[metrics_config.Metric Name].&amp;[ESJ Opportunity Index]"})</f>
        <v>ESJ Opportunity Index</v>
      </c>
      <c r="D29">
        <v>20</v>
      </c>
    </row>
    <row r="30" spans="1:4" x14ac:dyDescent="0.35">
      <c r="A30" t="str" vm="34">
        <f t="shared" ref="A30:A35" si="2">CUBEMEMBER("ThisWorkbookDataModel","[Goals_Matrix].[Goal Long Name].&amp;[4. Implement Equity and Social Justice]")</f>
        <v>4. Implement Equity and Social Justice</v>
      </c>
      <c r="B30" t="str" vm="47">
        <f>CUBEMEMBER("ThisWorkbookDataModel",{"[Goals_Matrix].[Goal Long Name].&amp;[4. Implement Equity and Social Justice]","[Goals_Matrix].[Subgoal Long Name].&amp;[4.1 Prioritize areas of overlapping equity needs as identified by other KC programs]"})</f>
        <v>4.1 Prioritize areas of overlapping equity needs as identified by other KC programs</v>
      </c>
      <c r="C30" t="str" vm="45">
        <f>CUBEMEMBER("ThisWorkbookDataModel",{"[Goals_Matrix].[Goal Long Name].&amp;[4. Implement Equity and Social Justice]","[Goals_Matrix].[Subgoal Long Name].&amp;[4.1 Prioritize areas of overlapping equity needs as identified by other KC programs]","[Goals_Matrix].[metrics_config.Metric Name].&amp;[Opportunity Areas from KC LCI]"})</f>
        <v>Opportunity Areas from KC LCI</v>
      </c>
      <c r="D30">
        <v>2</v>
      </c>
    </row>
    <row r="31" spans="1:4" x14ac:dyDescent="0.35">
      <c r="A31" t="str" vm="34">
        <f t="shared" si="2"/>
        <v>4. Implement Equity and Social Justice</v>
      </c>
      <c r="B31" t="str" vm="14">
        <f>CUBEMEMBER("ThisWorkbookDataModel",{"[Goals_Matrix].[Goal Long Name].&amp;[4. Implement Equity and Social Justice]","[Goals_Matrix].[Subgoal Long Name].&amp;[4.2 Address infrastructure gaps in underserved populations]"})</f>
        <v>4.2 Address infrastructure gaps in underserved populations</v>
      </c>
      <c r="C31" t="str" vm="8">
        <f>CUBEMEMBER("ThisWorkbookDataModel",{"[Goals_Matrix].[Goal Long Name].&amp;[4. Implement Equity and Social Justice]","[Goals_Matrix].[Subgoal Long Name].&amp;[4.2 Address infrastructure gaps in underserved populations]","[Goals_Matrix].[metrics_config.Metric Name].&amp;[History of drainage complaints]"})</f>
        <v>History of drainage complaints</v>
      </c>
      <c r="D31">
        <v>1</v>
      </c>
    </row>
    <row r="32" spans="1:4" x14ac:dyDescent="0.35">
      <c r="A32" t="str" vm="34">
        <f t="shared" si="2"/>
        <v>4. Implement Equity and Social Justice</v>
      </c>
      <c r="B32" t="str" vm="14">
        <f>CUBEMEMBER("ThisWorkbookDataModel",{"[Goals_Matrix].[Goal Long Name].&amp;[4. Implement Equity and Social Justice]","[Goals_Matrix].[Subgoal Long Name].&amp;[4.2 Address infrastructure gaps in underserved populations]"})</f>
        <v>4.2 Address infrastructure gaps in underserved populations</v>
      </c>
      <c r="C32" t="str" vm="2">
        <f>CUBEMEMBER("ThisWorkbookDataModel",{"[Goals_Matrix].[Goal Long Name].&amp;[4. Implement Equity and Social Justice]","[Goals_Matrix].[Subgoal Long Name].&amp;[4.2 Address infrastructure gaps in underserved populations]","[Goals_Matrix].[metrics_config.Metric Name].&amp;[Localized flooding]"})</f>
        <v>Localized flooding</v>
      </c>
      <c r="D32">
        <v>1</v>
      </c>
    </row>
    <row r="33" spans="1:4" x14ac:dyDescent="0.35">
      <c r="A33" t="str" vm="34">
        <f t="shared" si="2"/>
        <v>4. Implement Equity and Social Justice</v>
      </c>
      <c r="B33" t="str" vm="24">
        <f>CUBEMEMBER("ThisWorkbookDataModel",{"[Goals_Matrix].[Goal Long Name].&amp;[4. Implement Equity and Social Justice]","[Goals_Matrix].[Subgoal Long Name].&amp;[4.3 Improve access to safe &amp; high-quality roadway infrastructure]"})</f>
        <v>4.3 Improve access to safe &amp; high-quality roadway infrastructure</v>
      </c>
      <c r="C33" t="str" vm="50">
        <f>CUBEMEMBER("ThisWorkbookDataModel",{"[Goals_Matrix].[Goal Long Name].&amp;[4. Implement Equity and Social Justice]","[Goals_Matrix].[Subgoal Long Name].&amp;[4.3 Improve access to safe &amp; high-quality roadway infrastructure]","[Goals_Matrix].[metrics_config.Metric Name].&amp;[Pavement Condition Index]"})</f>
        <v>Pavement Condition Index</v>
      </c>
      <c r="D33">
        <v>2</v>
      </c>
    </row>
    <row r="34" spans="1:4" x14ac:dyDescent="0.35">
      <c r="A34" t="str" vm="34">
        <f t="shared" si="2"/>
        <v>4. Implement Equity and Social Justice</v>
      </c>
      <c r="B34" t="str" vm="24">
        <f>CUBEMEMBER("ThisWorkbookDataModel",{"[Goals_Matrix].[Goal Long Name].&amp;[4. Implement Equity and Social Justice]","[Goals_Matrix].[Subgoal Long Name].&amp;[4.3 Improve access to safe &amp; high-quality roadway infrastructure]"})</f>
        <v>4.3 Improve access to safe &amp; high-quality roadway infrastructure</v>
      </c>
      <c r="C34" t="str" vm="46">
        <f>CUBEMEMBER("ThisWorkbookDataModel",{"[Goals_Matrix].[Goal Long Name].&amp;[4. Implement Equity and Social Justice]","[Goals_Matrix].[Subgoal Long Name].&amp;[4.3 Improve access to safe &amp; high-quality roadway infrastructure]","[Goals_Matrix].[metrics_config.Metric Name].&amp;[Roadway safety]"})</f>
        <v>Roadway safety</v>
      </c>
      <c r="D34">
        <v>2</v>
      </c>
    </row>
    <row r="35" spans="1:4" x14ac:dyDescent="0.35">
      <c r="A35" t="str" vm="34">
        <f t="shared" si="2"/>
        <v>4. Implement Equity and Social Justice</v>
      </c>
      <c r="B35" t="str" vm="24">
        <f>CUBEMEMBER("ThisWorkbookDataModel",{"[Goals_Matrix].[Goal Long Name].&amp;[4. Implement Equity and Social Justice]","[Goals_Matrix].[Subgoal Long Name].&amp;[4.3 Improve access to safe &amp; high-quality roadway infrastructure]"})</f>
        <v>4.3 Improve access to safe &amp; high-quality roadway infrastructure</v>
      </c>
      <c r="C35" t="str" vm="19">
        <f>CUBEMEMBER("ThisWorkbookDataModel",{"[Goals_Matrix].[Goal Long Name].&amp;[4. Implement Equity and Social Justice]","[Goals_Matrix].[Subgoal Long Name].&amp;[4.3 Improve access to safe &amp; high-quality roadway infrastructure]","[Goals_Matrix].[metrics_config.Metric Name].&amp;[Sidewalk density]"})</f>
        <v>Sidewalk density</v>
      </c>
      <c r="D35">
        <v>3</v>
      </c>
    </row>
    <row r="36" spans="1:4" x14ac:dyDescent="0.35">
      <c r="A36" t="str" vm="17">
        <f>CUBEMEMBER("ThisWorkbookDataModel","[Goals_Matrix].[Goal Long Name].&amp;[5. Accelerate or exceed intended benefits of regulatory requirements]")</f>
        <v>5. Accelerate or exceed intended benefits of regulatory requirements</v>
      </c>
      <c r="B36" t="str" vm="37">
        <f>CUBEMEMBER("ThisWorkbookDataModel",{"[Goals_Matrix].[Goal Long Name].&amp;[5. Accelerate or exceed intended benefits of regulatory requirements]","[Goals_Matrix].[Subgoal Long Name].&amp;[5.1 Help meet Combined Sewer Overflow regulatory requirements in accordance with the King County consent decree]"})</f>
        <v>5.1 Help meet Combined Sewer Overflow regulatory requirements in accordance with the King County consent decree</v>
      </c>
      <c r="C36" t="str" vm="26">
        <f>CUBEMEMBER("ThisWorkbookDataModel",{"[Goals_Matrix].[Goal Long Name].&amp;[5. Accelerate or exceed intended benefits of regulatory requirements]","[Goals_Matrix].[Subgoal Long Name].&amp;[5.1 Help meet Combined Sewer Overflow regulatory requirements in accordance with the King County consent decree]","[Goals_Matrix].[metrics_config.Metric Name].&amp;[GSI priority basin]"})</f>
        <v>GSI priority basin</v>
      </c>
      <c r="D36">
        <v>3</v>
      </c>
    </row>
    <row r="37" spans="1:4" x14ac:dyDescent="0.35">
      <c r="A37" t="str" vm="1">
        <f>CUBEMEMBER("ThisWorkbookDataModel","[Goals_Matrix].[Goal Long Name].[All]","Grand Total")</f>
        <v>Grand Total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02F9-5AC8-4DF5-B2D7-22A9586E9A92}">
  <dimension ref="A1:G36"/>
  <sheetViews>
    <sheetView workbookViewId="0">
      <selection sqref="A1:G36"/>
    </sheetView>
  </sheetViews>
  <sheetFormatPr defaultRowHeight="14.5" x14ac:dyDescent="0.35"/>
  <cols>
    <col min="1" max="1" width="15.1796875" bestFit="1" customWidth="1"/>
    <col min="2" max="2" width="62.1796875" bestFit="1" customWidth="1"/>
    <col min="3" max="3" width="18.1796875" bestFit="1" customWidth="1"/>
    <col min="4" max="4" width="81.1796875" bestFit="1" customWidth="1"/>
    <col min="5" max="5" width="47" bestFit="1" customWidth="1"/>
    <col min="6" max="6" width="64.26953125" bestFit="1" customWidth="1"/>
    <col min="7" max="7" width="81.1796875" bestFit="1" customWidth="1"/>
  </cols>
  <sheetData>
    <row r="1" spans="1:7" x14ac:dyDescent="0.35">
      <c r="A1" t="s">
        <v>44</v>
      </c>
      <c r="B1" t="s">
        <v>8</v>
      </c>
      <c r="C1" t="s">
        <v>9</v>
      </c>
      <c r="D1" t="s">
        <v>57</v>
      </c>
      <c r="E1" t="s">
        <v>58</v>
      </c>
      <c r="F1" t="s">
        <v>61</v>
      </c>
      <c r="G1" t="s">
        <v>62</v>
      </c>
    </row>
    <row r="2" spans="1:7" x14ac:dyDescent="0.35">
      <c r="A2">
        <v>1</v>
      </c>
      <c r="B2" s="10" t="s">
        <v>4</v>
      </c>
      <c r="C2">
        <v>1.1000000000000001</v>
      </c>
      <c r="D2" s="10" t="s">
        <v>46</v>
      </c>
      <c r="E2" s="10" t="s">
        <v>16</v>
      </c>
      <c r="F2" s="10" t="s">
        <v>63</v>
      </c>
      <c r="G2" s="10" t="s">
        <v>64</v>
      </c>
    </row>
    <row r="3" spans="1:7" x14ac:dyDescent="0.35">
      <c r="A3">
        <v>1</v>
      </c>
      <c r="B3" s="10" t="s">
        <v>4</v>
      </c>
      <c r="C3">
        <v>1.1000000000000001</v>
      </c>
      <c r="D3" s="10" t="s">
        <v>46</v>
      </c>
      <c r="E3" s="10" t="s">
        <v>23</v>
      </c>
      <c r="F3" s="10" t="s">
        <v>63</v>
      </c>
      <c r="G3" s="10" t="s">
        <v>64</v>
      </c>
    </row>
    <row r="4" spans="1:7" x14ac:dyDescent="0.35">
      <c r="A4">
        <v>1</v>
      </c>
      <c r="B4" s="10" t="s">
        <v>4</v>
      </c>
      <c r="C4">
        <v>1.1000000000000001</v>
      </c>
      <c r="D4" s="10" t="s">
        <v>46</v>
      </c>
      <c r="E4" s="10" t="s">
        <v>17</v>
      </c>
      <c r="F4" s="10" t="s">
        <v>63</v>
      </c>
      <c r="G4" s="10" t="s">
        <v>64</v>
      </c>
    </row>
    <row r="5" spans="1:7" x14ac:dyDescent="0.35">
      <c r="A5">
        <v>1</v>
      </c>
      <c r="B5" s="10" t="s">
        <v>4</v>
      </c>
      <c r="C5">
        <v>1.1000000000000001</v>
      </c>
      <c r="D5" s="10" t="s">
        <v>46</v>
      </c>
      <c r="E5" s="10" t="s">
        <v>21</v>
      </c>
      <c r="F5" s="10" t="s">
        <v>63</v>
      </c>
      <c r="G5" s="10" t="s">
        <v>64</v>
      </c>
    </row>
    <row r="6" spans="1:7" x14ac:dyDescent="0.35">
      <c r="A6">
        <v>1</v>
      </c>
      <c r="B6" s="10" t="s">
        <v>4</v>
      </c>
      <c r="C6">
        <v>1.1000000000000001</v>
      </c>
      <c r="D6" s="10" t="s">
        <v>46</v>
      </c>
      <c r="E6" s="10" t="s">
        <v>22</v>
      </c>
      <c r="F6" s="10" t="s">
        <v>63</v>
      </c>
      <c r="G6" s="10" t="s">
        <v>64</v>
      </c>
    </row>
    <row r="7" spans="1:7" x14ac:dyDescent="0.35">
      <c r="A7">
        <v>1</v>
      </c>
      <c r="B7" s="10" t="s">
        <v>4</v>
      </c>
      <c r="C7">
        <v>1.1000000000000001</v>
      </c>
      <c r="D7" s="10" t="s">
        <v>46</v>
      </c>
      <c r="E7" s="10" t="s">
        <v>20</v>
      </c>
      <c r="F7" s="10" t="s">
        <v>63</v>
      </c>
      <c r="G7" s="10" t="s">
        <v>64</v>
      </c>
    </row>
    <row r="8" spans="1:7" x14ac:dyDescent="0.35">
      <c r="A8">
        <v>1</v>
      </c>
      <c r="B8" s="10" t="s">
        <v>4</v>
      </c>
      <c r="C8">
        <v>1.1000000000000001</v>
      </c>
      <c r="D8" s="10" t="s">
        <v>46</v>
      </c>
      <c r="E8" s="10" t="s">
        <v>19</v>
      </c>
      <c r="F8" s="10" t="s">
        <v>63</v>
      </c>
      <c r="G8" s="10" t="s">
        <v>64</v>
      </c>
    </row>
    <row r="9" spans="1:7" x14ac:dyDescent="0.35">
      <c r="A9">
        <v>1</v>
      </c>
      <c r="B9" s="10" t="s">
        <v>4</v>
      </c>
      <c r="C9">
        <v>1.1000000000000001</v>
      </c>
      <c r="D9" s="10" t="s">
        <v>46</v>
      </c>
      <c r="E9" s="10" t="s">
        <v>18</v>
      </c>
      <c r="F9" s="10" t="s">
        <v>63</v>
      </c>
      <c r="G9" s="10" t="s">
        <v>64</v>
      </c>
    </row>
    <row r="10" spans="1:7" x14ac:dyDescent="0.35">
      <c r="A10">
        <v>1</v>
      </c>
      <c r="B10" s="10" t="s">
        <v>4</v>
      </c>
      <c r="C10">
        <v>1.1000000000000001</v>
      </c>
      <c r="D10" s="10" t="s">
        <v>46</v>
      </c>
      <c r="E10" s="10" t="s">
        <v>14</v>
      </c>
      <c r="F10" s="10" t="s">
        <v>63</v>
      </c>
      <c r="G10" s="10" t="s">
        <v>64</v>
      </c>
    </row>
    <row r="11" spans="1:7" x14ac:dyDescent="0.35">
      <c r="A11">
        <v>1</v>
      </c>
      <c r="B11" s="10" t="s">
        <v>4</v>
      </c>
      <c r="C11">
        <v>1.1000000000000001</v>
      </c>
      <c r="D11" s="10" t="s">
        <v>46</v>
      </c>
      <c r="E11" s="10" t="s">
        <v>15</v>
      </c>
      <c r="F11" s="10" t="s">
        <v>63</v>
      </c>
      <c r="G11" s="10" t="s">
        <v>64</v>
      </c>
    </row>
    <row r="12" spans="1:7" x14ac:dyDescent="0.35">
      <c r="A12">
        <v>1</v>
      </c>
      <c r="B12" s="10" t="s">
        <v>4</v>
      </c>
      <c r="C12">
        <v>1.1000000000000001</v>
      </c>
      <c r="D12" s="10" t="s">
        <v>46</v>
      </c>
      <c r="E12" s="10" t="s">
        <v>13</v>
      </c>
      <c r="F12" s="10" t="s">
        <v>63</v>
      </c>
      <c r="G12" s="10" t="s">
        <v>64</v>
      </c>
    </row>
    <row r="13" spans="1:7" x14ac:dyDescent="0.35">
      <c r="A13">
        <v>1</v>
      </c>
      <c r="B13" s="10" t="s">
        <v>4</v>
      </c>
      <c r="C13">
        <v>1.1000000000000001</v>
      </c>
      <c r="D13" s="10" t="s">
        <v>46</v>
      </c>
      <c r="E13" s="10" t="s">
        <v>12</v>
      </c>
      <c r="F13" s="10" t="s">
        <v>63</v>
      </c>
      <c r="G13" s="10" t="s">
        <v>64</v>
      </c>
    </row>
    <row r="14" spans="1:7" x14ac:dyDescent="0.35">
      <c r="A14">
        <v>1</v>
      </c>
      <c r="B14" s="10" t="s">
        <v>4</v>
      </c>
      <c r="C14">
        <v>1.1000000000000001</v>
      </c>
      <c r="D14" s="10" t="s">
        <v>46</v>
      </c>
      <c r="E14" s="10" t="s">
        <v>11</v>
      </c>
      <c r="F14" s="10" t="s">
        <v>63</v>
      </c>
      <c r="G14" s="10" t="s">
        <v>64</v>
      </c>
    </row>
    <row r="15" spans="1:7" x14ac:dyDescent="0.35">
      <c r="A15">
        <v>1</v>
      </c>
      <c r="B15" s="10" t="s">
        <v>4</v>
      </c>
      <c r="C15">
        <v>1.3</v>
      </c>
      <c r="D15" s="10" t="s">
        <v>45</v>
      </c>
      <c r="E15" s="10" t="s">
        <v>12</v>
      </c>
      <c r="F15" s="10" t="s">
        <v>63</v>
      </c>
      <c r="G15" s="10" t="s">
        <v>65</v>
      </c>
    </row>
    <row r="16" spans="1:7" x14ac:dyDescent="0.35">
      <c r="A16">
        <v>1</v>
      </c>
      <c r="B16" s="10" t="s">
        <v>4</v>
      </c>
      <c r="C16">
        <v>1.3</v>
      </c>
      <c r="D16" s="10" t="s">
        <v>45</v>
      </c>
      <c r="E16" s="10" t="s">
        <v>11</v>
      </c>
      <c r="F16" s="10" t="s">
        <v>63</v>
      </c>
      <c r="G16" s="10" t="s">
        <v>65</v>
      </c>
    </row>
    <row r="17" spans="1:7" x14ac:dyDescent="0.35">
      <c r="A17">
        <v>2</v>
      </c>
      <c r="B17" s="10" t="s">
        <v>59</v>
      </c>
      <c r="C17">
        <v>2.1</v>
      </c>
      <c r="D17" s="10" t="s">
        <v>47</v>
      </c>
      <c r="E17" s="10" t="s">
        <v>25</v>
      </c>
      <c r="F17" s="10" t="s">
        <v>66</v>
      </c>
      <c r="G17" s="10" t="s">
        <v>67</v>
      </c>
    </row>
    <row r="18" spans="1:7" x14ac:dyDescent="0.35">
      <c r="A18">
        <v>2</v>
      </c>
      <c r="B18" s="10" t="s">
        <v>59</v>
      </c>
      <c r="C18">
        <v>2.1</v>
      </c>
      <c r="D18" s="10" t="s">
        <v>47</v>
      </c>
      <c r="E18" s="10" t="s">
        <v>24</v>
      </c>
      <c r="F18" s="10" t="s">
        <v>66</v>
      </c>
      <c r="G18" s="10" t="s">
        <v>67</v>
      </c>
    </row>
    <row r="19" spans="1:7" x14ac:dyDescent="0.35">
      <c r="A19">
        <v>3</v>
      </c>
      <c r="B19" s="10" t="s">
        <v>6</v>
      </c>
      <c r="C19">
        <v>3.1</v>
      </c>
      <c r="D19" s="10" t="s">
        <v>51</v>
      </c>
      <c r="E19" s="10" t="s">
        <v>26</v>
      </c>
      <c r="F19" s="10" t="s">
        <v>68</v>
      </c>
      <c r="G19" s="10" t="s">
        <v>69</v>
      </c>
    </row>
    <row r="20" spans="1:7" x14ac:dyDescent="0.35">
      <c r="A20">
        <v>3</v>
      </c>
      <c r="B20" s="10" t="s">
        <v>6</v>
      </c>
      <c r="C20">
        <v>3.1</v>
      </c>
      <c r="D20" s="10" t="s">
        <v>51</v>
      </c>
      <c r="E20" s="10" t="s">
        <v>27</v>
      </c>
      <c r="F20" s="10" t="s">
        <v>68</v>
      </c>
      <c r="G20" s="10" t="s">
        <v>69</v>
      </c>
    </row>
    <row r="21" spans="1:7" x14ac:dyDescent="0.35">
      <c r="A21">
        <v>3</v>
      </c>
      <c r="B21" s="10" t="s">
        <v>6</v>
      </c>
      <c r="C21">
        <v>3.2</v>
      </c>
      <c r="D21" s="10" t="s">
        <v>48</v>
      </c>
      <c r="E21" s="10" t="s">
        <v>28</v>
      </c>
      <c r="F21" s="10" t="s">
        <v>68</v>
      </c>
      <c r="G21" s="10" t="s">
        <v>70</v>
      </c>
    </row>
    <row r="22" spans="1:7" x14ac:dyDescent="0.35">
      <c r="A22">
        <v>3</v>
      </c>
      <c r="B22" s="10" t="s">
        <v>6</v>
      </c>
      <c r="C22">
        <v>3.2</v>
      </c>
      <c r="D22" s="10" t="s">
        <v>48</v>
      </c>
      <c r="E22" s="10" t="s">
        <v>29</v>
      </c>
      <c r="F22" s="10" t="s">
        <v>68</v>
      </c>
      <c r="G22" s="10" t="s">
        <v>70</v>
      </c>
    </row>
    <row r="23" spans="1:7" x14ac:dyDescent="0.35">
      <c r="A23">
        <v>3</v>
      </c>
      <c r="B23" s="10" t="s">
        <v>6</v>
      </c>
      <c r="C23">
        <v>3.3</v>
      </c>
      <c r="D23" s="10" t="s">
        <v>60</v>
      </c>
      <c r="E23" s="10" t="s">
        <v>32</v>
      </c>
      <c r="F23" s="10" t="s">
        <v>68</v>
      </c>
      <c r="G23" s="10" t="s">
        <v>71</v>
      </c>
    </row>
    <row r="24" spans="1:7" x14ac:dyDescent="0.35">
      <c r="A24">
        <v>3</v>
      </c>
      <c r="B24" s="10" t="s">
        <v>6</v>
      </c>
      <c r="C24">
        <v>3.3</v>
      </c>
      <c r="D24" s="10" t="s">
        <v>60</v>
      </c>
      <c r="E24" s="10" t="s">
        <v>31</v>
      </c>
      <c r="F24" s="10" t="s">
        <v>68</v>
      </c>
      <c r="G24" s="10" t="s">
        <v>71</v>
      </c>
    </row>
    <row r="25" spans="1:7" x14ac:dyDescent="0.35">
      <c r="A25">
        <v>3</v>
      </c>
      <c r="B25" s="10" t="s">
        <v>6</v>
      </c>
      <c r="C25">
        <v>3.3</v>
      </c>
      <c r="D25" s="10" t="s">
        <v>60</v>
      </c>
      <c r="E25" s="10" t="s">
        <v>30</v>
      </c>
      <c r="F25" s="10" t="s">
        <v>68</v>
      </c>
      <c r="G25" s="10" t="s">
        <v>71</v>
      </c>
    </row>
    <row r="26" spans="1:7" x14ac:dyDescent="0.35">
      <c r="A26">
        <v>3</v>
      </c>
      <c r="B26" s="10" t="s">
        <v>6</v>
      </c>
      <c r="C26">
        <v>3.4</v>
      </c>
      <c r="D26" s="10" t="s">
        <v>50</v>
      </c>
      <c r="E26" s="10" t="s">
        <v>34</v>
      </c>
      <c r="F26" s="10" t="s">
        <v>68</v>
      </c>
      <c r="G26" s="10" t="s">
        <v>72</v>
      </c>
    </row>
    <row r="27" spans="1:7" x14ac:dyDescent="0.35">
      <c r="A27">
        <v>3</v>
      </c>
      <c r="B27" s="10" t="s">
        <v>6</v>
      </c>
      <c r="C27">
        <v>3.4</v>
      </c>
      <c r="D27" s="10" t="s">
        <v>50</v>
      </c>
      <c r="E27" s="10" t="s">
        <v>33</v>
      </c>
      <c r="F27" s="10" t="s">
        <v>68</v>
      </c>
      <c r="G27" s="10" t="s">
        <v>72</v>
      </c>
    </row>
    <row r="28" spans="1:7" x14ac:dyDescent="0.35">
      <c r="A28">
        <v>3</v>
      </c>
      <c r="B28" s="10" t="s">
        <v>6</v>
      </c>
      <c r="C28">
        <v>3.5</v>
      </c>
      <c r="D28" s="10" t="s">
        <v>52</v>
      </c>
      <c r="E28" s="10" t="s">
        <v>35</v>
      </c>
      <c r="F28" s="10" t="s">
        <v>68</v>
      </c>
      <c r="G28" s="10" t="s">
        <v>73</v>
      </c>
    </row>
    <row r="29" spans="1:7" x14ac:dyDescent="0.35">
      <c r="A29">
        <v>4</v>
      </c>
      <c r="B29" s="10" t="s">
        <v>3</v>
      </c>
      <c r="C29">
        <v>4.0999999999999996</v>
      </c>
      <c r="D29" s="10" t="s">
        <v>55</v>
      </c>
      <c r="E29" s="10" t="s">
        <v>37</v>
      </c>
      <c r="F29" s="10" t="s">
        <v>74</v>
      </c>
      <c r="G29" s="10" t="s">
        <v>75</v>
      </c>
    </row>
    <row r="30" spans="1:7" x14ac:dyDescent="0.35">
      <c r="A30">
        <v>4</v>
      </c>
      <c r="B30" s="10" t="s">
        <v>3</v>
      </c>
      <c r="C30">
        <v>4.0999999999999996</v>
      </c>
      <c r="D30" s="10" t="s">
        <v>55</v>
      </c>
      <c r="E30" s="10" t="s">
        <v>36</v>
      </c>
      <c r="F30" s="10" t="s">
        <v>74</v>
      </c>
      <c r="G30" s="10" t="s">
        <v>75</v>
      </c>
    </row>
    <row r="31" spans="1:7" x14ac:dyDescent="0.35">
      <c r="A31">
        <v>4</v>
      </c>
      <c r="B31" s="10" t="s">
        <v>3</v>
      </c>
      <c r="C31">
        <v>4.2</v>
      </c>
      <c r="D31" s="10" t="s">
        <v>53</v>
      </c>
      <c r="E31" s="10" t="s">
        <v>39</v>
      </c>
      <c r="F31" s="10" t="s">
        <v>74</v>
      </c>
      <c r="G31" s="10" t="s">
        <v>76</v>
      </c>
    </row>
    <row r="32" spans="1:7" x14ac:dyDescent="0.35">
      <c r="A32">
        <v>4</v>
      </c>
      <c r="B32" s="10" t="s">
        <v>3</v>
      </c>
      <c r="C32">
        <v>4.2</v>
      </c>
      <c r="D32" s="10" t="s">
        <v>53</v>
      </c>
      <c r="E32" s="10" t="s">
        <v>38</v>
      </c>
      <c r="F32" s="10" t="s">
        <v>74</v>
      </c>
      <c r="G32" s="10" t="s">
        <v>76</v>
      </c>
    </row>
    <row r="33" spans="1:7" x14ac:dyDescent="0.35">
      <c r="A33">
        <v>4</v>
      </c>
      <c r="B33" s="10" t="s">
        <v>3</v>
      </c>
      <c r="C33">
        <v>4.3</v>
      </c>
      <c r="D33" s="10" t="s">
        <v>54</v>
      </c>
      <c r="E33" s="10" t="s">
        <v>42</v>
      </c>
      <c r="F33" s="10" t="s">
        <v>74</v>
      </c>
      <c r="G33" s="10" t="s">
        <v>77</v>
      </c>
    </row>
    <row r="34" spans="1:7" x14ac:dyDescent="0.35">
      <c r="A34">
        <v>4</v>
      </c>
      <c r="B34" s="10" t="s">
        <v>3</v>
      </c>
      <c r="C34">
        <v>4.3</v>
      </c>
      <c r="D34" s="10" t="s">
        <v>54</v>
      </c>
      <c r="E34" s="10" t="s">
        <v>40</v>
      </c>
      <c r="F34" s="10" t="s">
        <v>74</v>
      </c>
      <c r="G34" s="10" t="s">
        <v>77</v>
      </c>
    </row>
    <row r="35" spans="1:7" x14ac:dyDescent="0.35">
      <c r="A35">
        <v>4</v>
      </c>
      <c r="B35" s="10" t="s">
        <v>3</v>
      </c>
      <c r="C35">
        <v>4.3</v>
      </c>
      <c r="D35" s="10" t="s">
        <v>54</v>
      </c>
      <c r="E35" s="10" t="s">
        <v>41</v>
      </c>
      <c r="F35" s="10" t="s">
        <v>74</v>
      </c>
      <c r="G35" s="10" t="s">
        <v>77</v>
      </c>
    </row>
    <row r="36" spans="1:7" x14ac:dyDescent="0.35">
      <c r="A36">
        <v>5</v>
      </c>
      <c r="B36" s="10" t="s">
        <v>2</v>
      </c>
      <c r="C36">
        <v>5.0999999999999996</v>
      </c>
      <c r="D36" s="10" t="s">
        <v>56</v>
      </c>
      <c r="E36" s="10" t="s">
        <v>43</v>
      </c>
      <c r="F36" s="10" t="s">
        <v>78</v>
      </c>
      <c r="G36" s="10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G o a l s _ M a t r i x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 G o a l   N u m b e r < / s t r i n g > < / k e y > < v a l u e > < i n t > 1 1 8 < / i n t > < / v a l u e > < / i t e m > < i t e m > < k e y > < s t r i n g > G o a l   N a m e < / s t r i n g > < / k e y > < v a l u e > < i n t > 1 0 4 < / i n t > < / v a l u e > < / i t e m > < i t e m > < k e y > < s t r i n g > S u b g o a l   N u m b e r < / s t r i n g > < / k e y > < v a l u e > < i n t > 1 3 9 < / i n t > < / v a l u e > < / i t e m > < i t e m > < k e y > < s t r i n g > S u b g o a l   N a m e < / s t r i n g > < / k e y > < v a l u e > < i n t > 1 2 5 < / i n t > < / v a l u e > < / i t e m > < i t e m > < k e y > < s t r i n g > m e t r i c s _ c o n f i g . M e t r i c   N a m e < / s t r i n g > < / k e y > < v a l u e > < i n t > 2 1 0 < / i n t > < / v a l u e > < / i t e m > < i t e m > < k e y > < s t r i n g > G o a l   L o n g   N a m e < / s t r i n g > < / k e y > < v a l u e > < i n t > 1 3 6 < / i n t > < / v a l u e > < / i t e m > < i t e m > < k e y > < s t r i n g > S u b g o a l   L o n g   N a m e < / s t r i n g > < / k e y > < v a l u e > < i n t > 1 5 7 < / i n t > < / v a l u e > < / i t e m > < / C o l u m n W i d t h s > < C o l u m n D i s p l a y I n d e x > < i t e m > < k e y > < s t r i n g > G o a l   N u m b e r < / s t r i n g > < / k e y > < v a l u e > < i n t > 0 < / i n t > < / v a l u e > < / i t e m > < i t e m > < k e y > < s t r i n g > G o a l   N a m e < / s t r i n g > < / k e y > < v a l u e > < i n t > 1 < / i n t > < / v a l u e > < / i t e m > < i t e m > < k e y > < s t r i n g > S u b g o a l   N u m b e r < / s t r i n g > < / k e y > < v a l u e > < i n t > 2 < / i n t > < / v a l u e > < / i t e m > < i t e m > < k e y > < s t r i n g > S u b g o a l   N a m e < / s t r i n g > < / k e y > < v a l u e > < i n t > 3 < / i n t > < / v a l u e > < / i t e m > < i t e m > < k e y > < s t r i n g > m e t r i c s _ c o n f i g . M e t r i c   N a m e < / s t r i n g > < / k e y > < v a l u e > < i n t > 4 < / i n t > < / v a l u e > < / i t e m > < i t e m > < k e y > < s t r i n g > G o a l   L o n g   N a m e < / s t r i n g > < / k e y > < v a l u e > < i n t > 5 < / i n t > < / v a l u e > < / i t e m > < i t e m > < k e y > < s t r i n g > S u b g o a l   L o n g   N a m e 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u b g o a l _ c o n f i g _ e f 7 3 5 d a 3 - b a c 6 - 4 7 5 5 - a 6 5 1 - b e 8 6 c 3 d e a c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 G o a l   N u m b e r < / s t r i n g > < / k e y > < v a l u e > < i n t > 1 1 8 < / i n t > < / v a l u e > < / i t e m > < i t e m > < k e y > < s t r i n g > G o a l   N a m e < / s t r i n g > < / k e y > < v a l u e > < i n t > 1 0 4 < / i n t > < / v a l u e > < / i t e m > < / C o l u m n W i d t h s > < C o l u m n D i s p l a y I n d e x > < i t e m > < k e y > < s t r i n g > G o a l   N u m b e r < / s t r i n g > < / k e y > < v a l u e > < i n t > 0 < / i n t > < / v a l u e > < / i t e m > < i t e m > < k e y > < s t r i n g > G o a l 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g o a l s _ c o n f i g _ b e 3 1 9 3 e e - c 3 5 5 - 4 1 5 6 - 8 3 8 6 - d 0 4 5 9 7 8 4 3 e a b , m e t r i c s _ c o n f i g _ 1 b 0 9 a d 0 8 - d 1 d 1 - 4 d 9 1 - b 6 5 3 - a 7 2 1 9 0 0 0 e c 5 b , G o a l s _ M a t r i x , S c o r e s _ e 7 e e 2 3 7 f - 9 6 4 a - 4 d 8 7 - a 1 6 0 - b e 1 5 e c 9 d 2 9 9 4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g o a l s _ c o n f i g _ b e 3 1 9 3 e e - c 3 5 5 - 4 1 5 6 - 8 3 8 6 - d 0 4 5 9 7 8 4 3 e a b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c o r e s _ e 7 e e 2 3 7 f - 9 6 4 a - 4 d 8 7 - a 1 6 0 - b e 1 5 e c 9 d 2 9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 m e t r i c s _ c o n f i g . M e t r i c   N a m e < / s t r i n g > < / k e y > < v a l u e > < i n t > 2 1 0 < / i n t > < / v a l u e > < / i t e m > < i t e m > < k e y > < s t r i n g > S c o r e < / s t r i n g > < / k e y > < v a l u e > < i n t > 7 0 < / i n t > < / v a l u e > < / i t e m > < / C o l u m n W i d t h s > < C o l u m n D i s p l a y I n d e x > < i t e m > < k e y > < s t r i n g > m e t r i c s _ c o n f i g . M e t r i c   N a m e < / s t r i n g > < / k e y > < v a l u e > < i n t > 0 < / i n t > < / v a l u e > < / i t e m > < i t e m > < k e y > < s t r i n g > S c o r e 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g o a l s _ c o n f i g _ b e 3 1 9 3 e e - c 3 5 5 - 4 1 5 6 - 8 3 8 6 - d 0 4 5 9 7 8 4 3 e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 G o a l   N u m b e r < / s t r i n g > < / k e y > < v a l u e > < i n t > 1 1 8 < / i n t > < / v a l u e > < / i t e m > < i t e m > < k e y > < s t r i n g > G o a l   N a m e < / s t r i n g > < / k e y > < v a l u e > < i n t > 1 0 4 < / i n t > < / v a l u e > < / i t e m > < / C o l u m n W i d t h s > < C o l u m n D i s p l a y I n d e x > < i t e m > < k e y > < s t r i n g > G o a l   N u m b e r < / s t r i n g > < / k e y > < v a l u e > < i n t > 0 < / i n t > < / v a l u e > < / i t e m > < i t e m > < k e y > < s t r i n g > G o a l 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 S c o r e s 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 S c o r e s 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 C o l u m n s \ m e t r i c s _ c o n f i g . M e t r i c 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 g o a l s _ c o n f i g 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 g o a l s _ c o n f i g 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 m e t r i c s _ c o n f i g 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 m e t r i c s _ c o n f i g 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 C o l u m n s \ S u b g o a l 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 C o l u m n s \ M e t r i c 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 s u b g o a l _ c o n f i g 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 s u b g o a l _ c o n f i g 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 C o l u m n s \ S u b g o a l 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 C o l u m n s \ S u b g o a l 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 G o a l s _ M a t r i x 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 G o a l s _ M a t r i x 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 C o l u m n s \ S u b g o a l 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 C o l u m n s \ S u b g o a l 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 C o l u m n s \ m e t r i c s _ c o n f i g . M e t r i c 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  L o n g 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 C o l u m n s \ S u b g o a l   L o n g 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 2 0 2 2 - 0 4 - 2 6 T 1 7 : 2 9 : 1 8 . 1 3 8 1 0 3 9 - 0 7 : 0 0 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s u b g o a l _ c o n f i g _ a 6 6 b 8 b e a - 1 4 a a - 4 4 1 c - 8 5 f d - 9 7 c 2 4 c 5 d 1 6 c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 G o a l   N u m b e r < / s t r i n g > < / k e y > < v a l u e > < i n t > 1 1 8 < / i n t > < / v a l u e > < / i t e m > < i t e m > < k e y > < s t r i n g > S u b g o a l   N u m b e r < / s t r i n g > < / k e y > < v a l u e > < i n t > 1 3 9 < / i n t > < / v a l u e > < / i t e m > < i t e m > < k e y > < s t r i n g > S u b g o a l   N a m e < / s t r i n g > < / k e y > < v a l u e > < i n t > 1 2 5 < / i n t > < / v a l u e > < / i t e m > < / C o l u m n W i d t h s > < C o l u m n D i s p l a y I n d e x > < i t e m > < k e y > < s t r i n g > G o a l   N u m b e r < / s t r i n g > < / k e y > < v a l u e > < i n t > 0 < / i n t > < / v a l u e > < / i t e m > < i t e m > < k e y > < s t r i n g > S u b g o a l   N u m b e r < / s t r i n g > < / k e y > < v a l u e > < i n t > 1 < / i n t > < / v a l u e > < / i t e m > < i t e m > < k e y > < s t r i n g > S u b g o a l  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 g o a l s _ c o n f i g _ b e 3 1 9 3 e e - c 3 5 5 - 4 1 5 6 - 8 3 8 6 - d 0 4 5 9 7 8 4 3 e a b 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 m e t r i c s _ c o n f i g _ 1 b 0 9 a d 0 8 - d 1 d 1 - 4 d 9 1 - b 6 5 3 - a 7 2 1 9 0 0 0 e c 5 b 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 G o a l s _ M a t r i x 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 S c o r e s _ e 7 e e 2 3 7 f - 9 6 4 a - 4 d 8 7 - a 1 6 0 - b e 1 5 e c 9 d 2 9 9 4 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m e t r i c s _ c o n f i g _ 1 b 0 9 a d 0 8 - d 1 d 1 - 4 d 9 1 - b 6 5 3 - a 7 2 1 9 0 0 0 e c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 S u b g o a l   N u m b e r < / s t r i n g > < / k e y > < v a l u e > < i n t > 1 3 9 < / i n t > < / v a l u e > < / i t e m > < i t e m > < k e y > < s t r i n g > M e t r i c   N a m e < / s t r i n g > < / k e y > < v a l u e > < i n t > 1 1 6 < / i n t > < / v a l u e > < / i t e m > < / C o l u m n W i d t h s > < C o l u m n D i s p l a y I n d e x > < i t e m > < k e y > < s t r i n g > S u b g o a l   N u m b e r < / s t r i n g > < / k e y > < v a l u e > < i n t > 0 < / i n t > < / v a l u e > < / i t e m > < i t e m > < k e y > < s t r i n g > M e t r i c 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s q m i d = " 8 d 8 f 6 f 7 b - 1 5 8 5 - 4 c c c - a 3 1 6 - 3 a 0 0 f 2 0 3 5 6 3 f "   x m l n s = " h t t p : / / s c h e m a s . m i c r o s o f t . c o m / D a t a M a s h u p " > A A A A A B I G A A B Q S w M E F A A C A A g A j 4 u a V I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I + L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i 5 p U Q w z U b w 4 D A A A i D Q A A E w A c A E Z v c m 1 1 b G F z L 1 N l Y 3 R p b 2 4 x L m 0 g o h g A K K A U A A A A A A A A A A A A A A A A A A A A A A A A A A A A 5 V Z L b 9 p A E L 4 j 8 R 9 W z s V I x g p N m 0 M r D h F J 2 r Q J f Z i o B 0 D V Y g + O F X s X 7 a 4 R E e K / d / w A e / 0 I U S 6 R W i 7 Y O 7 M z 3 3 z f 7 K w l u C r g j D j Z / + B T t 9 P t y A c q w C M + p 6 H 8 4 3 K 2 D H w y J C G o b o f g z + G x c A F X R n J t X 3 I 3 j o A p 8 z o I w R 5 x p v B F m s b o 4 + x e g p C z 0 T g I J b D Z 3 l H O B K y 4 n D 0 G z O + 7 P G b q q S 9 A C b 4 M V H 8 V U j b z q K K z c n L b l W u j Z 0 0 v I Q y i Q I E Y G p Z h k R E P 4 4 j J 4 T u L X D G X e x h w e P 7 h 9 H R g k Z 8 x V + C o p x C G x a M 9 5 g z m P S u r 4 s T 4 I X i E N o 9 8 A e o h V A N L m t A F O u a W f N 3 M C r b I N F + / C E P H p S E V c q h E X A 4 5 e q D M x 4 i T p x U U 4 S a C M r n k I s o Q J 0 Z p N u S 3 t l v j M 9 Z N x n G 0 A I E l 3 j B 1 / t 5 O N u w s s j f S C N C k c J E o 2 K j d r t f t B K w R Q l n O C E k O 3 D c T V E / / P 0 n q x A t f U z W V j q V v q a x 3 K T W v F l Z m 8 d 9 K W D 3 9 E W H P / i V h S 2 e V 1 A / r U d k P D q / U / Q 6 E D 4 N G v b N a x i A R 8 l c e M L M 8 T o t J k i F D M L q G F Q e S e B i 6 C + J N 4 n 4 L m G d f x 2 H 4 P U a p C 2 6 v N i v K v F p v F j R n D u l z R v R B u H q i G t F 1 a n U u U 3 Y r b V k N U T H X I 7 Y 5 p A k 0 g d q K L W t 1 k t Y g y R 3 F o 7 4 x X i Z a J n B D M R W 0 W K 8 + X R v a L 5 F Q d y p L e A t L 1 S Z h Z d d L J K w l a j g N 2 t R L F a v c E P U d F Q c t Q A H 8 F 0 R 8 j b j z k V M A z g z 5 s t l e o f V 8 8 2 i p G C Z v T J U Y i l R V T M n 0 O N q B d Q X b N 2 U j p H I M 2 k k Z t L N S r c k 6 J k w p y w 3 D i 0 T t R 9 M + R p H r w v P y V m l A l L Z E s g 2 f g L o P Z I K z E O + p a B E w M L f p 2 z W O Y X N a k m O O u 4 D 1 7 x 2 8 c 8 j 0 8 H 0 0 T 9 r d J s n i Y a y 2 y j Z o 1 6 2 l o E S + A 9 Z s O t 1 y 5 t d p b 9 4 / a G O k A q s k a B H + G D m 6 O j o / 5 f Z I K a o w V J 5 q b d D L U 8 1 x u Q D Z O M y u N i 6 E 9 i g W A r 8 k f n P x u O D 8 0 e x t p 0 n u o Z F W f 2 b M d 9 P 8 Q 2 T + m n s 5 H z j b W o u 2 f V G l k y g B r V / X z 1 2 4 f w F Q S w E C L Q A U A A I A C A C P i 5 p U j Q a H k K I A A A D 1 A A A A E g A A A A A A A A A A A A A A A A A A A A A A Q 2 9 u Z m l n L 1 B h Y 2 t h Z 2 U u e G 1 s U E s B A i 0 A F A A C A A g A j 4 u a V A / K 6 a u k A A A A 6 Q A A A B M A A A A A A A A A A A A A A A A A 7 g A A A F t D b 2 5 0 Z W 5 0 X 1 R 5 c G V z X S 5 4 b W x Q S w E C L Q A U A A I A C A C P i 5 p U Q w z U b w 4 D A A A i D Q A A E w A A A A A A A A A A A A A A A A D f A Q A A R m 9 y b X V s Y X M v U 2 V j d G l v b j E u b V B L B Q Y A A A A A A w A D A M I A A A A 6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O Q A A A A A A A J 8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2 F s c 1 9 j b 2 5 m a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l Q y M z o 0 N j o y N i 4 5 O D k x O D A 0 W i I g L z 4 8 R W 5 0 c n k g V H l w Z T 0 i R m l s b E N v b H V t b l R 5 c G V z I i B W Y W x 1 Z T 0 i c 0 F 3 W T 0 i I C 8 + P E V u d H J 5 I F R 5 c G U 9 I k Z p b G x D b 2 x 1 b W 5 O Y W 1 l c y I g V m F s d W U 9 I n N b J n F 1 b 3 Q 7 R 2 9 h b C B O d W 1 i Z X I m c X V v d D s s J n F 1 b 3 Q 7 R 2 9 h b C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9 h b H N f Y 2 9 u Z m l n L 0 N o Y W 5 n Z W Q g V H l w Z S 5 7 R 2 9 h b C B O d W 1 i Z X I s M H 0 m c X V v d D s s J n F 1 b 3 Q 7 U 2 V j d G l v b j E v Z 2 9 h b H N f Y 2 9 u Z m l n L 0 N o Y W 5 n Z W Q g V H l w Z S 5 7 R 2 9 h b C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v Y W x z X 2 N v b m Z p Z y 9 D a G F u Z 2 V k I F R 5 c G U u e 0 d v Y W w g T n V t Y m V y L D B 9 J n F 1 b 3 Q 7 L C Z x d W 9 0 O 1 N l Y 3 R p b 2 4 x L 2 d v Y W x z X 2 N v b m Z p Z y 9 D a G F u Z 2 V k I F R 5 c G U u e 0 d v Y W w g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9 h b H N f Y 2 9 u Z m l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Y W x z X 2 N v b m Z p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F s c 1 9 j b 2 5 m a W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N v b m Z p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1 N 1 Y m d v Y W w g T n V t Y m V y J n F 1 b 3 Q 7 L C Z x d W 9 0 O 0 1 l d H J p Y y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j b 2 5 m a W c v Q 2 h h b m d l Z C B U e X B l L n t T d W J n b 2 F s I E 5 1 b W J l c i w w f S Z x d W 9 0 O y w m c X V v d D t T Z W N 0 a W 9 u M S 9 t Z X R y a W N z X 2 N v b m Z p Z y 9 D a G F u Z 2 V k I F R 5 c G U u e 0 1 l d H J p Y y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d H J p Y 3 N f Y 2 9 u Z m l n L 0 N o Y W 5 n Z W Q g V H l w Z S 5 7 U 3 V i Z 2 9 h b C B O d W 1 i Z X I s M H 0 m c X V v d D s s J n F 1 b 3 Q 7 U 2 V j d G l v b j E v b W V 0 c m l j c 1 9 j b 2 5 m a W c v Q 2 h h b m d l Z C B U e X B l L n t N Z X R y a W M g T m F t Z S w x f S Z x d W 9 0 O 1 0 s J n F 1 b 3 Q 7 U m V s Y X R p b 2 5 z a G l w S W 5 m b y Z x d W 9 0 O z p b X X 0 i I C 8 + P E V u d H J 5 I F R 5 c G U 9 I k Z p b G x D b 2 x 1 b W 5 U e X B l c y I g V m F s d W U 9 I n N C U V k 9 I i A v P j x F b n R y e S B U e X B l P S J G a W x s T G F z d F V w Z G F 0 Z W Q i I F Z h b H V l P S J k M j A y M i 0 w N C 0 y N 1 Q w M D o w N z o z N i 4 y N T Y 0 M T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i I C 8 + P E V u d H J 5 I F R 5 c G U 9 I k F k Z G V k V G 9 E Y X R h T W 9 k Z W w i I F Z h b H V l P S J s M S I g L z 4 8 R W 5 0 c n k g V H l w Z T 0 i U X V l c n l J R C I g V m F s d W U 9 I n N k N 2 U 5 Y W Z l Y S 0 2 Y j E 4 L T Q y N z U t Y T U w Y S 1 h N 2 I x M W Q 5 Y W M w O D U i I C 8 + P C 9 T d G F i b G V F b n R y a W V z P j w v S X R l b T 4 8 S X R l b T 4 8 S X R l b U x v Y 2 F 0 a W 9 u P j x J d G V t V H l w Z T 5 G b 3 J t d W x h P C 9 J d G V t V H l w Z T 4 8 S X R l b V B h d G g + U 2 V j d G l v b j E v b W V 0 c m l j c 1 9 j b 2 5 m a W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j b 2 5 m a W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j b 2 5 m a W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b 2 F s X 2 N v b m Z p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j d U M D A 6 M D g 6 M T E u N j U 1 M T Q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3 V i Z 2 9 h b F 9 j b 2 5 m a W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Z 2 9 h b F 9 j b 2 5 m a W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Z 2 9 h b F 9 j b 2 5 m a W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d U M D A 6 M T A 6 M j M u M T M w N z M x M F o i I C 8 + P E V u d H J 5 I F R 5 c G U 9 I k Z p b G x D b 2 x 1 b W 5 U e X B l c y I g V m F s d W U 9 I n N B d 1 l E Q l F Z P S I g L z 4 8 R W 5 0 c n k g V H l w Z T 0 i R m l s b E N v b H V t b k 5 h b W V z I i B W Y W x 1 Z T 0 i c 1 s m c X V v d D t H b 2 F s I E 5 1 b W J l c i Z x d W 9 0 O y w m c X V v d D t H b 2 F s I E 5 h b W U m c X V v d D s s J n F 1 b 3 Q 7 c 3 V i Z 2 9 h b F 9 j b 2 5 m a W c u R 2 9 h b C B O d W 1 i Z X I g J n F 1 b 3 Q 7 L C Z x d W 9 0 O 3 N 1 Y m d v Y W x f Y 2 9 u Z m l n L l N 1 Y m d v Y W w g T n V t Y m V y J n F 1 b 3 Q 7 L C Z x d W 9 0 O 3 N 1 Y m d v Y W x f Y 2 9 u Z m l n L l N 1 Y m d v Y W w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N 1 Y m d v Y W x f Y 2 9 u Z m l n L 0 N o Y W 5 n Z W Q g V H l w Z S 5 7 R 2 9 h b C B O d W 1 i Z X I g L D B 9 J n F 1 b 3 Q 7 L C Z x d W 9 0 O 0 t l e U N v b H V t b k N v d W 5 0 J n F 1 b 3 Q 7 O j F 9 X S w m c X V v d D t j b 2 x 1 b W 5 J Z G V u d G l 0 a W V z J n F 1 b 3 Q 7 O l s m c X V v d D t T Z W N 0 a W 9 u M S 9 n b 2 F s c 1 9 j b 2 5 m a W c v Q 2 h h b m d l Z C B U e X B l L n t H b 2 F s I E 5 1 b W J l c i w w f S Z x d W 9 0 O y w m c X V v d D t T Z W N 0 a W 9 u M S 9 n b 2 F s c 1 9 j b 2 5 m a W c v Q 2 h h b m d l Z C B U e X B l L n t H b 2 F s I E 5 h b W U s M X 0 m c X V v d D s s J n F 1 b 3 Q 7 U 2 V j d G l v b j E v c 3 V i Z 2 9 h b F 9 j b 2 5 m a W c v Q 2 h h b m d l Z C B U e X B l L n t H b 2 F s I E 5 1 b W J l c i A s M H 0 m c X V v d D s s J n F 1 b 3 Q 7 U 2 V j d G l v b j E v c 3 V i Z 2 9 h b F 9 j b 2 5 m a W c v Q 2 h h b m d l Z C B U e X B l L n t T d W J n b 2 F s I E 5 1 b W J l c i w x f S Z x d W 9 0 O y w m c X V v d D t T Z W N 0 a W 9 u M S 9 z d W J n b 2 F s X 2 N v b m Z p Z y 9 D a G F u Z 2 V k I F R 5 c G U u e 1 N 1 Y m d v Y W w g T m F t Z S w y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b 2 F s c 1 9 j b 2 5 m a W c v Q 2 h h b m d l Z C B U e X B l L n t H b 2 F s I E 5 1 b W J l c i w w f S Z x d W 9 0 O y w m c X V v d D t T Z W N 0 a W 9 u M S 9 n b 2 F s c 1 9 j b 2 5 m a W c v Q 2 h h b m d l Z C B U e X B l L n t H b 2 F s I E 5 h b W U s M X 0 m c X V v d D s s J n F 1 b 3 Q 7 U 2 V j d G l v b j E v c 3 V i Z 2 9 h b F 9 j b 2 5 m a W c v Q 2 h h b m d l Z C B U e X B l L n t H b 2 F s I E 5 1 b W J l c i A s M H 0 m c X V v d D s s J n F 1 b 3 Q 7 U 2 V j d G l v b j E v c 3 V i Z 2 9 h b F 9 j b 2 5 m a W c v Q 2 h h b m d l Z C B U e X B l L n t T d W J n b 2 F s I E 5 1 b W J l c i w x f S Z x d W 9 0 O y w m c X V v d D t T Z W N 0 a W 9 u M S 9 z d W J n b 2 F s X 2 N v b m Z p Z y 9 D a G F u Z 2 V k I F R 5 c G U u e 1 N 1 Y m d v Y W w g T m F t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z d W J n b 2 F s X 2 N v b m Z p Z y 9 D a G F u Z 2 V k I F R 5 c G U u e 0 d v Y W w g T n V t Y m V y I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z d W J n b 2 F s X 2 N v b m Z p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Y W x z J T I w T W F 0 c m l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v Y W x z X 0 1 h d H J p e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z d W J n b 2 F s X 2 N v b m Z p Z y 9 D a G F u Z 2 V k I F R 5 c G U u e 0 d v Y W w g T n V t Y m V y I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2 1 l d H J p Y 3 N f Y 2 9 u Z m l n L 0 N o Y W 5 n Z W Q g V H l w Z S 5 7 U 3 V i Z 2 9 h b C B O d W 1 i Z X I s M H 0 m c X V v d D s s J n F 1 b 3 Q 7 S 2 V 5 Q 2 9 s d W 1 u Q 2 9 1 b n Q m c X V v d D s 6 M X 1 d L C Z x d W 9 0 O 2 N v b H V t b k l k Z W 5 0 a X R p Z X M m c X V v d D s 6 W y Z x d W 9 0 O 1 N l Y 3 R p b 2 4 x L 2 d v Y W x z X 2 N v b m Z p Z y 9 D a G F u Z 2 V k I F R 5 c G U u e 0 d v Y W w g T n V t Y m V y L D B 9 J n F 1 b 3 Q 7 L C Z x d W 9 0 O 1 N l Y 3 R p b 2 4 x L 2 d v Y W x z X 2 N v b m Z p Z y 9 D a G F u Z 2 V k I F R 5 c G U u e 0 d v Y W w g T m F t Z S w x f S Z x d W 9 0 O y w m c X V v d D t T Z W N 0 a W 9 u M S 9 z d W J n b 2 F s X 2 N v b m Z p Z y 9 D a G F u Z 2 V k I F R 5 c G U u e 1 N 1 Y m d v Y W w g T n V t Y m V y L D F 9 J n F 1 b 3 Q 7 L C Z x d W 9 0 O 1 N l Y 3 R p b 2 4 x L 3 N 1 Y m d v Y W x f Y 2 9 u Z m l n L 0 N o Y W 5 n Z W Q g V H l w Z S 5 7 U 3 V i Z 2 9 h b C B O Y W 1 l L D J 9 J n F 1 b 3 Q 7 L C Z x d W 9 0 O 1 N l Y 3 R p b 2 4 x L 2 1 l d H J p Y 3 N f Y 2 9 u Z m l n L 0 N o Y W 5 n Z W Q g V H l w Z S 5 7 T W V 0 c m l j I E 5 h b W U s M X 0 m c X V v d D s s J n F 1 b 3 Q 7 U 2 V j d G l v b j E v R 2 9 h b H M g T W F 0 c m l 4 L 0 l u c 2 V y d G V k I E 1 l c m d l Z C B D b 2 x 1 b W 4 u e 0 1 l c m d l Z C w 1 f S Z x d W 9 0 O y w m c X V v d D t T Z W N 0 a W 9 u M S 9 H b 2 F s c y B N Y X R y a X g v S W 5 z Z X J 0 Z W Q g T W V y Z 2 V k I E N v b H V t b j E u e 1 N 1 Y m d v Y W w g T G 9 u Z y B O Y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d v Y W x z X 2 N v b m Z p Z y 9 D a G F u Z 2 V k I F R 5 c G U u e 0 d v Y W w g T n V t Y m V y L D B 9 J n F 1 b 3 Q 7 L C Z x d W 9 0 O 1 N l Y 3 R p b 2 4 x L 2 d v Y W x z X 2 N v b m Z p Z y 9 D a G F u Z 2 V k I F R 5 c G U u e 0 d v Y W w g T m F t Z S w x f S Z x d W 9 0 O y w m c X V v d D t T Z W N 0 a W 9 u M S 9 z d W J n b 2 F s X 2 N v b m Z p Z y 9 D a G F u Z 2 V k I F R 5 c G U u e 1 N 1 Y m d v Y W w g T n V t Y m V y L D F 9 J n F 1 b 3 Q 7 L C Z x d W 9 0 O 1 N l Y 3 R p b 2 4 x L 3 N 1 Y m d v Y W x f Y 2 9 u Z m l n L 0 N o Y W 5 n Z W Q g V H l w Z S 5 7 U 3 V i Z 2 9 h b C B O Y W 1 l L D J 9 J n F 1 b 3 Q 7 L C Z x d W 9 0 O 1 N l Y 3 R p b 2 4 x L 2 1 l d H J p Y 3 N f Y 2 9 u Z m l n L 0 N o Y W 5 n Z W Q g V H l w Z S 5 7 T W V 0 c m l j I E 5 h b W U s M X 0 m c X V v d D s s J n F 1 b 3 Q 7 U 2 V j d G l v b j E v R 2 9 h b H M g T W F 0 c m l 4 L 0 l u c 2 V y d G V k I E 1 l c m d l Z C B D b 2 x 1 b W 4 u e 0 1 l c m d l Z C w 1 f S Z x d W 9 0 O y w m c X V v d D t T Z W N 0 a W 9 u M S 9 H b 2 F s c y B N Y X R y a X g v S W 5 z Z X J 0 Z W Q g T W V y Z 2 V k I E N v b H V t b j E u e 1 N 1 Y m d v Y W w g T G 9 u Z y B O Y W 1 l L D Z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N 1 Y m d v Y W x f Y 2 9 u Z m l n L 0 N o Y W 5 n Z W Q g V H l w Z S 5 7 R 2 9 h b C B O d W 1 i Z X I g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j d G l v b j E v b W V 0 c m l j c 1 9 j b 2 5 m a W c v Q 2 h h b m d l Z C B U e X B l L n t T d W J n b 2 F s I E 5 1 b W J l c i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d v Y W w g T n V t Y m V y J n F 1 b 3 Q 7 L C Z x d W 9 0 O 0 d v Y W w g T m F t Z S Z x d W 9 0 O y w m c X V v d D t T d W J n b 2 F s I E 5 1 b W J l c i Z x d W 9 0 O y w m c X V v d D t T d W J n b 2 F s I E 5 h b W U m c X V v d D s s J n F 1 b 3 Q 7 b W V 0 c m l j c 1 9 j b 2 5 m a W c u T W V 0 c m l j I E 5 h b W U m c X V v d D s s J n F 1 b 3 Q 7 R 2 9 h b C B M b 2 5 n I E 5 h b W U m c X V v d D s s J n F 1 b 3 Q 7 U 3 V i Z 2 9 h b C B M b 2 5 n I E 5 h b W U m c X V v d D t d I i A v P j x F b n R y e S B U e X B l P S J G a W x s Q 2 9 s d W 1 u V H l w Z X M i I F Z h b H V l P S J z Q X d Z R k J n W U d C Z z 0 9 I i A v P j x F b n R y e S B U e X B l P S J G a W x s T G F z d F V w Z G F 0 Z W Q i I F Z h b H V l P S J k M j A y M i 0 w N C 0 y N 1 Q w M D o y M T o y M S 4 y N T U 4 M j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i I C 8 + P E V u d H J 5 I F R 5 c G U 9 I k F k Z G V k V G 9 E Y X R h T W 9 k Z W w i I F Z h b H V l P S J s M C I g L z 4 8 R W 5 0 c n k g V H l w Z T 0 i U X V l c n l J R C I g V m F s d W U 9 I n M w N j E 3 M T l l N i 0 3 N j A y L T Q 2 Y W Q t O G E 0 Z i 0 3 O W E 1 Z T c 3 N D F j O W I i I C 8 + P C 9 T d G F i b G V F b n R y a W V z P j w v S X R l b T 4 8 S X R l b T 4 8 S X R l b U x v Y 2 F 0 a W 9 u P j x J d G V t V H l w Z T 5 G b 3 J t d W x h P C 9 J d G V t V H l w Z T 4 8 S X R l b V B h d G g + U 2 V j d G l v b j E v R 2 9 h b H M l M j B N Y X R y a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h b H M l M j B N Y X R y a X g v R X h w Y W 5 k Z W Q l M j B t Z X R y a W N z X 2 N v b m Z p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Y W x z J T I w T W F 0 c m l 4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h b H M l M j B N Y X R y a X g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F s c y U y M E 1 h d H J p e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F s c y U y M E 1 h d H J p e C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Y W x z J T I w T W F 0 c m l 4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Y W x z J T I w T W F 0 c m l 4 L 0 l u c 2 V y d G V k J T I w T W V y Z 2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2 9 y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v c m V z L 0 N o Y W 5 n Z W Q g V H l w Z S 5 7 b W V 0 c m l j c 1 9 j b 2 5 m a W c u T W V 0 c m l j I E 5 h b W U s M H 0 m c X V v d D s s J n F 1 b 3 Q 7 U 2 V j d G l v b j E v U 2 N v c m V z L 0 N o Y W 5 n Z W Q g V H l w Z S 5 7 U 2 N v c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N v c m V z L 0 N o Y W 5 n Z W Q g V H l w Z S 5 7 b W V 0 c m l j c 1 9 j b 2 5 m a W c u T W V 0 c m l j I E 5 h b W U s M H 0 m c X V v d D s s J n F 1 b 3 Q 7 U 2 V j d G l v b j E v U 2 N v c m V z L 0 N o Y W 5 n Z W Q g V H l w Z S 5 7 U 2 N v c m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l d H J p Y 3 N f Y 2 9 u Z m l n L k 1 l d H J p Y y B O Y W 1 l J n F 1 b 3 Q 7 L C Z x d W 9 0 O 1 N j b 3 J l J n F 1 b 3 Q 7 X S I g L z 4 8 R W 5 0 c n k g V H l w Z T 0 i R m l s b E N v b H V t b l R 5 c G V z I i B W Y W x 1 Z T 0 i c 0 J n T T 0 i I C 8 + P E V u d H J 5 I F R 5 c G U 9 I k Z p b G x M Y X N 0 V X B k Y X R l Z C I g V m F s d W U 9 I m Q y M D I y L T A 0 L T I 3 V D A w O j I 4 O j I 5 L j c z N j A w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x I i A v P j x F b n R y e S B U e X B l P S J S Z W N v d m V y e V R h c m d l d F J v d y I g V m F s d W U 9 I m w x M S I g L z 4 8 R W 5 0 c n k g V H l w Z T 0 i U m V j b 3 Z l c n l U Y X J n Z X R D b 2 x 1 b W 4 i I F Z h b H V l P S J s M y I g L z 4 8 R W 5 0 c n k g V H l w Z T 0 i U m V j b 3 Z l c n l U Y X J n Z X R T a G V l d C I g V m F s d W U 9 I n N T a G V l d D g i I C 8 + P C 9 T d G F i b G V F b n R y a W V z P j w v S X R l b T 4 8 S X R l b T 4 8 S X R l b U x v Y 2 F 0 a W 9 u P j x J d G V t V H l w Z T 5 G b 3 J t d W x h P C 9 J d G V t V H l w Z T 4 8 S X R l b V B h d G g + U 2 V j d G l v b j E v U 2 N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H s e 3 T X W w R Q a + k m 9 J b w I 6 W A A A A A A I A A A A A A A N m A A D A A A A A E A A A A H w N O n z 8 m n a H l H Z u w r Z f b v c A A A A A B I A A A K A A A A A Q A A A A R W V s E Z 4 f I 7 e j t l k 1 e c m p Y 1 A A A A A y P D J p 4 I U 5 z / 8 C H k 7 2 a H / 3 f C A x I j n Q s G d / + 1 X e 7 c s Z R I Q I 1 j + k B 5 M I Z Y P M m X y 7 m b A D O d G x Y u X 2 q J b V a v Z B D j U F M W 2 0 Z G H R Z a Y l c Z u 2 s o 4 d 6 B Q A A A A m 1 n c K 2 3 r R 9 z T 0 3 B G D x 4 5 H X r Y n g g = = < / D a t a M a s h u p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 m e t r i c s _ c o n f i g 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 m e t r i c s _ c o n f i g 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 C o l u m n s \ S u b g o a l   N u m b e r < / K e y > < / D i a g r a m O b j e c t K e y > < D i a g r a m O b j e c t K e y > < K e y > C o l u m n s \ M e t r i c 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 C o l u m n s \ S u b g o a l 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 C o l u m n s \ M e t r i c 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 s u b g o a l _ c o n f i g 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 s u b g o a l _ c o n f i g 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 S u b g o a l   N u m b e r   2 < / K e y > < / D i a g r a m O b j e c t K e y > < D i a g r a m O b j e c t K e y > < K e y > M e a s u r e s \ S u m   o f   S u b g o a l   N u m b e r   2 \ T a g I n f o \ F o r m u l a < / K e y > < / D i a g r a m O b j e c t K e y > < D i a g r a m O b j e c t K e y > < K e y > M e a s u r e s \ S u m   o f   S u b g o a l   N u m b e r   2 \ T a g I n f o \ V a l u e < / K e y > < / D i a g r a m O b j e c t K e y > < D i a g r a m O b j e c t K e y > < K e y > C o l u m n s \ G o a l   N u m b e r < / K e y > < / D i a g r a m O b j e c t K e y > < D i a g r a m O b j e c t K e y > < K e y > C o l u m n s \ S u b g o a l   N u m b e r < / K e y > < / D i a g r a m O b j e c t K e y > < D i a g r a m O b j e c t K e y > < K e y > C o l u m n s \ S u b g o a l   N a m e < / K e y > < / D i a g r a m O b j e c t K e y > < D i a g r a m O b j e c t K e y > < K e y > L i n k s \ & l t ; C o l u m n s \ S u m   o f   S u b g o a l   N u m b e r   2 & g t ; - & l t ; M e a s u r e s \ S u b g o a l   N u m b e r & g t ; < / K e y > < / D i a g r a m O b j e c t K e y > < D i a g r a m O b j e c t K e y > < K e y > L i n k s \ & l t ; C o l u m n s \ S u m   o f   S u b g o a l   N u m b e r   2 & g t ; - & l t ; M e a s u r e s \ S u b g o a l   N u m b e r & g t ; \ C O L U M N < / K e y > < / D i a g r a m O b j e c t K e y > < D i a g r a m O b j e c t K e y > < K e y > L i n k s \ & l t ; C o l u m n s \ S u m   o f   S u b g o a l   N u m b e r   2 & g t ; - & l t ; M e a s u r e s \ S u b g o a l   N u m b e r & g t ; \ M E A S U R E 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 S u b g o a l   N u m b e r 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 S u b g o a l   N u m b e r 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 S u b g o a l   N u m b e r 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 C o l u m n s \ G o a l 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 C o l u m n s \ S u b g o a l  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 C o l u m n s \ S u b g o a l 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 S u b g o a l   N u m b e r   2 & g t ; - & l t ; M e a s u r e s \ S u b g o a l  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 S u b g o a l   N u m b e r   2 & g t ; - & l t ; M e a s u r e s \ S u b g o a l  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 S u b g o a l   N u m b e r   2 & g t ; - & l t ; M e a s u r e s \ S u b g o a l   N u m b e r & g t ; \ M E A S U R E 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 g o a l s _ c o n f i g 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 g o a l s _ c o n f i g 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  N u m b e r < / K e y > < / D i a g r a m O b j e c t K e y > < D i a g r a m O b j e c t K e y > < K e y > M e a s u r e s \ S u m   o f   G o a l   N u m b e r \ T a g I n f o \ F o r m u l a < / K e y > < / D i a g r a m O b j e c t K e y > < D i a g r a m O b j e c t K e y > < K e y > M e a s u r e s \ S u m   o f   G o a l   N u m b e r \ T a g I n f o \ V a l u e < / K e y > < / D i a g r a m O b j e c t K e y > < D i a g r a m O b j e c t K e y > < K e y > C o l u m n s \ G o a l   N u m b e r < / K e y > < / D i a g r a m O b j e c t K e y > < D i a g r a m O b j e c t K e y > < K e y > C o l u m n s \ G o a l   N a m e < / K e y > < / D i a g r a m O b j e c t K e y > < D i a g r a m O b j e c t K e y > < K e y > L i n k s \ & l t ; C o l u m n s \ S u m   o f   G o a l   N u m b e r & g t ; - & l t ; M e a s u r e s \ G o a l   N u m b e r & g t ; < / K e y > < / D i a g r a m O b j e c t K e y > < D i a g r a m O b j e c t K e y > < K e y > L i n k s \ & l t ; C o l u m n s \ S u m   o f   G o a l   N u m b e r & g t ; - & l t ; M e a s u r e s \ G o a l   N u m b e r & g t ; \ C O L U M N < / K e y > < / D i a g r a m O b j e c t K e y > < D i a g r a m O b j e c t K e y > < K e y > L i n k s \ & l t ; C o l u m n s \ S u m   o f   G o a l   N u m b e r & g t ; - & l t ; M e a s u r e s \ G o a l   N u m b e r & g t ; \ M E A S U R E 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  N u m b e r 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 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 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 C o l u m n s \ G o a l 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  N u m b e r & g t ; - & l t ; M e a s u r e s \ G o a l  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  N u m b e r & g t ; - & l t ; M e a s u r e s \ G o a l  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  N u m b e r & g t ; - & l t ; M e a s u r e s \ G o a l   N u m b e r & g t ; \ M E A S U R E 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 m e t r i c s _ c o n f i g < / K e y > < / D i a g r a m O b j e c t K e y > < D i a g r a m O b j e c t K e y > < K e y > A c t i o n s \ A d d   t o   h i e r a r c h y   F o r   & l t ; T a b l e s \ m e t r i c s _ c o n f i g \ H i e r a r c h i e s \ H i e r a r c h y 1 & g t ; < / K e y > < / D i a g r a m O b j e c t K e y > < D i a g r a m O b j e c t K e y > < K e y > A c t i o n s \ M o v e   t o   a   H i e r a r c h y   i n   T a b l e   m e t r i c s _ c o n f i g < / K e y > < / D i a g r a m O b j e c t K e y > < D i a g r a m O b j e c t K e y > < K e y > A c t i o n s \ M o v e   i n t o   h i e r a r c h y   F o r   & l t ; T a b l e s \ m e t r i c s _ c o n f i g \ H i e r a r c h i e s \ H i e r a r c h y 1 & g t ; < / K e y > < / D i a g r a m O b j e c t K e y > < D i a g r a m O b j e c t K e y > < K e y > A c t i o n s \ A d d   t o   a   H i e r a r c h y   i n   T a b l e   G o a l s _ M a t r i x < / K e y > < / D i a g r a m O b j e c t K e y > < D i a g r a m O b j e c t K e y > < K e y > A c t i o n s \ A d d   t o   h i e r a r c h y   F o r   & l t ; T a b l e s \ G o a l s _ M a t r i x \ H i e r a r c h i e s \ H i e r a r c h y 1 & g t ; < / K e y > < / D i a g r a m O b j e c t K e y > < D i a g r a m O b j e c t K e y > < K e y > A c t i o n s \ M o v e   t o   a   H i e r a r c h y   i n   T a b l e   G o a l s _ M a t r i x < / K e y > < / D i a g r a m O b j e c t K e y > < D i a g r a m O b j e c t K e y > < K e y > A c t i o n s \ M o v e   i n t o   h i e r a r c h y   F o r   & l t ; T a b l e s \ G o a l s _ M a t r i x \ H i e r a r c h i e s \ H i e r a r c h y 1 & g t ; 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 T a g s \ T a b l e s \ & l t ; T a b l e s \ g o a l s _ c o n f i g & g t ; < / K e y > < / D i a g r a m O b j e c t K e y > < D i a g r a m O b j e c t K e y > < K e y > D y n a m i c   T a g s \ T a b l e s \ & l t ; T a b l e s \ m e t r i c s _ c o n f i g & g t ; < / K e y > < / D i a g r a m O b j e c t K e y > < D i a g r a m O b j e c t K e y > < K e y > D y n a m i c   T a g s \ H i e r a r c h i e s \ & l t ; T a b l e s \ m e t r i c s _ c o n f i g \ H i e r a r c h i e s \ H i e r a r c h y 1 & g t ; < / K e y > < / D i a g r a m O b j e c t K e y > < D i a g r a m O b j e c t K e y > < K e y > D y n a m i c   T a g s \ T a b l e s \ & l t ; T a b l e s \ G o a l s _ M a t r i x & g t ; < / K e y > < / D i a g r a m O b j e c t K e y > < D i a g r a m O b j e c t K e y > < K e y > D y n a m i c   T a g s \ H i e r a r c h i e s \ & l t ; T a b l e s \ G o a l s _ M a t r i x \ H i e r a r c h i e s \ H i e r a r c h y 1 & g t ; < / K e y > < / D i a g r a m O b j e c t K e y > < D i a g r a m O b j e c t K e y > < K e y > D y n a m i c   T a g s \ T a b l e s \ & l t ; T a b l e s \ S c o r e s & g t ; < / K e y > < / D i a g r a m O b j e c t K e y > < D i a g r a m O b j e c t K e y > < K e y > T a b l e s \ g o a l s _ c o n f i g < / K e y > < / D i a g r a m O b j e c t K e y > < D i a g r a m O b j e c t K e y > < K e y > T a b l e s \ g o a l s _ c o n f i g \ C o l u m n s \ G o a l   N u m b e r < / K e y > < / D i a g r a m O b j e c t K e y > < D i a g r a m O b j e c t K e y > < K e y > T a b l e s \ g o a l s _ c o n f i g \ C o l u m n s \ G o a l   N a m e < / K e y > < / D i a g r a m O b j e c t K e y > < D i a g r a m O b j e c t K e y > < K e y > T a b l e s \ g o a l s _ c o n f i g \ M e a s u r e s \ S u m   o f   G o a l   N u m b e r < / K e y > < / D i a g r a m O b j e c t K e y > < D i a g r a m O b j e c t K e y > < K e y > T a b l e s \ g o a l s _ c o n f i g \ S u m   o f   G o a l   N u m b e r \ A d d i t i o n a l   I n f o \ I m p l i c i t   M e a s u r e < / K e y > < / D i a g r a m O b j e c t K e y > < D i a g r a m O b j e c t K e y > < K e y > T a b l e s \ m e t r i c s _ c o n f i g < / K e y > < / D i a g r a m O b j e c t K e y > < D i a g r a m O b j e c t K e y > < K e y > T a b l e s \ m e t r i c s _ c o n f i g \ C o l u m n s \ S u b g o a l   N u m b e r < / K e y > < / D i a g r a m O b j e c t K e y > < D i a g r a m O b j e c t K e y > < K e y > T a b l e s \ m e t r i c s _ c o n f i g \ C o l u m n s \ M e t r i c   N a m e < / K e y > < / D i a g r a m O b j e c t K e y > < D i a g r a m O b j e c t K e y > < K e y > T a b l e s \ m e t r i c s _ c o n f i g \ M e a s u r e s \ S u m   o f   S u b g o a l   N u m b e r < / K e y > < / D i a g r a m O b j e c t K e y > < D i a g r a m O b j e c t K e y > < K e y > T a b l e s \ m e t r i c s _ c o n f i g \ S u m   o f   S u b g o a l   N u m b e r \ A d d i t i o n a l   I n f o \ I m p l i c i t   M e a s u r e < / K e y > < / D i a g r a m O b j e c t K e y > < D i a g r a m O b j e c t K e y > < K e y > T a b l e s \ m e t r i c s _ c o n f i g \ H i e r a r c h i e s \ H i e r a r c h y 1 < / K e y > < / D i a g r a m O b j e c t K e y > < D i a g r a m O b j e c t K e y > < K e y > T a b l e s \ m e t r i c s _ c o n f i g \ H i e r a r c h i e s \ H i e r a r c h y 1 \ L e v e l s \ S u b g o a l   N u m b e r < / K e y > < / D i a g r a m O b j e c t K e y > < D i a g r a m O b j e c t K e y > < K e y > T a b l e s \ m e t r i c s _ c o n f i g \ H i e r a r c h i e s \ H i e r a r c h y 1 \ L e v e l s \ M e t r i c   N a m e < / K e y > < / D i a g r a m O b j e c t K e y > < D i a g r a m O b j e c t K e y > < K e y > T a b l e s \ G o a l s _ M a t r i x < / K e y > < / D i a g r a m O b j e c t K e y > < D i a g r a m O b j e c t K e y > < K e y > T a b l e s \ G o a l s _ M a t r i x \ C o l u m n s \ G o a l   N u m b e r < / K e y > < / D i a g r a m O b j e c t K e y > < D i a g r a m O b j e c t K e y > < K e y > T a b l e s \ G o a l s _ M a t r i x \ C o l u m n s \ G o a l   N a m e < / K e y > < / D i a g r a m O b j e c t K e y > < D i a g r a m O b j e c t K e y > < K e y > T a b l e s \ G o a l s _ M a t r i x \ C o l u m n s \ S u b g o a l   N u m b e r < / K e y > < / D i a g r a m O b j e c t K e y > < D i a g r a m O b j e c t K e y > < K e y > T a b l e s \ G o a l s _ M a t r i x \ C o l u m n s \ S u b g o a l   N a m e < / K e y > < / D i a g r a m O b j e c t K e y > < D i a g r a m O b j e c t K e y > < K e y > T a b l e s \ G o a l s _ M a t r i x \ C o l u m n s \ m e t r i c s _ c o n f i g . M e t r i c   N a m e < / K e y > < / D i a g r a m O b j e c t K e y > < D i a g r a m O b j e c t K e y > < K e y > T a b l e s \ G o a l s _ M a t r i x \ C o l u m n s \ G o a l   L o n g   N a m e < / K e y > < / D i a g r a m O b j e c t K e y > < D i a g r a m O b j e c t K e y > < K e y > T a b l e s \ G o a l s _ M a t r i x \ C o l u m n s \ S u b g o a l   L o n g   N a m e < / K e y > < / D i a g r a m O b j e c t K e y > < D i a g r a m O b j e c t K e y > < K e y > T a b l e s \ G o a l s _ M a t r i x \ M e a s u r e s \ S u m   o f   G o a l   N u m b e r   2 < / K e y > < / D i a g r a m O b j e c t K e y > < D i a g r a m O b j e c t K e y > < K e y > T a b l e s \ G o a l s _ M a t r i x \ S u m   o f   G o a l   N u m b e r   2 \ A d d i t i o n a l   I n f o \ I m p l i c i t   M e a s u r e < / K e y > < / D i a g r a m O b j e c t K e y > < D i a g r a m O b j e c t K e y > < K e y > T a b l e s \ G o a l s _ M a t r i x \ M e a s u r e s \ S u m   o f   S u b g o a l   N u m b e r   2 < / K e y > < / D i a g r a m O b j e c t K e y > < D i a g r a m O b j e c t K e y > < K e y > T a b l e s \ G o a l s _ M a t r i x \ S u m   o f   S u b g o a l   N u m b e r   2 \ A d d i t i o n a l   I n f o \ I m p l i c i t   M e a s u r e < / K e y > < / D i a g r a m O b j e c t K e y > < D i a g r a m O b j e c t K e y > < K e y > T a b l e s \ G o a l s _ M a t r i x \ H i e r a r c h i e s \ H i e r a r c h y 1 < / K e y > < / D i a g r a m O b j e c t K e y > < D i a g r a m O b j e c t K e y > < K e y > T a b l e s \ G o a l s _ M a t r i x \ H i e r a r c h i e s \ H i e r a r c h y 1 \ L e v e l s \ G o a l   L o n g   N a m e < / K e y > < / D i a g r a m O b j e c t K e y > < D i a g r a m O b j e c t K e y > < K e y > T a b l e s \ G o a l s _ M a t r i x \ H i e r a r c h i e s \ H i e r a r c h y 1 \ L e v e l s \ S u b g o a l   L o n g   N a m e < / K e y > < / D i a g r a m O b j e c t K e y > < D i a g r a m O b j e c t K e y > < K e y > T a b l e s \ G o a l s _ M a t r i x \ H i e r a r c h i e s \ H i e r a r c h y 1 \ L e v e l s \ m e t r i c s _ c o n f i g . M e t r i c   N a m e < / K e y > < / D i a g r a m O b j e c t K e y > < D i a g r a m O b j e c t K e y > < K e y > T a b l e s \ S c o r e s < / K e y > < / D i a g r a m O b j e c t K e y > < D i a g r a m O b j e c t K e y > < K e y > T a b l e s \ S c o r e s \ C o l u m n s \ m e t r i c s _ c o n f i g . M e t r i c   N a m e < / K e y > < / D i a g r a m O b j e c t K e y > < D i a g r a m O b j e c t K e y > < K e y > T a b l e s \ S c o r e s \ C o l u m n s \ S c o r e < / K e y > < / D i a g r a m O b j e c t K e y > < / A l l K e y s > < S e l e c t e d K e y s > < D i a g r a m O b j e c t K e y > < K e y > T a b l e s \ G o a l s _ M a t r i x \ C o l u m n s \ m e t r i c s _ c o n f i g . M e t r i c   N a m e 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 m e t r i c s _ c o n f i g 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 & l t ; T a b l e s \ m e t r i c s _ c o n f i g \ H i e r a r c h i e s \ H i e r a r c h y 1 & g t ; 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 m e t r i c s _ c o n f i g 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 & l t ; T a b l e s \ m e t r i c s _ c o n f i g \ H i e r a r c h i e s \ H i e r a r c h y 1 & g t ; 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 G o a l s _ M a t r i x 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 & l t ; T a b l e s \ G o a l s _ M a t r i x \ H i e r a r c h i e s \ H i e r a r c h y 1 & g t ; 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 G o a l s _ M a t r i x 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 & l t ; T a b l e s \ G o a l s _ M a t r i x \ H i e r a r c h i e s \ H i e r a r c h y 1 & g t ; 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 T a g s \ T a b l e s \ & l t ; T a b l e s \ g o a l s _ c o n f i g & g t ; 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 T a g s \ T a b l e s \ & l t ; T a b l e s \ m e t r i c s _ c o n f i g & g t ; 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 T a g s \ H i e r a r c h i e s \ & l t ; T a b l e s \ m e t r i c s _ c o n f i g \ H i e r a r c h i e s \ H i e r a r c h y 1 & g t ; 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 T a g s \ T a b l e s \ & l t ; T a b l e s \ G o a l s _ M a t r i x & g t ; 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 T a g s \ H i e r a r c h i e s \ & l t ; T a b l e s \ G o a l s _ M a t r i x \ H i e r a r c h i e s \ H i e r a r c h y 1 & g t ; 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 T a g s \ T a b l e s \ & l t ; T a b l e s \ S c o r e s & g t ; 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 T a b l e s \ g o a l s _ c o n f i g 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 T a b l e s \ g o a l s _ c o n f i g \ C o l u m n s \ G o a l 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 T a b l e s \ g o a l s _ c o n f i g \ C o l u m n s \ G o a l 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 T a b l e s \ g o a l s _ c o n f i g \ M e a s u r e s \ S u m   o f   G o a l 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 T a b l e s \ g o a l s _ c o n f i g \ S u m   o f   G o a l  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 T a b l e s \ m e t r i c s _ c o n f i g 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S c r o l l V e r t i c a l O f f s e t > 8 . 4 2 0 0 0 0 0 0 0 0 0 0 0 1 5 9 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 T a b l e s \ m e t r i c s _ c o n f i g \ C o l u m n s \ S u b g o a l 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 T a b l e s \ m e t r i c s _ c o n f i g \ C o l u m n s \ M e t r i c 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 T a b l e s \ m e t r i c s _ c o n f i g \ M e a s u r e s \ S u m   o f   S u b g o a l 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 T a b l e s \ m e t r i c s _ c o n f i g \ S u m   o f   S u b g o a l  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 T a b l e s \ m e t r i c s _ c o n f i g \ H i e r a r c h i e s \ H i e r a r c h y 1 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 T a b l e s \ m e t r i c s _ c o n f i g \ H i e r a r c h i e s \ H i e r a r c h y 1 \ L e v e l s \ S u b g o a l 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 T a b l e s \ m e t r i c s _ c o n f i g \ H i e r a r c h i e s \ H i e r a r c h y 1 \ L e v e l s \ M e t r i c 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 T a b l e s \ G o a l s _ M a t r i x < / K e y > < / a : K e y > < a : V a l u e   i : t y p e = " D i a g r a m D i s p l a y N o d e V i e w S t a t e " > < H e i g h t > 5 7 1 < / H e i g h t > < I s E x p a n d e d > t r u e < / I s E x p a n d e d > < L a y e d O u t > t r u e < / L a y e d O u t > < L e f t > 8 9 9 . 8 0 7 6 2 1 1 3 5 3 3 1 6 < / L e f t > < T a b I n d e x > 2 < / T a b I n d e x > < W i d t h > 5 2 9 < / W i d t h > < / a : V a l u e > < / a : K e y V a l u e O f D i a g r a m O b j e c t K e y a n y T y p e z b w N T n L X > < a : K e y V a l u e O f D i a g r a m O b j e c t K e y a n y T y p e z b w N T n L X > < a : K e y > < K e y > T a b l e s \ G o a l s _ M a t r i x \ C o l u m n s \ G o a l 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 T a b l e s \ G o a l s _ M a t r i x \ C o l u m n s \ G o a l 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 T a b l e s \ G o a l s _ M a t r i x \ C o l u m n s \ S u b g o a l 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 T a b l e s \ G o a l s _ M a t r i x \ C o l u m n s \ S u b g o a l 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 T a b l e s \ G o a l s _ M a t r i x \ C o l u m n s \ m e t r i c s _ c o n f i g . M e t r i c   N a m e 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 T a b l e s \ G o a l s _ M a t r i x \ C o l u m n s \ G o a l   L o n g 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 T a b l e s \ G o a l s _ M a t r i x \ C o l u m n s \ S u b g o a l   L o n g 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 T a b l e s \ G o a l s _ M a t r i x \ M e a s u r e s \ S u m   o f   G o a l   N u m b e r 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 T a b l e s \ G o a l s _ M a t r i x \ S u m   o f   G o a l   N u m b e r 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 T a b l e s \ G o a l s _ M a t r i x \ M e a s u r e s \ S u m   o f   S u b g o a l   N u m b e r 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 T a b l e s \ G o a l s _ M a t r i x \ S u m   o f   S u b g o a l   N u m b e r 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 T a b l e s \ G o a l s _ M a t r i x \ H i e r a r c h i e s \ H i e r a r c h y 1 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 T a b l e s \ G o a l s _ M a t r i x \ H i e r a r c h i e s \ H i e r a r c h y 1 \ L e v e l s \ G o a l   L o n g 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 T a b l e s \ G o a l s _ M a t r i x \ H i e r a r c h i e s \ H i e r a r c h y 1 \ L e v e l s \ S u b g o a l   L o n g 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 T a b l e s \ G o a l s _ M a t r i x \ H i e r a r c h i e s \ H i e r a r c h y 1 \ L e v e l s \ m e t r i c s _ c o n f i g . M e t r i c 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 1 4 6 8 . 8 0 7 6 2 1 1 3 5 3 3 1 6 < / L e f t > < T a b I n d e x > 3 < / T a b I n d e x > < T o p > 2 1 0 . 5 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 T a b l e s \ S c o r e s \ C o l u m n s \ m e t r i c s _ c o n f i g . M e t r i c 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 T a b l e s \ S c o r e s \ C o l u m n s \ S c o r e 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8940207-9E8D-4A49-96D2-B93A6C65BB10}">
  <ds:schemaRefs/>
</ds:datastoreItem>
</file>

<file path=customXml/itemProps10.xml><?xml version="1.0" encoding="utf-8"?>
<ds:datastoreItem xmlns:ds="http://schemas.openxmlformats.org/officeDocument/2006/customXml" ds:itemID="{81FD0393-0BB1-462F-83A1-024DB93DE5E0}">
  <ds:schemaRefs/>
</ds:datastoreItem>
</file>

<file path=customXml/itemProps11.xml><?xml version="1.0" encoding="utf-8"?>
<ds:datastoreItem xmlns:ds="http://schemas.openxmlformats.org/officeDocument/2006/customXml" ds:itemID="{13065362-A0BE-407D-AFB1-8CEDFD655FF3}">
  <ds:schemaRefs/>
</ds:datastoreItem>
</file>

<file path=customXml/itemProps12.xml><?xml version="1.0" encoding="utf-8"?>
<ds:datastoreItem xmlns:ds="http://schemas.openxmlformats.org/officeDocument/2006/customXml" ds:itemID="{14797B94-DEBF-4CE1-ACB7-D2D5573EC036}">
  <ds:schemaRefs/>
</ds:datastoreItem>
</file>

<file path=customXml/itemProps13.xml><?xml version="1.0" encoding="utf-8"?>
<ds:datastoreItem xmlns:ds="http://schemas.openxmlformats.org/officeDocument/2006/customXml" ds:itemID="{8112BCAF-3CBF-49B0-84A1-31F14BBD54A5}">
  <ds:schemaRefs/>
</ds:datastoreItem>
</file>

<file path=customXml/itemProps14.xml><?xml version="1.0" encoding="utf-8"?>
<ds:datastoreItem xmlns:ds="http://schemas.openxmlformats.org/officeDocument/2006/customXml" ds:itemID="{9168A5D6-7C0E-4A1F-8474-446D60E0148E}">
  <ds:schemaRefs/>
</ds:datastoreItem>
</file>

<file path=customXml/itemProps15.xml><?xml version="1.0" encoding="utf-8"?>
<ds:datastoreItem xmlns:ds="http://schemas.openxmlformats.org/officeDocument/2006/customXml" ds:itemID="{0E9B5C59-F24A-4ED3-9807-6B64E8C731F2}">
  <ds:schemaRefs/>
</ds:datastoreItem>
</file>

<file path=customXml/itemProps16.xml><?xml version="1.0" encoding="utf-8"?>
<ds:datastoreItem xmlns:ds="http://schemas.openxmlformats.org/officeDocument/2006/customXml" ds:itemID="{025DED8D-67B3-4D49-BEA2-3CC665771A72}">
  <ds:schemaRefs/>
</ds:datastoreItem>
</file>

<file path=customXml/itemProps17.xml><?xml version="1.0" encoding="utf-8"?>
<ds:datastoreItem xmlns:ds="http://schemas.openxmlformats.org/officeDocument/2006/customXml" ds:itemID="{F03F5741-0440-450D-8D81-496FBB9C15CD}">
  <ds:schemaRefs/>
</ds:datastoreItem>
</file>

<file path=customXml/itemProps18.xml><?xml version="1.0" encoding="utf-8"?>
<ds:datastoreItem xmlns:ds="http://schemas.openxmlformats.org/officeDocument/2006/customXml" ds:itemID="{0EECC3C2-1A27-401D-AE46-5632FCA059A6}">
  <ds:schemaRefs/>
</ds:datastoreItem>
</file>

<file path=customXml/itemProps19.xml><?xml version="1.0" encoding="utf-8"?>
<ds:datastoreItem xmlns:ds="http://schemas.openxmlformats.org/officeDocument/2006/customXml" ds:itemID="{7141FCAD-1BCD-4F27-8808-269695CD6214}">
  <ds:schemaRefs/>
</ds:datastoreItem>
</file>

<file path=customXml/itemProps2.xml><?xml version="1.0" encoding="utf-8"?>
<ds:datastoreItem xmlns:ds="http://schemas.openxmlformats.org/officeDocument/2006/customXml" ds:itemID="{6573FCC5-3E8F-48E4-ADBB-984F19A417B5}">
  <ds:schemaRefs/>
</ds:datastoreItem>
</file>

<file path=customXml/itemProps20.xml><?xml version="1.0" encoding="utf-8"?>
<ds:datastoreItem xmlns:ds="http://schemas.openxmlformats.org/officeDocument/2006/customXml" ds:itemID="{0700915A-4DB6-4645-8475-40B164517B21}">
  <ds:schemaRefs/>
</ds:datastoreItem>
</file>

<file path=customXml/itemProps21.xml><?xml version="1.0" encoding="utf-8"?>
<ds:datastoreItem xmlns:ds="http://schemas.openxmlformats.org/officeDocument/2006/customXml" ds:itemID="{8103F5E4-C06B-49A1-BBA6-44B416AE3E42}">
  <ds:schemaRefs/>
</ds:datastoreItem>
</file>

<file path=customXml/itemProps22.xml><?xml version="1.0" encoding="utf-8"?>
<ds:datastoreItem xmlns:ds="http://schemas.openxmlformats.org/officeDocument/2006/customXml" ds:itemID="{368F1C3B-C68B-4FAE-824B-984A06B95AE6}">
  <ds:schemaRefs/>
</ds:datastoreItem>
</file>

<file path=customXml/itemProps3.xml><?xml version="1.0" encoding="utf-8"?>
<ds:datastoreItem xmlns:ds="http://schemas.openxmlformats.org/officeDocument/2006/customXml" ds:itemID="{DDB03E86-1C85-4EDD-A14C-3E225AD27B58}">
  <ds:schemaRefs/>
</ds:datastoreItem>
</file>

<file path=customXml/itemProps4.xml><?xml version="1.0" encoding="utf-8"?>
<ds:datastoreItem xmlns:ds="http://schemas.openxmlformats.org/officeDocument/2006/customXml" ds:itemID="{03974D4E-8541-4AE6-BD13-920D06163847}">
  <ds:schemaRefs/>
</ds:datastoreItem>
</file>

<file path=customXml/itemProps5.xml><?xml version="1.0" encoding="utf-8"?>
<ds:datastoreItem xmlns:ds="http://schemas.openxmlformats.org/officeDocument/2006/customXml" ds:itemID="{7E7EAF4D-1506-4CD2-8E5A-E274A8FA5D42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45FFF4E7-381E-4383-BB34-A19ED8CC7BDA}">
  <ds:schemaRefs/>
</ds:datastoreItem>
</file>

<file path=customXml/itemProps7.xml><?xml version="1.0" encoding="utf-8"?>
<ds:datastoreItem xmlns:ds="http://schemas.openxmlformats.org/officeDocument/2006/customXml" ds:itemID="{8D21C5D4-751D-4D7C-83A8-8C1B8C2CAB31}">
  <ds:schemaRefs/>
</ds:datastoreItem>
</file>

<file path=customXml/itemProps8.xml><?xml version="1.0" encoding="utf-8"?>
<ds:datastoreItem xmlns:ds="http://schemas.openxmlformats.org/officeDocument/2006/customXml" ds:itemID="{47338022-6AD5-4A7B-A721-DF047ADE6AE7}">
  <ds:schemaRefs/>
</ds:datastoreItem>
</file>

<file path=customXml/itemProps9.xml><?xml version="1.0" encoding="utf-8"?>
<ds:datastoreItem xmlns:ds="http://schemas.openxmlformats.org/officeDocument/2006/customXml" ds:itemID="{8F738A7D-307D-49BF-8179-34EC8C715B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Sheet5</vt:lpstr>
      <vt:lpstr>Sheet7</vt:lpstr>
      <vt:lpstr>Sheet8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Nilsen</dc:creator>
  <cp:lastModifiedBy>Christian Nilsen</cp:lastModifiedBy>
  <dcterms:created xsi:type="dcterms:W3CDTF">2022-04-26T23:45:47Z</dcterms:created>
  <dcterms:modified xsi:type="dcterms:W3CDTF">2022-04-27T19:35:02Z</dcterms:modified>
</cp:coreProperties>
</file>