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899 CIPAMAX RELACIONADO CON L739\"/>
    </mc:Choice>
  </mc:AlternateContent>
  <xr:revisionPtr revIDLastSave="0" documentId="8_{4CEE3495-CB24-4EDB-B2D8-6FF21B9AFD00}" xr6:coauthVersionLast="47" xr6:coauthVersionMax="47" xr10:uidLastSave="{00000000-0000-0000-0000-000000000000}"/>
  <bookViews>
    <workbookView xWindow="60" yWindow="24" windowWidth="11352" windowHeight="12360" tabRatio="601" activeTab="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F8" i="2"/>
  <c r="F14" i="2"/>
  <c r="F15" i="2"/>
  <c r="F16" i="2"/>
  <c r="F17" i="2"/>
  <c r="F18" i="2"/>
  <c r="F19" i="2"/>
  <c r="C7" i="2"/>
  <c r="D9" i="2"/>
  <c r="F9" i="2" s="1"/>
  <c r="D10" i="2"/>
  <c r="F10" i="2" s="1"/>
  <c r="D11" i="2"/>
  <c r="F11" i="2" s="1"/>
  <c r="D12" i="2"/>
  <c r="F12" i="2" s="1"/>
  <c r="D14" i="2"/>
  <c r="D15" i="2"/>
  <c r="D16" i="2"/>
  <c r="D17" i="2"/>
  <c r="D18" i="2"/>
  <c r="G13" i="4" l="1"/>
  <c r="G14" i="4"/>
  <c r="G15" i="4"/>
  <c r="G16" i="4"/>
  <c r="G17" i="4"/>
  <c r="C20" i="2"/>
  <c r="G11" i="4"/>
  <c r="K9" i="4"/>
  <c r="G18" i="4"/>
  <c r="G12" i="4" l="1"/>
  <c r="D19" i="2" l="1"/>
  <c r="C31" i="2" l="1"/>
  <c r="D31" i="2" s="1"/>
  <c r="F7" i="2"/>
  <c r="D3" i="2"/>
  <c r="L6" i="4"/>
  <c r="H2" i="4"/>
  <c r="L8" i="4" s="1"/>
  <c r="H4" i="4"/>
  <c r="L9" i="4" s="1"/>
  <c r="H3" i="4"/>
  <c r="D6" i="2"/>
  <c r="F6" i="2" s="1"/>
  <c r="D5" i="2"/>
  <c r="F5" i="2" s="1"/>
  <c r="C30" i="2"/>
  <c r="D4" i="2"/>
  <c r="F4" i="2" s="1"/>
  <c r="E20" i="2"/>
  <c r="E30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35" i="2"/>
  <c r="C36" i="2" s="1"/>
  <c r="C37" i="2" s="1"/>
  <c r="D20" i="2"/>
  <c r="D30" i="2" s="1"/>
  <c r="F3" i="2"/>
  <c r="F20" i="2" s="1"/>
  <c r="F30" i="2" s="1"/>
  <c r="H5" i="4"/>
  <c r="H7" i="4" s="1"/>
  <c r="F31" i="2"/>
  <c r="F14" i="5" l="1"/>
  <c r="J2" i="4"/>
  <c r="H8" i="4"/>
  <c r="H13" i="4" l="1"/>
  <c r="I13" i="4" s="1"/>
  <c r="J13" i="4" s="1"/>
  <c r="H14" i="4"/>
  <c r="I14" i="4" s="1"/>
  <c r="J14" i="4" s="1"/>
  <c r="H15" i="4"/>
  <c r="I15" i="4" s="1"/>
  <c r="J15" i="4" s="1"/>
  <c r="H16" i="4"/>
  <c r="I16" i="4" s="1"/>
  <c r="J16" i="4" s="1"/>
  <c r="H17" i="4"/>
  <c r="I17" i="4" s="1"/>
  <c r="J17" i="4" s="1"/>
  <c r="H18" i="4"/>
  <c r="I18" i="4" s="1"/>
  <c r="J18" i="4" s="1"/>
  <c r="H12" i="4"/>
  <c r="I12" i="4" s="1"/>
  <c r="J12" i="4" s="1"/>
  <c r="H11" i="4"/>
  <c r="I11" i="4" s="1"/>
  <c r="J11" i="4" l="1"/>
  <c r="I19" i="4"/>
  <c r="J19" i="4" l="1"/>
  <c r="L5" i="4" s="1"/>
  <c r="L10" i="4" s="1"/>
  <c r="J20" i="4" l="1"/>
</calcChain>
</file>

<file path=xl/sharedStrings.xml><?xml version="1.0" encoding="utf-8"?>
<sst xmlns="http://schemas.openxmlformats.org/spreadsheetml/2006/main" count="101" uniqueCount="77">
  <si>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</si>
  <si>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</si>
  <si>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</si>
  <si>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</si>
  <si>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</si>
  <si>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</si>
  <si>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</si>
  <si>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</si>
  <si>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</si>
  <si>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</si>
  <si>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</si>
  <si>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</si>
  <si>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</si>
  <si>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</si>
  <si>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</si>
  <si>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</si>
  <si>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</si>
  <si>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</si>
  <si>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</si>
  <si>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</si>
  <si>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</si>
  <si>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</si>
  <si>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</si>
  <si>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</si>
  <si>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</si>
  <si>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</si>
  <si>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</si>
  <si>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</si>
  <si>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</si>
  <si>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</si>
  <si>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</si>
  <si>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</si>
  <si>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</si>
  <si>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</si>
  <si>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</si>
  <si>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</si>
  <si>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</si>
  <si>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</si>
  <si>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</si>
  <si>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</si>
  <si>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</si>
  <si>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</si>
  <si>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</si>
  <si>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</si>
  <si>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</si>
  <si>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</si>
  <si>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</si>
  <si>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</si>
  <si>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</si>
  <si>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</si>
  <si>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</si>
  <si>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</si>
  <si>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</si>
  <si>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</si>
  <si>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</si>
  <si>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</si>
  <si>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</si>
  <si>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</si>
  <si>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</si>
  <si>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</si>
  <si>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>L899</t>
  </si>
  <si>
    <t>CIPAMAX</t>
  </si>
  <si>
    <t>21 28 3506 1011316</t>
  </si>
  <si>
    <t>ASIENTO TRANSFORMABLE EN CAMA INCLUYE COJINES</t>
  </si>
  <si>
    <t>21 53 9015 1003414</t>
  </si>
  <si>
    <t>C3</t>
  </si>
  <si>
    <t>CIXPE</t>
  </si>
  <si>
    <t>3P 41515</t>
  </si>
  <si>
    <t>APM</t>
  </si>
  <si>
    <t>AL TRANSPORTES</t>
  </si>
  <si>
    <t>PRG 713686</t>
  </si>
  <si>
    <t>ALPASA</t>
  </si>
  <si>
    <t>MEX 362019</t>
  </si>
  <si>
    <t>HAMBURG SUD</t>
  </si>
  <si>
    <t>B-3212</t>
  </si>
  <si>
    <t>LAI</t>
  </si>
  <si>
    <t xml:space="preserve">Tipo de cambio pedimento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</si>
</sst>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7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4" fontId="0" fillId="0" borderId="8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8" xfId="1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topLeftCell="H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COSTEO!C23</f>
        <v>262044</v>
      </c>
      <c r="I1" s="27" t="s">
        <v>36</v>
      </c>
      <c r="J1" s="5">
        <v>20.607500000000002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COSTEO!C25</f>
        <v>278201</v>
      </c>
      <c r="I2" s="27" t="s">
        <v>8</v>
      </c>
      <c r="J2" s="5">
        <f>H7/H1+1</f>
        <v>2.2589630367419211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9" t="s">
        <v>42</v>
      </c>
      <c r="G3" s="90"/>
      <c r="H3" s="1">
        <f>COSTEO!C27</f>
        <v>0</v>
      </c>
      <c r="I3" s="27"/>
      <c r="L3" s="1"/>
      <c r="M3" s="51"/>
      <c r="N3" s="51"/>
    </row>
    <row r="4" spans="1:14" x14ac:dyDescent="0.3">
      <c r="B4" s="67"/>
      <c r="C4" s="24"/>
      <c r="F4" s="91" t="s">
        <v>58</v>
      </c>
      <c r="G4" s="91"/>
      <c r="H4" s="1">
        <f>COSTEO!C26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COSTEO!C20</f>
        <v>41831.17</v>
      </c>
      <c r="K5" s="27" t="s">
        <v>24</v>
      </c>
      <c r="L5" s="1">
        <f>J19</f>
        <v>686659.34373101988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v>9871.5400000000009</v>
      </c>
      <c r="K6" s="27" t="s">
        <v>23</v>
      </c>
      <c r="L6" s="75">
        <f>H1</f>
        <v>262044</v>
      </c>
    </row>
    <row r="7" spans="1:14" ht="15" thickBot="1" x14ac:dyDescent="0.35">
      <c r="B7" s="46" t="s">
        <v>46</v>
      </c>
      <c r="C7" s="47">
        <v>44490</v>
      </c>
      <c r="G7" s="48" t="s">
        <v>7</v>
      </c>
      <c r="H7" s="1">
        <f>H5+H6+H2+H3+H4</f>
        <v>329903.71000000002</v>
      </c>
      <c r="K7" s="49" t="s">
        <v>12</v>
      </c>
      <c r="L7" s="1">
        <v>150000</v>
      </c>
      <c r="M7" s="36"/>
      <c r="N7" s="41"/>
    </row>
    <row r="8" spans="1:14" ht="15" thickBot="1" x14ac:dyDescent="0.35">
      <c r="G8" s="48" t="s">
        <v>9</v>
      </c>
      <c r="H8" s="2">
        <f>H1+H7</f>
        <v>591947.71</v>
      </c>
      <c r="K8" s="49" t="s">
        <v>47</v>
      </c>
      <c r="L8" s="38">
        <f>H2</f>
        <v>278201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-3585.6562689801212</v>
      </c>
      <c r="M10" s="4"/>
      <c r="N10" s="4"/>
    </row>
    <row r="11" spans="1:14" x14ac:dyDescent="0.3">
      <c r="A11" s="5">
        <v>1</v>
      </c>
      <c r="B11" s="72">
        <v>94014001</v>
      </c>
      <c r="C11" s="19" t="s">
        <v>63</v>
      </c>
      <c r="D11" s="60" t="s">
        <v>59</v>
      </c>
      <c r="E11" s="81">
        <v>20</v>
      </c>
      <c r="F11" s="66">
        <v>3317.8</v>
      </c>
      <c r="G11" s="19">
        <f>E11*F11</f>
        <v>66356</v>
      </c>
      <c r="H11" s="70">
        <f>F11*$J$2</f>
        <v>7494.7875633023459</v>
      </c>
      <c r="I11" s="71">
        <f>E11*H11</f>
        <v>149895.75126604692</v>
      </c>
      <c r="J11" s="71">
        <f>I11*1.16</f>
        <v>173879.07146861442</v>
      </c>
      <c r="L11" s="1"/>
      <c r="N11" s="6"/>
    </row>
    <row r="12" spans="1:14" x14ac:dyDescent="0.3">
      <c r="A12" s="5">
        <v>2</v>
      </c>
      <c r="B12" s="72">
        <v>94014001</v>
      </c>
      <c r="C12" s="19" t="s">
        <v>63</v>
      </c>
      <c r="D12" s="60" t="s">
        <v>59</v>
      </c>
      <c r="E12" s="81">
        <v>8</v>
      </c>
      <c r="F12" s="66">
        <v>3317.75</v>
      </c>
      <c r="G12" s="19">
        <f t="shared" ref="G12:G18" si="0">E12*F12</f>
        <v>26542</v>
      </c>
      <c r="H12" s="70">
        <f t="shared" ref="H12:H18" si="1">F12*$J$2</f>
        <v>7494.6746151505085</v>
      </c>
      <c r="I12" s="71">
        <f t="shared" ref="I12:I18" si="2">E12*H12</f>
        <v>59957.396921204068</v>
      </c>
      <c r="J12" s="71">
        <f t="shared" ref="J12:J17" si="3">I12*1.16</f>
        <v>69550.580428596717</v>
      </c>
      <c r="L12" s="1"/>
      <c r="N12" s="6"/>
    </row>
    <row r="13" spans="1:14" s="13" customFormat="1" x14ac:dyDescent="0.3">
      <c r="A13" s="13">
        <v>3</v>
      </c>
      <c r="B13" s="72">
        <v>94014001</v>
      </c>
      <c r="C13" s="21" t="s">
        <v>63</v>
      </c>
      <c r="D13" s="60" t="s">
        <v>59</v>
      </c>
      <c r="E13" s="86">
        <v>20</v>
      </c>
      <c r="F13" s="87">
        <v>3317.8</v>
      </c>
      <c r="G13" s="21">
        <f t="shared" si="0"/>
        <v>66356</v>
      </c>
      <c r="H13" s="70">
        <f t="shared" si="1"/>
        <v>7494.7875633023459</v>
      </c>
      <c r="I13" s="71">
        <f t="shared" si="2"/>
        <v>149895.75126604692</v>
      </c>
      <c r="J13" s="71">
        <f t="shared" si="3"/>
        <v>173879.07146861442</v>
      </c>
      <c r="L13" s="88"/>
      <c r="N13" s="14"/>
    </row>
    <row r="14" spans="1:14" x14ac:dyDescent="0.3">
      <c r="A14" s="4">
        <v>4</v>
      </c>
      <c r="B14" s="72">
        <v>94014001</v>
      </c>
      <c r="C14" s="19" t="s">
        <v>63</v>
      </c>
      <c r="D14" s="60" t="s">
        <v>59</v>
      </c>
      <c r="E14" s="81">
        <v>15</v>
      </c>
      <c r="F14" s="66">
        <v>2390.4666699999998</v>
      </c>
      <c r="G14" s="19">
        <f t="shared" si="0"/>
        <v>35857.000049999995</v>
      </c>
      <c r="H14" s="70">
        <f t="shared" si="1"/>
        <v>5399.975848093547</v>
      </c>
      <c r="I14" s="71">
        <f t="shared" si="2"/>
        <v>80999.637721403211</v>
      </c>
      <c r="J14" s="71">
        <f t="shared" si="3"/>
        <v>93959.579756827719</v>
      </c>
      <c r="L14" s="1"/>
      <c r="N14" s="6"/>
    </row>
    <row r="15" spans="1:14" x14ac:dyDescent="0.3">
      <c r="A15" s="4">
        <v>5</v>
      </c>
      <c r="B15" s="72">
        <v>94014001</v>
      </c>
      <c r="C15" s="19" t="s">
        <v>63</v>
      </c>
      <c r="D15" s="60" t="s">
        <v>59</v>
      </c>
      <c r="E15" s="81">
        <v>8</v>
      </c>
      <c r="F15" s="66">
        <v>2390.5</v>
      </c>
      <c r="G15" s="19">
        <f t="shared" si="0"/>
        <v>19124</v>
      </c>
      <c r="H15" s="70">
        <f t="shared" si="1"/>
        <v>5400.0511393315628</v>
      </c>
      <c r="I15" s="71">
        <f t="shared" si="2"/>
        <v>43200.409114652502</v>
      </c>
      <c r="J15" s="71">
        <f t="shared" si="3"/>
        <v>50112.4745729969</v>
      </c>
      <c r="L15" s="1"/>
      <c r="N15" s="6"/>
    </row>
    <row r="16" spans="1:14" s="13" customFormat="1" x14ac:dyDescent="0.3">
      <c r="A16" s="4">
        <v>6</v>
      </c>
      <c r="B16" s="72">
        <v>94014001</v>
      </c>
      <c r="C16" s="21" t="s">
        <v>63</v>
      </c>
      <c r="D16" s="60" t="s">
        <v>59</v>
      </c>
      <c r="E16" s="86">
        <v>20</v>
      </c>
      <c r="F16" s="87">
        <v>2390.4499999999998</v>
      </c>
      <c r="G16" s="21">
        <f t="shared" si="0"/>
        <v>47809</v>
      </c>
      <c r="H16" s="70">
        <f t="shared" si="1"/>
        <v>5399.9381911797245</v>
      </c>
      <c r="I16" s="71">
        <f t="shared" si="2"/>
        <v>107998.76382359449</v>
      </c>
      <c r="J16" s="71">
        <f t="shared" si="3"/>
        <v>125278.5660353696</v>
      </c>
      <c r="L16" s="88"/>
      <c r="N16" s="14"/>
    </row>
    <row r="17" spans="1:14" x14ac:dyDescent="0.3">
      <c r="A17" s="4">
        <v>7</v>
      </c>
      <c r="B17" s="72"/>
      <c r="C17" s="19"/>
      <c r="D17" s="60" t="s">
        <v>59</v>
      </c>
      <c r="E17" s="81">
        <v>1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5">
        <v>8</v>
      </c>
      <c r="B18" s="72"/>
      <c r="C18" s="19"/>
      <c r="D18" s="60" t="s">
        <v>59</v>
      </c>
      <c r="E18" s="81">
        <v>1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ref="J18" si="4">I18*1.16</f>
        <v>0</v>
      </c>
      <c r="L18" s="1"/>
      <c r="N18" s="6"/>
    </row>
    <row r="19" spans="1:14" x14ac:dyDescent="0.3">
      <c r="A19" s="4"/>
      <c r="E19" s="85"/>
      <c r="F19" s="6"/>
      <c r="G19" s="6">
        <v>0</v>
      </c>
      <c r="H19" s="6"/>
      <c r="I19" s="6">
        <f>SUM(I11:I18)</f>
        <v>591947.7101129482</v>
      </c>
      <c r="J19" s="3">
        <f>SUM(J11:J18)</f>
        <v>686659.34373101988</v>
      </c>
    </row>
    <row r="20" spans="1:14" ht="28.8" x14ac:dyDescent="0.3">
      <c r="G20" s="7"/>
      <c r="I20" s="50" t="s">
        <v>35</v>
      </c>
      <c r="J20" s="7">
        <f>+J19-COSTEO!C37</f>
        <v>1.3101985678076744E-4</v>
      </c>
      <c r="K20" s="5" t="s">
        <v>54</v>
      </c>
    </row>
    <row r="24" spans="1:14" x14ac:dyDescent="0.3">
      <c r="B24" s="6"/>
      <c r="C24" s="6"/>
      <c r="G24" s="4"/>
      <c r="H24" s="4"/>
      <c r="I24" s="4"/>
    </row>
    <row r="25" spans="1:14" x14ac:dyDescent="0.3">
      <c r="B25" s="18"/>
      <c r="C25" s="18"/>
      <c r="D25" s="24"/>
      <c r="E25" s="33"/>
      <c r="G25" s="37"/>
      <c r="H25" s="37"/>
      <c r="I25" s="4"/>
    </row>
    <row r="26" spans="1:14" x14ac:dyDescent="0.3">
      <c r="B26" s="35"/>
      <c r="C26" s="35"/>
      <c r="D26" s="24"/>
      <c r="G26" s="4"/>
      <c r="H26" s="4"/>
      <c r="I26" s="4"/>
    </row>
  </sheetData>
  <autoFilter ref="B10:J20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8"/>
  <sheetViews>
    <sheetView tabSelected="1" zoomScale="90" zoomScaleNormal="90" workbookViewId="0">
      <selection activeCell="D25" sqref="D25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5.33203125" bestFit="1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9" x14ac:dyDescent="0.3">
      <c r="A1" s="23" t="s">
        <v>29</v>
      </c>
      <c r="B1" s="22"/>
      <c r="C1" s="22"/>
      <c r="D1" s="22"/>
      <c r="E1" s="22"/>
      <c r="F1" s="22"/>
    </row>
    <row r="2" spans="1:9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9" ht="19.5" customHeight="1" x14ac:dyDescent="0.3">
      <c r="A3" s="72">
        <v>992</v>
      </c>
      <c r="B3" t="s">
        <v>68</v>
      </c>
      <c r="C3" s="66">
        <v>1867.92</v>
      </c>
      <c r="D3" s="29">
        <f>C3*16%</f>
        <v>298.86720000000003</v>
      </c>
      <c r="E3" s="29">
        <v>0</v>
      </c>
      <c r="F3" s="29">
        <f>+C3+D3-E3</f>
        <v>2166.7872000000002</v>
      </c>
      <c r="G3" s="7"/>
    </row>
    <row r="4" spans="1:9" s="5" customFormat="1" ht="20.25" customHeight="1" x14ac:dyDescent="0.3">
      <c r="A4" s="83">
        <v>614</v>
      </c>
      <c r="B4" s="19" t="s">
        <v>68</v>
      </c>
      <c r="C4" s="76">
        <v>1685.46</v>
      </c>
      <c r="D4" s="29">
        <f>+C4*0.16</f>
        <v>269.67360000000002</v>
      </c>
      <c r="E4">
        <v>0</v>
      </c>
      <c r="F4" s="29">
        <f t="shared" ref="F4:F6" si="0">+C4+D4-E4</f>
        <v>1955.1336000000001</v>
      </c>
    </row>
    <row r="5" spans="1:9" s="5" customFormat="1" ht="21" customHeight="1" x14ac:dyDescent="0.3">
      <c r="A5" s="43" t="s">
        <v>67</v>
      </c>
      <c r="B5" s="43" t="s">
        <v>51</v>
      </c>
      <c r="C5" s="77">
        <v>3258.7</v>
      </c>
      <c r="D5" s="29">
        <f>+C5*0.16</f>
        <v>521.39199999999994</v>
      </c>
      <c r="E5" s="29"/>
      <c r="F5" s="29">
        <f t="shared" si="0"/>
        <v>3780.0919999999996</v>
      </c>
      <c r="H5" s="7"/>
    </row>
    <row r="6" spans="1:9" s="5" customFormat="1" ht="21" customHeight="1" x14ac:dyDescent="0.3">
      <c r="A6" s="43" t="s">
        <v>67</v>
      </c>
      <c r="B6" s="21" t="s">
        <v>52</v>
      </c>
      <c r="C6" s="78">
        <v>2431.09</v>
      </c>
      <c r="D6" s="29">
        <f>+C6*0.16</f>
        <v>388.97440000000006</v>
      </c>
      <c r="E6" s="29"/>
      <c r="F6" s="29">
        <f t="shared" si="0"/>
        <v>2820.0644000000002</v>
      </c>
      <c r="H6" s="7"/>
      <c r="I6" s="63" t="s">
        <v>56</v>
      </c>
    </row>
    <row r="7" spans="1:9" s="5" customFormat="1" ht="20.25" customHeight="1" x14ac:dyDescent="0.3">
      <c r="A7" s="43" t="s">
        <v>62</v>
      </c>
      <c r="B7" s="21" t="s">
        <v>53</v>
      </c>
      <c r="C7" s="79">
        <f>278</f>
        <v>278</v>
      </c>
      <c r="D7" s="29">
        <v>0</v>
      </c>
      <c r="E7" s="29"/>
      <c r="F7" s="29">
        <f t="shared" ref="F7:F19" si="1">+C7+D7-E7</f>
        <v>278</v>
      </c>
      <c r="H7" s="7"/>
      <c r="I7" s="64" t="s">
        <v>57</v>
      </c>
    </row>
    <row r="8" spans="1:9" s="5" customFormat="1" ht="20.25" customHeight="1" x14ac:dyDescent="0.3">
      <c r="A8" s="43" t="s">
        <v>64</v>
      </c>
      <c r="B8" s="21" t="s">
        <v>65</v>
      </c>
      <c r="C8" s="79">
        <v>4370</v>
      </c>
      <c r="D8" s="29">
        <v>87139</v>
      </c>
      <c r="E8" s="96"/>
      <c r="F8" s="29">
        <f t="shared" si="1"/>
        <v>91509</v>
      </c>
      <c r="H8" s="7"/>
      <c r="I8" s="64"/>
    </row>
    <row r="9" spans="1:9" s="5" customFormat="1" ht="20.25" customHeight="1" x14ac:dyDescent="0.3">
      <c r="A9" s="43">
        <v>5524</v>
      </c>
      <c r="B9" s="21" t="s">
        <v>66</v>
      </c>
      <c r="C9" s="79">
        <v>2200</v>
      </c>
      <c r="D9" s="29">
        <f t="shared" ref="D7:D18" si="2">+C9*0.16</f>
        <v>352</v>
      </c>
      <c r="E9" s="96"/>
      <c r="F9" s="29">
        <f t="shared" si="1"/>
        <v>2552</v>
      </c>
      <c r="H9" s="7"/>
      <c r="I9" s="64"/>
    </row>
    <row r="10" spans="1:9" s="5" customFormat="1" ht="20.25" customHeight="1" x14ac:dyDescent="0.3">
      <c r="A10" s="43">
        <v>512404</v>
      </c>
      <c r="B10" s="21" t="s">
        <v>69</v>
      </c>
      <c r="C10" s="79">
        <v>23500</v>
      </c>
      <c r="D10" s="29">
        <f t="shared" si="2"/>
        <v>3760</v>
      </c>
      <c r="E10" s="96"/>
      <c r="F10" s="29">
        <f t="shared" si="1"/>
        <v>27260</v>
      </c>
      <c r="H10" s="7"/>
      <c r="I10" s="64"/>
    </row>
    <row r="11" spans="1:9" s="5" customFormat="1" ht="20.25" customHeight="1" x14ac:dyDescent="0.3">
      <c r="A11" s="43" t="s">
        <v>70</v>
      </c>
      <c r="B11" s="21" t="s">
        <v>71</v>
      </c>
      <c r="C11" s="79">
        <v>1500</v>
      </c>
      <c r="D11" s="29">
        <f t="shared" si="2"/>
        <v>240</v>
      </c>
      <c r="E11" s="96"/>
      <c r="F11" s="29">
        <f t="shared" si="1"/>
        <v>1740</v>
      </c>
      <c r="H11" s="7"/>
      <c r="I11" s="64"/>
    </row>
    <row r="12" spans="1:9" s="5" customFormat="1" ht="20.25" customHeight="1" x14ac:dyDescent="0.3">
      <c r="A12" s="43" t="s">
        <v>72</v>
      </c>
      <c r="B12" s="21" t="s">
        <v>73</v>
      </c>
      <c r="C12" s="79">
        <v>740</v>
      </c>
      <c r="D12" s="29">
        <f t="shared" si="2"/>
        <v>118.4</v>
      </c>
      <c r="E12" s="96"/>
      <c r="F12" s="29">
        <f t="shared" si="1"/>
        <v>858.4</v>
      </c>
      <c r="H12" s="7"/>
      <c r="I12" s="64"/>
    </row>
    <row r="13" spans="1:9" s="5" customFormat="1" ht="20.25" customHeight="1" x14ac:dyDescent="0.3">
      <c r="A13" s="43" t="s">
        <v>74</v>
      </c>
      <c r="B13" s="21" t="s">
        <v>75</v>
      </c>
      <c r="C13" s="79">
        <v>0</v>
      </c>
      <c r="D13" s="29">
        <v>0</v>
      </c>
      <c r="E13" s="96"/>
      <c r="F13" s="29">
        <v>0</v>
      </c>
      <c r="G13" s="5" t="s">
        <v>76</v>
      </c>
      <c r="H13" s="7"/>
      <c r="I13" s="64"/>
    </row>
    <row r="14" spans="1:9" s="5" customFormat="1" ht="20.25" customHeight="1" x14ac:dyDescent="0.3">
      <c r="A14" s="43"/>
      <c r="B14" s="21"/>
      <c r="C14" s="79"/>
      <c r="D14" s="29">
        <f t="shared" si="2"/>
        <v>0</v>
      </c>
      <c r="E14" s="96"/>
      <c r="F14" s="29">
        <f t="shared" si="1"/>
        <v>0</v>
      </c>
      <c r="H14" s="7"/>
      <c r="I14" s="64"/>
    </row>
    <row r="15" spans="1:9" s="5" customFormat="1" ht="20.25" customHeight="1" x14ac:dyDescent="0.3">
      <c r="A15" s="43"/>
      <c r="B15" s="21"/>
      <c r="C15" s="79"/>
      <c r="D15" s="29">
        <f t="shared" si="2"/>
        <v>0</v>
      </c>
      <c r="E15" s="96"/>
      <c r="F15" s="29">
        <f t="shared" si="1"/>
        <v>0</v>
      </c>
      <c r="H15" s="7"/>
      <c r="I15" s="64"/>
    </row>
    <row r="16" spans="1:9" s="5" customFormat="1" ht="20.25" customHeight="1" x14ac:dyDescent="0.3">
      <c r="A16" s="43"/>
      <c r="B16" s="21"/>
      <c r="C16" s="79"/>
      <c r="D16" s="29">
        <f t="shared" si="2"/>
        <v>0</v>
      </c>
      <c r="E16" s="96"/>
      <c r="F16" s="29">
        <f t="shared" si="1"/>
        <v>0</v>
      </c>
      <c r="H16" s="7"/>
      <c r="I16" s="64"/>
    </row>
    <row r="17" spans="1:13" s="5" customFormat="1" ht="20.25" customHeight="1" x14ac:dyDescent="0.3">
      <c r="A17" s="43"/>
      <c r="B17" s="21"/>
      <c r="C17" s="79"/>
      <c r="D17" s="29">
        <f t="shared" si="2"/>
        <v>0</v>
      </c>
      <c r="E17" s="96"/>
      <c r="F17" s="29">
        <f t="shared" si="1"/>
        <v>0</v>
      </c>
      <c r="H17" s="7"/>
      <c r="I17" s="64"/>
    </row>
    <row r="18" spans="1:13" s="5" customFormat="1" ht="20.25" customHeight="1" x14ac:dyDescent="0.3">
      <c r="A18" s="43"/>
      <c r="B18" s="21"/>
      <c r="C18" s="79"/>
      <c r="D18" s="29">
        <f t="shared" si="2"/>
        <v>0</v>
      </c>
      <c r="E18" s="96"/>
      <c r="F18" s="29">
        <f t="shared" si="1"/>
        <v>0</v>
      </c>
      <c r="H18" s="7"/>
      <c r="I18" s="64"/>
    </row>
    <row r="19" spans="1:13" s="5" customFormat="1" ht="20.25" customHeight="1" x14ac:dyDescent="0.3">
      <c r="A19" s="72"/>
      <c r="B19" s="21"/>
      <c r="C19" s="80">
        <v>0</v>
      </c>
      <c r="D19" s="29">
        <f>C19*16%</f>
        <v>0</v>
      </c>
      <c r="E19" s="84">
        <v>0</v>
      </c>
      <c r="F19" s="29">
        <f t="shared" si="1"/>
        <v>0</v>
      </c>
      <c r="H19" s="7"/>
      <c r="J19" s="7"/>
    </row>
    <row r="20" spans="1:13" x14ac:dyDescent="0.3">
      <c r="A20" s="53" t="s">
        <v>27</v>
      </c>
      <c r="B20" s="4"/>
      <c r="C20" s="14">
        <f>SUM(C3:C19)</f>
        <v>41831.17</v>
      </c>
      <c r="D20" s="14">
        <f>SUM(D3:D19)</f>
        <v>93088.307199999996</v>
      </c>
      <c r="E20" s="14">
        <f>SUM(E3:E19)</f>
        <v>0</v>
      </c>
      <c r="F20" s="14">
        <f>SUM(F3:F19)</f>
        <v>134919.47719999999</v>
      </c>
      <c r="G20" s="7"/>
      <c r="H20" s="7"/>
      <c r="J20" s="68"/>
    </row>
    <row r="21" spans="1:13" s="5" customFormat="1" x14ac:dyDescent="0.3">
      <c r="A21" s="13"/>
      <c r="B21" s="4"/>
      <c r="C21" s="14"/>
      <c r="D21" s="14"/>
      <c r="E21" s="14"/>
      <c r="F21" s="14"/>
      <c r="H21" s="7"/>
      <c r="I21" s="7"/>
      <c r="K21" s="16"/>
    </row>
    <row r="22" spans="1:13" s="5" customFormat="1" x14ac:dyDescent="0.3">
      <c r="A22" s="30" t="s">
        <v>28</v>
      </c>
      <c r="B22" s="31"/>
      <c r="C22" s="31"/>
      <c r="D22" s="31"/>
      <c r="E22" s="31"/>
      <c r="F22" s="31"/>
      <c r="H22" s="6"/>
      <c r="I22" s="7"/>
      <c r="K22" s="16"/>
    </row>
    <row r="23" spans="1:13" s="5" customFormat="1" x14ac:dyDescent="0.3">
      <c r="A23" s="54" t="s">
        <v>48</v>
      </c>
      <c r="B23" s="29"/>
      <c r="C23" s="68">
        <v>262044</v>
      </c>
      <c r="D23" s="29"/>
      <c r="E23" s="29"/>
      <c r="F23" s="44"/>
      <c r="G23" s="93"/>
      <c r="H23" s="94"/>
      <c r="I23" s="95"/>
      <c r="J23" s="69"/>
      <c r="K23" s="16"/>
      <c r="L23" s="34"/>
      <c r="M23" s="24"/>
    </row>
    <row r="24" spans="1:13" s="5" customFormat="1" x14ac:dyDescent="0.3">
      <c r="A24" s="54" t="s">
        <v>49</v>
      </c>
      <c r="B24" s="29"/>
      <c r="C24" s="65">
        <v>0</v>
      </c>
      <c r="D24" s="29"/>
      <c r="E24" s="29"/>
      <c r="F24" s="29"/>
      <c r="H24" s="6"/>
      <c r="I24" s="24"/>
      <c r="J24" s="18"/>
      <c r="K24" s="73"/>
      <c r="L24" s="18"/>
      <c r="M24" s="24"/>
    </row>
    <row r="25" spans="1:13" s="5" customFormat="1" x14ac:dyDescent="0.3">
      <c r="A25" s="55" t="s">
        <v>37</v>
      </c>
      <c r="B25" s="29"/>
      <c r="C25" s="29">
        <v>278201</v>
      </c>
      <c r="D25" s="29"/>
      <c r="E25" s="29"/>
      <c r="F25" s="29"/>
      <c r="H25" s="6"/>
      <c r="K25" s="16"/>
    </row>
    <row r="26" spans="1:13" s="5" customFormat="1" x14ac:dyDescent="0.3">
      <c r="A26" s="55" t="s">
        <v>39</v>
      </c>
      <c r="B26" s="29"/>
      <c r="C26" s="29">
        <v>0</v>
      </c>
      <c r="D26" s="29"/>
      <c r="E26" s="29"/>
      <c r="F26" s="29"/>
      <c r="H26" s="7"/>
      <c r="K26" s="16"/>
      <c r="L26" s="6"/>
    </row>
    <row r="27" spans="1:13" s="5" customFormat="1" x14ac:dyDescent="0.3">
      <c r="A27" s="55" t="s">
        <v>42</v>
      </c>
      <c r="B27" s="29"/>
      <c r="C27" s="29"/>
      <c r="D27" s="29"/>
      <c r="E27" s="29"/>
      <c r="F27" s="29"/>
      <c r="H27" s="7"/>
      <c r="K27" s="16"/>
      <c r="L27" s="6"/>
    </row>
    <row r="28" spans="1:13" s="5" customFormat="1" x14ac:dyDescent="0.3">
      <c r="A28" s="13"/>
      <c r="B28" s="4"/>
      <c r="C28" s="14"/>
      <c r="D28" s="14"/>
      <c r="E28" s="14"/>
      <c r="F28" s="14"/>
      <c r="K28" s="17"/>
    </row>
    <row r="29" spans="1:13" x14ac:dyDescent="0.3">
      <c r="C29" s="8" t="s">
        <v>17</v>
      </c>
      <c r="D29" s="8" t="s">
        <v>18</v>
      </c>
      <c r="E29" s="8" t="s">
        <v>19</v>
      </c>
      <c r="F29" s="8" t="s">
        <v>20</v>
      </c>
      <c r="G29" s="6"/>
    </row>
    <row r="30" spans="1:13" x14ac:dyDescent="0.3">
      <c r="A30" s="56" t="s">
        <v>30</v>
      </c>
      <c r="B30" s="46" t="s">
        <v>32</v>
      </c>
      <c r="C30" s="20">
        <f>+C20+C23+C24+C25+C26+C27</f>
        <v>582076.16999999993</v>
      </c>
      <c r="D30" s="20">
        <f>D20+D24</f>
        <v>93088.307199999996</v>
      </c>
      <c r="E30" s="20">
        <f>E20+E24</f>
        <v>0</v>
      </c>
      <c r="F30" s="20">
        <f>F20+F24</f>
        <v>134919.47719999999</v>
      </c>
      <c r="G30" s="6"/>
    </row>
    <row r="31" spans="1:13" x14ac:dyDescent="0.3">
      <c r="A31" s="56" t="s">
        <v>50</v>
      </c>
      <c r="B31" s="1"/>
      <c r="C31" s="66">
        <f>FACTURA!H6</f>
        <v>9871.5400000000009</v>
      </c>
      <c r="D31" s="20">
        <f>C31*0.16</f>
        <v>1579.4464000000003</v>
      </c>
      <c r="E31" s="20"/>
      <c r="F31" s="20">
        <f>C31+D31</f>
        <v>11450.986400000002</v>
      </c>
      <c r="G31" s="6"/>
    </row>
    <row r="32" spans="1:13" s="5" customFormat="1" x14ac:dyDescent="0.3">
      <c r="A32" s="46" t="s">
        <v>31</v>
      </c>
      <c r="B32" s="20"/>
      <c r="C32" s="20">
        <v>0</v>
      </c>
      <c r="D32" s="20"/>
      <c r="E32" s="21"/>
      <c r="F32" s="20"/>
      <c r="G32" s="6"/>
      <c r="I32" s="61" t="s">
        <v>55</v>
      </c>
    </row>
    <row r="33" spans="1:10" s="5" customFormat="1" x14ac:dyDescent="0.3">
      <c r="A33" s="24"/>
      <c r="B33" s="18"/>
      <c r="C33" s="18"/>
      <c r="D33" s="18"/>
      <c r="E33" s="4"/>
      <c r="F33" s="18"/>
      <c r="G33" s="7"/>
      <c r="H33" s="7"/>
      <c r="I33" s="7"/>
    </row>
    <row r="34" spans="1:10" s="5" customFormat="1" x14ac:dyDescent="0.3">
      <c r="A34" s="24"/>
      <c r="B34" s="18"/>
      <c r="C34" s="18"/>
      <c r="E34" s="4"/>
      <c r="F34" s="18"/>
    </row>
    <row r="35" spans="1:10" s="5" customFormat="1" x14ac:dyDescent="0.3">
      <c r="B35" s="57" t="s">
        <v>22</v>
      </c>
      <c r="C35" s="20">
        <f>SUM(C30:C32)</f>
        <v>591947.71</v>
      </c>
      <c r="D35" s="59" t="s">
        <v>34</v>
      </c>
      <c r="E35" s="6"/>
      <c r="F35" s="6"/>
      <c r="I35" s="7"/>
    </row>
    <row r="36" spans="1:10" s="5" customFormat="1" x14ac:dyDescent="0.3">
      <c r="B36" s="56" t="s">
        <v>18</v>
      </c>
      <c r="C36" s="20">
        <f>+C35*0.16</f>
        <v>94711.633600000001</v>
      </c>
      <c r="D36" s="25"/>
      <c r="E36" s="6"/>
      <c r="F36" s="6"/>
    </row>
    <row r="37" spans="1:10" s="5" customFormat="1" x14ac:dyDescent="0.3">
      <c r="B37" s="58" t="s">
        <v>33</v>
      </c>
      <c r="C37" s="26">
        <f>+C35+C36</f>
        <v>686659.34360000002</v>
      </c>
      <c r="D37" s="25"/>
      <c r="E37" s="6"/>
      <c r="F37" s="6"/>
      <c r="H37" s="7"/>
    </row>
    <row r="38" spans="1:10" s="5" customFormat="1" x14ac:dyDescent="0.3">
      <c r="C38" s="6"/>
      <c r="D38" s="6"/>
      <c r="E38" s="6"/>
      <c r="F38" s="6"/>
      <c r="H38" s="7"/>
    </row>
    <row r="39" spans="1:10" s="5" customFormat="1" x14ac:dyDescent="0.3">
      <c r="A39" s="24"/>
      <c r="B39" s="24"/>
      <c r="C39" s="18"/>
      <c r="D39" s="18"/>
      <c r="E39" s="6"/>
      <c r="F39" s="6"/>
      <c r="H39" s="7"/>
    </row>
    <row r="40" spans="1:10" x14ac:dyDescent="0.3">
      <c r="A40" s="24"/>
      <c r="B40" s="24"/>
      <c r="C40" s="35"/>
      <c r="D40" s="18"/>
      <c r="F40" s="6"/>
      <c r="I40" s="7"/>
    </row>
    <row r="41" spans="1:10" s="5" customFormat="1" x14ac:dyDescent="0.3">
      <c r="A41" s="24"/>
      <c r="B41" s="24"/>
      <c r="C41" s="35"/>
      <c r="D41" s="18"/>
      <c r="F41" s="6"/>
      <c r="H41" s="28"/>
      <c r="I41" s="32"/>
    </row>
    <row r="42" spans="1:10" x14ac:dyDescent="0.3">
      <c r="A42" s="24"/>
      <c r="B42" s="24"/>
      <c r="C42" s="35"/>
      <c r="D42" s="24"/>
      <c r="H42" s="7"/>
      <c r="I42" s="7"/>
      <c r="J42" s="7"/>
    </row>
    <row r="43" spans="1:10" x14ac:dyDescent="0.3">
      <c r="A43" s="24"/>
      <c r="B43" s="24"/>
      <c r="C43" s="42"/>
      <c r="D43" s="24"/>
    </row>
    <row r="44" spans="1:10" x14ac:dyDescent="0.3">
      <c r="A44" s="24"/>
      <c r="B44" s="24"/>
      <c r="C44" s="18"/>
      <c r="D44" s="24"/>
    </row>
    <row r="45" spans="1:10" x14ac:dyDescent="0.3">
      <c r="A45" s="24"/>
      <c r="B45" s="24"/>
      <c r="C45" s="18"/>
      <c r="D45" s="24"/>
      <c r="F45" s="9"/>
    </row>
    <row r="46" spans="1:10" x14ac:dyDescent="0.3">
      <c r="A46" s="24"/>
      <c r="B46" s="24"/>
      <c r="C46" s="35"/>
      <c r="D46" s="24"/>
    </row>
    <row r="47" spans="1:10" x14ac:dyDescent="0.3">
      <c r="A47" s="24"/>
      <c r="B47" s="24"/>
      <c r="C47" s="24"/>
      <c r="D47" s="24"/>
    </row>
    <row r="48" spans="1:10" x14ac:dyDescent="0.3">
      <c r="A48" s="24"/>
      <c r="B48" s="24"/>
      <c r="C48" s="24"/>
      <c r="D48" s="24"/>
    </row>
    <row r="52" spans="1:6" x14ac:dyDescent="0.3">
      <c r="A52" s="24"/>
      <c r="B52" s="24"/>
      <c r="C52" s="24"/>
    </row>
    <row r="53" spans="1:6" x14ac:dyDescent="0.3">
      <c r="A53" s="24"/>
      <c r="B53" s="24"/>
      <c r="C53" s="24"/>
    </row>
    <row r="54" spans="1:6" x14ac:dyDescent="0.3">
      <c r="A54" s="92"/>
      <c r="B54" s="92"/>
      <c r="C54" s="92"/>
    </row>
    <row r="55" spans="1:6" x14ac:dyDescent="0.3">
      <c r="A55" s="24"/>
      <c r="B55" s="24"/>
      <c r="C55" s="24"/>
      <c r="D55" s="24"/>
      <c r="E55" s="35"/>
      <c r="F55" s="24"/>
    </row>
    <row r="56" spans="1:6" x14ac:dyDescent="0.3">
      <c r="A56" s="18"/>
      <c r="B56" s="18"/>
      <c r="C56" s="18"/>
      <c r="D56" s="35"/>
      <c r="E56" s="42"/>
      <c r="F56" s="35"/>
    </row>
    <row r="57" spans="1:6" x14ac:dyDescent="0.3">
      <c r="A57" s="24"/>
      <c r="B57" s="24"/>
      <c r="C57" s="10"/>
      <c r="D57" s="24"/>
      <c r="E57" s="18"/>
      <c r="F57" s="24"/>
    </row>
    <row r="58" spans="1:6" x14ac:dyDescent="0.3">
      <c r="A58" s="24"/>
      <c r="B58" s="24"/>
      <c r="C58" s="12"/>
      <c r="D58" s="24"/>
      <c r="E58" s="24"/>
      <c r="F58" s="24"/>
    </row>
    <row r="59" spans="1:6" x14ac:dyDescent="0.3">
      <c r="A59" s="24"/>
      <c r="B59" s="24"/>
      <c r="C59" s="11"/>
      <c r="D59" s="24"/>
      <c r="E59" s="24"/>
      <c r="F59" s="24"/>
    </row>
    <row r="60" spans="1:6" x14ac:dyDescent="0.3">
      <c r="A60" s="24"/>
      <c r="B60" s="24"/>
      <c r="C60" s="12"/>
      <c r="D60" s="24"/>
      <c r="E60" s="24"/>
      <c r="F60" s="24"/>
    </row>
    <row r="61" spans="1:6" x14ac:dyDescent="0.3">
      <c r="A61" s="24"/>
      <c r="B61" s="24"/>
      <c r="C61" s="12"/>
      <c r="D61" s="24"/>
      <c r="E61" s="24"/>
      <c r="F61" s="24"/>
    </row>
    <row r="62" spans="1:6" x14ac:dyDescent="0.3">
      <c r="A62" s="24"/>
      <c r="B62" s="24"/>
      <c r="C62" s="12"/>
      <c r="D62" s="24"/>
      <c r="E62" s="24"/>
      <c r="F62" s="24"/>
    </row>
    <row r="63" spans="1:6" x14ac:dyDescent="0.3">
      <c r="A63" s="24"/>
      <c r="B63" s="24"/>
      <c r="C63" s="24"/>
      <c r="D63" s="24"/>
      <c r="E63" s="24"/>
      <c r="F63" s="24"/>
    </row>
    <row r="64" spans="1:6" x14ac:dyDescent="0.3">
      <c r="A64" s="24"/>
      <c r="B64" s="24"/>
      <c r="C64" s="35"/>
      <c r="D64" s="24"/>
      <c r="E64" s="24"/>
      <c r="F64" s="24"/>
    </row>
    <row r="65" spans="1:6" x14ac:dyDescent="0.3">
      <c r="A65" s="24"/>
      <c r="B65" s="24"/>
      <c r="C65" s="35"/>
      <c r="D65" s="24"/>
      <c r="E65" s="24"/>
      <c r="F65" s="24"/>
    </row>
    <row r="66" spans="1:6" x14ac:dyDescent="0.3">
      <c r="A66" s="24"/>
      <c r="B66" s="24"/>
      <c r="C66" s="24"/>
      <c r="D66" s="24"/>
      <c r="E66" s="24"/>
      <c r="F66" s="24"/>
    </row>
    <row r="67" spans="1:6" x14ac:dyDescent="0.3">
      <c r="A67" s="24"/>
      <c r="B67" s="24"/>
      <c r="C67" s="24"/>
      <c r="D67" s="24"/>
      <c r="E67" s="24"/>
      <c r="F67" s="24"/>
    </row>
    <row r="68" spans="1:6" x14ac:dyDescent="0.3">
      <c r="A68" s="24"/>
      <c r="B68" s="24"/>
      <c r="C68" s="24"/>
      <c r="D68" s="24"/>
      <c r="E68" s="24"/>
      <c r="F68" s="24"/>
    </row>
  </sheetData>
  <mergeCells count="2">
    <mergeCell ref="A54:C54"/>
    <mergeCell ref="G23:I23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ASIENTO TRANSFORMABLE EN CAMA INCLUYE COJINES</v>
      </c>
      <c r="C5" s="5" t="str">
        <f>FACTURA!D11</f>
        <v>PIEZA</v>
      </c>
      <c r="D5" s="15">
        <f>FACTURA!E11</f>
        <v>20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2021-11-10T23:21:29Z</dcterms:modified>
</cp:coreProperties>
</file>