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00 OHM ONCUE\"/>
    </mc:Choice>
  </mc:AlternateContent>
  <xr:revisionPtr revIDLastSave="0" documentId="13_ncr:1_{2AFB2E82-EE36-4F51-B5C9-5F137271A7CA}" xr6:coauthVersionLast="47" xr6:coauthVersionMax="47" xr10:uidLastSave="{00000000-0000-0000-0000-000000000000}"/>
  <bookViews>
    <workbookView xWindow="372" yWindow="0" windowWidth="11352" windowHeight="12360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H6" i="4"/>
  <c r="C7" i="2" l="1"/>
  <c r="G18" i="4"/>
  <c r="G19" i="4"/>
  <c r="G20" i="4"/>
  <c r="G21" i="4"/>
  <c r="G22" i="4"/>
  <c r="G23" i="4"/>
  <c r="G24" i="4"/>
  <c r="G13" i="4"/>
  <c r="G14" i="4"/>
  <c r="G15" i="4"/>
  <c r="G16" i="4"/>
  <c r="G17" i="4"/>
  <c r="C9" i="2"/>
  <c r="G11" i="4"/>
  <c r="K9" i="4"/>
  <c r="G12" i="4" l="1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9" i="4" l="1"/>
  <c r="I19" i="4" s="1"/>
  <c r="J19" i="4" s="1"/>
  <c r="H23" i="4"/>
  <c r="I23" i="4" s="1"/>
  <c r="J23" i="4" s="1"/>
  <c r="H20" i="4"/>
  <c r="I20" i="4" s="1"/>
  <c r="J20" i="4" s="1"/>
  <c r="H18" i="4"/>
  <c r="I18" i="4" s="1"/>
  <c r="J18" i="4" s="1"/>
  <c r="H22" i="4"/>
  <c r="I22" i="4" s="1"/>
  <c r="J22" i="4" s="1"/>
  <c r="H21" i="4"/>
  <c r="I21" i="4" s="1"/>
  <c r="J21" i="4" s="1"/>
  <c r="H15" i="4"/>
  <c r="I15" i="4" s="1"/>
  <c r="J15" i="4" s="1"/>
  <c r="H16" i="4"/>
  <c r="I16" i="4" s="1"/>
  <c r="J16" i="4" s="1"/>
  <c r="H13" i="4"/>
  <c r="I13" i="4" s="1"/>
  <c r="J13" i="4" s="1"/>
  <c r="H14" i="4"/>
  <c r="I14" i="4" s="1"/>
  <c r="J14" i="4" s="1"/>
  <c r="H17" i="4"/>
  <c r="H24" i="4"/>
  <c r="I24" i="4" s="1"/>
  <c r="J24" i="4" s="1"/>
  <c r="H12" i="4"/>
  <c r="I12" i="4" s="1"/>
  <c r="J12" i="4" s="1"/>
  <c r="H11" i="4"/>
  <c r="I11" i="4" s="1"/>
  <c r="I17" i="4" l="1"/>
  <c r="J17" i="4" s="1"/>
  <c r="J11" i="4"/>
  <c r="I25" i="4" l="1"/>
  <c r="J25" i="4"/>
  <c r="L5" i="4" s="1"/>
  <c r="L10" i="4" s="1"/>
  <c r="J26" i="4" l="1"/>
</calcChain>
</file>

<file path=xl/sharedStrings.xml><?xml version="1.0" encoding="utf-8"?>
<sst xmlns="http://schemas.openxmlformats.org/spreadsheetml/2006/main" count="106" uniqueCount="78">
  <si>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</si>
  <si>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</si>
  <si>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</si>
  <si>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</si>
  <si>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</si>
  <si>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</si>
  <si>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</si>
  <si>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</si>
  <si>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</si>
  <si>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</si>
  <si>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</si>
  <si>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</si>
  <si>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</si>
  <si>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</si>
  <si>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</si>
  <si>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</si>
  <si>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</si>
  <si>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</si>
  <si>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</si>
  <si>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</si>
  <si>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</si>
  <si>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</si>
  <si>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</si>
  <si>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</si>
  <si>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</si>
  <si>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</si>
  <si>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</si>
  <si>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</si>
  <si>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</si>
  <si>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</si>
  <si>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</si>
  <si>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</si>
  <si>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</si>
  <si>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</si>
  <si>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</si>
  <si>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</si>
  <si>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</si>
  <si>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</si>
  <si>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</si>
  <si>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</si>
  <si>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</si>
  <si>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</si>
  <si>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</si>
  <si>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</si>
  <si>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</si>
  <si>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</si>
  <si>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</si>
  <si>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</si>
  <si>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</si>
  <si>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</si>
  <si>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</si>
  <si>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</si>
  <si>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</si>
  <si>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</si>
  <si>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</si>
  <si>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</si>
  <si>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</si>
  <si>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</si>
  <si>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</si>
  <si>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</si>
  <si>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OHM </t>
  </si>
  <si>
    <t>L900</t>
  </si>
  <si>
    <t>21 53 3506 1001506</t>
  </si>
  <si>
    <t xml:space="preserve">REFLECTOR DE LUZ LED </t>
  </si>
  <si>
    <t xml:space="preserve">LAMPARA LED RECARGABLE MOVIL CON SUS ACCESORIOS </t>
  </si>
  <si>
    <t xml:space="preserve">BARRA DE LUZ LED CON ACCESORIOS </t>
  </si>
  <si>
    <t xml:space="preserve">CABLES CON CONECTORES INCLUYE ACCESORIOS </t>
  </si>
  <si>
    <t>LAMPARA LED RECARGABLE MOVIL</t>
  </si>
  <si>
    <t xml:space="preserve">FUENTE DE ALIMENTACION PARA LAMPARA DE ALUMBRADO LED </t>
  </si>
  <si>
    <t xml:space="preserve">TRANSMISOR RECEOTOR DE SEÑAL INALAMBRICA </t>
  </si>
  <si>
    <t xml:space="preserve">SOPORTE METALICO </t>
  </si>
  <si>
    <t>CAJA</t>
  </si>
  <si>
    <t>JUEGO</t>
  </si>
  <si>
    <t>3C 9196</t>
  </si>
  <si>
    <t>D 3744</t>
  </si>
  <si>
    <t xml:space="preserve">VAZVAL </t>
  </si>
  <si>
    <t>B 26671</t>
  </si>
  <si>
    <t xml:space="preserve">CARGO 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</si>
</sst>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2" xfId="0" applyNumberForma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opLeftCell="H1" zoomScale="80" zoomScaleNormal="80" workbookViewId="0">
      <selection activeCell="H2" sqref="H2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COSTEO!C12</f>
        <v>3282648</v>
      </c>
      <c r="I1" s="27" t="s">
        <v>36</v>
      </c>
      <c r="J1" s="5">
        <v>20.607500000000002</v>
      </c>
    </row>
    <row r="2" spans="1:14" x14ac:dyDescent="0.3">
      <c r="B2" s="46" t="s">
        <v>43</v>
      </c>
      <c r="C2" s="19" t="s">
        <v>60</v>
      </c>
      <c r="G2" s="48" t="s">
        <v>15</v>
      </c>
      <c r="H2" s="1">
        <f>COSTEO!C14</f>
        <v>0</v>
      </c>
      <c r="I2" s="27" t="s">
        <v>8</v>
      </c>
      <c r="J2" s="5">
        <f>H7/H1+1</f>
        <v>1.0481041981960906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8" t="s">
        <v>42</v>
      </c>
      <c r="G3" s="89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0" t="s">
        <v>58</v>
      </c>
      <c r="G4" s="90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63652.53</v>
      </c>
      <c r="K5" s="27" t="s">
        <v>24</v>
      </c>
      <c r="L5" s="1">
        <f>J25</f>
        <v>3991046.2938784198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f>93555.47+701.15</f>
        <v>94256.62</v>
      </c>
      <c r="K6" s="27" t="s">
        <v>23</v>
      </c>
      <c r="L6" s="75">
        <f>H1</f>
        <v>3282648</v>
      </c>
    </row>
    <row r="7" spans="1:14" ht="15" thickBot="1" x14ac:dyDescent="0.35">
      <c r="B7" s="46" t="s">
        <v>46</v>
      </c>
      <c r="C7" s="47">
        <v>44491</v>
      </c>
      <c r="G7" s="48" t="s">
        <v>7</v>
      </c>
      <c r="H7" s="1">
        <f>H5+H6+H2+H3+H4</f>
        <v>157909.15</v>
      </c>
      <c r="K7" s="49" t="s">
        <v>12</v>
      </c>
      <c r="L7" s="1">
        <v>708398.3</v>
      </c>
      <c r="M7" s="36"/>
      <c r="N7" s="41"/>
    </row>
    <row r="8" spans="1:14" ht="15" thickBot="1" x14ac:dyDescent="0.35">
      <c r="G8" s="48" t="s">
        <v>9</v>
      </c>
      <c r="H8" s="2">
        <f>H1+H7</f>
        <v>3440557.15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-6.1215802561491728E-3</v>
      </c>
      <c r="M10" s="4"/>
      <c r="N10" s="4"/>
    </row>
    <row r="11" spans="1:14" x14ac:dyDescent="0.3">
      <c r="A11" s="5">
        <v>1</v>
      </c>
      <c r="B11" s="72">
        <v>94054001</v>
      </c>
      <c r="C11" s="19" t="s">
        <v>63</v>
      </c>
      <c r="D11" s="60" t="s">
        <v>59</v>
      </c>
      <c r="E11" s="81">
        <v>32</v>
      </c>
      <c r="F11" s="95">
        <v>8462.875</v>
      </c>
      <c r="G11" s="19">
        <f>E11*F11</f>
        <v>270812</v>
      </c>
      <c r="H11" s="70">
        <f>F11*$J$2</f>
        <v>8869.9748163087406</v>
      </c>
      <c r="I11" s="71">
        <f>E11*H11</f>
        <v>283839.1941218797</v>
      </c>
      <c r="J11" s="71">
        <f>I11*1.16</f>
        <v>329253.46518138045</v>
      </c>
      <c r="L11" s="1"/>
      <c r="N11" s="6"/>
    </row>
    <row r="12" spans="1:14" x14ac:dyDescent="0.3">
      <c r="A12" s="5">
        <v>2</v>
      </c>
      <c r="B12" s="72">
        <v>94054001</v>
      </c>
      <c r="C12" s="19" t="s">
        <v>63</v>
      </c>
      <c r="D12" s="60" t="s">
        <v>59</v>
      </c>
      <c r="E12" s="81">
        <v>48</v>
      </c>
      <c r="F12" s="95">
        <v>12735.4375</v>
      </c>
      <c r="G12" s="19">
        <f t="shared" ref="G12:G24" si="0">E12*F12</f>
        <v>611301</v>
      </c>
      <c r="H12" s="70">
        <f t="shared" ref="H12:H24" si="1">F12*$J$2</f>
        <v>13348.065509613923</v>
      </c>
      <c r="I12" s="71">
        <f t="shared" ref="I12:I24" si="2">E12*H12</f>
        <v>640707.14446146833</v>
      </c>
      <c r="J12" s="71">
        <f t="shared" ref="J12:J23" si="3">I12*1.16</f>
        <v>743220.28757530323</v>
      </c>
      <c r="L12" s="1"/>
      <c r="N12" s="6"/>
    </row>
    <row r="13" spans="1:14" s="13" customFormat="1" x14ac:dyDescent="0.3">
      <c r="A13" s="13">
        <v>3</v>
      </c>
      <c r="B13" s="43">
        <v>94054001</v>
      </c>
      <c r="C13" s="21" t="s">
        <v>64</v>
      </c>
      <c r="D13" s="60" t="s">
        <v>72</v>
      </c>
      <c r="E13" s="86">
        <v>10</v>
      </c>
      <c r="F13" s="95">
        <v>57287.199999999997</v>
      </c>
      <c r="G13" s="21">
        <f t="shared" si="0"/>
        <v>572872</v>
      </c>
      <c r="H13" s="70">
        <f t="shared" si="1"/>
        <v>60042.954822899075</v>
      </c>
      <c r="I13" s="71">
        <f t="shared" si="2"/>
        <v>600429.54822899075</v>
      </c>
      <c r="J13" s="71">
        <f t="shared" si="3"/>
        <v>696498.27594562923</v>
      </c>
      <c r="L13" s="87"/>
      <c r="N13" s="14"/>
    </row>
    <row r="14" spans="1:14" x14ac:dyDescent="0.3">
      <c r="A14" s="4">
        <v>4</v>
      </c>
      <c r="B14" s="72">
        <v>94054001</v>
      </c>
      <c r="C14" s="19" t="s">
        <v>65</v>
      </c>
      <c r="D14" s="60" t="s">
        <v>59</v>
      </c>
      <c r="E14" s="81">
        <v>8</v>
      </c>
      <c r="F14" s="95">
        <v>11197.75</v>
      </c>
      <c r="G14" s="19">
        <f t="shared" si="0"/>
        <v>89582</v>
      </c>
      <c r="H14" s="70">
        <f t="shared" si="1"/>
        <v>11736.408785350273</v>
      </c>
      <c r="I14" s="71">
        <f t="shared" si="2"/>
        <v>93891.270282802187</v>
      </c>
      <c r="J14" s="71">
        <f t="shared" si="3"/>
        <v>108913.87352805054</v>
      </c>
      <c r="L14" s="1"/>
      <c r="N14" s="6"/>
    </row>
    <row r="15" spans="1:14" x14ac:dyDescent="0.3">
      <c r="A15" s="4">
        <v>5</v>
      </c>
      <c r="B15" s="72">
        <v>94054001</v>
      </c>
      <c r="C15" s="19" t="s">
        <v>65</v>
      </c>
      <c r="D15" s="60" t="s">
        <v>59</v>
      </c>
      <c r="E15" s="81">
        <v>16</v>
      </c>
      <c r="F15" s="95">
        <v>15493.5625</v>
      </c>
      <c r="G15" s="19">
        <f t="shared" si="0"/>
        <v>247897</v>
      </c>
      <c r="H15" s="70">
        <f t="shared" si="1"/>
        <v>16238.867901263517</v>
      </c>
      <c r="I15" s="71">
        <f t="shared" si="2"/>
        <v>259821.88642021627</v>
      </c>
      <c r="J15" s="71">
        <f t="shared" si="3"/>
        <v>301393.38824745087</v>
      </c>
      <c r="L15" s="1"/>
      <c r="N15" s="6"/>
    </row>
    <row r="16" spans="1:14" s="13" customFormat="1" x14ac:dyDescent="0.3">
      <c r="A16" s="4">
        <v>6</v>
      </c>
      <c r="B16" s="43">
        <v>94054001</v>
      </c>
      <c r="C16" s="21" t="s">
        <v>63</v>
      </c>
      <c r="D16" s="60" t="s">
        <v>72</v>
      </c>
      <c r="E16" s="86">
        <v>8</v>
      </c>
      <c r="F16" s="95">
        <v>40184.625</v>
      </c>
      <c r="G16" s="21">
        <f t="shared" si="0"/>
        <v>321477</v>
      </c>
      <c r="H16" s="70">
        <f t="shared" si="1"/>
        <v>42117.674165435579</v>
      </c>
      <c r="I16" s="71">
        <f t="shared" si="2"/>
        <v>336941.39332348463</v>
      </c>
      <c r="J16" s="71">
        <f t="shared" si="3"/>
        <v>390852.01625524217</v>
      </c>
      <c r="L16" s="87"/>
      <c r="N16" s="14"/>
    </row>
    <row r="17" spans="1:14" x14ac:dyDescent="0.3">
      <c r="A17" s="4">
        <v>7</v>
      </c>
      <c r="B17" s="72">
        <v>85444299</v>
      </c>
      <c r="C17" s="19" t="s">
        <v>66</v>
      </c>
      <c r="D17" s="60" t="s">
        <v>72</v>
      </c>
      <c r="E17" s="81">
        <v>4</v>
      </c>
      <c r="F17" s="95">
        <v>11746.25</v>
      </c>
      <c r="G17" s="19">
        <f t="shared" si="0"/>
        <v>46985</v>
      </c>
      <c r="H17" s="70">
        <f t="shared" si="1"/>
        <v>12311.29393806083</v>
      </c>
      <c r="I17" s="71">
        <f t="shared" si="2"/>
        <v>49245.175752243318</v>
      </c>
      <c r="J17" s="71">
        <f t="shared" si="3"/>
        <v>57124.403872602248</v>
      </c>
      <c r="L17" s="1"/>
      <c r="N17" s="6"/>
    </row>
    <row r="18" spans="1:14" x14ac:dyDescent="0.3">
      <c r="A18" s="4">
        <v>8</v>
      </c>
      <c r="B18" s="72">
        <v>94054001</v>
      </c>
      <c r="C18" s="19" t="s">
        <v>64</v>
      </c>
      <c r="D18" s="60" t="s">
        <v>59</v>
      </c>
      <c r="E18" s="81">
        <v>32</v>
      </c>
      <c r="F18" s="95">
        <v>267.90625</v>
      </c>
      <c r="G18" s="19">
        <f t="shared" si="0"/>
        <v>8573</v>
      </c>
      <c r="H18" s="70">
        <f t="shared" si="1"/>
        <v>280.7936653479714</v>
      </c>
      <c r="I18" s="71">
        <f t="shared" si="2"/>
        <v>8985.3972911350847</v>
      </c>
      <c r="J18" s="71">
        <f t="shared" si="3"/>
        <v>10423.060857716697</v>
      </c>
      <c r="L18" s="1"/>
      <c r="N18" s="6"/>
    </row>
    <row r="19" spans="1:14" x14ac:dyDescent="0.3">
      <c r="A19" s="4">
        <v>9</v>
      </c>
      <c r="B19" s="72">
        <v>94054001</v>
      </c>
      <c r="C19" s="19" t="s">
        <v>67</v>
      </c>
      <c r="D19" s="60" t="s">
        <v>71</v>
      </c>
      <c r="E19" s="81">
        <v>1</v>
      </c>
      <c r="F19" s="95">
        <v>639</v>
      </c>
      <c r="G19" s="19">
        <f t="shared" si="0"/>
        <v>639</v>
      </c>
      <c r="H19" s="70">
        <f t="shared" si="1"/>
        <v>669.73858264730188</v>
      </c>
      <c r="I19" s="71">
        <f t="shared" si="2"/>
        <v>669.73858264730188</v>
      </c>
      <c r="J19" s="71">
        <f t="shared" si="3"/>
        <v>776.89675587087015</v>
      </c>
      <c r="L19" s="1"/>
      <c r="N19" s="6"/>
    </row>
    <row r="20" spans="1:14" x14ac:dyDescent="0.3">
      <c r="A20" s="4">
        <v>10</v>
      </c>
      <c r="B20" s="72">
        <v>85044099</v>
      </c>
      <c r="C20" s="19" t="s">
        <v>68</v>
      </c>
      <c r="D20" s="60" t="s">
        <v>59</v>
      </c>
      <c r="E20" s="81">
        <v>60</v>
      </c>
      <c r="F20" s="95">
        <v>846.35</v>
      </c>
      <c r="G20" s="19">
        <f t="shared" si="0"/>
        <v>50781</v>
      </c>
      <c r="H20" s="70">
        <f t="shared" si="1"/>
        <v>887.06298814326124</v>
      </c>
      <c r="I20" s="71">
        <f t="shared" si="2"/>
        <v>53223.779288595673</v>
      </c>
      <c r="J20" s="71">
        <f t="shared" si="3"/>
        <v>61739.583974770976</v>
      </c>
      <c r="L20" s="1"/>
      <c r="N20" s="6"/>
    </row>
    <row r="21" spans="1:14" x14ac:dyDescent="0.3">
      <c r="A21" s="4">
        <v>11</v>
      </c>
      <c r="B21" s="72">
        <v>94054001</v>
      </c>
      <c r="C21" s="19" t="s">
        <v>64</v>
      </c>
      <c r="D21" s="60" t="s">
        <v>59</v>
      </c>
      <c r="E21" s="81">
        <v>60</v>
      </c>
      <c r="F21" s="95">
        <v>13540.56667</v>
      </c>
      <c r="G21" s="19">
        <f t="shared" si="0"/>
        <v>812434.00020000001</v>
      </c>
      <c r="H21" s="70">
        <f t="shared" si="1"/>
        <v>14191.924772781058</v>
      </c>
      <c r="I21" s="71">
        <f t="shared" si="2"/>
        <v>851515.48636686348</v>
      </c>
      <c r="J21" s="71">
        <f t="shared" si="3"/>
        <v>987757.96418556152</v>
      </c>
      <c r="L21" s="1"/>
      <c r="N21" s="6"/>
    </row>
    <row r="22" spans="1:14" x14ac:dyDescent="0.3">
      <c r="A22" s="4">
        <v>12</v>
      </c>
      <c r="B22" s="72">
        <v>94054001</v>
      </c>
      <c r="C22" s="19" t="s">
        <v>64</v>
      </c>
      <c r="D22" s="60" t="s">
        <v>59</v>
      </c>
      <c r="E22" s="81">
        <v>37</v>
      </c>
      <c r="F22" s="95">
        <v>4018.45946</v>
      </c>
      <c r="G22" s="19">
        <f t="shared" si="0"/>
        <v>148683.00002000001</v>
      </c>
      <c r="H22" s="70">
        <f t="shared" si="1"/>
        <v>4211.7642303067951</v>
      </c>
      <c r="I22" s="71">
        <f t="shared" si="2"/>
        <v>155835.27652135142</v>
      </c>
      <c r="J22" s="71">
        <f t="shared" si="3"/>
        <v>180768.92076476762</v>
      </c>
      <c r="L22" s="1"/>
      <c r="N22" s="6"/>
    </row>
    <row r="23" spans="1:14" x14ac:dyDescent="0.3">
      <c r="A23" s="4">
        <v>13</v>
      </c>
      <c r="B23" s="72">
        <v>85176217</v>
      </c>
      <c r="C23" s="19" t="s">
        <v>69</v>
      </c>
      <c r="D23" s="60" t="s">
        <v>59</v>
      </c>
      <c r="E23" s="81">
        <v>20</v>
      </c>
      <c r="F23" s="95">
        <v>3905.95</v>
      </c>
      <c r="G23" s="19">
        <f t="shared" si="0"/>
        <v>78119</v>
      </c>
      <c r="H23" s="70">
        <f t="shared" si="1"/>
        <v>4093.84259294402</v>
      </c>
      <c r="I23" s="71">
        <f t="shared" si="2"/>
        <v>81876.8518588804</v>
      </c>
      <c r="J23" s="71">
        <f t="shared" si="3"/>
        <v>94977.148156301264</v>
      </c>
      <c r="L23" s="1"/>
      <c r="N23" s="6"/>
    </row>
    <row r="24" spans="1:14" x14ac:dyDescent="0.3">
      <c r="A24" s="5">
        <v>14</v>
      </c>
      <c r="B24" s="72">
        <v>83025001</v>
      </c>
      <c r="C24" s="19" t="s">
        <v>70</v>
      </c>
      <c r="D24" s="60" t="s">
        <v>59</v>
      </c>
      <c r="E24" s="81">
        <v>96</v>
      </c>
      <c r="F24" s="95">
        <v>234.30207999999999</v>
      </c>
      <c r="G24" s="19">
        <f t="shared" si="0"/>
        <v>22492.999680000001</v>
      </c>
      <c r="H24" s="70">
        <f t="shared" si="1"/>
        <v>245.57299369407625</v>
      </c>
      <c r="I24" s="71">
        <f t="shared" si="2"/>
        <v>23575.00739463132</v>
      </c>
      <c r="J24" s="71">
        <f t="shared" ref="J24" si="4">I24*1.16</f>
        <v>27347.008577772329</v>
      </c>
      <c r="L24" s="1"/>
      <c r="N24" s="6"/>
    </row>
    <row r="25" spans="1:14" x14ac:dyDescent="0.3">
      <c r="A25" s="4"/>
      <c r="E25" s="85"/>
      <c r="F25" s="6"/>
      <c r="G25" s="6">
        <v>0</v>
      </c>
      <c r="H25" s="6"/>
      <c r="I25" s="6">
        <f>SUM(I11:I24)</f>
        <v>3440557.1498951903</v>
      </c>
      <c r="J25" s="3">
        <f>SUM(J11:J24)</f>
        <v>3991046.2938784198</v>
      </c>
    </row>
    <row r="26" spans="1:14" ht="28.8" x14ac:dyDescent="0.3">
      <c r="G26" s="7"/>
      <c r="I26" s="50" t="s">
        <v>35</v>
      </c>
      <c r="J26" s="7">
        <f>+J25-COSTEO!C26</f>
        <v>-1.2157997116446495E-4</v>
      </c>
      <c r="K26" s="5" t="s">
        <v>54</v>
      </c>
    </row>
    <row r="30" spans="1:14" x14ac:dyDescent="0.3">
      <c r="B30" s="6"/>
      <c r="C30" s="6"/>
      <c r="G30" s="4"/>
      <c r="H30" s="4"/>
      <c r="I30" s="4"/>
    </row>
    <row r="31" spans="1:14" x14ac:dyDescent="0.3">
      <c r="B31" s="18"/>
      <c r="C31" s="18"/>
      <c r="D31" s="24"/>
      <c r="E31" s="33"/>
      <c r="G31" s="37"/>
      <c r="H31" s="37"/>
      <c r="I31" s="4"/>
    </row>
    <row r="32" spans="1:14" x14ac:dyDescent="0.3">
      <c r="B32" s="35"/>
      <c r="C32" s="35"/>
      <c r="D32" s="24"/>
      <c r="G32" s="4"/>
      <c r="H32" s="4"/>
      <c r="I32" s="4"/>
    </row>
  </sheetData>
  <autoFilter ref="B10:J26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tabSelected="1" zoomScale="90" zoomScaleNormal="90" workbookViewId="0">
      <selection activeCell="C14" sqref="C1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74</v>
      </c>
      <c r="B3" t="s">
        <v>75</v>
      </c>
      <c r="C3" s="66">
        <v>1600</v>
      </c>
      <c r="D3" s="29">
        <f>C3*16%</f>
        <v>256</v>
      </c>
      <c r="E3" s="29">
        <v>52</v>
      </c>
      <c r="F3" s="29">
        <f>+C3+D3-E3</f>
        <v>1804</v>
      </c>
      <c r="G3" s="7"/>
    </row>
    <row r="4" spans="1:13" s="5" customFormat="1" ht="20.25" customHeight="1" x14ac:dyDescent="0.3">
      <c r="A4" s="83" t="s">
        <v>76</v>
      </c>
      <c r="B4" s="19" t="s">
        <v>77</v>
      </c>
      <c r="C4" s="76">
        <v>11946.64</v>
      </c>
      <c r="D4" s="29">
        <f>+C4*0.16</f>
        <v>1911.4623999999999</v>
      </c>
      <c r="E4">
        <v>0</v>
      </c>
      <c r="F4" s="29">
        <f t="shared" ref="F4:F6" si="0">+C4+D4-E4</f>
        <v>13858.1024</v>
      </c>
    </row>
    <row r="5" spans="1:13" s="5" customFormat="1" ht="21" customHeight="1" x14ac:dyDescent="0.3">
      <c r="A5" s="43" t="s">
        <v>73</v>
      </c>
      <c r="B5" s="43" t="s">
        <v>51</v>
      </c>
      <c r="C5" s="77">
        <v>4920</v>
      </c>
      <c r="D5" s="29">
        <f>+C5*0.16</f>
        <v>787.2</v>
      </c>
      <c r="E5" s="29"/>
      <c r="F5" s="29">
        <f t="shared" si="0"/>
        <v>5707.2</v>
      </c>
      <c r="H5" s="7"/>
    </row>
    <row r="6" spans="1:13" s="5" customFormat="1" ht="21" customHeight="1" x14ac:dyDescent="0.3">
      <c r="A6" s="43" t="s">
        <v>73</v>
      </c>
      <c r="B6" s="21" t="s">
        <v>52</v>
      </c>
      <c r="C6" s="78">
        <v>18646.89</v>
      </c>
      <c r="D6" s="29">
        <f>+C6*0.16</f>
        <v>2983.5023999999999</v>
      </c>
      <c r="E6" s="29"/>
      <c r="F6" s="29">
        <f t="shared" si="0"/>
        <v>21630.392400000001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26261+278</f>
        <v>26539</v>
      </c>
      <c r="D7">
        <v>529428</v>
      </c>
      <c r="E7" s="29"/>
      <c r="F7" s="29">
        <f t="shared" ref="F7:F8" si="1">+C7+D7-E7</f>
        <v>555967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63652.53</v>
      </c>
      <c r="D9" s="14">
        <f>SUM(D3:D8)</f>
        <v>535366.16480000003</v>
      </c>
      <c r="E9" s="14">
        <f>SUM(E3:E8)</f>
        <v>52</v>
      </c>
      <c r="F9" s="14">
        <f>SUM(F3:F8)</f>
        <v>598966.69479999994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3282648</v>
      </c>
      <c r="D12" s="29"/>
      <c r="E12" s="29"/>
      <c r="F12" s="44"/>
      <c r="G12" s="92"/>
      <c r="H12" s="93"/>
      <c r="I12" s="94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0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3346300.53</v>
      </c>
      <c r="D19" s="20">
        <f>D9+D13</f>
        <v>535366.16480000003</v>
      </c>
      <c r="E19" s="20">
        <f>E9+E13</f>
        <v>52</v>
      </c>
      <c r="F19" s="20">
        <f>F9+F13</f>
        <v>598966.69479999994</v>
      </c>
      <c r="G19" s="6"/>
    </row>
    <row r="20" spans="1:11" x14ac:dyDescent="0.3">
      <c r="A20" s="56" t="s">
        <v>50</v>
      </c>
      <c r="B20" s="1"/>
      <c r="C20" s="66">
        <f>FACTURA!H6</f>
        <v>94256.62</v>
      </c>
      <c r="D20" s="20">
        <f>C20*0.16</f>
        <v>15081.0592</v>
      </c>
      <c r="E20" s="20"/>
      <c r="F20" s="20">
        <f>C20+D20</f>
        <v>109337.6792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3440557.15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550489.14399999997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3991046.2939999998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1"/>
      <c r="B43" s="91"/>
      <c r="C43" s="91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REFLECTOR DE LUZ LED </v>
      </c>
      <c r="C5" s="5" t="str">
        <f>FACTURA!D11</f>
        <v>PIEZA</v>
      </c>
      <c r="D5" s="15">
        <f>FACTURA!E11</f>
        <v>32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2021-11-03T22:40:20Z</dcterms:modified>
</cp:coreProperties>
</file>