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Escritorio\cartas dombart cesion derechos factura\L901 KN\"/>
    </mc:Choice>
  </mc:AlternateContent>
  <xr:revisionPtr revIDLastSave="0" documentId="8_{AB801834-CD67-4F07-8CEF-B62E18C4DBC6}" xr6:coauthVersionLast="47" xr6:coauthVersionMax="47" xr10:uidLastSave="{00000000-0000-0000-0000-000000000000}"/>
  <bookViews>
    <workbookView xWindow="384" yWindow="384" windowWidth="11352" windowHeight="12360" tabRatio="601" xr2:uid="{00000000-000D-0000-FFFF-FFFF00000000}"/>
  </bookViews>
  <sheets>
    <sheet name="FACTURA" sheetId="4" r:id="rId1"/>
    <sheet name="COSTEO" sheetId="2" r:id="rId2"/>
    <sheet name="Hoja2" sheetId="5" r:id="rId3"/>
  </sheets>
  <definedNames>
    <definedName name="_xlnm._FilterDatabase" localSheetId="0" hidden="1">FACTURA!$B$10:$J$20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" i="2" l="1"/>
  <c r="G13" i="4"/>
  <c r="G14" i="4"/>
  <c r="G15" i="4"/>
  <c r="G16" i="4"/>
  <c r="G17" i="4"/>
  <c r="C9" i="2"/>
  <c r="G11" i="4"/>
  <c r="K9" i="4"/>
  <c r="G18" i="4"/>
  <c r="G12" i="4" l="1"/>
  <c r="H1" i="4"/>
  <c r="D8" i="2" l="1"/>
  <c r="C20" i="2" l="1"/>
  <c r="D20" i="2" s="1"/>
  <c r="F7" i="2"/>
  <c r="D3" i="2"/>
  <c r="L6" i="4"/>
  <c r="H2" i="4"/>
  <c r="L8" i="4" s="1"/>
  <c r="H4" i="4"/>
  <c r="L9" i="4" s="1"/>
  <c r="F8" i="2"/>
  <c r="H3" i="4"/>
  <c r="D6" i="2"/>
  <c r="F6" i="2" s="1"/>
  <c r="D5" i="2"/>
  <c r="F5" i="2" s="1"/>
  <c r="C19" i="2"/>
  <c r="D4" i="2"/>
  <c r="F4" i="2" s="1"/>
  <c r="E9" i="2"/>
  <c r="E19" i="2" s="1"/>
  <c r="E4" i="5"/>
  <c r="D5" i="5"/>
  <c r="D6" i="5"/>
  <c r="D7" i="5"/>
  <c r="D8" i="5"/>
  <c r="D9" i="5"/>
  <c r="D10" i="5"/>
  <c r="D11" i="5"/>
  <c r="D4" i="5"/>
  <c r="C5" i="5"/>
  <c r="C6" i="5"/>
  <c r="C7" i="5"/>
  <c r="C8" i="5"/>
  <c r="C9" i="5"/>
  <c r="C10" i="5"/>
  <c r="C11" i="5"/>
  <c r="C4" i="5"/>
  <c r="B4" i="5"/>
  <c r="B6" i="5"/>
  <c r="B7" i="5"/>
  <c r="B8" i="5"/>
  <c r="B9" i="5"/>
  <c r="B10" i="5"/>
  <c r="B11" i="5"/>
  <c r="B5" i="5"/>
  <c r="E5" i="5"/>
  <c r="E7" i="5"/>
  <c r="E10" i="5"/>
  <c r="E8" i="5"/>
  <c r="E11" i="5"/>
  <c r="E6" i="5"/>
  <c r="F6" i="5" s="1"/>
  <c r="E9" i="5"/>
  <c r="F9" i="5" l="1"/>
  <c r="F7" i="5"/>
  <c r="F8" i="5"/>
  <c r="F11" i="5"/>
  <c r="F10" i="5"/>
  <c r="F5" i="5"/>
  <c r="F12" i="5" s="1"/>
  <c r="F13" i="5" s="1"/>
  <c r="C24" i="2"/>
  <c r="C25" i="2" s="1"/>
  <c r="C26" i="2" s="1"/>
  <c r="D9" i="2"/>
  <c r="D19" i="2" s="1"/>
  <c r="F3" i="2"/>
  <c r="F9" i="2" s="1"/>
  <c r="F19" i="2" s="1"/>
  <c r="H5" i="4"/>
  <c r="H7" i="4" s="1"/>
  <c r="F20" i="2"/>
  <c r="F14" i="5" l="1"/>
  <c r="J2" i="4"/>
  <c r="H8" i="4"/>
  <c r="H13" i="4" l="1"/>
  <c r="I13" i="4" s="1"/>
  <c r="J13" i="4" s="1"/>
  <c r="H14" i="4"/>
  <c r="I14" i="4" s="1"/>
  <c r="J14" i="4" s="1"/>
  <c r="H15" i="4"/>
  <c r="I15" i="4" s="1"/>
  <c r="J15" i="4" s="1"/>
  <c r="H16" i="4"/>
  <c r="I16" i="4" s="1"/>
  <c r="J16" i="4" s="1"/>
  <c r="H17" i="4"/>
  <c r="I17" i="4" s="1"/>
  <c r="J17" i="4" s="1"/>
  <c r="H18" i="4"/>
  <c r="I18" i="4" s="1"/>
  <c r="J18" i="4" s="1"/>
  <c r="H12" i="4"/>
  <c r="I12" i="4" s="1"/>
  <c r="J12" i="4" s="1"/>
  <c r="H11" i="4"/>
  <c r="I11" i="4" s="1"/>
  <c r="J11" i="4" l="1"/>
  <c r="I19" i="4"/>
  <c r="J19" i="4" l="1"/>
  <c r="L5" i="4" s="1"/>
  <c r="L10" i="4" s="1"/>
  <c r="J20" i="4" l="1"/>
</calcChain>
</file>

<file path=xl/sharedStrings.xml><?xml version="1.0" encoding="utf-8"?>
<sst xmlns="http://schemas.openxmlformats.org/spreadsheetml/2006/main" count="92" uniqueCount="75">
  <si>
    <t>VALOR DE LA MERCANCIA:</t>
  </si>
  <si>
    <t>GASTOS ADUANALES:</t>
  </si>
  <si>
    <t>NUESTROS HONORARIOS:</t>
  </si>
  <si>
    <t>CANT.</t>
  </si>
  <si>
    <t>P.U.</t>
  </si>
  <si>
    <t>PRECIO TOTAL</t>
  </si>
  <si>
    <t>P.U.  FINAL</t>
  </si>
  <si>
    <t>TOTAL GASTOS</t>
  </si>
  <si>
    <t>FACTOR DE PRORRATEO</t>
  </si>
  <si>
    <t>TOTAL FINAL</t>
  </si>
  <si>
    <t>UM</t>
  </si>
  <si>
    <t>FINAL CON IVA</t>
  </si>
  <si>
    <t>(-)Depósito       </t>
  </si>
  <si>
    <t>DESCRIPCION</t>
  </si>
  <si>
    <t>SALDO</t>
  </si>
  <si>
    <t>FLETE INTERNACIONAL</t>
  </si>
  <si>
    <t>FACT</t>
  </si>
  <si>
    <t>COSTO</t>
  </si>
  <si>
    <t>IVA</t>
  </si>
  <si>
    <t>RETENCION</t>
  </si>
  <si>
    <t>TOTAL</t>
  </si>
  <si>
    <t>PROVEEDOR</t>
  </si>
  <si>
    <t>PRECIO DE VENTA</t>
  </si>
  <si>
    <t>(-) MERCANCIA</t>
  </si>
  <si>
    <t>IMPORTE FACTURA</t>
  </si>
  <si>
    <t>SUB-TOTAL</t>
  </si>
  <si>
    <t>IVA 16%</t>
  </si>
  <si>
    <t>TOTAL COSTOS:</t>
  </si>
  <si>
    <t>VALOR DE MERCANCÍA</t>
  </si>
  <si>
    <t>COSTOS</t>
  </si>
  <si>
    <t>TOTAL COSTOS</t>
  </si>
  <si>
    <t>GANANCIA ADICIONAL</t>
  </si>
  <si>
    <t>CONCEPTO</t>
  </si>
  <si>
    <t>TOTAL VENTA</t>
  </si>
  <si>
    <t>SALDO POR COBRAR</t>
  </si>
  <si>
    <t>COMPROBACION DE PRECIO DE VENTA</t>
  </si>
  <si>
    <t>TIPO DE CAMBIO</t>
  </si>
  <si>
    <t>FLETE</t>
  </si>
  <si>
    <t>CLAVE SAT</t>
  </si>
  <si>
    <t>INCREMENTABLES</t>
  </si>
  <si>
    <t>FECHA</t>
  </si>
  <si>
    <t>FACTURA</t>
  </si>
  <si>
    <t>SEGUROS</t>
  </si>
  <si>
    <t xml:space="preserve">CLIENTE: </t>
  </si>
  <si>
    <t>OPERACIÓN</t>
  </si>
  <si>
    <t>PEDIMENTO:</t>
  </si>
  <si>
    <t>FECHA DE PEDIMENTO:</t>
  </si>
  <si>
    <t>(-)Flete</t>
  </si>
  <si>
    <t xml:space="preserve">PAGO </t>
  </si>
  <si>
    <t>NO PAGO</t>
  </si>
  <si>
    <t xml:space="preserve">HONORARIOS </t>
  </si>
  <si>
    <t>SERVICIOS COMPLEM</t>
  </si>
  <si>
    <t>HONORARIOS</t>
  </si>
  <si>
    <t>PEDIMENTO</t>
  </si>
  <si>
    <t>LO MAS CERCANO A 0</t>
  </si>
  <si>
    <t>HONORARIOS COMERCIALIZADORA</t>
  </si>
  <si>
    <t>HONORARIOS AGENCIA</t>
  </si>
  <si>
    <t>CUADRO DE LIQUIDACIÓN</t>
  </si>
  <si>
    <t>OTROS INCREMENTABLES</t>
  </si>
  <si>
    <t>PIEZA</t>
  </si>
  <si>
    <t>L901</t>
  </si>
  <si>
    <t>K&amp;N</t>
  </si>
  <si>
    <t>21 47 1609 1003768</t>
  </si>
  <si>
    <t xml:space="preserve">EQUIPO DE REPARACIÓN PARA CHALECO SALVAVIDAS </t>
  </si>
  <si>
    <t xml:space="preserve">ENGRANES (KIT DE REPARACIÓN) </t>
  </si>
  <si>
    <t xml:space="preserve">SURTIDO DE JUNTAS (KIT DE REPARACIÓN) </t>
  </si>
  <si>
    <t xml:space="preserve">EMPAQUETADURAS (KIT DE REPARACIÓN) </t>
  </si>
  <si>
    <t>MUELLES</t>
  </si>
  <si>
    <t xml:space="preserve">CILINDRO HIDRAULICO </t>
  </si>
  <si>
    <t>JUEGO</t>
  </si>
  <si>
    <t>21 47 1609 1003750</t>
  </si>
  <si>
    <t>3X 2462</t>
  </si>
  <si>
    <t>A 35</t>
  </si>
  <si>
    <t>PP</t>
  </si>
  <si>
    <t>AAACESA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</si>
</sst>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43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96">
    <xf numFmtId="0" fontId="0" fillId="0" borderId="0" xfId="0"/>
    <xf numFmtId="4" fontId="0" fillId="0" borderId="0" xfId="0" applyNumberFormat="1"/>
    <xf numFmtId="4" fontId="0" fillId="2" borderId="0" xfId="0" applyNumberFormat="1" applyFill="1"/>
    <xf numFmtId="43" fontId="0" fillId="2" borderId="0" xfId="1" applyFont="1" applyFill="1"/>
    <xf numFmtId="0" fontId="0" fillId="0" borderId="0" xfId="0" applyFill="1" applyBorder="1"/>
    <xf numFmtId="0" fontId="0" fillId="0" borderId="0" xfId="0"/>
    <xf numFmtId="43" fontId="0" fillId="0" borderId="0" xfId="1" applyFont="1"/>
    <xf numFmtId="43" fontId="0" fillId="0" borderId="0" xfId="0" applyNumberFormat="1"/>
    <xf numFmtId="0" fontId="2" fillId="3" borderId="2" xfId="0" applyFont="1" applyFill="1" applyBorder="1" applyAlignment="1">
      <alignment horizontal="center"/>
    </xf>
    <xf numFmtId="9" fontId="0" fillId="0" borderId="0" xfId="0" applyNumberFormat="1"/>
    <xf numFmtId="9" fontId="0" fillId="0" borderId="0" xfId="0" applyNumberFormat="1" applyFill="1" applyBorder="1"/>
    <xf numFmtId="43" fontId="0" fillId="0" borderId="0" xfId="1" applyFont="1" applyFill="1" applyBorder="1"/>
    <xf numFmtId="43" fontId="0" fillId="0" borderId="0" xfId="0" applyNumberFormat="1" applyFill="1" applyBorder="1"/>
    <xf numFmtId="0" fontId="0" fillId="0" borderId="0" xfId="0" applyFill="1"/>
    <xf numFmtId="43" fontId="0" fillId="0" borderId="0" xfId="1" applyFont="1" applyFill="1"/>
    <xf numFmtId="0" fontId="0" fillId="0" borderId="0" xfId="0" applyAlignment="1">
      <alignment horizontal="center"/>
    </xf>
    <xf numFmtId="44" fontId="0" fillId="0" borderId="0" xfId="2" applyFont="1"/>
    <xf numFmtId="44" fontId="0" fillId="0" borderId="0" xfId="0" applyNumberFormat="1"/>
    <xf numFmtId="43" fontId="0" fillId="0" borderId="0" xfId="1" applyFont="1" applyBorder="1"/>
    <xf numFmtId="0" fontId="0" fillId="0" borderId="2" xfId="0" applyBorder="1"/>
    <xf numFmtId="43" fontId="0" fillId="0" borderId="2" xfId="1" applyFont="1" applyBorder="1"/>
    <xf numFmtId="0" fontId="0" fillId="0" borderId="2" xfId="0" applyFill="1" applyBorder="1"/>
    <xf numFmtId="0" fontId="0" fillId="0" borderId="2" xfId="0" applyBorder="1" applyAlignment="1">
      <alignment horizontal="centerContinuous" wrapText="1"/>
    </xf>
    <xf numFmtId="0" fontId="2" fillId="0" borderId="2" xfId="0" applyFont="1" applyBorder="1" applyAlignment="1">
      <alignment horizontal="centerContinuous" wrapText="1"/>
    </xf>
    <xf numFmtId="0" fontId="0" fillId="0" borderId="0" xfId="0" applyBorder="1"/>
    <xf numFmtId="43" fontId="0" fillId="2" borderId="2" xfId="1" applyFont="1" applyFill="1" applyBorder="1"/>
    <xf numFmtId="43" fontId="0" fillId="4" borderId="2" xfId="1" applyFont="1" applyFill="1" applyBorder="1"/>
    <xf numFmtId="0" fontId="2" fillId="0" borderId="0" xfId="0" applyFont="1"/>
    <xf numFmtId="0" fontId="0" fillId="0" borderId="1" xfId="0" applyBorder="1"/>
    <xf numFmtId="43" fontId="0" fillId="0" borderId="2" xfId="1" applyFont="1" applyFill="1" applyBorder="1"/>
    <xf numFmtId="0" fontId="2" fillId="0" borderId="2" xfId="0" applyFont="1" applyFill="1" applyBorder="1" applyAlignment="1">
      <alignment horizontal="centerContinuous" wrapText="1"/>
    </xf>
    <xf numFmtId="0" fontId="0" fillId="0" borderId="2" xfId="0" applyFill="1" applyBorder="1" applyAlignment="1">
      <alignment horizontal="centerContinuous" wrapText="1"/>
    </xf>
    <xf numFmtId="43" fontId="0" fillId="0" borderId="1" xfId="0" applyNumberFormat="1" applyBorder="1"/>
    <xf numFmtId="16" fontId="0" fillId="0" borderId="0" xfId="0" applyNumberFormat="1"/>
    <xf numFmtId="0" fontId="0" fillId="0" borderId="0" xfId="0" applyBorder="1" applyAlignment="1">
      <alignment horizontal="center"/>
    </xf>
    <xf numFmtId="43" fontId="0" fillId="0" borderId="0" xfId="0" applyNumberFormat="1" applyBorder="1"/>
    <xf numFmtId="14" fontId="0" fillId="0" borderId="4" xfId="1" applyNumberFormat="1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4" fontId="0" fillId="0" borderId="4" xfId="0" applyNumberFormat="1" applyBorder="1"/>
    <xf numFmtId="0" fontId="0" fillId="0" borderId="4" xfId="0" applyBorder="1"/>
    <xf numFmtId="14" fontId="0" fillId="0" borderId="5" xfId="0" applyNumberFormat="1" applyBorder="1"/>
    <xf numFmtId="14" fontId="0" fillId="0" borderId="5" xfId="0" applyNumberFormat="1" applyBorder="1" applyAlignment="1">
      <alignment horizontal="center"/>
    </xf>
    <xf numFmtId="9" fontId="0" fillId="0" borderId="0" xfId="0" applyNumberFormat="1" applyBorder="1"/>
    <xf numFmtId="0" fontId="0" fillId="0" borderId="2" xfId="0" applyFill="1" applyBorder="1" applyAlignment="1">
      <alignment horizontal="center"/>
    </xf>
    <xf numFmtId="43" fontId="0" fillId="0" borderId="6" xfId="1" applyFont="1" applyFill="1" applyBorder="1"/>
    <xf numFmtId="0" fontId="3" fillId="0" borderId="2" xfId="0" applyFont="1" applyBorder="1"/>
    <xf numFmtId="0" fontId="2" fillId="0" borderId="2" xfId="0" applyFont="1" applyBorder="1"/>
    <xf numFmtId="15" fontId="0" fillId="0" borderId="2" xfId="0" applyNumberFormat="1" applyBorder="1"/>
    <xf numFmtId="0" fontId="2" fillId="0" borderId="0" xfId="0" applyFont="1" applyAlignment="1">
      <alignment horizontal="right"/>
    </xf>
    <xf numFmtId="0" fontId="2" fillId="0" borderId="3" xfId="0" applyFont="1" applyBorder="1"/>
    <xf numFmtId="0" fontId="2" fillId="0" borderId="0" xfId="0" applyFont="1" applyAlignment="1">
      <alignment wrapText="1"/>
    </xf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right"/>
    </xf>
    <xf numFmtId="0" fontId="2" fillId="0" borderId="0" xfId="0" applyFont="1" applyFill="1"/>
    <xf numFmtId="0" fontId="2" fillId="0" borderId="2" xfId="0" applyFont="1" applyFill="1" applyBorder="1" applyAlignment="1">
      <alignment horizontal="left"/>
    </xf>
    <xf numFmtId="0" fontId="2" fillId="0" borderId="2" xfId="0" applyFont="1" applyFill="1" applyBorder="1"/>
    <xf numFmtId="43" fontId="2" fillId="0" borderId="2" xfId="1" applyFont="1" applyBorder="1"/>
    <xf numFmtId="43" fontId="2" fillId="0" borderId="2" xfId="1" applyFont="1" applyBorder="1" applyAlignment="1">
      <alignment horizontal="left"/>
    </xf>
    <xf numFmtId="0" fontId="2" fillId="4" borderId="2" xfId="0" applyFont="1" applyFill="1" applyBorder="1"/>
    <xf numFmtId="0" fontId="2" fillId="2" borderId="2" xfId="0" applyFont="1" applyFill="1" applyBorder="1"/>
    <xf numFmtId="0" fontId="0" fillId="5" borderId="2" xfId="0" applyFill="1" applyBorder="1"/>
    <xf numFmtId="0" fontId="0" fillId="6" borderId="0" xfId="0" applyFill="1"/>
    <xf numFmtId="4" fontId="0" fillId="6" borderId="0" xfId="0" applyNumberFormat="1" applyFill="1"/>
    <xf numFmtId="0" fontId="0" fillId="4" borderId="0" xfId="0" applyFill="1"/>
    <xf numFmtId="0" fontId="0" fillId="8" borderId="0" xfId="0" applyFill="1"/>
    <xf numFmtId="43" fontId="0" fillId="9" borderId="2" xfId="1" applyFont="1" applyFill="1" applyBorder="1"/>
    <xf numFmtId="4" fontId="0" fillId="0" borderId="2" xfId="0" applyNumberFormat="1" applyBorder="1"/>
    <xf numFmtId="0" fontId="2" fillId="0" borderId="0" xfId="0" applyFont="1" applyBorder="1"/>
    <xf numFmtId="3" fontId="0" fillId="0" borderId="0" xfId="0" applyNumberFormat="1"/>
    <xf numFmtId="3" fontId="0" fillId="0" borderId="0" xfId="0" applyNumberFormat="1" applyBorder="1" applyAlignment="1">
      <alignment horizontal="center"/>
    </xf>
    <xf numFmtId="43" fontId="0" fillId="10" borderId="2" xfId="1" applyNumberFormat="1" applyFont="1" applyFill="1" applyBorder="1"/>
    <xf numFmtId="43" fontId="0" fillId="10" borderId="2" xfId="1" applyFont="1" applyFill="1" applyBorder="1"/>
    <xf numFmtId="0" fontId="0" fillId="0" borderId="2" xfId="0" applyBorder="1" applyAlignment="1">
      <alignment horizontal="center"/>
    </xf>
    <xf numFmtId="44" fontId="0" fillId="0" borderId="0" xfId="2" applyFont="1" applyBorder="1"/>
    <xf numFmtId="0" fontId="2" fillId="3" borderId="9" xfId="0" applyFont="1" applyFill="1" applyBorder="1" applyAlignment="1">
      <alignment horizontal="center"/>
    </xf>
    <xf numFmtId="4" fontId="0" fillId="0" borderId="10" xfId="0" applyNumberFormat="1" applyBorder="1"/>
    <xf numFmtId="2" fontId="0" fillId="9" borderId="0" xfId="2" applyNumberFormat="1" applyFont="1" applyFill="1" applyAlignment="1">
      <alignment horizontal="center"/>
    </xf>
    <xf numFmtId="43" fontId="0" fillId="0" borderId="2" xfId="1" applyFont="1" applyFill="1" applyBorder="1" applyAlignment="1">
      <alignment horizontal="center"/>
    </xf>
    <xf numFmtId="4" fontId="0" fillId="4" borderId="0" xfId="0" applyNumberFormat="1" applyFill="1" applyAlignment="1">
      <alignment horizontal="center"/>
    </xf>
    <xf numFmtId="43" fontId="0" fillId="7" borderId="2" xfId="1" applyFont="1" applyFill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3" fontId="0" fillId="0" borderId="2" xfId="0" applyNumberFormat="1" applyBorder="1"/>
    <xf numFmtId="0" fontId="0" fillId="0" borderId="2" xfId="0" applyBorder="1" applyAlignment="1">
      <alignment horizontal="right"/>
    </xf>
    <xf numFmtId="0" fontId="0" fillId="0" borderId="0" xfId="0" applyFill="1" applyAlignment="1">
      <alignment horizontal="center"/>
    </xf>
    <xf numFmtId="4" fontId="0" fillId="0" borderId="8" xfId="0" applyNumberFormat="1" applyBorder="1"/>
    <xf numFmtId="3" fontId="0" fillId="0" borderId="11" xfId="0" applyNumberFormat="1" applyFill="1" applyBorder="1"/>
    <xf numFmtId="3" fontId="0" fillId="0" borderId="2" xfId="0" applyNumberFormat="1" applyFill="1" applyBorder="1"/>
    <xf numFmtId="4" fontId="0" fillId="0" borderId="2" xfId="0" applyNumberFormat="1" applyFill="1" applyBorder="1"/>
    <xf numFmtId="4" fontId="0" fillId="0" borderId="0" xfId="0" applyNumberFormat="1" applyFill="1"/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2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26"/>
  <sheetViews>
    <sheetView tabSelected="1" zoomScale="80" zoomScaleNormal="80" workbookViewId="0">
      <selection activeCell="A15" sqref="A15"/>
    </sheetView>
  </sheetViews>
  <sheetFormatPr baseColWidth="10" defaultColWidth="11.44140625" defaultRowHeight="14.4" x14ac:dyDescent="0.3"/>
  <cols>
    <col min="1" max="1" width="6.6640625" style="5" customWidth="1"/>
    <col min="2" max="2" width="20.6640625" style="5" bestFit="1" customWidth="1"/>
    <col min="3" max="3" width="57.6640625" style="5" customWidth="1"/>
    <col min="4" max="4" width="10.33203125" style="5" customWidth="1"/>
    <col min="5" max="5" width="7.44140625" style="5" customWidth="1"/>
    <col min="6" max="6" width="12.6640625" style="5" customWidth="1"/>
    <col min="7" max="7" width="13.88671875" style="5" customWidth="1"/>
    <col min="8" max="8" width="14.6640625" style="5" customWidth="1"/>
    <col min="9" max="9" width="24.44140625" style="5" customWidth="1"/>
    <col min="10" max="10" width="24.5546875" style="5" customWidth="1"/>
    <col min="11" max="11" width="22.109375" style="5" customWidth="1"/>
    <col min="12" max="12" width="23.6640625" style="5" customWidth="1"/>
    <col min="13" max="13" width="12.109375" style="5" customWidth="1"/>
    <col min="14" max="14" width="11.109375" style="5" customWidth="1"/>
    <col min="15" max="16384" width="11.44140625" style="5"/>
  </cols>
  <sheetData>
    <row r="1" spans="1:14" ht="15.6" x14ac:dyDescent="0.3">
      <c r="B1" s="45" t="s">
        <v>44</v>
      </c>
      <c r="C1" s="46" t="s">
        <v>60</v>
      </c>
      <c r="G1" s="48" t="s">
        <v>0</v>
      </c>
      <c r="H1" s="1">
        <f>COSTEO!C13</f>
        <v>143950</v>
      </c>
      <c r="I1" s="27" t="s">
        <v>36</v>
      </c>
      <c r="J1" s="5">
        <v>20.607500000000002</v>
      </c>
    </row>
    <row r="2" spans="1:14" x14ac:dyDescent="0.3">
      <c r="B2" s="46" t="s">
        <v>43</v>
      </c>
      <c r="C2" s="19" t="s">
        <v>61</v>
      </c>
      <c r="G2" s="48" t="s">
        <v>15</v>
      </c>
      <c r="H2" s="1">
        <f>COSTEO!C14</f>
        <v>0</v>
      </c>
      <c r="I2" s="27" t="s">
        <v>8</v>
      </c>
      <c r="J2" s="5">
        <f>H7/H1+1</f>
        <v>1.2467899965265716</v>
      </c>
      <c r="L2" s="1"/>
      <c r="M2" s="51" t="s">
        <v>40</v>
      </c>
      <c r="N2" s="51" t="s">
        <v>41</v>
      </c>
    </row>
    <row r="3" spans="1:14" x14ac:dyDescent="0.3">
      <c r="B3" s="67"/>
      <c r="C3" s="24"/>
      <c r="F3" s="89" t="s">
        <v>42</v>
      </c>
      <c r="G3" s="90"/>
      <c r="H3" s="1">
        <f>COSTEO!C16</f>
        <v>0</v>
      </c>
      <c r="I3" s="27"/>
      <c r="L3" s="1"/>
      <c r="M3" s="51"/>
      <c r="N3" s="51"/>
    </row>
    <row r="4" spans="1:14" x14ac:dyDescent="0.3">
      <c r="B4" s="67"/>
      <c r="C4" s="24"/>
      <c r="F4" s="91" t="s">
        <v>58</v>
      </c>
      <c r="G4" s="91"/>
      <c r="H4" s="1">
        <f>COSTEO!C15</f>
        <v>0</v>
      </c>
      <c r="I4" s="27"/>
      <c r="L4" s="1"/>
      <c r="M4" s="51"/>
      <c r="N4" s="51"/>
    </row>
    <row r="5" spans="1:14" x14ac:dyDescent="0.3">
      <c r="G5" s="48" t="s">
        <v>1</v>
      </c>
      <c r="H5" s="1">
        <f>COSTEO!C9</f>
        <v>29767.42</v>
      </c>
      <c r="K5" s="27" t="s">
        <v>24</v>
      </c>
      <c r="L5" s="1">
        <f>J19</f>
        <v>208191.48719999997</v>
      </c>
    </row>
    <row r="6" spans="1:14" ht="15" thickBot="1" x14ac:dyDescent="0.35">
      <c r="B6" s="46" t="s">
        <v>45</v>
      </c>
      <c r="C6" s="82" t="s">
        <v>62</v>
      </c>
      <c r="G6" s="48" t="s">
        <v>2</v>
      </c>
      <c r="H6" s="62">
        <v>5758</v>
      </c>
      <c r="K6" s="27" t="s">
        <v>23</v>
      </c>
      <c r="L6" s="75">
        <f>H1</f>
        <v>143950</v>
      </c>
    </row>
    <row r="7" spans="1:14" ht="15" thickBot="1" x14ac:dyDescent="0.35">
      <c r="B7" s="46" t="s">
        <v>46</v>
      </c>
      <c r="C7" s="47">
        <v>44490</v>
      </c>
      <c r="G7" s="48" t="s">
        <v>7</v>
      </c>
      <c r="H7" s="1">
        <f>H5+H6+H2+H3+H4</f>
        <v>35525.42</v>
      </c>
      <c r="K7" s="49" t="s">
        <v>12</v>
      </c>
      <c r="L7" s="1">
        <v>0</v>
      </c>
      <c r="M7" s="36"/>
      <c r="N7" s="41"/>
    </row>
    <row r="8" spans="1:14" ht="15" thickBot="1" x14ac:dyDescent="0.35">
      <c r="G8" s="48" t="s">
        <v>9</v>
      </c>
      <c r="H8" s="2">
        <f>H1+H7</f>
        <v>179475.41999999998</v>
      </c>
      <c r="K8" s="49" t="s">
        <v>47</v>
      </c>
      <c r="L8" s="38">
        <f>H2</f>
        <v>0</v>
      </c>
      <c r="M8" s="39"/>
      <c r="N8" s="40"/>
    </row>
    <row r="9" spans="1:14" x14ac:dyDescent="0.3">
      <c r="K9" s="27" t="str">
        <f>F4</f>
        <v>OTROS INCREMENTABLES</v>
      </c>
      <c r="L9" s="1">
        <f>H4</f>
        <v>0</v>
      </c>
    </row>
    <row r="10" spans="1:14" x14ac:dyDescent="0.3">
      <c r="B10" s="46" t="s">
        <v>38</v>
      </c>
      <c r="C10" s="46" t="s">
        <v>13</v>
      </c>
      <c r="D10" s="46" t="s">
        <v>10</v>
      </c>
      <c r="E10" s="46" t="s">
        <v>3</v>
      </c>
      <c r="F10" s="46" t="s">
        <v>4</v>
      </c>
      <c r="G10" s="52" t="s">
        <v>5</v>
      </c>
      <c r="H10" s="46" t="s">
        <v>6</v>
      </c>
      <c r="I10" s="46" t="s">
        <v>9</v>
      </c>
      <c r="J10" s="46" t="s">
        <v>11</v>
      </c>
      <c r="K10" s="27" t="s">
        <v>14</v>
      </c>
      <c r="L10" s="7">
        <f>+L5-L6-L7-L8-L9</f>
        <v>64241.487199999974</v>
      </c>
      <c r="M10" s="4"/>
      <c r="N10" s="4"/>
    </row>
    <row r="11" spans="1:14" x14ac:dyDescent="0.3">
      <c r="A11" s="5">
        <v>1</v>
      </c>
      <c r="B11" s="72">
        <v>90200099</v>
      </c>
      <c r="C11" s="19" t="s">
        <v>63</v>
      </c>
      <c r="D11" s="60" t="s">
        <v>59</v>
      </c>
      <c r="E11" s="81">
        <v>10</v>
      </c>
      <c r="F11" s="66">
        <v>3310.8</v>
      </c>
      <c r="G11" s="19">
        <f>E11*F11</f>
        <v>33108</v>
      </c>
      <c r="H11" s="70">
        <f>F11*$J$2</f>
        <v>4127.8723205001734</v>
      </c>
      <c r="I11" s="71">
        <f>E11*H11</f>
        <v>41278.723205001734</v>
      </c>
      <c r="J11" s="71">
        <f>I11*1.16</f>
        <v>47883.318917802011</v>
      </c>
      <c r="L11" s="1"/>
      <c r="N11" s="6"/>
    </row>
    <row r="12" spans="1:14" x14ac:dyDescent="0.3">
      <c r="A12" s="5">
        <v>2</v>
      </c>
      <c r="B12" s="72">
        <v>84834009</v>
      </c>
      <c r="C12" s="19" t="s">
        <v>64</v>
      </c>
      <c r="D12" s="60" t="s">
        <v>69</v>
      </c>
      <c r="E12" s="81">
        <v>1</v>
      </c>
      <c r="F12" s="66">
        <v>31867</v>
      </c>
      <c r="G12" s="19">
        <f t="shared" ref="G12:G18" si="0">E12*F12</f>
        <v>31867</v>
      </c>
      <c r="H12" s="70">
        <f t="shared" ref="H12:H18" si="1">F12*$J$2</f>
        <v>39731.456819312261</v>
      </c>
      <c r="I12" s="71">
        <f t="shared" ref="I12:I18" si="2">E12*H12</f>
        <v>39731.456819312261</v>
      </c>
      <c r="J12" s="71">
        <f t="shared" ref="J12:J17" si="3">I12*1.16</f>
        <v>46088.489910402219</v>
      </c>
      <c r="L12" s="1"/>
      <c r="N12" s="6"/>
    </row>
    <row r="13" spans="1:14" s="13" customFormat="1" x14ac:dyDescent="0.3">
      <c r="A13" s="13">
        <v>3</v>
      </c>
      <c r="B13" s="43">
        <v>84849099</v>
      </c>
      <c r="C13" s="21" t="s">
        <v>65</v>
      </c>
      <c r="D13" s="60" t="s">
        <v>69</v>
      </c>
      <c r="E13" s="86">
        <v>2</v>
      </c>
      <c r="F13" s="87">
        <v>4326.5</v>
      </c>
      <c r="G13" s="21">
        <f t="shared" si="0"/>
        <v>8653</v>
      </c>
      <c r="H13" s="70">
        <f t="shared" si="1"/>
        <v>5394.2369199722125</v>
      </c>
      <c r="I13" s="71">
        <f t="shared" si="2"/>
        <v>10788.473839944425</v>
      </c>
      <c r="J13" s="71">
        <f t="shared" si="3"/>
        <v>12514.629654335533</v>
      </c>
      <c r="L13" s="88"/>
      <c r="N13" s="14"/>
    </row>
    <row r="14" spans="1:14" x14ac:dyDescent="0.3">
      <c r="A14" s="4">
        <v>4</v>
      </c>
      <c r="B14" s="72">
        <v>40169304</v>
      </c>
      <c r="C14" s="19" t="s">
        <v>66</v>
      </c>
      <c r="D14" s="60" t="s">
        <v>69</v>
      </c>
      <c r="E14" s="81">
        <v>1</v>
      </c>
      <c r="F14" s="66">
        <v>3148</v>
      </c>
      <c r="G14" s="19">
        <f t="shared" si="0"/>
        <v>3148</v>
      </c>
      <c r="H14" s="70">
        <f t="shared" si="1"/>
        <v>3924.8949090656474</v>
      </c>
      <c r="I14" s="71">
        <f t="shared" si="2"/>
        <v>3924.8949090656474</v>
      </c>
      <c r="J14" s="71">
        <f t="shared" si="3"/>
        <v>4552.8780945161507</v>
      </c>
      <c r="L14" s="1"/>
      <c r="N14" s="6"/>
    </row>
    <row r="15" spans="1:14" x14ac:dyDescent="0.3">
      <c r="A15" s="4">
        <v>5</v>
      </c>
      <c r="B15" s="72">
        <v>40169304</v>
      </c>
      <c r="C15" s="19" t="s">
        <v>66</v>
      </c>
      <c r="D15" s="60" t="s">
        <v>69</v>
      </c>
      <c r="E15" s="81">
        <v>2</v>
      </c>
      <c r="F15" s="66">
        <v>3147.5</v>
      </c>
      <c r="G15" s="19">
        <f t="shared" si="0"/>
        <v>6295</v>
      </c>
      <c r="H15" s="70">
        <f t="shared" si="1"/>
        <v>3924.271514067384</v>
      </c>
      <c r="I15" s="71">
        <f t="shared" si="2"/>
        <v>7848.5430281347681</v>
      </c>
      <c r="J15" s="71">
        <f t="shared" si="3"/>
        <v>9104.3099126363304</v>
      </c>
      <c r="L15" s="1"/>
      <c r="N15" s="6"/>
    </row>
    <row r="16" spans="1:14" s="13" customFormat="1" x14ac:dyDescent="0.3">
      <c r="A16" s="4">
        <v>6</v>
      </c>
      <c r="B16" s="43">
        <v>73202005</v>
      </c>
      <c r="C16" s="21" t="s">
        <v>67</v>
      </c>
      <c r="D16" s="60" t="s">
        <v>59</v>
      </c>
      <c r="E16" s="86">
        <v>2</v>
      </c>
      <c r="F16" s="87">
        <v>185</v>
      </c>
      <c r="G16" s="21">
        <f t="shared" si="0"/>
        <v>370</v>
      </c>
      <c r="H16" s="70">
        <f t="shared" si="1"/>
        <v>230.65614935741576</v>
      </c>
      <c r="I16" s="71">
        <f t="shared" si="2"/>
        <v>461.31229871483151</v>
      </c>
      <c r="J16" s="71">
        <f t="shared" si="3"/>
        <v>535.12226650920456</v>
      </c>
      <c r="L16" s="88"/>
      <c r="N16" s="14"/>
    </row>
    <row r="17" spans="1:14" x14ac:dyDescent="0.3">
      <c r="A17" s="4">
        <v>7</v>
      </c>
      <c r="B17" s="72">
        <v>84122101</v>
      </c>
      <c r="C17" s="19" t="s">
        <v>68</v>
      </c>
      <c r="D17" s="60" t="s">
        <v>59</v>
      </c>
      <c r="E17" s="81">
        <v>1</v>
      </c>
      <c r="F17" s="66">
        <v>60509</v>
      </c>
      <c r="G17" s="19">
        <f t="shared" si="0"/>
        <v>60509</v>
      </c>
      <c r="H17" s="70">
        <f t="shared" si="1"/>
        <v>75442.015899826321</v>
      </c>
      <c r="I17" s="71">
        <f t="shared" si="2"/>
        <v>75442.015899826321</v>
      </c>
      <c r="J17" s="71">
        <f t="shared" si="3"/>
        <v>87512.738443798531</v>
      </c>
      <c r="L17" s="1"/>
      <c r="N17" s="6"/>
    </row>
    <row r="18" spans="1:14" x14ac:dyDescent="0.3">
      <c r="A18" s="5">
        <v>8</v>
      </c>
      <c r="B18" s="72"/>
      <c r="C18" s="19"/>
      <c r="D18" s="60" t="s">
        <v>59</v>
      </c>
      <c r="E18" s="81">
        <v>1</v>
      </c>
      <c r="F18" s="66">
        <v>0</v>
      </c>
      <c r="G18" s="19">
        <f t="shared" si="0"/>
        <v>0</v>
      </c>
      <c r="H18" s="70">
        <f t="shared" si="1"/>
        <v>0</v>
      </c>
      <c r="I18" s="71">
        <f t="shared" si="2"/>
        <v>0</v>
      </c>
      <c r="J18" s="71">
        <f t="shared" ref="J18" si="4">I18*1.16</f>
        <v>0</v>
      </c>
      <c r="L18" s="1"/>
      <c r="N18" s="6"/>
    </row>
    <row r="19" spans="1:14" x14ac:dyDescent="0.3">
      <c r="A19" s="4"/>
      <c r="E19" s="85"/>
      <c r="F19" s="6"/>
      <c r="G19" s="6">
        <v>0</v>
      </c>
      <c r="H19" s="6"/>
      <c r="I19" s="6">
        <f>SUM(I11:I18)</f>
        <v>179475.42</v>
      </c>
      <c r="J19" s="3">
        <f>SUM(J11:J18)</f>
        <v>208191.48719999997</v>
      </c>
    </row>
    <row r="20" spans="1:14" ht="28.8" x14ac:dyDescent="0.3">
      <c r="G20" s="7"/>
      <c r="I20" s="50" t="s">
        <v>35</v>
      </c>
      <c r="J20" s="7">
        <f>+J19-COSTEO!C26</f>
        <v>0</v>
      </c>
      <c r="K20" s="5" t="s">
        <v>54</v>
      </c>
    </row>
    <row r="24" spans="1:14" x14ac:dyDescent="0.3">
      <c r="B24" s="6"/>
      <c r="C24" s="6"/>
      <c r="G24" s="4"/>
      <c r="H24" s="4"/>
      <c r="I24" s="4"/>
    </row>
    <row r="25" spans="1:14" x14ac:dyDescent="0.3">
      <c r="B25" s="18"/>
      <c r="C25" s="18"/>
      <c r="D25" s="24"/>
      <c r="E25" s="33"/>
      <c r="G25" s="37"/>
      <c r="H25" s="37"/>
      <c r="I25" s="4"/>
    </row>
    <row r="26" spans="1:14" x14ac:dyDescent="0.3">
      <c r="B26" s="35"/>
      <c r="C26" s="35"/>
      <c r="D26" s="24"/>
      <c r="G26" s="4"/>
      <c r="H26" s="4"/>
      <c r="I26" s="4"/>
    </row>
  </sheetData>
  <autoFilter ref="B10:J20" xr:uid="{00000000-0009-0000-0000-000000000000}"/>
  <mergeCells count="2">
    <mergeCell ref="F3:G3"/>
    <mergeCell ref="F4:G4"/>
  </mergeCells>
  <pageMargins left="0.70866141732283472" right="0.70866141732283472" top="0.74803149606299213" bottom="0.74803149606299213" header="0.31496062992125984" footer="0.31496062992125984"/>
  <pageSetup scale="47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M57"/>
  <sheetViews>
    <sheetView zoomScale="90" zoomScaleNormal="90" workbookViewId="0">
      <selection activeCell="C5" sqref="C5"/>
    </sheetView>
  </sheetViews>
  <sheetFormatPr baseColWidth="10" defaultColWidth="10.88671875" defaultRowHeight="14.4" x14ac:dyDescent="0.3"/>
  <cols>
    <col min="1" max="1" width="24.33203125" bestFit="1" customWidth="1"/>
    <col min="2" max="2" width="18.6640625" style="5" bestFit="1" customWidth="1"/>
    <col min="3" max="3" width="16.5546875" customWidth="1"/>
    <col min="4" max="4" width="25.33203125" bestFit="1" customWidth="1"/>
    <col min="6" max="6" width="13.6640625" customWidth="1"/>
    <col min="8" max="8" width="11.5546875" bestFit="1" customWidth="1"/>
    <col min="9" max="9" width="31" customWidth="1"/>
    <col min="10" max="10" width="15.109375" customWidth="1"/>
    <col min="11" max="11" width="11" bestFit="1" customWidth="1"/>
    <col min="12" max="12" width="11.5546875" bestFit="1" customWidth="1"/>
  </cols>
  <sheetData>
    <row r="1" spans="1:13" x14ac:dyDescent="0.3">
      <c r="A1" s="23" t="s">
        <v>29</v>
      </c>
      <c r="B1" s="22"/>
      <c r="C1" s="22"/>
      <c r="D1" s="22"/>
      <c r="E1" s="22"/>
      <c r="F1" s="22"/>
    </row>
    <row r="2" spans="1:13" x14ac:dyDescent="0.3">
      <c r="A2" s="74" t="s">
        <v>16</v>
      </c>
      <c r="B2" s="8" t="s">
        <v>21</v>
      </c>
      <c r="C2" s="8" t="s">
        <v>17</v>
      </c>
      <c r="D2" s="8" t="s">
        <v>18</v>
      </c>
      <c r="E2" s="8" t="s">
        <v>19</v>
      </c>
      <c r="F2" s="8" t="s">
        <v>20</v>
      </c>
    </row>
    <row r="3" spans="1:13" ht="19.5" customHeight="1" x14ac:dyDescent="0.3">
      <c r="A3" s="72" t="s">
        <v>72</v>
      </c>
      <c r="B3" t="s">
        <v>73</v>
      </c>
      <c r="C3" s="66">
        <v>16565.419999999998</v>
      </c>
      <c r="D3" s="29">
        <f>C3*16%</f>
        <v>2650.4671999999996</v>
      </c>
      <c r="E3" s="29">
        <v>662.62</v>
      </c>
      <c r="F3" s="29">
        <f>+C3+D3-E3</f>
        <v>18553.267199999998</v>
      </c>
      <c r="G3" s="7"/>
    </row>
    <row r="4" spans="1:13" s="5" customFormat="1" ht="20.25" customHeight="1" x14ac:dyDescent="0.3">
      <c r="A4" s="83">
        <v>2225398</v>
      </c>
      <c r="B4" s="19" t="s">
        <v>74</v>
      </c>
      <c r="C4" s="76">
        <v>5017</v>
      </c>
      <c r="D4" s="29">
        <f>+C4*0.16</f>
        <v>802.72</v>
      </c>
      <c r="E4">
        <v>0</v>
      </c>
      <c r="F4" s="29">
        <f t="shared" ref="F4:F6" si="0">+C4+D4-E4</f>
        <v>5819.72</v>
      </c>
    </row>
    <row r="5" spans="1:13" s="5" customFormat="1" ht="21" customHeight="1" x14ac:dyDescent="0.3">
      <c r="A5" s="43" t="s">
        <v>71</v>
      </c>
      <c r="B5" s="43" t="s">
        <v>51</v>
      </c>
      <c r="C5" s="77">
        <v>2500</v>
      </c>
      <c r="D5" s="29">
        <f>+C5*0.16</f>
        <v>400</v>
      </c>
      <c r="E5" s="29"/>
      <c r="F5" s="29">
        <f t="shared" si="0"/>
        <v>2900</v>
      </c>
      <c r="H5" s="7"/>
    </row>
    <row r="6" spans="1:13" s="5" customFormat="1" ht="21" customHeight="1" x14ac:dyDescent="0.3">
      <c r="A6" s="43" t="s">
        <v>71</v>
      </c>
      <c r="B6" s="21" t="s">
        <v>52</v>
      </c>
      <c r="C6" s="78">
        <v>2600</v>
      </c>
      <c r="D6" s="29">
        <f>+C6*0.16</f>
        <v>416</v>
      </c>
      <c r="E6" s="29"/>
      <c r="F6" s="29">
        <f t="shared" si="0"/>
        <v>3016</v>
      </c>
      <c r="H6" s="7"/>
      <c r="I6" s="63" t="s">
        <v>56</v>
      </c>
    </row>
    <row r="7" spans="1:13" s="5" customFormat="1" ht="20.25" customHeight="1" x14ac:dyDescent="0.3">
      <c r="A7" s="15" t="s">
        <v>70</v>
      </c>
      <c r="B7" s="21" t="s">
        <v>53</v>
      </c>
      <c r="C7" s="79">
        <f>1152+278+1655</f>
        <v>3085</v>
      </c>
      <c r="D7">
        <v>23482</v>
      </c>
      <c r="E7" s="29"/>
      <c r="F7" s="29">
        <f t="shared" ref="F7:F8" si="1">+C7+D7-E7</f>
        <v>26567</v>
      </c>
      <c r="H7" s="7"/>
      <c r="I7" s="64" t="s">
        <v>57</v>
      </c>
    </row>
    <row r="8" spans="1:13" s="5" customFormat="1" ht="20.25" customHeight="1" x14ac:dyDescent="0.3">
      <c r="A8" s="72"/>
      <c r="B8" s="21"/>
      <c r="C8" s="80">
        <v>0</v>
      </c>
      <c r="D8" s="29">
        <f>C8*16%</f>
        <v>0</v>
      </c>
      <c r="E8" s="84">
        <v>0</v>
      </c>
      <c r="F8" s="29">
        <f t="shared" si="1"/>
        <v>0</v>
      </c>
      <c r="H8" s="7"/>
      <c r="J8" s="7"/>
    </row>
    <row r="9" spans="1:13" x14ac:dyDescent="0.3">
      <c r="A9" s="53" t="s">
        <v>27</v>
      </c>
      <c r="B9" s="4"/>
      <c r="C9" s="14">
        <f>SUM(C3:C8)</f>
        <v>29767.42</v>
      </c>
      <c r="D9" s="14">
        <f>SUM(D3:D8)</f>
        <v>27751.1872</v>
      </c>
      <c r="E9" s="14">
        <f>SUM(E3:E8)</f>
        <v>662.62</v>
      </c>
      <c r="F9" s="14">
        <f>SUM(F3:F8)</f>
        <v>56855.987200000003</v>
      </c>
      <c r="G9" s="7"/>
      <c r="H9" s="7"/>
      <c r="J9" s="68"/>
    </row>
    <row r="10" spans="1:13" s="5" customFormat="1" x14ac:dyDescent="0.3">
      <c r="A10" s="13"/>
      <c r="B10" s="4"/>
      <c r="C10" s="14"/>
      <c r="D10" s="14"/>
      <c r="E10" s="14"/>
      <c r="F10" s="14"/>
      <c r="H10" s="7"/>
      <c r="I10" s="7"/>
      <c r="K10" s="16"/>
    </row>
    <row r="11" spans="1:13" s="5" customFormat="1" x14ac:dyDescent="0.3">
      <c r="A11" s="30" t="s">
        <v>28</v>
      </c>
      <c r="B11" s="31"/>
      <c r="C11" s="31"/>
      <c r="D11" s="31"/>
      <c r="E11" s="31"/>
      <c r="F11" s="31"/>
      <c r="H11" s="6"/>
      <c r="I11" s="7"/>
      <c r="K11" s="16"/>
    </row>
    <row r="12" spans="1:13" s="5" customFormat="1" x14ac:dyDescent="0.3">
      <c r="A12" s="54" t="s">
        <v>48</v>
      </c>
      <c r="B12" s="29"/>
      <c r="C12" s="68">
        <v>0</v>
      </c>
      <c r="D12" s="29"/>
      <c r="E12" s="29"/>
      <c r="F12" s="44"/>
      <c r="G12" s="93"/>
      <c r="H12" s="94"/>
      <c r="I12" s="95"/>
      <c r="J12" s="69"/>
      <c r="K12" s="16"/>
      <c r="L12" s="34"/>
      <c r="M12" s="24"/>
    </row>
    <row r="13" spans="1:13" s="5" customFormat="1" x14ac:dyDescent="0.3">
      <c r="A13" s="54" t="s">
        <v>49</v>
      </c>
      <c r="B13" s="29"/>
      <c r="C13" s="65">
        <v>143950</v>
      </c>
      <c r="D13" s="29"/>
      <c r="E13" s="29"/>
      <c r="F13" s="29"/>
      <c r="H13" s="6"/>
      <c r="I13" s="24"/>
      <c r="J13" s="18"/>
      <c r="K13" s="73"/>
      <c r="L13" s="18"/>
      <c r="M13" s="24"/>
    </row>
    <row r="14" spans="1:13" s="5" customFormat="1" x14ac:dyDescent="0.3">
      <c r="A14" s="55" t="s">
        <v>37</v>
      </c>
      <c r="B14" s="29"/>
      <c r="C14" s="29">
        <v>0</v>
      </c>
      <c r="D14" s="29"/>
      <c r="E14" s="29"/>
      <c r="F14" s="29"/>
      <c r="H14" s="6"/>
      <c r="K14" s="16"/>
    </row>
    <row r="15" spans="1:13" s="5" customFormat="1" x14ac:dyDescent="0.3">
      <c r="A15" s="55" t="s">
        <v>39</v>
      </c>
      <c r="B15" s="29"/>
      <c r="C15" s="29">
        <v>0</v>
      </c>
      <c r="D15" s="29"/>
      <c r="E15" s="29"/>
      <c r="F15" s="29"/>
      <c r="H15" s="7"/>
      <c r="K15" s="16"/>
      <c r="L15" s="6"/>
    </row>
    <row r="16" spans="1:13" s="5" customFormat="1" x14ac:dyDescent="0.3">
      <c r="A16" s="55" t="s">
        <v>42</v>
      </c>
      <c r="B16" s="29"/>
      <c r="C16" s="29"/>
      <c r="D16" s="29"/>
      <c r="E16" s="29"/>
      <c r="F16" s="29"/>
      <c r="H16" s="7"/>
      <c r="K16" s="16"/>
      <c r="L16" s="6"/>
    </row>
    <row r="17" spans="1:11" s="5" customFormat="1" x14ac:dyDescent="0.3">
      <c r="A17" s="13"/>
      <c r="B17" s="4"/>
      <c r="C17" s="14"/>
      <c r="D17" s="14"/>
      <c r="E17" s="14"/>
      <c r="F17" s="14"/>
      <c r="K17" s="17"/>
    </row>
    <row r="18" spans="1:11" x14ac:dyDescent="0.3">
      <c r="C18" s="8" t="s">
        <v>17</v>
      </c>
      <c r="D18" s="8" t="s">
        <v>18</v>
      </c>
      <c r="E18" s="8" t="s">
        <v>19</v>
      </c>
      <c r="F18" s="8" t="s">
        <v>20</v>
      </c>
      <c r="G18" s="6"/>
    </row>
    <row r="19" spans="1:11" x14ac:dyDescent="0.3">
      <c r="A19" s="56" t="s">
        <v>30</v>
      </c>
      <c r="B19" s="46" t="s">
        <v>32</v>
      </c>
      <c r="C19" s="20">
        <f>+C9+C12+C13+C14+C15+C16</f>
        <v>173717.41999999998</v>
      </c>
      <c r="D19" s="20">
        <f>D9+D13</f>
        <v>27751.1872</v>
      </c>
      <c r="E19" s="20">
        <f>E9+E13</f>
        <v>662.62</v>
      </c>
      <c r="F19" s="20">
        <f>F9+F13</f>
        <v>56855.987200000003</v>
      </c>
      <c r="G19" s="6"/>
    </row>
    <row r="20" spans="1:11" x14ac:dyDescent="0.3">
      <c r="A20" s="56" t="s">
        <v>50</v>
      </c>
      <c r="B20" s="1"/>
      <c r="C20" s="66">
        <f>FACTURA!H6</f>
        <v>5758</v>
      </c>
      <c r="D20" s="20">
        <f>C20*0.16</f>
        <v>921.28</v>
      </c>
      <c r="E20" s="20"/>
      <c r="F20" s="20">
        <f>C20+D20</f>
        <v>6679.28</v>
      </c>
      <c r="G20" s="6"/>
    </row>
    <row r="21" spans="1:11" s="5" customFormat="1" x14ac:dyDescent="0.3">
      <c r="A21" s="46" t="s">
        <v>31</v>
      </c>
      <c r="B21" s="20"/>
      <c r="C21" s="20">
        <v>0</v>
      </c>
      <c r="D21" s="20"/>
      <c r="E21" s="21"/>
      <c r="F21" s="20"/>
      <c r="G21" s="6"/>
      <c r="I21" s="61" t="s">
        <v>55</v>
      </c>
    </row>
    <row r="22" spans="1:11" s="5" customFormat="1" x14ac:dyDescent="0.3">
      <c r="A22" s="24"/>
      <c r="B22" s="18"/>
      <c r="C22" s="18"/>
      <c r="D22" s="18"/>
      <c r="E22" s="4"/>
      <c r="F22" s="18"/>
      <c r="G22" s="7"/>
      <c r="H22" s="7"/>
      <c r="I22" s="7"/>
    </row>
    <row r="23" spans="1:11" s="5" customFormat="1" x14ac:dyDescent="0.3">
      <c r="A23" s="24"/>
      <c r="B23" s="18"/>
      <c r="C23" s="18"/>
      <c r="E23" s="4"/>
      <c r="F23" s="18"/>
    </row>
    <row r="24" spans="1:11" s="5" customFormat="1" x14ac:dyDescent="0.3">
      <c r="B24" s="57" t="s">
        <v>22</v>
      </c>
      <c r="C24" s="20">
        <f>SUM(C19:C21)</f>
        <v>179475.41999999998</v>
      </c>
      <c r="D24" s="59" t="s">
        <v>34</v>
      </c>
      <c r="E24" s="6"/>
      <c r="F24" s="6"/>
      <c r="I24" s="7"/>
    </row>
    <row r="25" spans="1:11" s="5" customFormat="1" x14ac:dyDescent="0.3">
      <c r="B25" s="56" t="s">
        <v>18</v>
      </c>
      <c r="C25" s="20">
        <f>+C24*0.16</f>
        <v>28716.067199999998</v>
      </c>
      <c r="D25" s="25"/>
      <c r="E25" s="6"/>
      <c r="F25" s="6"/>
    </row>
    <row r="26" spans="1:11" s="5" customFormat="1" x14ac:dyDescent="0.3">
      <c r="B26" s="58" t="s">
        <v>33</v>
      </c>
      <c r="C26" s="26">
        <f>+C24+C25</f>
        <v>208191.48719999997</v>
      </c>
      <c r="D26" s="25"/>
      <c r="E26" s="6"/>
      <c r="F26" s="6"/>
      <c r="H26" s="7"/>
    </row>
    <row r="27" spans="1:11" s="5" customFormat="1" x14ac:dyDescent="0.3">
      <c r="C27" s="6"/>
      <c r="D27" s="6"/>
      <c r="E27" s="6"/>
      <c r="F27" s="6"/>
      <c r="H27" s="7"/>
    </row>
    <row r="28" spans="1:11" s="5" customFormat="1" x14ac:dyDescent="0.3">
      <c r="A28" s="24"/>
      <c r="B28" s="24"/>
      <c r="C28" s="18"/>
      <c r="D28" s="18"/>
      <c r="E28" s="6"/>
      <c r="F28" s="6"/>
      <c r="H28" s="7"/>
    </row>
    <row r="29" spans="1:11" x14ac:dyDescent="0.3">
      <c r="A29" s="24"/>
      <c r="B29" s="24"/>
      <c r="C29" s="35"/>
      <c r="D29" s="18"/>
      <c r="F29" s="6"/>
      <c r="I29" s="7"/>
    </row>
    <row r="30" spans="1:11" s="5" customFormat="1" x14ac:dyDescent="0.3">
      <c r="A30" s="24"/>
      <c r="B30" s="24"/>
      <c r="C30" s="35"/>
      <c r="D30" s="18"/>
      <c r="F30" s="6"/>
      <c r="H30" s="28"/>
      <c r="I30" s="32"/>
    </row>
    <row r="31" spans="1:11" x14ac:dyDescent="0.3">
      <c r="A31" s="24"/>
      <c r="B31" s="24"/>
      <c r="C31" s="35"/>
      <c r="D31" s="24"/>
      <c r="H31" s="7"/>
      <c r="I31" s="7"/>
      <c r="J31" s="7"/>
    </row>
    <row r="32" spans="1:11" x14ac:dyDescent="0.3">
      <c r="A32" s="24"/>
      <c r="B32" s="24"/>
      <c r="C32" s="42"/>
      <c r="D32" s="24"/>
    </row>
    <row r="33" spans="1:6" x14ac:dyDescent="0.3">
      <c r="A33" s="24"/>
      <c r="B33" s="24"/>
      <c r="C33" s="18"/>
      <c r="D33" s="24"/>
    </row>
    <row r="34" spans="1:6" x14ac:dyDescent="0.3">
      <c r="A34" s="24"/>
      <c r="B34" s="24"/>
      <c r="C34" s="18"/>
      <c r="D34" s="24"/>
      <c r="F34" s="9"/>
    </row>
    <row r="35" spans="1:6" x14ac:dyDescent="0.3">
      <c r="A35" s="24"/>
      <c r="B35" s="24"/>
      <c r="C35" s="35"/>
      <c r="D35" s="24"/>
    </row>
    <row r="36" spans="1:6" x14ac:dyDescent="0.3">
      <c r="A36" s="24"/>
      <c r="B36" s="24"/>
      <c r="C36" s="24"/>
      <c r="D36" s="24"/>
    </row>
    <row r="37" spans="1:6" x14ac:dyDescent="0.3">
      <c r="A37" s="24"/>
      <c r="B37" s="24"/>
      <c r="C37" s="24"/>
      <c r="D37" s="24"/>
    </row>
    <row r="41" spans="1:6" x14ac:dyDescent="0.3">
      <c r="A41" s="24"/>
      <c r="B41" s="24"/>
      <c r="C41" s="24"/>
    </row>
    <row r="42" spans="1:6" x14ac:dyDescent="0.3">
      <c r="A42" s="24"/>
      <c r="B42" s="24"/>
      <c r="C42" s="24"/>
    </row>
    <row r="43" spans="1:6" x14ac:dyDescent="0.3">
      <c r="A43" s="92"/>
      <c r="B43" s="92"/>
      <c r="C43" s="92"/>
    </row>
    <row r="44" spans="1:6" x14ac:dyDescent="0.3">
      <c r="A44" s="24"/>
      <c r="B44" s="24"/>
      <c r="C44" s="24"/>
      <c r="D44" s="24"/>
      <c r="E44" s="35"/>
      <c r="F44" s="24"/>
    </row>
    <row r="45" spans="1:6" x14ac:dyDescent="0.3">
      <c r="A45" s="18"/>
      <c r="B45" s="18"/>
      <c r="C45" s="18"/>
      <c r="D45" s="35"/>
      <c r="E45" s="42"/>
      <c r="F45" s="35"/>
    </row>
    <row r="46" spans="1:6" x14ac:dyDescent="0.3">
      <c r="A46" s="24"/>
      <c r="B46" s="24"/>
      <c r="C46" s="10"/>
      <c r="D46" s="24"/>
      <c r="E46" s="18"/>
      <c r="F46" s="24"/>
    </row>
    <row r="47" spans="1:6" x14ac:dyDescent="0.3">
      <c r="A47" s="24"/>
      <c r="B47" s="24"/>
      <c r="C47" s="12"/>
      <c r="D47" s="24"/>
      <c r="E47" s="24"/>
      <c r="F47" s="24"/>
    </row>
    <row r="48" spans="1:6" x14ac:dyDescent="0.3">
      <c r="A48" s="24"/>
      <c r="B48" s="24"/>
      <c r="C48" s="11"/>
      <c r="D48" s="24"/>
      <c r="E48" s="24"/>
      <c r="F48" s="24"/>
    </row>
    <row r="49" spans="1:6" x14ac:dyDescent="0.3">
      <c r="A49" s="24"/>
      <c r="B49" s="24"/>
      <c r="C49" s="12"/>
      <c r="D49" s="24"/>
      <c r="E49" s="24"/>
      <c r="F49" s="24"/>
    </row>
    <row r="50" spans="1:6" x14ac:dyDescent="0.3">
      <c r="A50" s="24"/>
      <c r="B50" s="24"/>
      <c r="C50" s="12"/>
      <c r="D50" s="24"/>
      <c r="E50" s="24"/>
      <c r="F50" s="24"/>
    </row>
    <row r="51" spans="1:6" x14ac:dyDescent="0.3">
      <c r="A51" s="24"/>
      <c r="B51" s="24"/>
      <c r="C51" s="12"/>
      <c r="D51" s="24"/>
      <c r="E51" s="24"/>
      <c r="F51" s="24"/>
    </row>
    <row r="52" spans="1:6" x14ac:dyDescent="0.3">
      <c r="A52" s="24"/>
      <c r="B52" s="24"/>
      <c r="C52" s="24"/>
      <c r="D52" s="24"/>
      <c r="E52" s="24"/>
      <c r="F52" s="24"/>
    </row>
    <row r="53" spans="1:6" x14ac:dyDescent="0.3">
      <c r="A53" s="24"/>
      <c r="B53" s="24"/>
      <c r="C53" s="35"/>
      <c r="D53" s="24"/>
      <c r="E53" s="24"/>
      <c r="F53" s="24"/>
    </row>
    <row r="54" spans="1:6" x14ac:dyDescent="0.3">
      <c r="A54" s="24"/>
      <c r="B54" s="24"/>
      <c r="C54" s="35"/>
      <c r="D54" s="24"/>
      <c r="E54" s="24"/>
      <c r="F54" s="24"/>
    </row>
    <row r="55" spans="1:6" x14ac:dyDescent="0.3">
      <c r="A55" s="24"/>
      <c r="B55" s="24"/>
      <c r="C55" s="24"/>
      <c r="D55" s="24"/>
      <c r="E55" s="24"/>
      <c r="F55" s="24"/>
    </row>
    <row r="56" spans="1:6" x14ac:dyDescent="0.3">
      <c r="A56" s="24"/>
      <c r="B56" s="24"/>
      <c r="C56" s="24"/>
      <c r="D56" s="24"/>
      <c r="E56" s="24"/>
      <c r="F56" s="24"/>
    </row>
    <row r="57" spans="1:6" x14ac:dyDescent="0.3">
      <c r="A57" s="24"/>
      <c r="B57" s="24"/>
      <c r="C57" s="24"/>
      <c r="D57" s="24"/>
      <c r="E57" s="24"/>
      <c r="F57" s="24"/>
    </row>
  </sheetData>
  <mergeCells count="2">
    <mergeCell ref="A43:C43"/>
    <mergeCell ref="G12:I12"/>
  </mergeCells>
  <phoneticPr fontId="4" type="noConversion"/>
  <pageMargins left="0.70866141732283472" right="0.70866141732283472" top="0.74803149606299213" bottom="0.74803149606299213" header="0.31496062992125984" footer="0.31496062992125984"/>
  <pageSetup scale="56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4:F25"/>
  <sheetViews>
    <sheetView workbookViewId="0">
      <selection activeCell="B15" sqref="B15"/>
    </sheetView>
  </sheetViews>
  <sheetFormatPr baseColWidth="10" defaultColWidth="10.88671875" defaultRowHeight="14.4" x14ac:dyDescent="0.3"/>
  <cols>
    <col min="2" max="2" width="57.33203125" bestFit="1" customWidth="1"/>
    <col min="4" max="4" width="11.44140625" style="15"/>
    <col min="5" max="5" width="12.109375" style="16" bestFit="1" customWidth="1"/>
    <col min="6" max="6" width="12.5546875" bestFit="1" customWidth="1"/>
  </cols>
  <sheetData>
    <row r="4" spans="2:6" x14ac:dyDescent="0.3">
      <c r="B4" t="str">
        <f>FACTURA!C10</f>
        <v>DESCRIPCION</v>
      </c>
      <c r="C4" t="str">
        <f>FACTURA!D10</f>
        <v>UM</v>
      </c>
      <c r="D4" s="15" t="str">
        <f>FACTURA!E10</f>
        <v>CANT.</v>
      </c>
      <c r="E4" s="16" t="str">
        <f>FACTURA!F10</f>
        <v>P.U.</v>
      </c>
      <c r="F4" t="s">
        <v>25</v>
      </c>
    </row>
    <row r="5" spans="2:6" x14ac:dyDescent="0.3">
      <c r="B5" t="str">
        <f>FACTURA!C11</f>
        <v xml:space="preserve">EQUIPO DE REPARACIÓN PARA CHALECO SALVAVIDAS </v>
      </c>
      <c r="C5" s="5" t="str">
        <f>FACTURA!D11</f>
        <v>PIEZA</v>
      </c>
      <c r="D5" s="15">
        <f>FACTURA!E11</f>
        <v>10</v>
      </c>
      <c r="E5" s="16" t="e">
        <f>FACTURA!#REF!</f>
        <v>#REF!</v>
      </c>
      <c r="F5" s="17" t="e">
        <f>D5*E5</f>
        <v>#REF!</v>
      </c>
    </row>
    <row r="6" spans="2:6" x14ac:dyDescent="0.3">
      <c r="B6" s="5" t="e">
        <f>FACTURA!#REF!</f>
        <v>#REF!</v>
      </c>
      <c r="C6" s="5" t="e">
        <f>FACTURA!#REF!</f>
        <v>#REF!</v>
      </c>
      <c r="D6" s="15" t="e">
        <f>FACTURA!#REF!</f>
        <v>#REF!</v>
      </c>
      <c r="E6" s="16" t="e">
        <f>FACTURA!#REF!</f>
        <v>#REF!</v>
      </c>
      <c r="F6" s="17" t="e">
        <f t="shared" ref="F6:F11" si="0">D6*E6</f>
        <v>#REF!</v>
      </c>
    </row>
    <row r="7" spans="2:6" x14ac:dyDescent="0.3">
      <c r="B7" s="5" t="e">
        <f>FACTURA!#REF!</f>
        <v>#REF!</v>
      </c>
      <c r="C7" s="5" t="e">
        <f>FACTURA!#REF!</f>
        <v>#REF!</v>
      </c>
      <c r="D7" s="15" t="e">
        <f>FACTURA!#REF!</f>
        <v>#REF!</v>
      </c>
      <c r="E7" s="16" t="e">
        <f>FACTURA!#REF!</f>
        <v>#REF!</v>
      </c>
      <c r="F7" s="17" t="e">
        <f t="shared" si="0"/>
        <v>#REF!</v>
      </c>
    </row>
    <row r="8" spans="2:6" x14ac:dyDescent="0.3">
      <c r="B8" s="5" t="e">
        <f>FACTURA!#REF!</f>
        <v>#REF!</v>
      </c>
      <c r="C8" s="5" t="e">
        <f>FACTURA!#REF!</f>
        <v>#REF!</v>
      </c>
      <c r="D8" s="15" t="e">
        <f>FACTURA!#REF!</f>
        <v>#REF!</v>
      </c>
      <c r="E8" s="16" t="e">
        <f>FACTURA!#REF!</f>
        <v>#REF!</v>
      </c>
      <c r="F8" s="17" t="e">
        <f t="shared" si="0"/>
        <v>#REF!</v>
      </c>
    </row>
    <row r="9" spans="2:6" x14ac:dyDescent="0.3">
      <c r="B9" s="5" t="e">
        <f>FACTURA!#REF!</f>
        <v>#REF!</v>
      </c>
      <c r="C9" s="5" t="e">
        <f>FACTURA!#REF!</f>
        <v>#REF!</v>
      </c>
      <c r="D9" s="15" t="e">
        <f>FACTURA!#REF!</f>
        <v>#REF!</v>
      </c>
      <c r="E9" s="16" t="e">
        <f>FACTURA!#REF!</f>
        <v>#REF!</v>
      </c>
      <c r="F9" s="17" t="e">
        <f t="shared" si="0"/>
        <v>#REF!</v>
      </c>
    </row>
    <row r="10" spans="2:6" x14ac:dyDescent="0.3">
      <c r="B10" s="5" t="e">
        <f>FACTURA!#REF!</f>
        <v>#REF!</v>
      </c>
      <c r="C10" s="5" t="e">
        <f>FACTURA!#REF!</f>
        <v>#REF!</v>
      </c>
      <c r="D10" s="15" t="e">
        <f>FACTURA!#REF!</f>
        <v>#REF!</v>
      </c>
      <c r="E10" s="16" t="e">
        <f>FACTURA!#REF!</f>
        <v>#REF!</v>
      </c>
      <c r="F10" s="17" t="e">
        <f t="shared" si="0"/>
        <v>#REF!</v>
      </c>
    </row>
    <row r="11" spans="2:6" x14ac:dyDescent="0.3">
      <c r="B11" s="5" t="e">
        <f>FACTURA!#REF!</f>
        <v>#REF!</v>
      </c>
      <c r="C11" s="5" t="e">
        <f>FACTURA!#REF!</f>
        <v>#REF!</v>
      </c>
      <c r="D11" s="15" t="e">
        <f>FACTURA!#REF!</f>
        <v>#REF!</v>
      </c>
      <c r="E11" s="16" t="e">
        <f>FACTURA!#REF!</f>
        <v>#REF!</v>
      </c>
      <c r="F11" s="17" t="e">
        <f t="shared" si="0"/>
        <v>#REF!</v>
      </c>
    </row>
    <row r="12" spans="2:6" x14ac:dyDescent="0.3">
      <c r="B12" s="5"/>
      <c r="E12" s="16" t="s">
        <v>25</v>
      </c>
      <c r="F12" s="17" t="e">
        <f>SUM(F5:F11)</f>
        <v>#REF!</v>
      </c>
    </row>
    <row r="13" spans="2:6" x14ac:dyDescent="0.3">
      <c r="B13" s="5"/>
      <c r="E13" s="16" t="s">
        <v>26</v>
      </c>
      <c r="F13" s="17" t="e">
        <f>F12*0.16</f>
        <v>#REF!</v>
      </c>
    </row>
    <row r="14" spans="2:6" x14ac:dyDescent="0.3">
      <c r="B14" s="5"/>
      <c r="E14" s="16" t="s">
        <v>20</v>
      </c>
      <c r="F14" s="17" t="e">
        <f>SUM(F12:F13)</f>
        <v>#REF!</v>
      </c>
    </row>
    <row r="15" spans="2:6" x14ac:dyDescent="0.3">
      <c r="B15" s="5"/>
    </row>
    <row r="16" spans="2:6" x14ac:dyDescent="0.3">
      <c r="B16" s="5"/>
    </row>
    <row r="17" spans="2:2" x14ac:dyDescent="0.3">
      <c r="B17" s="5"/>
    </row>
    <row r="18" spans="2:2" x14ac:dyDescent="0.3">
      <c r="B18" s="5"/>
    </row>
    <row r="19" spans="2:2" x14ac:dyDescent="0.3">
      <c r="B19" s="5"/>
    </row>
    <row r="20" spans="2:2" x14ac:dyDescent="0.3">
      <c r="B20" s="5"/>
    </row>
    <row r="21" spans="2:2" x14ac:dyDescent="0.3">
      <c r="B21" s="5"/>
    </row>
    <row r="22" spans="2:2" x14ac:dyDescent="0.3">
      <c r="B22" s="5"/>
    </row>
    <row r="23" spans="2:2" x14ac:dyDescent="0.3">
      <c r="B23" s="5"/>
    </row>
    <row r="24" spans="2:2" x14ac:dyDescent="0.3">
      <c r="B24" s="5"/>
    </row>
    <row r="25" spans="2:2" x14ac:dyDescent="0.3">
      <c r="B25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FACTURA</vt:lpstr>
      <vt:lpstr>COSTEO</vt:lpstr>
      <vt:lpstr>Hoja2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Fco</dc:creator>
  <cp:lastModifiedBy>Frida Monserrat Richaud Loria</cp:lastModifiedBy>
  <cp:lastPrinted>2020-10-29T19:24:53Z</cp:lastPrinted>
  <dcterms:created xsi:type="dcterms:W3CDTF">2012-06-20T20:54:28Z</dcterms:created>
  <dcterms:modified xsi:type="dcterms:W3CDTF">2021-11-03T23:39:16Z</dcterms:modified>
</cp:coreProperties>
</file>