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03 MARBE\"/>
    </mc:Choice>
  </mc:AlternateContent>
  <xr:revisionPtr revIDLastSave="0" documentId="8_{E24E7E4E-2400-491D-B453-93E8DAB9E57C}" xr6:coauthVersionLast="47" xr6:coauthVersionMax="47" xr10:uidLastSave="{00000000-0000-0000-0000-000000000000}"/>
  <bookViews>
    <workbookView xWindow="96" yWindow="36" windowWidth="11340" windowHeight="12360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7" i="2"/>
  <c r="G13" i="4"/>
  <c r="G14" i="4"/>
  <c r="G15" i="4"/>
  <c r="G16" i="4"/>
  <c r="G17" i="4"/>
  <c r="G11" i="4"/>
  <c r="K9" i="4"/>
  <c r="G18" i="4"/>
  <c r="C9" i="2" l="1"/>
  <c r="G12" i="4"/>
  <c r="H1" i="4"/>
  <c r="D8" i="2" l="1"/>
  <c r="C20" i="2" l="1"/>
  <c r="D20" i="2" s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8" i="4"/>
  <c r="H14" i="4" l="1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18" i="4"/>
  <c r="I18" i="4" s="1"/>
  <c r="J18" i="4" s="1"/>
  <c r="H12" i="4"/>
  <c r="I12" i="4" s="1"/>
  <c r="J12" i="4" s="1"/>
  <c r="H11" i="4"/>
  <c r="I11" i="4" s="1"/>
  <c r="J11" i="4" l="1"/>
  <c r="I19" i="4"/>
  <c r="J19" i="4" l="1"/>
  <c r="L5" i="4" s="1"/>
  <c r="L10" i="4" s="1"/>
  <c r="J20" i="4" l="1"/>
</calcChain>
</file>

<file path=xl/sharedStrings.xml><?xml version="1.0" encoding="utf-8"?>
<sst xmlns="http://schemas.openxmlformats.org/spreadsheetml/2006/main" count="84" uniqueCount="66">
  <si>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</si>
  <si>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</si>
  <si>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</si>
  <si>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</si>
  <si>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</si>
  <si>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</si>
  <si>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</si>
  <si>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</si>
  <si>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</si>
  <si>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</si>
  <si>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</si>
  <si>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</si>
  <si>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</si>
  <si>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</si>
  <si>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</si>
  <si>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</si>
  <si>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</si>
  <si>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</si>
  <si>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</si>
  <si>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</si>
  <si>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</si>
  <si>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</si>
  <si>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</si>
  <si>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</si>
  <si>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</si>
  <si>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</si>
  <si>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</si>
  <si>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</si>
  <si>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</si>
  <si>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</si>
  <si>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</si>
  <si>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</si>
  <si>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</si>
  <si>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</si>
  <si>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</si>
  <si>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</si>
  <si>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</si>
  <si>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</si>
  <si>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</si>
  <si>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</si>
  <si>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</si>
  <si>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</si>
  <si>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</si>
  <si>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</si>
  <si>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</si>
  <si>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</si>
  <si>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</si>
  <si>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</si>
  <si>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</si>
  <si>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</si>
  <si>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</si>
  <si>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</si>
  <si>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</si>
  <si>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</si>
  <si>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</si>
  <si>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</si>
  <si>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</si>
  <si>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</si>
  <si>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</si>
  <si>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</si>
  <si>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L903</t>
  </si>
  <si>
    <t>MARBE</t>
  </si>
  <si>
    <t>21 30 1297 1012024</t>
  </si>
  <si>
    <t xml:space="preserve">ELEMENTO FILTRANTE DE POLIPROPILENO DE 3 MICRONE PARA AGUA </t>
  </si>
  <si>
    <t>21 30 1297 102024</t>
  </si>
  <si>
    <t>CG 00001557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</si>
</sst>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opLeftCell="D1" zoomScale="80" zoomScaleNormal="80" workbookViewId="0">
      <selection activeCell="J2" sqref="J2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COSTEO!C13</f>
        <v>54310</v>
      </c>
      <c r="I1" s="27" t="s">
        <v>36</v>
      </c>
      <c r="J1" s="5">
        <v>20.264700000000001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COSTEO!C14</f>
        <v>0</v>
      </c>
      <c r="I2" s="27" t="s">
        <v>8</v>
      </c>
      <c r="J2" s="5">
        <f>H7/H1+1</f>
        <v>1.257928005892101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6" t="s">
        <v>42</v>
      </c>
      <c r="G3" s="87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88" t="s">
        <v>58</v>
      </c>
      <c r="G4" s="88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10508.07</v>
      </c>
      <c r="K5" s="27" t="s">
        <v>24</v>
      </c>
      <c r="L5" s="1">
        <f>J19</f>
        <v>79246.04280702633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3500</v>
      </c>
      <c r="K6" s="27" t="s">
        <v>23</v>
      </c>
      <c r="L6" s="75">
        <f>H1</f>
        <v>54310</v>
      </c>
    </row>
    <row r="7" spans="1:14" ht="15" thickBot="1" x14ac:dyDescent="0.35">
      <c r="B7" s="46" t="s">
        <v>46</v>
      </c>
      <c r="C7" s="47">
        <v>44490</v>
      </c>
      <c r="G7" s="48" t="s">
        <v>7</v>
      </c>
      <c r="H7" s="1">
        <f>H5+H6+H2+H3+H4</f>
        <v>14008.07</v>
      </c>
      <c r="K7" s="49" t="s">
        <v>12</v>
      </c>
      <c r="L7" s="1">
        <v>0</v>
      </c>
      <c r="M7" s="36"/>
      <c r="N7" s="41"/>
    </row>
    <row r="8" spans="1:14" ht="15" thickBot="1" x14ac:dyDescent="0.35">
      <c r="G8" s="48" t="s">
        <v>9</v>
      </c>
      <c r="H8" s="2">
        <f>H1+H7</f>
        <v>68318.070000000007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24936.04280702633</v>
      </c>
      <c r="M10" s="4"/>
      <c r="N10" s="4"/>
    </row>
    <row r="11" spans="1:14" x14ac:dyDescent="0.3">
      <c r="A11" s="5">
        <v>1</v>
      </c>
      <c r="B11" s="72">
        <v>59119099</v>
      </c>
      <c r="C11" s="19" t="s">
        <v>63</v>
      </c>
      <c r="D11" s="60" t="s">
        <v>59</v>
      </c>
      <c r="E11" s="81">
        <v>200</v>
      </c>
      <c r="F11" s="66">
        <v>135.77000000000001</v>
      </c>
      <c r="G11" s="19">
        <f>E11*F11</f>
        <v>27154.000000000004</v>
      </c>
      <c r="H11" s="70">
        <f>F11*$J$2</f>
        <v>170.78888535997055</v>
      </c>
      <c r="I11" s="71">
        <f>E11*H11</f>
        <v>34157.777071994111</v>
      </c>
      <c r="J11" s="71">
        <f>I11*1.16</f>
        <v>39623.021403513165</v>
      </c>
      <c r="L11" s="1"/>
      <c r="N11" s="6"/>
    </row>
    <row r="12" spans="1:14" x14ac:dyDescent="0.3">
      <c r="A12" s="5">
        <v>2</v>
      </c>
      <c r="B12" s="72">
        <v>59119099</v>
      </c>
      <c r="C12" s="19" t="s">
        <v>63</v>
      </c>
      <c r="D12" s="60" t="s">
        <v>59</v>
      </c>
      <c r="E12" s="81">
        <v>200</v>
      </c>
      <c r="F12" s="66">
        <v>135.77000000000001</v>
      </c>
      <c r="G12" s="19">
        <f t="shared" ref="G12:G18" si="0">E12*F12</f>
        <v>27154.000000000004</v>
      </c>
      <c r="H12" s="70">
        <f t="shared" ref="H12:H18" si="1">F12*$J$2</f>
        <v>170.78888535997055</v>
      </c>
      <c r="I12" s="71">
        <f t="shared" ref="I12:I18" si="2">E12*H12</f>
        <v>34157.777071994111</v>
      </c>
      <c r="J12" s="71">
        <f t="shared" ref="J12:J17" si="3">I12*1.16</f>
        <v>39623.021403513165</v>
      </c>
      <c r="L12" s="1"/>
      <c r="N12" s="6"/>
    </row>
    <row r="13" spans="1:14" s="13" customFormat="1" x14ac:dyDescent="0.3">
      <c r="A13" s="13">
        <v>3</v>
      </c>
      <c r="B13" s="43"/>
      <c r="C13" s="21"/>
      <c r="D13" s="60" t="s">
        <v>59</v>
      </c>
      <c r="E13" s="93">
        <v>1</v>
      </c>
      <c r="F13" s="94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95"/>
      <c r="N13" s="14"/>
    </row>
    <row r="14" spans="1:14" x14ac:dyDescent="0.3">
      <c r="A14" s="4">
        <v>4</v>
      </c>
      <c r="B14" s="72"/>
      <c r="C14" s="19"/>
      <c r="D14" s="60" t="s">
        <v>59</v>
      </c>
      <c r="E14" s="81">
        <v>1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81">
        <v>1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43"/>
      <c r="C16" s="21"/>
      <c r="D16" s="60" t="s">
        <v>59</v>
      </c>
      <c r="E16" s="93">
        <v>1</v>
      </c>
      <c r="F16" s="94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95"/>
      <c r="N16" s="14"/>
    </row>
    <row r="17" spans="1:14" x14ac:dyDescent="0.3">
      <c r="A17" s="4">
        <v>7</v>
      </c>
      <c r="B17" s="72"/>
      <c r="C17" s="19"/>
      <c r="D17" s="60" t="s">
        <v>59</v>
      </c>
      <c r="E17" s="81">
        <v>1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5">
        <v>8</v>
      </c>
      <c r="B18" s="72"/>
      <c r="C18" s="19"/>
      <c r="D18" s="60" t="s">
        <v>59</v>
      </c>
      <c r="E18" s="81">
        <v>1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ref="J18" si="4">I18*1.16</f>
        <v>0</v>
      </c>
      <c r="L18" s="1"/>
      <c r="N18" s="6"/>
    </row>
    <row r="19" spans="1:14" x14ac:dyDescent="0.3">
      <c r="A19" s="4"/>
      <c r="E19" s="85"/>
      <c r="F19" s="6"/>
      <c r="G19" s="6">
        <v>0</v>
      </c>
      <c r="H19" s="6"/>
      <c r="I19" s="6">
        <f>SUM(I11:I18)</f>
        <v>68315.554143988222</v>
      </c>
      <c r="J19" s="3">
        <f>SUM(J11:J18)</f>
        <v>79246.04280702633</v>
      </c>
    </row>
    <row r="20" spans="1:14" ht="28.8" x14ac:dyDescent="0.3">
      <c r="G20" s="7"/>
      <c r="I20" s="50" t="s">
        <v>35</v>
      </c>
      <c r="J20" s="7">
        <f>+J19-COSTEO!C26</f>
        <v>-2.918392973675509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tabSelected="1" zoomScale="90" zoomScaleNormal="90" workbookViewId="0">
      <selection activeCell="D13" sqref="D13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/>
      <c r="B3"/>
      <c r="C3" s="66">
        <v>0</v>
      </c>
      <c r="D3" s="29">
        <f>C3*16%</f>
        <v>0</v>
      </c>
      <c r="E3" s="29">
        <v>0</v>
      </c>
      <c r="F3" s="29">
        <f>+C3+D3-E3</f>
        <v>0</v>
      </c>
      <c r="G3" s="7"/>
    </row>
    <row r="4" spans="1:13" s="5" customFormat="1" ht="20.25" customHeight="1" x14ac:dyDescent="0.3">
      <c r="A4" s="83"/>
      <c r="B4" s="19"/>
      <c r="C4" s="76">
        <v>0</v>
      </c>
      <c r="D4" s="29">
        <f>+C4*0.16</f>
        <v>0</v>
      </c>
      <c r="E4">
        <v>0</v>
      </c>
      <c r="F4" s="29">
        <f t="shared" ref="F4:F6" si="0">+C4+D4-E4</f>
        <v>0</v>
      </c>
    </row>
    <row r="5" spans="1:13" s="5" customFormat="1" ht="21" customHeight="1" x14ac:dyDescent="0.3">
      <c r="A5" s="43" t="s">
        <v>65</v>
      </c>
      <c r="B5" s="43" t="s">
        <v>51</v>
      </c>
      <c r="C5" s="77">
        <f>250+754+300</f>
        <v>1304</v>
      </c>
      <c r="D5" s="29">
        <f>+C5*0.16</f>
        <v>208.64000000000001</v>
      </c>
      <c r="E5" s="29"/>
      <c r="F5" s="29">
        <f t="shared" si="0"/>
        <v>1512.64</v>
      </c>
      <c r="H5" s="7"/>
    </row>
    <row r="6" spans="1:13" s="5" customFormat="1" ht="21" customHeight="1" x14ac:dyDescent="0.3">
      <c r="A6" s="43" t="s">
        <v>65</v>
      </c>
      <c r="B6" s="21" t="s">
        <v>52</v>
      </c>
      <c r="C6" s="78">
        <v>3062.07</v>
      </c>
      <c r="D6" s="29">
        <f>+C6*0.16</f>
        <v>489.93120000000005</v>
      </c>
      <c r="E6" s="29"/>
      <c r="F6" s="29">
        <f t="shared" si="0"/>
        <v>3552.0012000000002</v>
      </c>
      <c r="H6" s="7"/>
      <c r="I6" s="63" t="s">
        <v>56</v>
      </c>
    </row>
    <row r="7" spans="1:13" s="5" customFormat="1" ht="20.25" customHeight="1" x14ac:dyDescent="0.3">
      <c r="A7" s="15" t="s">
        <v>64</v>
      </c>
      <c r="B7" s="21" t="s">
        <v>53</v>
      </c>
      <c r="C7" s="79">
        <f>434+278+5430</f>
        <v>6142</v>
      </c>
      <c r="D7">
        <v>9628</v>
      </c>
      <c r="E7" s="29"/>
      <c r="F7" s="29">
        <f t="shared" ref="F7:F8" si="1">+C7+D7-E7</f>
        <v>15770</v>
      </c>
      <c r="H7" s="7"/>
      <c r="I7" s="64" t="s">
        <v>57</v>
      </c>
    </row>
    <row r="8" spans="1:13" s="5" customFormat="1" ht="20.25" customHeight="1" x14ac:dyDescent="0.3">
      <c r="A8" s="72"/>
      <c r="B8" s="21"/>
      <c r="C8" s="80">
        <v>0</v>
      </c>
      <c r="D8" s="29">
        <f>C8*16%</f>
        <v>0</v>
      </c>
      <c r="E8" s="84">
        <v>0</v>
      </c>
      <c r="F8" s="29">
        <f t="shared" si="1"/>
        <v>0</v>
      </c>
      <c r="H8" s="7"/>
      <c r="J8" s="7"/>
    </row>
    <row r="9" spans="1:13" x14ac:dyDescent="0.3">
      <c r="A9" s="53" t="s">
        <v>27</v>
      </c>
      <c r="B9" s="4"/>
      <c r="C9" s="14">
        <f>SUM(C3:C8)</f>
        <v>10508.07</v>
      </c>
      <c r="D9" s="14">
        <f>SUM(D3:D8)</f>
        <v>10326.5712</v>
      </c>
      <c r="E9" s="14">
        <f>SUM(E3:E8)</f>
        <v>0</v>
      </c>
      <c r="F9" s="14">
        <f>SUM(F3:F8)</f>
        <v>20834.641199999998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0</v>
      </c>
      <c r="D12" s="29"/>
      <c r="E12" s="29"/>
      <c r="F12" s="44"/>
      <c r="G12" s="90"/>
      <c r="H12" s="91"/>
      <c r="I12" s="92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54310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0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64818.07</v>
      </c>
      <c r="D19" s="20">
        <f>D9+D13</f>
        <v>10326.5712</v>
      </c>
      <c r="E19" s="20">
        <f>E9+E13</f>
        <v>0</v>
      </c>
      <c r="F19" s="20">
        <f>F9+F13</f>
        <v>20834.641199999998</v>
      </c>
      <c r="G19" s="6"/>
    </row>
    <row r="20" spans="1:11" x14ac:dyDescent="0.3">
      <c r="A20" s="56" t="s">
        <v>50</v>
      </c>
      <c r="B20" s="1"/>
      <c r="C20" s="66">
        <f>FACTURA!H6</f>
        <v>3500</v>
      </c>
      <c r="D20" s="20">
        <f>C20*0.16</f>
        <v>560</v>
      </c>
      <c r="E20" s="20"/>
      <c r="F20" s="20">
        <f>C20+D20</f>
        <v>4060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68318.070000000007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10930.891200000002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79248.961200000005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89"/>
      <c r="B43" s="89"/>
      <c r="C43" s="89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ELEMENTO FILTRANTE DE POLIPROPILENO DE 3 MICRONE PARA AGUA </v>
      </c>
      <c r="C5" s="5" t="str">
        <f>FACTURA!D11</f>
        <v>PIEZA</v>
      </c>
      <c r="D5" s="15">
        <f>FACTURA!E11</f>
        <v>200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2021-10-25T22:43:13Z</dcterms:modified>
</cp:coreProperties>
</file>