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D:\Escritorio\cartas dombart cesion derechos factura\L891 Cipamax\"/>
    </mc:Choice>
  </mc:AlternateContent>
  <xr:revisionPtr revIDLastSave="0" documentId="8_{43CAE99A-5584-43BB-AA83-489B3D0B5A82}" xr6:coauthVersionLast="47" xr6:coauthVersionMax="47" xr10:uidLastSave="{00000000-0000-0000-0000-000000000000}"/>
  <bookViews>
    <workbookView xWindow="108" yWindow="36" windowWidth="11352" windowHeight="12360" tabRatio="601" xr2:uid="{00000000-000D-0000-FFFF-FFFF00000000}"/>
  </bookViews>
  <sheets>
    <sheet name="FACTURA" sheetId="4" r:id="rId1"/>
    <sheet name="COSTEO" sheetId="2" r:id="rId2"/>
    <sheet name="Hoja2" sheetId="5" r:id="rId3"/>
  </sheets>
  <definedNames>
    <definedName name="_xlnm._FilterDatabase" localSheetId="0" hidden="1">FACTURA!$B$10:$J$20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 i="4" l="1"/>
  <c r="F15" i="2"/>
  <c r="F16" i="2"/>
  <c r="D7" i="2"/>
  <c r="F8" i="2"/>
  <c r="D9" i="2"/>
  <c r="F9" i="2" s="1"/>
  <c r="D10" i="2"/>
  <c r="F10" i="2" s="1"/>
  <c r="D11" i="2"/>
  <c r="F11" i="2" s="1"/>
  <c r="D12" i="2"/>
  <c r="F12" i="2" s="1"/>
  <c r="D13" i="2"/>
  <c r="F13" i="2" s="1"/>
  <c r="D14" i="2"/>
  <c r="F14" i="2" s="1"/>
  <c r="D15" i="2"/>
  <c r="D16" i="2"/>
  <c r="L7" i="4"/>
  <c r="G13" i="4"/>
  <c r="G14" i="4"/>
  <c r="G15" i="4"/>
  <c r="G16" i="4"/>
  <c r="G17" i="4"/>
  <c r="C18" i="2"/>
  <c r="G11" i="4"/>
  <c r="K9" i="4"/>
  <c r="G18" i="4"/>
  <c r="G12" i="4" l="1"/>
  <c r="D17" i="2" l="1"/>
  <c r="C29" i="2" l="1"/>
  <c r="D29" i="2" s="1"/>
  <c r="F7" i="2"/>
  <c r="L6" i="4"/>
  <c r="H2" i="4"/>
  <c r="L8" i="4" s="1"/>
  <c r="H4" i="4"/>
  <c r="L9" i="4" s="1"/>
  <c r="F17" i="2"/>
  <c r="H3" i="4"/>
  <c r="D6" i="2"/>
  <c r="F6" i="2" s="1"/>
  <c r="D5" i="2"/>
  <c r="F5" i="2" s="1"/>
  <c r="C28" i="2"/>
  <c r="D4" i="2"/>
  <c r="F4" i="2" s="1"/>
  <c r="E18" i="2"/>
  <c r="E28" i="2" s="1"/>
  <c r="E4" i="5"/>
  <c r="D5" i="5"/>
  <c r="D6" i="5"/>
  <c r="D7" i="5"/>
  <c r="D8" i="5"/>
  <c r="D9" i="5"/>
  <c r="D10" i="5"/>
  <c r="D11" i="5"/>
  <c r="D4" i="5"/>
  <c r="C5" i="5"/>
  <c r="C6" i="5"/>
  <c r="C7" i="5"/>
  <c r="C8" i="5"/>
  <c r="C9" i="5"/>
  <c r="C10" i="5"/>
  <c r="C11" i="5"/>
  <c r="C4" i="5"/>
  <c r="B4" i="5"/>
  <c r="B6" i="5"/>
  <c r="B7" i="5"/>
  <c r="B8" i="5"/>
  <c r="B9" i="5"/>
  <c r="B10" i="5"/>
  <c r="B11" i="5"/>
  <c r="B5" i="5"/>
  <c r="E5" i="5"/>
  <c r="E7" i="5"/>
  <c r="E10" i="5"/>
  <c r="E8" i="5"/>
  <c r="E11" i="5"/>
  <c r="E6" i="5"/>
  <c r="F6" i="5" s="1"/>
  <c r="E9" i="5"/>
  <c r="F9" i="5" l="1"/>
  <c r="F7" i="5"/>
  <c r="F8" i="5"/>
  <c r="F11" i="5"/>
  <c r="F10" i="5"/>
  <c r="F5" i="5"/>
  <c r="F12" i="5" s="1"/>
  <c r="F13" i="5" s="1"/>
  <c r="C33" i="2"/>
  <c r="C34" i="2" s="1"/>
  <c r="C35" i="2" s="1"/>
  <c r="D18" i="2"/>
  <c r="D28" i="2" s="1"/>
  <c r="F3" i="2"/>
  <c r="F18" i="2" s="1"/>
  <c r="F28" i="2" s="1"/>
  <c r="H5" i="4"/>
  <c r="H7" i="4" s="1"/>
  <c r="F29" i="2"/>
  <c r="F14" i="5" l="1"/>
  <c r="J2" i="4"/>
  <c r="H8" i="4"/>
  <c r="H13" i="4" l="1"/>
  <c r="I13" i="4" s="1"/>
  <c r="J13" i="4" s="1"/>
  <c r="H14" i="4"/>
  <c r="I14" i="4" s="1"/>
  <c r="J14" i="4" s="1"/>
  <c r="H15" i="4"/>
  <c r="I15" i="4" s="1"/>
  <c r="J15" i="4" s="1"/>
  <c r="H16" i="4"/>
  <c r="I16" i="4" s="1"/>
  <c r="J16" i="4" s="1"/>
  <c r="H17" i="4"/>
  <c r="I17" i="4" s="1"/>
  <c r="J17" i="4" s="1"/>
  <c r="H18" i="4"/>
  <c r="I18" i="4" s="1"/>
  <c r="J18" i="4" s="1"/>
  <c r="H12" i="4"/>
  <c r="I12" i="4" s="1"/>
  <c r="J12" i="4" s="1"/>
  <c r="H11" i="4"/>
  <c r="I11" i="4" s="1"/>
  <c r="J11" i="4" l="1"/>
  <c r="I19" i="4"/>
  <c r="J19" i="4" l="1"/>
  <c r="L5" i="4" s="1"/>
  <c r="L10" i="4" s="1"/>
  <c r="J20" i="4" l="1"/>
</calcChain>
</file>

<file path=xl/sharedStrings.xml><?xml version="1.0" encoding="utf-8"?>
<sst xmlns="http://schemas.openxmlformats.org/spreadsheetml/2006/main" count="100" uniqueCount="81">
  <si>
    <t>VALOR DE LA MERCANCIA:</t>
  </si>
  <si>
    <t>GASTOS ADUANALES:</t>
  </si>
  <si>
    <t>NUESTROS HONORARIOS:</t>
  </si>
  <si>
    <t>CANT.</t>
  </si>
  <si>
    <t>P.U.</t>
  </si>
  <si>
    <t>PRECIO TOTAL</t>
  </si>
  <si>
    <t>P.U.  FINAL</t>
  </si>
  <si>
    <t>TOTAL GASTOS</t>
  </si>
  <si>
    <t>FACTOR DE PRORRATEO</t>
  </si>
  <si>
    <t>TOTAL FINAL</t>
  </si>
  <si>
    <t>UM</t>
  </si>
  <si>
    <t>FINAL CON IVA</t>
  </si>
  <si>
    <t>(-)Depósito       </t>
  </si>
  <si>
    <t>DESCRIPCION</t>
  </si>
  <si>
    <t>SALDO</t>
  </si>
  <si>
    <t>FLETE INTERNACIONAL</t>
  </si>
  <si>
    <t>FACT</t>
  </si>
  <si>
    <t>COSTO</t>
  </si>
  <si>
    <t>IVA</t>
  </si>
  <si>
    <t>RETENCION</t>
  </si>
  <si>
    <t>TOTAL</t>
  </si>
  <si>
    <t>PROVEEDOR</t>
  </si>
  <si>
    <t>PRECIO DE VENTA</t>
  </si>
  <si>
    <t>(-) MERCANCIA</t>
  </si>
  <si>
    <t>IMPORTE FACTURA</t>
  </si>
  <si>
    <t>SUB-TOTAL</t>
  </si>
  <si>
    <t>IVA 16%</t>
  </si>
  <si>
    <t>TOTAL COSTOS:</t>
  </si>
  <si>
    <t>VALOR DE MERCANCÍA</t>
  </si>
  <si>
    <t>COSTOS</t>
  </si>
  <si>
    <t>TOTAL COSTOS</t>
  </si>
  <si>
    <t>GANANCIA ADICIONAL</t>
  </si>
  <si>
    <t>CONCEPTO</t>
  </si>
  <si>
    <t>TOTAL VENTA</t>
  </si>
  <si>
    <t>SALDO POR COBRAR</t>
  </si>
  <si>
    <t>COMPROBACION DE PRECIO DE VENTA</t>
  </si>
  <si>
    <t>TIPO DE CAMBIO</t>
  </si>
  <si>
    <t>FLETE</t>
  </si>
  <si>
    <t>CLAVE SAT</t>
  </si>
  <si>
    <t>INCREMENTABLES</t>
  </si>
  <si>
    <t>FECHA</t>
  </si>
  <si>
    <t>FACTURA</t>
  </si>
  <si>
    <t>SEGUROS</t>
  </si>
  <si>
    <t xml:space="preserve">CLIENTE: </t>
  </si>
  <si>
    <t>OPERACIÓN</t>
  </si>
  <si>
    <t>PEDIMENTO:</t>
  </si>
  <si>
    <t>FECHA DE PEDIMENTO:</t>
  </si>
  <si>
    <t>(-)Flete</t>
  </si>
  <si>
    <t xml:space="preserve">PAGO </t>
  </si>
  <si>
    <t>NO PAGO</t>
  </si>
  <si>
    <t xml:space="preserve">HONORARIOS </t>
  </si>
  <si>
    <t>SERVICIOS COMPLEM</t>
  </si>
  <si>
    <t>HONORARIOS</t>
  </si>
  <si>
    <t>PEDIMENTO</t>
  </si>
  <si>
    <t>LO MAS CERCANO A 0</t>
  </si>
  <si>
    <t>HONORARIOS COMERCIALIZADORA</t>
  </si>
  <si>
    <t>HONORARIOS AGENCIA</t>
  </si>
  <si>
    <t>CUADRO DE LIQUIDACIÓN</t>
  </si>
  <si>
    <t>OTROS INCREMENTABLES</t>
  </si>
  <si>
    <t>PIEZA</t>
  </si>
  <si>
    <t>L891</t>
  </si>
  <si>
    <t>CIPAMAX</t>
  </si>
  <si>
    <t>21 28 3506 1010860</t>
  </si>
  <si>
    <t>BURO DE MADERA PARA DORMITORIO, CAMA DE MADERA, COMODA DE MADERA, MUEBLE DE 
MADERA CON BASE DE METAL PARA DORMITORIO (COMODA), MUEBLE DE MADERA PARA 
DORMITORIO (COMODA), MUEBLES DE MADERA DE LOS TIPOS UTILIZADOS EN DORMITORIOS.</t>
  </si>
  <si>
    <t>MUEBLES DE MADERA (ESCRITORIO)</t>
  </si>
  <si>
    <t>MUEBLE EN MDF PARA TV</t>
  </si>
  <si>
    <t>21 53 9015 1003333</t>
  </si>
  <si>
    <t>C3</t>
  </si>
  <si>
    <t>3P 41591</t>
  </si>
  <si>
    <t>PROFEPA</t>
  </si>
  <si>
    <t>A - 10362</t>
  </si>
  <si>
    <t>LAI</t>
  </si>
  <si>
    <t>MEX 361571</t>
  </si>
  <si>
    <t xml:space="preserve">HAMBURG SUD </t>
  </si>
  <si>
    <t>PRO 512376</t>
  </si>
  <si>
    <t>AL TRANSPORTES</t>
  </si>
  <si>
    <t>PRG 713667</t>
  </si>
  <si>
    <t>ALPASA</t>
  </si>
  <si>
    <t>APM</t>
  </si>
  <si>
    <t>523388HV</t>
  </si>
  <si>
    <t xml:space="preserve">APM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</si>
</sst>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2" tint="-0.249977111117893"/>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94">
    <xf numFmtId="0" fontId="0" fillId="0" borderId="0" xfId="0"/>
    <xf numFmtId="4" fontId="0" fillId="0" borderId="0" xfId="0" applyNumberFormat="1"/>
    <xf numFmtId="4" fontId="0" fillId="2" borderId="0" xfId="0" applyNumberFormat="1" applyFill="1"/>
    <xf numFmtId="43" fontId="0" fillId="2" borderId="0" xfId="1" applyFont="1" applyFill="1"/>
    <xf numFmtId="0" fontId="0" fillId="0" borderId="0" xfId="0" applyFill="1" applyBorder="1"/>
    <xf numFmtId="0" fontId="0" fillId="0" borderId="0" xfId="0"/>
    <xf numFmtId="43" fontId="0" fillId="0" borderId="0" xfId="1" applyFont="1"/>
    <xf numFmtId="43" fontId="0" fillId="0" borderId="0" xfId="0" applyNumberFormat="1"/>
    <xf numFmtId="0" fontId="2" fillId="3" borderId="2" xfId="0" applyFont="1" applyFill="1" applyBorder="1" applyAlignment="1">
      <alignment horizontal="center"/>
    </xf>
    <xf numFmtId="9" fontId="0" fillId="0" borderId="0" xfId="0" applyNumberFormat="1"/>
    <xf numFmtId="9" fontId="0" fillId="0" borderId="0" xfId="0" applyNumberFormat="1" applyFill="1" applyBorder="1"/>
    <xf numFmtId="43" fontId="0" fillId="0" borderId="0" xfId="1" applyFont="1" applyFill="1" applyBorder="1"/>
    <xf numFmtId="43" fontId="0" fillId="0" borderId="0" xfId="0" applyNumberFormat="1" applyFill="1" applyBorder="1"/>
    <xf numFmtId="0" fontId="0" fillId="0" borderId="0" xfId="0" applyFill="1"/>
    <xf numFmtId="43" fontId="0" fillId="0" borderId="0" xfId="1" applyFont="1" applyFill="1"/>
    <xf numFmtId="0" fontId="0" fillId="0" borderId="0" xfId="0" applyAlignment="1">
      <alignment horizontal="center"/>
    </xf>
    <xf numFmtId="44" fontId="0" fillId="0" borderId="0" xfId="2" applyFont="1"/>
    <xf numFmtId="44" fontId="0" fillId="0" borderId="0" xfId="0" applyNumberFormat="1"/>
    <xf numFmtId="43" fontId="0" fillId="0" borderId="0" xfId="1" applyFont="1" applyBorder="1"/>
    <xf numFmtId="0" fontId="0" fillId="0" borderId="2" xfId="0" applyBorder="1"/>
    <xf numFmtId="43" fontId="0" fillId="0" borderId="2" xfId="1" applyFont="1" applyBorder="1"/>
    <xf numFmtId="0" fontId="0" fillId="0" borderId="2" xfId="0" applyFill="1" applyBorder="1"/>
    <xf numFmtId="0" fontId="0" fillId="0" borderId="2" xfId="0" applyBorder="1" applyAlignment="1">
      <alignment horizontal="centerContinuous" wrapText="1"/>
    </xf>
    <xf numFmtId="0" fontId="2" fillId="0" borderId="2" xfId="0" applyFont="1" applyBorder="1" applyAlignment="1">
      <alignment horizontal="centerContinuous" wrapText="1"/>
    </xf>
    <xf numFmtId="0" fontId="0" fillId="0" borderId="0" xfId="0" applyBorder="1"/>
    <xf numFmtId="43" fontId="0" fillId="2" borderId="2" xfId="1" applyFont="1" applyFill="1" applyBorder="1"/>
    <xf numFmtId="43" fontId="0" fillId="4" borderId="2" xfId="1" applyFont="1" applyFill="1" applyBorder="1"/>
    <xf numFmtId="0" fontId="2" fillId="0" borderId="0" xfId="0" applyFont="1"/>
    <xf numFmtId="0" fontId="0" fillId="0" borderId="1" xfId="0" applyBorder="1"/>
    <xf numFmtId="43" fontId="0" fillId="0" borderId="2" xfId="1" applyFont="1" applyFill="1" applyBorder="1"/>
    <xf numFmtId="0" fontId="2" fillId="0" borderId="2" xfId="0" applyFont="1" applyFill="1" applyBorder="1" applyAlignment="1">
      <alignment horizontal="centerContinuous" wrapText="1"/>
    </xf>
    <xf numFmtId="0" fontId="0" fillId="0" borderId="2" xfId="0" applyFill="1" applyBorder="1" applyAlignment="1">
      <alignment horizontal="centerContinuous" wrapText="1"/>
    </xf>
    <xf numFmtId="43" fontId="0" fillId="0" borderId="1" xfId="0" applyNumberFormat="1" applyBorder="1"/>
    <xf numFmtId="16" fontId="0" fillId="0" borderId="0" xfId="0" applyNumberFormat="1"/>
    <xf numFmtId="0" fontId="0" fillId="0" borderId="0" xfId="0" applyBorder="1" applyAlignment="1">
      <alignment horizontal="center"/>
    </xf>
    <xf numFmtId="43" fontId="0" fillId="0" borderId="0" xfId="0" applyNumberFormat="1" applyBorder="1"/>
    <xf numFmtId="14" fontId="0" fillId="0" borderId="4" xfId="1" applyNumberFormat="1" applyFont="1" applyBorder="1" applyAlignment="1">
      <alignment horizontal="center"/>
    </xf>
    <xf numFmtId="0" fontId="0" fillId="0" borderId="0" xfId="0" applyFill="1" applyBorder="1" applyAlignment="1">
      <alignment horizontal="center"/>
    </xf>
    <xf numFmtId="4" fontId="0" fillId="0" borderId="4" xfId="0" applyNumberFormat="1" applyBorder="1"/>
    <xf numFmtId="0" fontId="0" fillId="0" borderId="4" xfId="0" applyBorder="1"/>
    <xf numFmtId="14" fontId="0" fillId="0" borderId="5" xfId="0" applyNumberFormat="1" applyBorder="1"/>
    <xf numFmtId="14" fontId="0" fillId="0" borderId="5" xfId="0" applyNumberFormat="1" applyBorder="1" applyAlignment="1">
      <alignment horizontal="center"/>
    </xf>
    <xf numFmtId="9" fontId="0" fillId="0" borderId="0" xfId="0" applyNumberFormat="1" applyBorder="1"/>
    <xf numFmtId="0" fontId="0" fillId="0" borderId="2" xfId="0" applyFill="1" applyBorder="1" applyAlignment="1">
      <alignment horizontal="center"/>
    </xf>
    <xf numFmtId="43" fontId="0" fillId="0" borderId="6" xfId="1" applyFont="1" applyFill="1" applyBorder="1"/>
    <xf numFmtId="0" fontId="3" fillId="0" borderId="2" xfId="0" applyFont="1" applyBorder="1"/>
    <xf numFmtId="0" fontId="2" fillId="0" borderId="2" xfId="0" applyFont="1" applyBorder="1"/>
    <xf numFmtId="15" fontId="0" fillId="0" borderId="2" xfId="0" applyNumberFormat="1" applyBorder="1"/>
    <xf numFmtId="0" fontId="2" fillId="0" borderId="0" xfId="0" applyFont="1" applyAlignment="1">
      <alignment horizontal="right"/>
    </xf>
    <xf numFmtId="0" fontId="2" fillId="0" borderId="3" xfId="0" applyFont="1" applyBorder="1"/>
    <xf numFmtId="0" fontId="2" fillId="0" borderId="0" xfId="0" applyFont="1" applyAlignment="1">
      <alignment wrapText="1"/>
    </xf>
    <xf numFmtId="0" fontId="2" fillId="0" borderId="0" xfId="0" applyFont="1" applyAlignment="1">
      <alignment horizontal="center"/>
    </xf>
    <xf numFmtId="0" fontId="2" fillId="0" borderId="2" xfId="0" applyFont="1" applyBorder="1" applyAlignment="1">
      <alignment horizontal="right"/>
    </xf>
    <xf numFmtId="0" fontId="2" fillId="0" borderId="0" xfId="0" applyFont="1" applyFill="1"/>
    <xf numFmtId="0" fontId="2" fillId="0" borderId="2" xfId="0" applyFont="1" applyFill="1" applyBorder="1" applyAlignment="1">
      <alignment horizontal="left"/>
    </xf>
    <xf numFmtId="0" fontId="2" fillId="0" borderId="2" xfId="0" applyFont="1" applyFill="1" applyBorder="1"/>
    <xf numFmtId="43" fontId="2" fillId="0" borderId="2" xfId="1" applyFont="1" applyBorder="1"/>
    <xf numFmtId="43" fontId="2" fillId="0" borderId="2" xfId="1" applyFont="1" applyBorder="1" applyAlignment="1">
      <alignment horizontal="left"/>
    </xf>
    <xf numFmtId="0" fontId="2" fillId="4" borderId="2" xfId="0" applyFont="1" applyFill="1" applyBorder="1"/>
    <xf numFmtId="0" fontId="2" fillId="2" borderId="2" xfId="0" applyFont="1" applyFill="1" applyBorder="1"/>
    <xf numFmtId="0" fontId="0" fillId="5" borderId="2" xfId="0" applyFill="1" applyBorder="1"/>
    <xf numFmtId="0" fontId="0" fillId="6" borderId="0" xfId="0" applyFill="1"/>
    <xf numFmtId="4" fontId="0" fillId="6" borderId="0" xfId="0" applyNumberFormat="1" applyFill="1"/>
    <xf numFmtId="0" fontId="0" fillId="4" borderId="0" xfId="0" applyFill="1"/>
    <xf numFmtId="0" fontId="0" fillId="8" borderId="0" xfId="0" applyFill="1"/>
    <xf numFmtId="43" fontId="0" fillId="9" borderId="2" xfId="1" applyFont="1" applyFill="1" applyBorder="1"/>
    <xf numFmtId="4" fontId="0" fillId="0" borderId="2" xfId="0" applyNumberFormat="1" applyBorder="1"/>
    <xf numFmtId="0" fontId="2" fillId="0" borderId="0" xfId="0" applyFont="1" applyBorder="1"/>
    <xf numFmtId="3" fontId="0" fillId="0" borderId="0" xfId="0" applyNumberFormat="1"/>
    <xf numFmtId="3" fontId="0" fillId="0" borderId="0" xfId="0" applyNumberFormat="1" applyBorder="1" applyAlignment="1">
      <alignment horizontal="center"/>
    </xf>
    <xf numFmtId="43" fontId="0" fillId="10" borderId="2" xfId="1" applyNumberFormat="1" applyFont="1" applyFill="1" applyBorder="1"/>
    <xf numFmtId="43" fontId="0" fillId="10" borderId="2" xfId="1" applyFont="1" applyFill="1" applyBorder="1"/>
    <xf numFmtId="0" fontId="0" fillId="0" borderId="2" xfId="0" applyBorder="1" applyAlignment="1">
      <alignment horizontal="center"/>
    </xf>
    <xf numFmtId="44" fontId="0" fillId="0" borderId="0" xfId="2" applyFont="1" applyBorder="1"/>
    <xf numFmtId="0" fontId="2" fillId="3" borderId="9" xfId="0" applyFont="1" applyFill="1" applyBorder="1" applyAlignment="1">
      <alignment horizontal="center"/>
    </xf>
    <xf numFmtId="4" fontId="0" fillId="0" borderId="10" xfId="0" applyNumberFormat="1" applyBorder="1"/>
    <xf numFmtId="43" fontId="0" fillId="0" borderId="2" xfId="1" applyFont="1" applyFill="1" applyBorder="1" applyAlignment="1">
      <alignment horizontal="center"/>
    </xf>
    <xf numFmtId="43" fontId="0" fillId="7" borderId="2" xfId="1" applyFont="1" applyFill="1" applyBorder="1" applyAlignment="1">
      <alignment horizontal="center"/>
    </xf>
    <xf numFmtId="2" fontId="0" fillId="0" borderId="2" xfId="0" applyNumberFormat="1" applyBorder="1" applyAlignment="1">
      <alignment horizontal="center"/>
    </xf>
    <xf numFmtId="3" fontId="0" fillId="0" borderId="2" xfId="0" applyNumberFormat="1" applyBorder="1"/>
    <xf numFmtId="0" fontId="0" fillId="0" borderId="2" xfId="0" applyBorder="1" applyAlignment="1">
      <alignment horizontal="right"/>
    </xf>
    <xf numFmtId="0" fontId="0" fillId="0" borderId="0" xfId="0" applyFill="1" applyAlignment="1">
      <alignment horizontal="center"/>
    </xf>
    <xf numFmtId="3" fontId="0" fillId="0" borderId="11" xfId="0" applyNumberFormat="1" applyFill="1" applyBorder="1"/>
    <xf numFmtId="3" fontId="0" fillId="0" borderId="2" xfId="0" applyNumberFormat="1" applyFill="1" applyBorder="1"/>
    <xf numFmtId="4" fontId="0" fillId="0" borderId="2" xfId="0" applyNumberFormat="1" applyFill="1" applyBorder="1"/>
    <xf numFmtId="4" fontId="0" fillId="0" borderId="0" xfId="0" applyNumberFormat="1" applyFill="1"/>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wrapText="1"/>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6"/>
  <sheetViews>
    <sheetView tabSelected="1" topLeftCell="G1" zoomScale="80" zoomScaleNormal="80" workbookViewId="0">
      <selection activeCell="L11" sqref="L11"/>
    </sheetView>
  </sheetViews>
  <sheetFormatPr baseColWidth="10" defaultColWidth="11.44140625" defaultRowHeight="14.4" x14ac:dyDescent="0.3"/>
  <cols>
    <col min="1" max="1" width="6.6640625" style="5" customWidth="1"/>
    <col min="2" max="2" width="20.6640625" style="5" bestFit="1" customWidth="1"/>
    <col min="3" max="3" width="57.6640625" style="5" customWidth="1"/>
    <col min="4" max="4" width="10.33203125" style="5" customWidth="1"/>
    <col min="5" max="5" width="7.44140625" style="5" customWidth="1"/>
    <col min="6" max="6" width="12.6640625" style="5" customWidth="1"/>
    <col min="7" max="7" width="13.88671875" style="5" customWidth="1"/>
    <col min="8" max="8" width="14.6640625" style="5" customWidth="1"/>
    <col min="9" max="9" width="24.44140625" style="5" customWidth="1"/>
    <col min="10" max="10" width="24.5546875" style="5" customWidth="1"/>
    <col min="11" max="11" width="22.109375" style="5" customWidth="1"/>
    <col min="12" max="12" width="23.6640625" style="5" customWidth="1"/>
    <col min="13" max="13" width="12.109375" style="5" customWidth="1"/>
    <col min="14" max="14" width="11.109375" style="5" customWidth="1"/>
    <col min="15" max="16384" width="11.44140625" style="5"/>
  </cols>
  <sheetData>
    <row r="1" spans="1:14" ht="15.6" x14ac:dyDescent="0.3">
      <c r="B1" s="45" t="s">
        <v>44</v>
      </c>
      <c r="C1" s="46" t="s">
        <v>60</v>
      </c>
      <c r="G1" s="48" t="s">
        <v>0</v>
      </c>
      <c r="H1" s="1">
        <f>COSTEO!C21</f>
        <v>956969</v>
      </c>
      <c r="I1" s="27" t="s">
        <v>36</v>
      </c>
      <c r="J1" s="5">
        <v>20.5623</v>
      </c>
    </row>
    <row r="2" spans="1:14" x14ac:dyDescent="0.3">
      <c r="B2" s="46" t="s">
        <v>43</v>
      </c>
      <c r="C2" s="19" t="s">
        <v>61</v>
      </c>
      <c r="G2" s="48" t="s">
        <v>15</v>
      </c>
      <c r="H2" s="1">
        <f>COSTEO!C23</f>
        <v>262885</v>
      </c>
      <c r="I2" s="27" t="s">
        <v>8</v>
      </c>
      <c r="J2" s="5">
        <f>H7/H1+1</f>
        <v>1.4154225789968118</v>
      </c>
      <c r="L2" s="1"/>
      <c r="M2" s="51" t="s">
        <v>40</v>
      </c>
      <c r="N2" s="51" t="s">
        <v>41</v>
      </c>
    </row>
    <row r="3" spans="1:14" x14ac:dyDescent="0.3">
      <c r="B3" s="67"/>
      <c r="C3" s="24"/>
      <c r="F3" s="86" t="s">
        <v>42</v>
      </c>
      <c r="G3" s="87"/>
      <c r="H3" s="1">
        <f>COSTEO!C25</f>
        <v>0</v>
      </c>
      <c r="I3" s="27"/>
      <c r="L3" s="1"/>
      <c r="M3" s="51"/>
      <c r="N3" s="51"/>
    </row>
    <row r="4" spans="1:14" x14ac:dyDescent="0.3">
      <c r="B4" s="67"/>
      <c r="C4" s="24"/>
      <c r="F4" s="88" t="s">
        <v>58</v>
      </c>
      <c r="G4" s="88"/>
      <c r="H4" s="1">
        <f>COSTEO!C24</f>
        <v>37958</v>
      </c>
      <c r="I4" s="27"/>
      <c r="L4" s="1"/>
      <c r="M4" s="51"/>
      <c r="N4" s="51"/>
    </row>
    <row r="5" spans="1:14" x14ac:dyDescent="0.3">
      <c r="G5" s="48" t="s">
        <v>1</v>
      </c>
      <c r="H5" s="1">
        <f>COSTEO!C18</f>
        <v>67994.45</v>
      </c>
      <c r="K5" s="27" t="s">
        <v>24</v>
      </c>
      <c r="L5" s="1">
        <f>J19</f>
        <v>1571238.0160314175</v>
      </c>
    </row>
    <row r="6" spans="1:14" ht="15" thickBot="1" x14ac:dyDescent="0.35">
      <c r="B6" s="46" t="s">
        <v>45</v>
      </c>
      <c r="C6" s="80" t="s">
        <v>62</v>
      </c>
      <c r="G6" s="48" t="s">
        <v>2</v>
      </c>
      <c r="H6" s="62">
        <v>28709.08</v>
      </c>
      <c r="K6" s="27" t="s">
        <v>23</v>
      </c>
      <c r="L6" s="75">
        <f>H1</f>
        <v>956969</v>
      </c>
    </row>
    <row r="7" spans="1:14" ht="15" thickBot="1" x14ac:dyDescent="0.35">
      <c r="B7" s="46" t="s">
        <v>46</v>
      </c>
      <c r="C7" s="47">
        <v>44487</v>
      </c>
      <c r="G7" s="48" t="s">
        <v>7</v>
      </c>
      <c r="H7" s="1">
        <f>H5+H6+H2+H3+H4</f>
        <v>397546.53</v>
      </c>
      <c r="K7" s="49" t="s">
        <v>12</v>
      </c>
      <c r="L7" s="1">
        <f>61327.95+280000</f>
        <v>341327.95</v>
      </c>
      <c r="M7" s="36"/>
      <c r="N7" s="41"/>
    </row>
    <row r="8" spans="1:14" ht="15" thickBot="1" x14ac:dyDescent="0.35">
      <c r="G8" s="48" t="s">
        <v>9</v>
      </c>
      <c r="H8" s="2">
        <f>H1+H7</f>
        <v>1354515.53</v>
      </c>
      <c r="K8" s="49" t="s">
        <v>47</v>
      </c>
      <c r="L8" s="38">
        <f>H2</f>
        <v>262885</v>
      </c>
      <c r="M8" s="39"/>
      <c r="N8" s="40"/>
    </row>
    <row r="9" spans="1:14" x14ac:dyDescent="0.3">
      <c r="K9" s="27" t="str">
        <f>F4</f>
        <v>OTROS INCREMENTABLES</v>
      </c>
      <c r="L9" s="1">
        <f>H4</f>
        <v>37958</v>
      </c>
    </row>
    <row r="10" spans="1:14" x14ac:dyDescent="0.3">
      <c r="B10" s="46" t="s">
        <v>38</v>
      </c>
      <c r="C10" s="46" t="s">
        <v>13</v>
      </c>
      <c r="D10" s="46" t="s">
        <v>10</v>
      </c>
      <c r="E10" s="46" t="s">
        <v>3</v>
      </c>
      <c r="F10" s="46" t="s">
        <v>4</v>
      </c>
      <c r="G10" s="52" t="s">
        <v>5</v>
      </c>
      <c r="H10" s="46" t="s">
        <v>6</v>
      </c>
      <c r="I10" s="46" t="s">
        <v>9</v>
      </c>
      <c r="J10" s="46" t="s">
        <v>11</v>
      </c>
      <c r="K10" s="27" t="s">
        <v>14</v>
      </c>
      <c r="L10" s="7">
        <f>+L5-L6-L7-L8-L9</f>
        <v>-27901.933968582482</v>
      </c>
      <c r="M10" s="4"/>
      <c r="N10" s="4"/>
    </row>
    <row r="11" spans="1:14" ht="86.4" x14ac:dyDescent="0.3">
      <c r="A11" s="5">
        <v>1</v>
      </c>
      <c r="B11" s="72">
        <v>94035001</v>
      </c>
      <c r="C11" s="93" t="s">
        <v>63</v>
      </c>
      <c r="D11" s="60" t="s">
        <v>59</v>
      </c>
      <c r="E11" s="79">
        <v>295</v>
      </c>
      <c r="F11" s="66">
        <v>2330.85763</v>
      </c>
      <c r="G11" s="19">
        <f>E11*F11</f>
        <v>687603.00084999995</v>
      </c>
      <c r="H11" s="70">
        <f>F11*$J$2</f>
        <v>3299.1485179289966</v>
      </c>
      <c r="I11" s="71">
        <f>E11*H11</f>
        <v>973248.81278905401</v>
      </c>
      <c r="J11" s="71">
        <f>I11*1.16</f>
        <v>1128968.6228353025</v>
      </c>
      <c r="L11" s="1"/>
      <c r="N11" s="6"/>
    </row>
    <row r="12" spans="1:14" x14ac:dyDescent="0.3">
      <c r="A12" s="5">
        <v>2</v>
      </c>
      <c r="B12" s="72">
        <v>94033001</v>
      </c>
      <c r="C12" s="19" t="s">
        <v>64</v>
      </c>
      <c r="D12" s="60" t="s">
        <v>59</v>
      </c>
      <c r="E12" s="79">
        <v>50</v>
      </c>
      <c r="F12" s="66">
        <v>2854.04</v>
      </c>
      <c r="G12" s="19">
        <f t="shared" ref="G12:G18" si="0">E12*F12</f>
        <v>142702</v>
      </c>
      <c r="H12" s="70">
        <f t="shared" ref="H12:H18" si="1">F12*$J$2</f>
        <v>4039.6726573600608</v>
      </c>
      <c r="I12" s="71">
        <f t="shared" ref="I12:I18" si="2">E12*H12</f>
        <v>201983.63286800304</v>
      </c>
      <c r="J12" s="71">
        <f t="shared" ref="J12:J17" si="3">I12*1.16</f>
        <v>234301.0141268835</v>
      </c>
      <c r="L12" s="1"/>
      <c r="N12" s="6"/>
    </row>
    <row r="13" spans="1:14" s="13" customFormat="1" x14ac:dyDescent="0.3">
      <c r="A13" s="13">
        <v>3</v>
      </c>
      <c r="B13" s="43">
        <v>94036099</v>
      </c>
      <c r="C13" s="21" t="s">
        <v>65</v>
      </c>
      <c r="D13" s="60" t="s">
        <v>59</v>
      </c>
      <c r="E13" s="83">
        <v>30</v>
      </c>
      <c r="F13" s="84">
        <v>4222.1333299999997</v>
      </c>
      <c r="G13" s="21">
        <f t="shared" si="0"/>
        <v>126663.9999</v>
      </c>
      <c r="H13" s="70">
        <f t="shared" si="1"/>
        <v>5976.1028468169961</v>
      </c>
      <c r="I13" s="71">
        <f t="shared" si="2"/>
        <v>179283.08540450988</v>
      </c>
      <c r="J13" s="71">
        <f t="shared" si="3"/>
        <v>207968.37906923145</v>
      </c>
      <c r="L13" s="85"/>
      <c r="N13" s="14"/>
    </row>
    <row r="14" spans="1:14" x14ac:dyDescent="0.3">
      <c r="A14" s="4">
        <v>4</v>
      </c>
      <c r="B14" s="72"/>
      <c r="C14" s="19"/>
      <c r="D14" s="60" t="s">
        <v>59</v>
      </c>
      <c r="E14" s="79">
        <v>1</v>
      </c>
      <c r="F14" s="66">
        <v>0</v>
      </c>
      <c r="G14" s="19">
        <f t="shared" si="0"/>
        <v>0</v>
      </c>
      <c r="H14" s="70">
        <f t="shared" si="1"/>
        <v>0</v>
      </c>
      <c r="I14" s="71">
        <f t="shared" si="2"/>
        <v>0</v>
      </c>
      <c r="J14" s="71">
        <f t="shared" si="3"/>
        <v>0</v>
      </c>
      <c r="L14" s="1"/>
      <c r="N14" s="6"/>
    </row>
    <row r="15" spans="1:14" x14ac:dyDescent="0.3">
      <c r="A15" s="4">
        <v>5</v>
      </c>
      <c r="B15" s="72"/>
      <c r="C15" s="19"/>
      <c r="D15" s="60" t="s">
        <v>59</v>
      </c>
      <c r="E15" s="79">
        <v>1</v>
      </c>
      <c r="F15" s="66">
        <v>0</v>
      </c>
      <c r="G15" s="19">
        <f t="shared" si="0"/>
        <v>0</v>
      </c>
      <c r="H15" s="70">
        <f t="shared" si="1"/>
        <v>0</v>
      </c>
      <c r="I15" s="71">
        <f t="shared" si="2"/>
        <v>0</v>
      </c>
      <c r="J15" s="71">
        <f t="shared" si="3"/>
        <v>0</v>
      </c>
      <c r="L15" s="1"/>
      <c r="N15" s="6"/>
    </row>
    <row r="16" spans="1:14" s="13" customFormat="1" x14ac:dyDescent="0.3">
      <c r="A16" s="4">
        <v>6</v>
      </c>
      <c r="B16" s="43"/>
      <c r="C16" s="21"/>
      <c r="D16" s="60" t="s">
        <v>59</v>
      </c>
      <c r="E16" s="83">
        <v>1</v>
      </c>
      <c r="F16" s="84">
        <v>0</v>
      </c>
      <c r="G16" s="21">
        <f t="shared" si="0"/>
        <v>0</v>
      </c>
      <c r="H16" s="70">
        <f t="shared" si="1"/>
        <v>0</v>
      </c>
      <c r="I16" s="71">
        <f t="shared" si="2"/>
        <v>0</v>
      </c>
      <c r="J16" s="71">
        <f t="shared" si="3"/>
        <v>0</v>
      </c>
      <c r="L16" s="85"/>
      <c r="N16" s="14"/>
    </row>
    <row r="17" spans="1:14" x14ac:dyDescent="0.3">
      <c r="A17" s="4">
        <v>7</v>
      </c>
      <c r="B17" s="72"/>
      <c r="C17" s="19"/>
      <c r="D17" s="60" t="s">
        <v>59</v>
      </c>
      <c r="E17" s="79">
        <v>1</v>
      </c>
      <c r="F17" s="66">
        <v>0</v>
      </c>
      <c r="G17" s="19">
        <f t="shared" si="0"/>
        <v>0</v>
      </c>
      <c r="H17" s="70">
        <f t="shared" si="1"/>
        <v>0</v>
      </c>
      <c r="I17" s="71">
        <f t="shared" si="2"/>
        <v>0</v>
      </c>
      <c r="J17" s="71">
        <f t="shared" si="3"/>
        <v>0</v>
      </c>
      <c r="L17" s="1"/>
      <c r="N17" s="6"/>
    </row>
    <row r="18" spans="1:14" x14ac:dyDescent="0.3">
      <c r="A18" s="5">
        <v>8</v>
      </c>
      <c r="B18" s="72"/>
      <c r="C18" s="19"/>
      <c r="D18" s="60" t="s">
        <v>59</v>
      </c>
      <c r="E18" s="79">
        <v>1</v>
      </c>
      <c r="F18" s="66">
        <v>0</v>
      </c>
      <c r="G18" s="19">
        <f t="shared" si="0"/>
        <v>0</v>
      </c>
      <c r="H18" s="70">
        <f t="shared" si="1"/>
        <v>0</v>
      </c>
      <c r="I18" s="71">
        <f t="shared" si="2"/>
        <v>0</v>
      </c>
      <c r="J18" s="71">
        <f t="shared" ref="J18" si="4">I18*1.16</f>
        <v>0</v>
      </c>
      <c r="L18" s="1"/>
      <c r="N18" s="6"/>
    </row>
    <row r="19" spans="1:14" x14ac:dyDescent="0.3">
      <c r="A19" s="4"/>
      <c r="E19" s="82"/>
      <c r="F19" s="6"/>
      <c r="G19" s="6">
        <v>0</v>
      </c>
      <c r="H19" s="6"/>
      <c r="I19" s="6">
        <f>SUM(I11:I18)</f>
        <v>1354515.5310615669</v>
      </c>
      <c r="J19" s="3">
        <f>SUM(J11:J18)</f>
        <v>1571238.0160314175</v>
      </c>
    </row>
    <row r="20" spans="1:14" ht="28.8" x14ac:dyDescent="0.3">
      <c r="G20" s="7"/>
      <c r="I20" s="50" t="s">
        <v>35</v>
      </c>
      <c r="J20" s="7">
        <f>+J19-COSTEO!C35</f>
        <v>1.2314175255596638E-3</v>
      </c>
      <c r="K20" s="5" t="s">
        <v>54</v>
      </c>
    </row>
    <row r="24" spans="1:14" x14ac:dyDescent="0.3">
      <c r="B24" s="6"/>
      <c r="C24" s="6"/>
      <c r="G24" s="4"/>
      <c r="H24" s="4"/>
      <c r="I24" s="4"/>
    </row>
    <row r="25" spans="1:14" x14ac:dyDescent="0.3">
      <c r="B25" s="18"/>
      <c r="C25" s="18"/>
      <c r="D25" s="24"/>
      <c r="E25" s="33"/>
      <c r="G25" s="37"/>
      <c r="H25" s="37"/>
      <c r="I25" s="4"/>
    </row>
    <row r="26" spans="1:14" x14ac:dyDescent="0.3">
      <c r="B26" s="35"/>
      <c r="C26" s="35"/>
      <c r="D26" s="24"/>
      <c r="G26" s="4"/>
      <c r="H26" s="4"/>
      <c r="I26" s="4"/>
    </row>
  </sheetData>
  <autoFilter ref="B10:J20" xr:uid="{00000000-0009-0000-0000-000000000000}"/>
  <mergeCells count="2">
    <mergeCell ref="F3:G3"/>
    <mergeCell ref="F4:G4"/>
  </mergeCells>
  <pageMargins left="0.70866141732283472" right="0.70866141732283472" top="0.74803149606299213" bottom="0.74803149606299213" header="0.31496062992125984" footer="0.31496062992125984"/>
  <pageSetup scale="4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66"/>
  <sheetViews>
    <sheetView topLeftCell="A10" zoomScale="90" zoomScaleNormal="90" workbookViewId="0">
      <selection activeCell="C25" sqref="C25"/>
    </sheetView>
  </sheetViews>
  <sheetFormatPr baseColWidth="10" defaultColWidth="10.88671875" defaultRowHeight="14.4" x14ac:dyDescent="0.3"/>
  <cols>
    <col min="1" max="1" width="24.33203125" bestFit="1" customWidth="1"/>
    <col min="2" max="2" width="18.6640625" style="5" bestFit="1" customWidth="1"/>
    <col min="3" max="3" width="16.5546875" customWidth="1"/>
    <col min="4" max="4" width="25.33203125" bestFit="1" customWidth="1"/>
    <col min="6" max="6" width="13.6640625" customWidth="1"/>
    <col min="8" max="8" width="11.5546875" bestFit="1" customWidth="1"/>
    <col min="9" max="9" width="31" customWidth="1"/>
    <col min="10" max="10" width="15.109375" customWidth="1"/>
    <col min="11" max="11" width="11" bestFit="1" customWidth="1"/>
    <col min="12" max="12" width="11.5546875" bestFit="1" customWidth="1"/>
  </cols>
  <sheetData>
    <row r="1" spans="1:9" x14ac:dyDescent="0.3">
      <c r="A1" s="23" t="s">
        <v>29</v>
      </c>
      <c r="B1" s="22"/>
      <c r="C1" s="22"/>
      <c r="D1" s="22"/>
      <c r="E1" s="22"/>
      <c r="F1" s="22"/>
    </row>
    <row r="2" spans="1:9" x14ac:dyDescent="0.3">
      <c r="A2" s="74" t="s">
        <v>16</v>
      </c>
      <c r="B2" s="8" t="s">
        <v>21</v>
      </c>
      <c r="C2" s="8" t="s">
        <v>17</v>
      </c>
      <c r="D2" s="8" t="s">
        <v>18</v>
      </c>
      <c r="E2" s="8" t="s">
        <v>19</v>
      </c>
      <c r="F2" s="8" t="s">
        <v>20</v>
      </c>
    </row>
    <row r="3" spans="1:9" ht="19.5" customHeight="1" x14ac:dyDescent="0.3">
      <c r="A3" s="72">
        <v>182066</v>
      </c>
      <c r="B3" t="s">
        <v>69</v>
      </c>
      <c r="C3" s="76">
        <v>759</v>
      </c>
      <c r="D3" s="29">
        <v>0</v>
      </c>
      <c r="E3" s="29">
        <v>0</v>
      </c>
      <c r="F3" s="29">
        <f>+C3+D3-E3</f>
        <v>759</v>
      </c>
      <c r="G3" s="7"/>
    </row>
    <row r="4" spans="1:9" s="5" customFormat="1" ht="20.25" customHeight="1" x14ac:dyDescent="0.3">
      <c r="A4" s="81" t="s">
        <v>70</v>
      </c>
      <c r="B4" s="19" t="s">
        <v>71</v>
      </c>
      <c r="C4" s="76">
        <v>800</v>
      </c>
      <c r="D4" s="29">
        <f>+C4*0.16</f>
        <v>128</v>
      </c>
      <c r="E4" s="29">
        <v>0</v>
      </c>
      <c r="F4" s="29">
        <f t="shared" ref="F4:F6" si="0">+C4+D4-E4</f>
        <v>928</v>
      </c>
    </row>
    <row r="5" spans="1:9" s="5" customFormat="1" ht="21" customHeight="1" x14ac:dyDescent="0.3">
      <c r="A5" s="43" t="s">
        <v>68</v>
      </c>
      <c r="B5" s="43" t="s">
        <v>51</v>
      </c>
      <c r="C5" s="76">
        <v>4032.12</v>
      </c>
      <c r="D5" s="29">
        <f>+C5*0.16</f>
        <v>645.13919999999996</v>
      </c>
      <c r="E5" s="29">
        <v>0</v>
      </c>
      <c r="F5" s="29">
        <f t="shared" si="0"/>
        <v>4677.2591999999995</v>
      </c>
      <c r="H5" s="7"/>
    </row>
    <row r="6" spans="1:9" s="5" customFormat="1" ht="21" customHeight="1" x14ac:dyDescent="0.3">
      <c r="A6" s="43" t="s">
        <v>68</v>
      </c>
      <c r="B6" s="21" t="s">
        <v>52</v>
      </c>
      <c r="C6" s="76">
        <v>5660.15</v>
      </c>
      <c r="D6" s="29">
        <f>+C6*0.16</f>
        <v>905.62399999999991</v>
      </c>
      <c r="E6" s="29">
        <v>0</v>
      </c>
      <c r="F6" s="29">
        <f t="shared" si="0"/>
        <v>6565.7739999999994</v>
      </c>
      <c r="H6" s="7"/>
      <c r="I6" s="63" t="s">
        <v>56</v>
      </c>
    </row>
    <row r="7" spans="1:9" s="5" customFormat="1" ht="20.25" customHeight="1" x14ac:dyDescent="0.3">
      <c r="A7" s="43" t="s">
        <v>62</v>
      </c>
      <c r="B7" s="21" t="s">
        <v>53</v>
      </c>
      <c r="C7" s="77">
        <v>278</v>
      </c>
      <c r="D7" s="29">
        <f t="shared" ref="D7:D16" si="1">+C7*0.16</f>
        <v>44.480000000000004</v>
      </c>
      <c r="E7" s="29">
        <v>0</v>
      </c>
      <c r="F7" s="29">
        <f t="shared" ref="F7:F17" si="2">+C7+D7-E7</f>
        <v>322.48</v>
      </c>
      <c r="H7" s="7"/>
      <c r="I7" s="64" t="s">
        <v>57</v>
      </c>
    </row>
    <row r="8" spans="1:9" s="5" customFormat="1" ht="20.25" customHeight="1" x14ac:dyDescent="0.3">
      <c r="A8" s="43" t="s">
        <v>66</v>
      </c>
      <c r="B8" s="21" t="s">
        <v>67</v>
      </c>
      <c r="C8" s="76">
        <v>9879</v>
      </c>
      <c r="D8" s="29">
        <v>202831</v>
      </c>
      <c r="E8" s="29">
        <v>0</v>
      </c>
      <c r="F8" s="29">
        <f t="shared" si="2"/>
        <v>212710</v>
      </c>
      <c r="H8" s="7"/>
      <c r="I8" s="64"/>
    </row>
    <row r="9" spans="1:9" s="5" customFormat="1" ht="20.25" customHeight="1" x14ac:dyDescent="0.3">
      <c r="A9" s="43" t="s">
        <v>72</v>
      </c>
      <c r="B9" s="21" t="s">
        <v>73</v>
      </c>
      <c r="C9" s="76">
        <v>740</v>
      </c>
      <c r="D9" s="29">
        <f t="shared" si="1"/>
        <v>118.4</v>
      </c>
      <c r="E9" s="29">
        <v>0</v>
      </c>
      <c r="F9" s="29">
        <f t="shared" si="2"/>
        <v>858.4</v>
      </c>
      <c r="H9" s="7"/>
      <c r="I9" s="64"/>
    </row>
    <row r="10" spans="1:9" s="5" customFormat="1" ht="20.25" customHeight="1" x14ac:dyDescent="0.3">
      <c r="A10" s="43" t="s">
        <v>74</v>
      </c>
      <c r="B10" s="21" t="s">
        <v>75</v>
      </c>
      <c r="C10" s="76">
        <v>23500</v>
      </c>
      <c r="D10" s="29">
        <f t="shared" si="1"/>
        <v>3760</v>
      </c>
      <c r="E10" s="29">
        <v>800</v>
      </c>
      <c r="F10" s="29">
        <f t="shared" si="2"/>
        <v>26460</v>
      </c>
      <c r="H10" s="7"/>
      <c r="I10" s="64"/>
    </row>
    <row r="11" spans="1:9" s="5" customFormat="1" ht="20.25" customHeight="1" x14ac:dyDescent="0.3">
      <c r="A11" s="43" t="s">
        <v>76</v>
      </c>
      <c r="B11" s="21" t="s">
        <v>77</v>
      </c>
      <c r="C11" s="76">
        <v>1500</v>
      </c>
      <c r="D11" s="29">
        <f t="shared" si="1"/>
        <v>240</v>
      </c>
      <c r="E11" s="29">
        <v>0</v>
      </c>
      <c r="F11" s="29">
        <f t="shared" si="2"/>
        <v>1740</v>
      </c>
      <c r="H11" s="7"/>
      <c r="I11" s="64"/>
    </row>
    <row r="12" spans="1:9" s="5" customFormat="1" ht="20.25" customHeight="1" x14ac:dyDescent="0.3">
      <c r="A12" s="43">
        <v>76</v>
      </c>
      <c r="B12" s="21" t="s">
        <v>78</v>
      </c>
      <c r="C12" s="76">
        <v>14896.71</v>
      </c>
      <c r="D12" s="29">
        <f t="shared" si="1"/>
        <v>2383.4735999999998</v>
      </c>
      <c r="E12" s="29">
        <v>0</v>
      </c>
      <c r="F12" s="29">
        <f t="shared" si="2"/>
        <v>17280.1836</v>
      </c>
      <c r="H12" s="7"/>
      <c r="I12" s="64"/>
    </row>
    <row r="13" spans="1:9" s="5" customFormat="1" ht="20.25" customHeight="1" x14ac:dyDescent="0.3">
      <c r="A13" s="43">
        <v>179</v>
      </c>
      <c r="B13" s="21" t="s">
        <v>78</v>
      </c>
      <c r="C13" s="76">
        <v>1867.92</v>
      </c>
      <c r="D13" s="29">
        <f t="shared" si="1"/>
        <v>298.86720000000003</v>
      </c>
      <c r="E13" s="29">
        <v>0</v>
      </c>
      <c r="F13" s="29">
        <f t="shared" si="2"/>
        <v>2166.7872000000002</v>
      </c>
      <c r="H13" s="7"/>
      <c r="I13" s="64"/>
    </row>
    <row r="14" spans="1:9" s="5" customFormat="1" ht="20.25" customHeight="1" x14ac:dyDescent="0.3">
      <c r="A14" s="43" t="s">
        <v>79</v>
      </c>
      <c r="B14" s="21" t="s">
        <v>80</v>
      </c>
      <c r="C14" s="76">
        <v>4081.55</v>
      </c>
      <c r="D14" s="29">
        <f t="shared" si="1"/>
        <v>653.048</v>
      </c>
      <c r="E14" s="29">
        <v>0</v>
      </c>
      <c r="F14" s="29">
        <f t="shared" si="2"/>
        <v>4734.598</v>
      </c>
      <c r="H14" s="7"/>
      <c r="I14" s="64"/>
    </row>
    <row r="15" spans="1:9" s="5" customFormat="1" ht="20.25" customHeight="1" x14ac:dyDescent="0.3">
      <c r="A15" s="43"/>
      <c r="B15" s="21"/>
      <c r="C15" s="76">
        <v>0</v>
      </c>
      <c r="D15" s="29">
        <f t="shared" si="1"/>
        <v>0</v>
      </c>
      <c r="E15" s="29">
        <v>0</v>
      </c>
      <c r="F15" s="29">
        <f t="shared" si="2"/>
        <v>0</v>
      </c>
      <c r="H15" s="7"/>
      <c r="I15" s="64"/>
    </row>
    <row r="16" spans="1:9" s="5" customFormat="1" ht="20.25" customHeight="1" x14ac:dyDescent="0.3">
      <c r="A16" s="43"/>
      <c r="B16" s="21"/>
      <c r="C16" s="76">
        <v>0</v>
      </c>
      <c r="D16" s="29">
        <f t="shared" si="1"/>
        <v>0</v>
      </c>
      <c r="E16" s="29">
        <v>0</v>
      </c>
      <c r="F16" s="29">
        <f t="shared" si="2"/>
        <v>0</v>
      </c>
      <c r="H16" s="7"/>
      <c r="I16" s="64"/>
    </row>
    <row r="17" spans="1:13" s="5" customFormat="1" ht="20.25" customHeight="1" x14ac:dyDescent="0.3">
      <c r="A17" s="72"/>
      <c r="B17" s="21"/>
      <c r="C17" s="78">
        <v>0</v>
      </c>
      <c r="D17" s="29">
        <f>C17*16%</f>
        <v>0</v>
      </c>
      <c r="E17" s="29">
        <v>0</v>
      </c>
      <c r="F17" s="29">
        <f t="shared" si="2"/>
        <v>0</v>
      </c>
      <c r="H17" s="7"/>
      <c r="J17" s="7"/>
    </row>
    <row r="18" spans="1:13" x14ac:dyDescent="0.3">
      <c r="A18" s="53" t="s">
        <v>27</v>
      </c>
      <c r="B18" s="4"/>
      <c r="C18" s="14">
        <f>SUM(C3:C17)</f>
        <v>67994.45</v>
      </c>
      <c r="D18" s="14">
        <f>SUM(D3:D17)</f>
        <v>212008.03200000001</v>
      </c>
      <c r="E18" s="14">
        <f>SUM(E3:E17)</f>
        <v>800</v>
      </c>
      <c r="F18" s="14">
        <f>SUM(F3:F17)</f>
        <v>279202.48200000002</v>
      </c>
      <c r="G18" s="7"/>
      <c r="H18" s="7"/>
      <c r="J18" s="68"/>
    </row>
    <row r="19" spans="1:13" s="5" customFormat="1" x14ac:dyDescent="0.3">
      <c r="A19" s="13"/>
      <c r="B19" s="4"/>
      <c r="C19" s="14"/>
      <c r="D19" s="14"/>
      <c r="E19" s="14"/>
      <c r="F19" s="14"/>
      <c r="H19" s="7"/>
      <c r="I19" s="7"/>
      <c r="K19" s="16"/>
    </row>
    <row r="20" spans="1:13" s="5" customFormat="1" x14ac:dyDescent="0.3">
      <c r="A20" s="30" t="s">
        <v>28</v>
      </c>
      <c r="B20" s="31"/>
      <c r="C20" s="31"/>
      <c r="D20" s="31"/>
      <c r="E20" s="31"/>
      <c r="F20" s="31"/>
      <c r="H20" s="6"/>
      <c r="I20" s="7"/>
      <c r="K20" s="16"/>
    </row>
    <row r="21" spans="1:13" s="5" customFormat="1" x14ac:dyDescent="0.3">
      <c r="A21" s="54" t="s">
        <v>48</v>
      </c>
      <c r="B21" s="29"/>
      <c r="C21" s="68">
        <v>956969</v>
      </c>
      <c r="D21" s="29"/>
      <c r="E21" s="29"/>
      <c r="F21" s="44"/>
      <c r="G21" s="90"/>
      <c r="H21" s="91"/>
      <c r="I21" s="92"/>
      <c r="J21" s="69"/>
      <c r="K21" s="16"/>
      <c r="L21" s="34"/>
      <c r="M21" s="24"/>
    </row>
    <row r="22" spans="1:13" s="5" customFormat="1" x14ac:dyDescent="0.3">
      <c r="A22" s="54" t="s">
        <v>49</v>
      </c>
      <c r="B22" s="29"/>
      <c r="C22" s="65">
        <v>0</v>
      </c>
      <c r="D22" s="29"/>
      <c r="E22" s="29"/>
      <c r="F22" s="29"/>
      <c r="H22" s="6"/>
      <c r="I22" s="24"/>
      <c r="J22" s="18"/>
      <c r="K22" s="73"/>
      <c r="L22" s="18"/>
      <c r="M22" s="24"/>
    </row>
    <row r="23" spans="1:13" s="5" customFormat="1" x14ac:dyDescent="0.3">
      <c r="A23" s="55" t="s">
        <v>37</v>
      </c>
      <c r="B23" s="29"/>
      <c r="C23" s="29">
        <v>262885</v>
      </c>
      <c r="D23" s="29"/>
      <c r="E23" s="29"/>
      <c r="F23" s="29"/>
      <c r="H23" s="6"/>
      <c r="K23" s="16"/>
    </row>
    <row r="24" spans="1:13" s="5" customFormat="1" x14ac:dyDescent="0.3">
      <c r="A24" s="55" t="s">
        <v>39</v>
      </c>
      <c r="B24" s="29"/>
      <c r="C24" s="29">
        <v>37958</v>
      </c>
      <c r="D24" s="29"/>
      <c r="E24" s="29"/>
      <c r="F24" s="29"/>
      <c r="H24" s="7"/>
      <c r="K24" s="16"/>
      <c r="L24" s="6"/>
    </row>
    <row r="25" spans="1:13" s="5" customFormat="1" x14ac:dyDescent="0.3">
      <c r="A25" s="55" t="s">
        <v>42</v>
      </c>
      <c r="B25" s="29"/>
      <c r="C25" s="29"/>
      <c r="D25" s="29"/>
      <c r="E25" s="29"/>
      <c r="F25" s="29"/>
      <c r="H25" s="7"/>
      <c r="K25" s="16"/>
      <c r="L25" s="6"/>
    </row>
    <row r="26" spans="1:13" s="5" customFormat="1" x14ac:dyDescent="0.3">
      <c r="A26" s="13"/>
      <c r="B26" s="4"/>
      <c r="C26" s="14"/>
      <c r="D26" s="14"/>
      <c r="E26" s="14"/>
      <c r="F26" s="14"/>
      <c r="K26" s="17"/>
    </row>
    <row r="27" spans="1:13" x14ac:dyDescent="0.3">
      <c r="C27" s="8" t="s">
        <v>17</v>
      </c>
      <c r="D27" s="8" t="s">
        <v>18</v>
      </c>
      <c r="E27" s="8" t="s">
        <v>19</v>
      </c>
      <c r="F27" s="8" t="s">
        <v>20</v>
      </c>
      <c r="G27" s="6"/>
    </row>
    <row r="28" spans="1:13" x14ac:dyDescent="0.3">
      <c r="A28" s="56" t="s">
        <v>30</v>
      </c>
      <c r="B28" s="46" t="s">
        <v>32</v>
      </c>
      <c r="C28" s="20">
        <f>+C18+C21+C22+C23+C24+C25</f>
        <v>1325806.45</v>
      </c>
      <c r="D28" s="20">
        <f>D18+D22</f>
        <v>212008.03200000001</v>
      </c>
      <c r="E28" s="20">
        <f>E18+E22</f>
        <v>800</v>
      </c>
      <c r="F28" s="20">
        <f>F18+F22</f>
        <v>279202.48200000002</v>
      </c>
      <c r="G28" s="6"/>
    </row>
    <row r="29" spans="1:13" x14ac:dyDescent="0.3">
      <c r="A29" s="56" t="s">
        <v>50</v>
      </c>
      <c r="B29" s="1"/>
      <c r="C29" s="66">
        <f>FACTURA!H6</f>
        <v>28709.08</v>
      </c>
      <c r="D29" s="20">
        <f>C29*0.16</f>
        <v>4593.4528</v>
      </c>
      <c r="E29" s="20"/>
      <c r="F29" s="20">
        <f>C29+D29</f>
        <v>33302.532800000001</v>
      </c>
      <c r="G29" s="6"/>
    </row>
    <row r="30" spans="1:13" s="5" customFormat="1" x14ac:dyDescent="0.3">
      <c r="A30" s="46" t="s">
        <v>31</v>
      </c>
      <c r="B30" s="20"/>
      <c r="C30" s="20">
        <v>0</v>
      </c>
      <c r="D30" s="20"/>
      <c r="E30" s="21"/>
      <c r="F30" s="20"/>
      <c r="G30" s="6"/>
      <c r="I30" s="61" t="s">
        <v>55</v>
      </c>
    </row>
    <row r="31" spans="1:13" s="5" customFormat="1" x14ac:dyDescent="0.3">
      <c r="A31" s="24"/>
      <c r="B31" s="18"/>
      <c r="C31" s="18"/>
      <c r="D31" s="18"/>
      <c r="E31" s="4"/>
      <c r="F31" s="18"/>
      <c r="G31" s="7"/>
      <c r="H31" s="7"/>
      <c r="I31" s="7"/>
    </row>
    <row r="32" spans="1:13" s="5" customFormat="1" x14ac:dyDescent="0.3">
      <c r="A32" s="24"/>
      <c r="B32" s="18"/>
      <c r="C32" s="18"/>
      <c r="E32" s="4"/>
      <c r="F32" s="18"/>
    </row>
    <row r="33" spans="1:10" s="5" customFormat="1" x14ac:dyDescent="0.3">
      <c r="B33" s="57" t="s">
        <v>22</v>
      </c>
      <c r="C33" s="20">
        <f>SUM(C28:C30)</f>
        <v>1354515.53</v>
      </c>
      <c r="D33" s="59" t="s">
        <v>34</v>
      </c>
      <c r="E33" s="6"/>
      <c r="F33" s="6"/>
      <c r="I33" s="7"/>
    </row>
    <row r="34" spans="1:10" s="5" customFormat="1" x14ac:dyDescent="0.3">
      <c r="B34" s="56" t="s">
        <v>18</v>
      </c>
      <c r="C34" s="20">
        <f>+C33*0.16</f>
        <v>216722.48480000001</v>
      </c>
      <c r="D34" s="25"/>
      <c r="E34" s="6"/>
      <c r="F34" s="6"/>
    </row>
    <row r="35" spans="1:10" s="5" customFormat="1" x14ac:dyDescent="0.3">
      <c r="B35" s="58" t="s">
        <v>33</v>
      </c>
      <c r="C35" s="26">
        <f>+C33+C34</f>
        <v>1571238.0148</v>
      </c>
      <c r="D35" s="25"/>
      <c r="E35" s="6"/>
      <c r="F35" s="6"/>
      <c r="H35" s="7"/>
    </row>
    <row r="36" spans="1:10" s="5" customFormat="1" x14ac:dyDescent="0.3">
      <c r="C36" s="6"/>
      <c r="D36" s="6"/>
      <c r="E36" s="6"/>
      <c r="F36" s="6"/>
      <c r="H36" s="7"/>
    </row>
    <row r="37" spans="1:10" s="5" customFormat="1" x14ac:dyDescent="0.3">
      <c r="A37" s="24"/>
      <c r="B37" s="24"/>
      <c r="C37" s="18"/>
      <c r="D37" s="18"/>
      <c r="E37" s="6"/>
      <c r="F37" s="6"/>
      <c r="H37" s="7"/>
    </row>
    <row r="38" spans="1:10" x14ac:dyDescent="0.3">
      <c r="A38" s="24"/>
      <c r="B38" s="24"/>
      <c r="C38" s="35"/>
      <c r="D38" s="18"/>
      <c r="F38" s="6"/>
      <c r="I38" s="7"/>
    </row>
    <row r="39" spans="1:10" s="5" customFormat="1" x14ac:dyDescent="0.3">
      <c r="A39" s="24"/>
      <c r="B39" s="24"/>
      <c r="C39" s="35"/>
      <c r="D39" s="18"/>
      <c r="F39" s="6"/>
      <c r="H39" s="28"/>
      <c r="I39" s="32"/>
    </row>
    <row r="40" spans="1:10" x14ac:dyDescent="0.3">
      <c r="A40" s="24"/>
      <c r="B40" s="24"/>
      <c r="C40" s="35"/>
      <c r="D40" s="24"/>
      <c r="H40" s="7"/>
      <c r="I40" s="7"/>
      <c r="J40" s="7"/>
    </row>
    <row r="41" spans="1:10" x14ac:dyDescent="0.3">
      <c r="A41" s="24"/>
      <c r="B41" s="24"/>
      <c r="C41" s="42"/>
      <c r="D41" s="24"/>
    </row>
    <row r="42" spans="1:10" x14ac:dyDescent="0.3">
      <c r="A42" s="24"/>
      <c r="B42" s="24"/>
      <c r="C42" s="18"/>
      <c r="D42" s="24"/>
    </row>
    <row r="43" spans="1:10" x14ac:dyDescent="0.3">
      <c r="A43" s="24"/>
      <c r="B43" s="24"/>
      <c r="C43" s="18"/>
      <c r="D43" s="24"/>
      <c r="F43" s="9"/>
    </row>
    <row r="44" spans="1:10" x14ac:dyDescent="0.3">
      <c r="A44" s="24"/>
      <c r="B44" s="24"/>
      <c r="C44" s="35"/>
      <c r="D44" s="24"/>
    </row>
    <row r="45" spans="1:10" x14ac:dyDescent="0.3">
      <c r="A45" s="24"/>
      <c r="B45" s="24"/>
      <c r="C45" s="24"/>
      <c r="D45" s="24"/>
    </row>
    <row r="46" spans="1:10" x14ac:dyDescent="0.3">
      <c r="A46" s="24"/>
      <c r="B46" s="24"/>
      <c r="C46" s="24"/>
      <c r="D46" s="24"/>
    </row>
    <row r="50" spans="1:6" x14ac:dyDescent="0.3">
      <c r="A50" s="24"/>
      <c r="B50" s="24"/>
      <c r="C50" s="24"/>
    </row>
    <row r="51" spans="1:6" x14ac:dyDescent="0.3">
      <c r="A51" s="24"/>
      <c r="B51" s="24"/>
      <c r="C51" s="24"/>
    </row>
    <row r="52" spans="1:6" x14ac:dyDescent="0.3">
      <c r="A52" s="89"/>
      <c r="B52" s="89"/>
      <c r="C52" s="89"/>
    </row>
    <row r="53" spans="1:6" x14ac:dyDescent="0.3">
      <c r="A53" s="24"/>
      <c r="B53" s="24"/>
      <c r="C53" s="24"/>
      <c r="D53" s="24"/>
      <c r="E53" s="35"/>
      <c r="F53" s="24"/>
    </row>
    <row r="54" spans="1:6" x14ac:dyDescent="0.3">
      <c r="A54" s="18"/>
      <c r="B54" s="18"/>
      <c r="C54" s="18"/>
      <c r="D54" s="35"/>
      <c r="E54" s="42"/>
      <c r="F54" s="35"/>
    </row>
    <row r="55" spans="1:6" x14ac:dyDescent="0.3">
      <c r="A55" s="24"/>
      <c r="B55" s="24"/>
      <c r="C55" s="10"/>
      <c r="D55" s="24"/>
      <c r="E55" s="18"/>
      <c r="F55" s="24"/>
    </row>
    <row r="56" spans="1:6" x14ac:dyDescent="0.3">
      <c r="A56" s="24"/>
      <c r="B56" s="24"/>
      <c r="C56" s="12"/>
      <c r="D56" s="24"/>
      <c r="E56" s="24"/>
      <c r="F56" s="24"/>
    </row>
    <row r="57" spans="1:6" x14ac:dyDescent="0.3">
      <c r="A57" s="24"/>
      <c r="B57" s="24"/>
      <c r="C57" s="11"/>
      <c r="D57" s="24"/>
      <c r="E57" s="24"/>
      <c r="F57" s="24"/>
    </row>
    <row r="58" spans="1:6" x14ac:dyDescent="0.3">
      <c r="A58" s="24"/>
      <c r="B58" s="24"/>
      <c r="C58" s="12"/>
      <c r="D58" s="24"/>
      <c r="E58" s="24"/>
      <c r="F58" s="24"/>
    </row>
    <row r="59" spans="1:6" x14ac:dyDescent="0.3">
      <c r="A59" s="24"/>
      <c r="B59" s="24"/>
      <c r="C59" s="12"/>
      <c r="D59" s="24"/>
      <c r="E59" s="24"/>
      <c r="F59" s="24"/>
    </row>
    <row r="60" spans="1:6" x14ac:dyDescent="0.3">
      <c r="A60" s="24"/>
      <c r="B60" s="24"/>
      <c r="C60" s="12"/>
      <c r="D60" s="24"/>
      <c r="E60" s="24"/>
      <c r="F60" s="24"/>
    </row>
    <row r="61" spans="1:6" x14ac:dyDescent="0.3">
      <c r="A61" s="24"/>
      <c r="B61" s="24"/>
      <c r="C61" s="24"/>
      <c r="D61" s="24"/>
      <c r="E61" s="24"/>
      <c r="F61" s="24"/>
    </row>
    <row r="62" spans="1:6" x14ac:dyDescent="0.3">
      <c r="A62" s="24"/>
      <c r="B62" s="24"/>
      <c r="C62" s="35"/>
      <c r="D62" s="24"/>
      <c r="E62" s="24"/>
      <c r="F62" s="24"/>
    </row>
    <row r="63" spans="1:6" x14ac:dyDescent="0.3">
      <c r="A63" s="24"/>
      <c r="B63" s="24"/>
      <c r="C63" s="35"/>
      <c r="D63" s="24"/>
      <c r="E63" s="24"/>
      <c r="F63" s="24"/>
    </row>
    <row r="64" spans="1:6" x14ac:dyDescent="0.3">
      <c r="A64" s="24"/>
      <c r="B64" s="24"/>
      <c r="C64" s="24"/>
      <c r="D64" s="24"/>
      <c r="E64" s="24"/>
      <c r="F64" s="24"/>
    </row>
    <row r="65" spans="1:6" x14ac:dyDescent="0.3">
      <c r="A65" s="24"/>
      <c r="B65" s="24"/>
      <c r="C65" s="24"/>
      <c r="D65" s="24"/>
      <c r="E65" s="24"/>
      <c r="F65" s="24"/>
    </row>
    <row r="66" spans="1:6" x14ac:dyDescent="0.3">
      <c r="A66" s="24"/>
      <c r="B66" s="24"/>
      <c r="C66" s="24"/>
      <c r="D66" s="24"/>
      <c r="E66" s="24"/>
      <c r="F66" s="24"/>
    </row>
  </sheetData>
  <mergeCells count="2">
    <mergeCell ref="A52:C52"/>
    <mergeCell ref="G21:I21"/>
  </mergeCells>
  <phoneticPr fontId="4" type="noConversion"/>
  <pageMargins left="0.70866141732283472" right="0.70866141732283472" top="0.74803149606299213" bottom="0.74803149606299213" header="0.31496062992125984" footer="0.31496062992125984"/>
  <pageSetup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F25"/>
  <sheetViews>
    <sheetView workbookViewId="0">
      <selection activeCell="B15" sqref="B15"/>
    </sheetView>
  </sheetViews>
  <sheetFormatPr baseColWidth="10" defaultColWidth="10.88671875" defaultRowHeight="14.4" x14ac:dyDescent="0.3"/>
  <cols>
    <col min="2" max="2" width="57.33203125" bestFit="1" customWidth="1"/>
    <col min="4" max="4" width="11.44140625" style="15"/>
    <col min="5" max="5" width="12.109375" style="16" bestFit="1" customWidth="1"/>
    <col min="6" max="6" width="12.5546875" bestFit="1" customWidth="1"/>
  </cols>
  <sheetData>
    <row r="4" spans="2:6" x14ac:dyDescent="0.3">
      <c r="B4" t="str">
        <f>FACTURA!C10</f>
        <v>DESCRIPCION</v>
      </c>
      <c r="C4" t="str">
        <f>FACTURA!D10</f>
        <v>UM</v>
      </c>
      <c r="D4" s="15" t="str">
        <f>FACTURA!E10</f>
        <v>CANT.</v>
      </c>
      <c r="E4" s="16" t="str">
        <f>FACTURA!F10</f>
        <v>P.U.</v>
      </c>
      <c r="F4" t="s">
        <v>25</v>
      </c>
    </row>
    <row r="5" spans="2:6" x14ac:dyDescent="0.3">
      <c r="B5" t="str">
        <f>FACTURA!C11</f>
        <v>BURO DE MADERA PARA DORMITORIO, CAMA DE MADERA, COMODA DE MADERA, MUEBLE DE 
MADERA CON BASE DE METAL PARA DORMITORIO (COMODA), MUEBLE DE MADERA PARA 
DORMITORIO (COMODA), MUEBLES DE MADERA DE LOS TIPOS UTILIZADOS EN DORMITORIOS.</v>
      </c>
      <c r="C5" s="5" t="str">
        <f>FACTURA!D11</f>
        <v>PIEZA</v>
      </c>
      <c r="D5" s="15">
        <f>FACTURA!E11</f>
        <v>295</v>
      </c>
      <c r="E5" s="16" t="e">
        <f>FACTURA!#REF!</f>
        <v>#REF!</v>
      </c>
      <c r="F5" s="17" t="e">
        <f>D5*E5</f>
        <v>#REF!</v>
      </c>
    </row>
    <row r="6" spans="2:6" x14ac:dyDescent="0.3">
      <c r="B6" s="5" t="e">
        <f>FACTURA!#REF!</f>
        <v>#REF!</v>
      </c>
      <c r="C6" s="5" t="e">
        <f>FACTURA!#REF!</f>
        <v>#REF!</v>
      </c>
      <c r="D6" s="15" t="e">
        <f>FACTURA!#REF!</f>
        <v>#REF!</v>
      </c>
      <c r="E6" s="16" t="e">
        <f>FACTURA!#REF!</f>
        <v>#REF!</v>
      </c>
      <c r="F6" s="17" t="e">
        <f t="shared" ref="F6:F11" si="0">D6*E6</f>
        <v>#REF!</v>
      </c>
    </row>
    <row r="7" spans="2:6" x14ac:dyDescent="0.3">
      <c r="B7" s="5" t="e">
        <f>FACTURA!#REF!</f>
        <v>#REF!</v>
      </c>
      <c r="C7" s="5" t="e">
        <f>FACTURA!#REF!</f>
        <v>#REF!</v>
      </c>
      <c r="D7" s="15" t="e">
        <f>FACTURA!#REF!</f>
        <v>#REF!</v>
      </c>
      <c r="E7" s="16" t="e">
        <f>FACTURA!#REF!</f>
        <v>#REF!</v>
      </c>
      <c r="F7" s="17" t="e">
        <f t="shared" si="0"/>
        <v>#REF!</v>
      </c>
    </row>
    <row r="8" spans="2:6" x14ac:dyDescent="0.3">
      <c r="B8" s="5" t="e">
        <f>FACTURA!#REF!</f>
        <v>#REF!</v>
      </c>
      <c r="C8" s="5" t="e">
        <f>FACTURA!#REF!</f>
        <v>#REF!</v>
      </c>
      <c r="D8" s="15" t="e">
        <f>FACTURA!#REF!</f>
        <v>#REF!</v>
      </c>
      <c r="E8" s="16" t="e">
        <f>FACTURA!#REF!</f>
        <v>#REF!</v>
      </c>
      <c r="F8" s="17" t="e">
        <f t="shared" si="0"/>
        <v>#REF!</v>
      </c>
    </row>
    <row r="9" spans="2:6" x14ac:dyDescent="0.3">
      <c r="B9" s="5" t="e">
        <f>FACTURA!#REF!</f>
        <v>#REF!</v>
      </c>
      <c r="C9" s="5" t="e">
        <f>FACTURA!#REF!</f>
        <v>#REF!</v>
      </c>
      <c r="D9" s="15" t="e">
        <f>FACTURA!#REF!</f>
        <v>#REF!</v>
      </c>
      <c r="E9" s="16" t="e">
        <f>FACTURA!#REF!</f>
        <v>#REF!</v>
      </c>
      <c r="F9" s="17" t="e">
        <f t="shared" si="0"/>
        <v>#REF!</v>
      </c>
    </row>
    <row r="10" spans="2:6" x14ac:dyDescent="0.3">
      <c r="B10" s="5" t="e">
        <f>FACTURA!#REF!</f>
        <v>#REF!</v>
      </c>
      <c r="C10" s="5" t="e">
        <f>FACTURA!#REF!</f>
        <v>#REF!</v>
      </c>
      <c r="D10" s="15" t="e">
        <f>FACTURA!#REF!</f>
        <v>#REF!</v>
      </c>
      <c r="E10" s="16" t="e">
        <f>FACTURA!#REF!</f>
        <v>#REF!</v>
      </c>
      <c r="F10" s="17" t="e">
        <f t="shared" si="0"/>
        <v>#REF!</v>
      </c>
    </row>
    <row r="11" spans="2:6" x14ac:dyDescent="0.3">
      <c r="B11" s="5" t="e">
        <f>FACTURA!#REF!</f>
        <v>#REF!</v>
      </c>
      <c r="C11" s="5" t="e">
        <f>FACTURA!#REF!</f>
        <v>#REF!</v>
      </c>
      <c r="D11" s="15" t="e">
        <f>FACTURA!#REF!</f>
        <v>#REF!</v>
      </c>
      <c r="E11" s="16" t="e">
        <f>FACTURA!#REF!</f>
        <v>#REF!</v>
      </c>
      <c r="F11" s="17" t="e">
        <f t="shared" si="0"/>
        <v>#REF!</v>
      </c>
    </row>
    <row r="12" spans="2:6" x14ac:dyDescent="0.3">
      <c r="B12" s="5"/>
      <c r="E12" s="16" t="s">
        <v>25</v>
      </c>
      <c r="F12" s="17" t="e">
        <f>SUM(F5:F11)</f>
        <v>#REF!</v>
      </c>
    </row>
    <row r="13" spans="2:6" x14ac:dyDescent="0.3">
      <c r="B13" s="5"/>
      <c r="E13" s="16" t="s">
        <v>26</v>
      </c>
      <c r="F13" s="17" t="e">
        <f>F12*0.16</f>
        <v>#REF!</v>
      </c>
    </row>
    <row r="14" spans="2:6" x14ac:dyDescent="0.3">
      <c r="B14" s="5"/>
      <c r="E14" s="16" t="s">
        <v>20</v>
      </c>
      <c r="F14" s="17" t="e">
        <f>SUM(F12:F13)</f>
        <v>#REF!</v>
      </c>
    </row>
    <row r="15" spans="2:6" x14ac:dyDescent="0.3">
      <c r="B15" s="5"/>
    </row>
    <row r="16" spans="2:6" x14ac:dyDescent="0.3">
      <c r="B16" s="5"/>
    </row>
    <row r="17" spans="2:2" x14ac:dyDescent="0.3">
      <c r="B17" s="5"/>
    </row>
    <row r="18" spans="2:2" x14ac:dyDescent="0.3">
      <c r="B18" s="5"/>
    </row>
    <row r="19" spans="2:2" x14ac:dyDescent="0.3">
      <c r="B19" s="5"/>
    </row>
    <row r="20" spans="2:2" x14ac:dyDescent="0.3">
      <c r="B20" s="5"/>
    </row>
    <row r="21" spans="2:2" x14ac:dyDescent="0.3">
      <c r="B21" s="5"/>
    </row>
    <row r="22" spans="2:2" x14ac:dyDescent="0.3">
      <c r="B22" s="5"/>
    </row>
    <row r="23" spans="2:2" x14ac:dyDescent="0.3">
      <c r="B23" s="5"/>
    </row>
    <row r="24" spans="2:2" x14ac:dyDescent="0.3">
      <c r="B24" s="5"/>
    </row>
    <row r="25" spans="2:2" x14ac:dyDescent="0.3">
      <c r="B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FACTURA</vt:lpstr>
      <vt:lpstr>COSTEO</vt:lpstr>
      <vt:lpstr>Hoja2</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Fco</dc:creator>
  <cp:lastModifiedBy>Frida Monserrat Richaud Loria</cp:lastModifiedBy>
  <cp:lastPrinted>2020-10-29T19:24:53Z</cp:lastPrinted>
  <dcterms:created xsi:type="dcterms:W3CDTF">2012-06-20T20:54:28Z</dcterms:created>
  <dcterms:modified xsi:type="dcterms:W3CDTF">2021-11-03T23:58:10Z</dcterms:modified>
</cp:coreProperties>
</file>