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02 OHM ONCUE\"/>
    </mc:Choice>
  </mc:AlternateContent>
  <xr:revisionPtr revIDLastSave="0" documentId="8_{C53469F4-26BE-480E-83EF-9894B964D174}" xr6:coauthVersionLast="47" xr6:coauthVersionMax="47" xr10:uidLastSave="{00000000-0000-0000-0000-000000000000}"/>
  <bookViews>
    <workbookView xWindow="384" yWindow="384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C7" i="2"/>
  <c r="C9" i="2" s="1"/>
  <c r="G13" i="4"/>
  <c r="G14" i="4"/>
  <c r="G15" i="4"/>
  <c r="G16" i="4"/>
  <c r="G17" i="4"/>
  <c r="G11" i="4"/>
  <c r="K9" i="4"/>
  <c r="G18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5" i="4" l="1"/>
  <c r="I15" i="4" s="1"/>
  <c r="J15" i="4" s="1"/>
  <c r="H16" i="4"/>
  <c r="I16" i="4" s="1"/>
  <c r="J16" i="4" s="1"/>
  <c r="H13" i="4"/>
  <c r="I13" i="4" s="1"/>
  <c r="J13" i="4" s="1"/>
  <c r="H14" i="4"/>
  <c r="I14" i="4" s="1"/>
  <c r="J14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<sst xmlns="http://schemas.openxmlformats.org/spreadsheetml/2006/main" count="89" uniqueCount="71">
  <si>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</si>
  <si>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</si>
  <si>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</si>
  <si>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</si>
  <si>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</si>
  <si>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</si>
  <si>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</si>
  <si>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</si>
  <si>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</si>
  <si>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</si>
  <si>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</si>
  <si>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</si>
  <si>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</si>
  <si>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</si>
  <si>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</si>
  <si>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</si>
  <si>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</si>
  <si>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</si>
  <si>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</si>
  <si>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</si>
  <si>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</si>
  <si>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</si>
  <si>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</si>
  <si>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</si>
  <si>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</si>
  <si>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</si>
  <si>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</si>
  <si>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</si>
  <si>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</si>
  <si>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</si>
  <si>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</si>
  <si>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</si>
  <si>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</si>
  <si>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</si>
  <si>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</si>
  <si>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</si>
  <si>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</si>
  <si>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</si>
  <si>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</si>
  <si>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</si>
  <si>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</si>
  <si>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</si>
  <si>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</si>
  <si>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</si>
  <si>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</si>
  <si>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</si>
  <si>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</si>
  <si>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</si>
  <si>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</si>
  <si>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</si>
  <si>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</si>
  <si>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</si>
  <si>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</si>
  <si>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</si>
  <si>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</si>
  <si>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</si>
  <si>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</si>
  <si>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</si>
  <si>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</si>
  <si>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</si>
  <si>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OHM </t>
  </si>
  <si>
    <t>L902</t>
  </si>
  <si>
    <t>21 53 3506 1001532</t>
  </si>
  <si>
    <t>AMPLICADOR ELECTRICO DE AUDIOFRECUENCIA</t>
  </si>
  <si>
    <t>3C 9228</t>
  </si>
  <si>
    <t>MCUN 10225</t>
  </si>
  <si>
    <t>BGS</t>
  </si>
  <si>
    <t>B 26734</t>
  </si>
  <si>
    <t>CARGO RF</t>
  </si>
  <si>
    <t>D 3765</t>
  </si>
  <si>
    <t>VAZVAL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</si>
</sst>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B1" zoomScale="80" zoomScaleNormal="80" workbookViewId="0">
      <selection activeCell="H7" sqref="H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COSTEO!C13</f>
        <v>105111</v>
      </c>
      <c r="I1" s="27" t="s">
        <v>36</v>
      </c>
      <c r="J1" s="5">
        <v>20.264299999999999</v>
      </c>
    </row>
    <row r="2" spans="1:14" x14ac:dyDescent="0.3">
      <c r="B2" s="46" t="s">
        <v>43</v>
      </c>
      <c r="C2" s="19" t="s">
        <v>60</v>
      </c>
      <c r="G2" s="48" t="s">
        <v>15</v>
      </c>
      <c r="H2" s="1">
        <f>COSTEO!C14</f>
        <v>6251</v>
      </c>
      <c r="I2" s="27" t="s">
        <v>8</v>
      </c>
      <c r="J2" s="5">
        <f>H7/H1+1</f>
        <v>1.1779746648780813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8442.7999999999993</v>
      </c>
      <c r="K5" s="27" t="s">
        <v>24</v>
      </c>
      <c r="L5" s="1">
        <f>J19</f>
        <v>143628.9902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f>3678.89+334.405</f>
        <v>4013.2950000000001</v>
      </c>
      <c r="K6" s="27" t="s">
        <v>23</v>
      </c>
      <c r="L6" s="75">
        <f>H1</f>
        <v>105111</v>
      </c>
    </row>
    <row r="7" spans="1:14" ht="15" thickBot="1" x14ac:dyDescent="0.35">
      <c r="B7" s="46" t="s">
        <v>46</v>
      </c>
      <c r="C7" s="47">
        <v>44492</v>
      </c>
      <c r="G7" s="48" t="s">
        <v>7</v>
      </c>
      <c r="H7" s="1">
        <f>H5+H6+H2+H3+H4</f>
        <v>18707.095000000001</v>
      </c>
      <c r="K7" s="49" t="s">
        <v>12</v>
      </c>
      <c r="L7" s="1">
        <v>32266.99</v>
      </c>
      <c r="M7" s="36"/>
      <c r="N7" s="41"/>
    </row>
    <row r="8" spans="1:14" ht="15" thickBot="1" x14ac:dyDescent="0.35">
      <c r="G8" s="48" t="s">
        <v>9</v>
      </c>
      <c r="H8" s="2">
        <f>H1+H7</f>
        <v>123818.095</v>
      </c>
      <c r="K8" s="49" t="s">
        <v>47</v>
      </c>
      <c r="L8" s="38">
        <f>H2</f>
        <v>6251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1.9999999858555384E-4</v>
      </c>
      <c r="M10" s="4"/>
      <c r="N10" s="4"/>
    </row>
    <row r="11" spans="1:14" x14ac:dyDescent="0.3">
      <c r="A11" s="5">
        <v>1</v>
      </c>
      <c r="B11" s="72">
        <v>85184099</v>
      </c>
      <c r="C11" s="19" t="s">
        <v>63</v>
      </c>
      <c r="D11" s="60" t="s">
        <v>59</v>
      </c>
      <c r="E11" s="81">
        <v>2</v>
      </c>
      <c r="F11" s="66">
        <v>52555.5</v>
      </c>
      <c r="G11" s="19">
        <f>E11*F11</f>
        <v>105111</v>
      </c>
      <c r="H11" s="70">
        <f>F11*$J$2</f>
        <v>61909.047500000001</v>
      </c>
      <c r="I11" s="71">
        <f>E11*H11</f>
        <v>123818.095</v>
      </c>
      <c r="J11" s="71">
        <f>I11*1.16</f>
        <v>143628.9902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81">
        <v>1</v>
      </c>
      <c r="F12" s="66">
        <v>0</v>
      </c>
      <c r="G12" s="19">
        <f t="shared" ref="G12:G18" si="0">E12*F12</f>
        <v>0</v>
      </c>
      <c r="H12" s="70">
        <f t="shared" ref="H12:H18" si="1">F12*$J$2</f>
        <v>0</v>
      </c>
      <c r="I12" s="71">
        <f t="shared" ref="I12:I18" si="2">E12*H12</f>
        <v>0</v>
      </c>
      <c r="J12" s="71">
        <f t="shared" ref="J12:J17" si="3">I12*1.16</f>
        <v>0</v>
      </c>
      <c r="L12" s="1"/>
      <c r="N12" s="6"/>
    </row>
    <row r="13" spans="1:14" s="13" customFormat="1" x14ac:dyDescent="0.3">
      <c r="A13" s="13">
        <v>3</v>
      </c>
      <c r="B13" s="43"/>
      <c r="C13" s="21"/>
      <c r="D13" s="60" t="s">
        <v>59</v>
      </c>
      <c r="E13" s="86">
        <v>1</v>
      </c>
      <c r="F13" s="87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8"/>
      <c r="N13" s="14"/>
    </row>
    <row r="14" spans="1:14" x14ac:dyDescent="0.3">
      <c r="A14" s="4">
        <v>4</v>
      </c>
      <c r="B14" s="72"/>
      <c r="C14" s="19"/>
      <c r="D14" s="60" t="s">
        <v>59</v>
      </c>
      <c r="E14" s="81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1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86">
        <v>1</v>
      </c>
      <c r="F16" s="87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123818.095</v>
      </c>
      <c r="J19" s="3">
        <f>SUM(J11:J18)</f>
        <v>143628.9902</v>
      </c>
    </row>
    <row r="20" spans="1:14" ht="28.8" x14ac:dyDescent="0.3">
      <c r="G20" s="7"/>
      <c r="I20" s="50" t="s">
        <v>35</v>
      </c>
      <c r="J20" s="7">
        <f>+J19-COSTEO!C26</f>
        <v>0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topLeftCell="A4" zoomScale="90" zoomScaleNormal="90" workbookViewId="0">
      <selection activeCell="C9" sqref="C9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65</v>
      </c>
      <c r="B3" t="s">
        <v>66</v>
      </c>
      <c r="C3" s="66">
        <v>913.8</v>
      </c>
      <c r="D3" s="29">
        <f>C3*16%</f>
        <v>146.208</v>
      </c>
      <c r="E3" s="29">
        <v>0</v>
      </c>
      <c r="F3" s="29">
        <f>+C3+D3-E3</f>
        <v>1060.008</v>
      </c>
      <c r="G3" s="7"/>
    </row>
    <row r="4" spans="1:13" s="5" customFormat="1" ht="20.25" customHeight="1" x14ac:dyDescent="0.3">
      <c r="A4" s="83" t="s">
        <v>67</v>
      </c>
      <c r="B4" s="19" t="s">
        <v>68</v>
      </c>
      <c r="C4" s="76">
        <v>1240</v>
      </c>
      <c r="D4" s="29">
        <f>+C4*0.16</f>
        <v>198.4</v>
      </c>
      <c r="E4">
        <v>0</v>
      </c>
      <c r="F4" s="29">
        <f t="shared" ref="F4:F6" si="0">+C4+D4-E4</f>
        <v>1438.4</v>
      </c>
    </row>
    <row r="5" spans="1:13" s="5" customFormat="1" ht="21" customHeight="1" x14ac:dyDescent="0.3">
      <c r="A5" s="43" t="s">
        <v>64</v>
      </c>
      <c r="B5" s="43" t="s">
        <v>51</v>
      </c>
      <c r="C5" s="77">
        <v>2620</v>
      </c>
      <c r="D5" s="29">
        <f>+C5*0.16</f>
        <v>419.2</v>
      </c>
      <c r="E5" s="29"/>
      <c r="F5" s="29">
        <f t="shared" si="0"/>
        <v>3039.2</v>
      </c>
      <c r="H5" s="7"/>
    </row>
    <row r="6" spans="1:13" s="5" customFormat="1" ht="21" customHeight="1" x14ac:dyDescent="0.3">
      <c r="A6" s="43" t="s">
        <v>64</v>
      </c>
      <c r="B6" s="21" t="s">
        <v>52</v>
      </c>
      <c r="C6" s="78">
        <v>1300</v>
      </c>
      <c r="D6" s="29">
        <f>+C6*0.16</f>
        <v>208</v>
      </c>
      <c r="E6" s="29"/>
      <c r="F6" s="29">
        <f t="shared" si="0"/>
        <v>1508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891+278</f>
        <v>1169</v>
      </c>
      <c r="D7">
        <v>17960</v>
      </c>
      <c r="E7" s="29"/>
      <c r="F7" s="29">
        <f t="shared" ref="F7:F8" si="1">+C7+D7-E7</f>
        <v>19129</v>
      </c>
      <c r="H7" s="7"/>
      <c r="I7" s="64" t="s">
        <v>57</v>
      </c>
    </row>
    <row r="8" spans="1:13" s="5" customFormat="1" ht="20.25" customHeight="1" x14ac:dyDescent="0.3">
      <c r="A8" s="72" t="s">
        <v>69</v>
      </c>
      <c r="B8" s="21" t="s">
        <v>70</v>
      </c>
      <c r="C8" s="80">
        <v>1200</v>
      </c>
      <c r="D8" s="29">
        <f>C8*16%</f>
        <v>192</v>
      </c>
      <c r="E8" s="84">
        <v>0</v>
      </c>
      <c r="F8" s="29">
        <f t="shared" si="1"/>
        <v>1392</v>
      </c>
      <c r="H8" s="7"/>
      <c r="J8" s="7"/>
    </row>
    <row r="9" spans="1:13" x14ac:dyDescent="0.3">
      <c r="A9" s="53" t="s">
        <v>27</v>
      </c>
      <c r="B9" s="4"/>
      <c r="C9" s="14">
        <f>SUM(C3:C8)</f>
        <v>8442.7999999999993</v>
      </c>
      <c r="D9" s="14">
        <f>SUM(D3:D8)</f>
        <v>19123.808000000001</v>
      </c>
      <c r="E9" s="14">
        <f>SUM(E3:E8)</f>
        <v>0</v>
      </c>
      <c r="F9" s="14">
        <f>SUM(F3:F8)</f>
        <v>27566.608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105111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6251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119804.8</v>
      </c>
      <c r="D19" s="20">
        <f>D9+D13</f>
        <v>19123.808000000001</v>
      </c>
      <c r="E19" s="20">
        <f>E9+E13</f>
        <v>0</v>
      </c>
      <c r="F19" s="20">
        <f>F9+F13</f>
        <v>27566.608</v>
      </c>
      <c r="G19" s="6"/>
    </row>
    <row r="20" spans="1:11" x14ac:dyDescent="0.3">
      <c r="A20" s="56" t="s">
        <v>50</v>
      </c>
      <c r="B20" s="1"/>
      <c r="C20" s="66">
        <f>FACTURA!H6</f>
        <v>4013.2950000000001</v>
      </c>
      <c r="D20" s="20">
        <f>C20*0.16</f>
        <v>642.12720000000002</v>
      </c>
      <c r="E20" s="20"/>
      <c r="F20" s="20">
        <f>C20+D20</f>
        <v>4655.4222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123818.095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19810.895199999999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143628.9902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AMPLICADOR ELECTRICO DE AUDIOFRECUENCIA</v>
      </c>
      <c r="C5" s="5" t="str">
        <f>FACTURA!D11</f>
        <v>PIEZA</v>
      </c>
      <c r="D5" s="15">
        <f>FACTURA!E11</f>
        <v>2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2021-11-04T21:32:06Z</dcterms:modified>
</cp:coreProperties>
</file>