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917 MOLDURAS SAN LUIS\"/>
    </mc:Choice>
  </mc:AlternateContent>
  <xr:revisionPtr revIDLastSave="0" documentId="8_{295EE334-688E-4DE6-B372-75753AD2C21B}" xr6:coauthVersionLast="47" xr6:coauthVersionMax="47" xr10:uidLastSave="{00000000-0000-0000-0000-000000000000}"/>
  <bookViews>
    <workbookView xWindow="0" yWindow="0" windowWidth="11352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G13" i="4"/>
  <c r="G14" i="4"/>
  <c r="G15" i="4"/>
  <c r="G16" i="4"/>
  <c r="G17" i="4"/>
  <c r="C9" i="2"/>
  <c r="G11" i="4"/>
  <c r="K9" i="4"/>
  <c r="G18" i="4"/>
  <c r="G12" i="4" l="1"/>
  <c r="H1" i="4"/>
  <c r="D8" i="2" l="1"/>
  <c r="C20" i="2" l="1"/>
  <c r="D20" i="2" s="1"/>
  <c r="F7" i="2"/>
  <c r="D3" i="2"/>
  <c r="L6" i="4"/>
  <c r="H2" i="4"/>
  <c r="L8" i="4" s="1"/>
  <c r="H4" i="4"/>
  <c r="L9" i="4" s="1"/>
  <c r="F8" i="2"/>
  <c r="H3" i="4"/>
  <c r="D6" i="2"/>
  <c r="F6" i="2" s="1"/>
  <c r="D5" i="2"/>
  <c r="F5" i="2" s="1"/>
  <c r="C19" i="2"/>
  <c r="D4" i="2"/>
  <c r="F4" i="2" s="1"/>
  <c r="E9" i="2"/>
  <c r="E19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4" i="2"/>
  <c r="C25" i="2" s="1"/>
  <c r="C26" i="2" s="1"/>
  <c r="D9" i="2"/>
  <c r="D19" i="2" s="1"/>
  <c r="F3" i="2"/>
  <c r="F9" i="2" s="1"/>
  <c r="F19" i="2" s="1"/>
  <c r="H5" i="4"/>
  <c r="H7" i="4" s="1"/>
  <c r="F20" i="2"/>
  <c r="F14" i="5" l="1"/>
  <c r="J2" i="4"/>
  <c r="H8" i="4"/>
  <c r="H14" i="4" l="1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18" i="4"/>
  <c r="I18" i="4" s="1"/>
  <c r="J18" i="4" s="1"/>
  <c r="H12" i="4"/>
  <c r="I12" i="4" s="1"/>
  <c r="J12" i="4" s="1"/>
  <c r="H11" i="4"/>
  <c r="I11" i="4" s="1"/>
  <c r="J11" i="4" l="1"/>
  <c r="I19" i="4"/>
  <c r="J19" i="4" l="1"/>
  <c r="L5" i="4" s="1"/>
  <c r="L10" i="4" s="1"/>
  <c r="J20" i="4" l="1"/>
</calcChain>
</file>

<file path=xl/sharedStrings.xml><?xml version="1.0" encoding="utf-8"?>
<sst xmlns="http://schemas.openxmlformats.org/spreadsheetml/2006/main" count="90" uniqueCount="70">
  <si>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</si>
  <si>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</si>
  <si>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</si>
  <si>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</si>
  <si>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</si>
  <si>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</si>
  <si>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</si>
  <si>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</si>
  <si>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</si>
  <si>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</si>
  <si>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</si>
  <si>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</si>
  <si>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</si>
  <si>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</si>
  <si>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</si>
  <si>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</si>
  <si>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</si>
  <si>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</si>
  <si>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</si>
  <si>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</si>
  <si>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</si>
  <si>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</si>
  <si>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</si>
  <si>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</si>
  <si>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</si>
  <si>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</si>
  <si>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</si>
  <si>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</si>
  <si>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</si>
  <si>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</si>
  <si>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</si>
  <si>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</si>
  <si>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</si>
  <si>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</si>
  <si>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</si>
  <si>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</si>
  <si>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</si>
  <si>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</si>
  <si>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</si>
  <si>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</si>
  <si>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</si>
  <si>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</si>
  <si>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</si>
  <si>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</si>
  <si>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</si>
  <si>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</si>
  <si>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</si>
  <si>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</si>
  <si>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</si>
  <si>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</si>
  <si>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</si>
  <si>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</si>
  <si>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</si>
  <si>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</si>
  <si>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</si>
  <si>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</si>
  <si>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</si>
  <si>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</si>
  <si>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</si>
  <si>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</si>
  <si>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>L917</t>
  </si>
  <si>
    <t xml:space="preserve">MOLDURAS SAN LUIS </t>
  </si>
  <si>
    <t>21 47 1609 1004038</t>
  </si>
  <si>
    <t>RODILLO EN ACERO Ø200MM, PATRON FLORES ESTILIZADOS ANCHO DE DIBUJO 45MM (PARTES 
(RODILLOS) PARA MAQUINAS DE ESCULPIR MADERA)</t>
  </si>
  <si>
    <t>3X 2695</t>
  </si>
  <si>
    <t>C 661265</t>
  </si>
  <si>
    <t>WEC</t>
  </si>
  <si>
    <t>A 1066347</t>
  </si>
  <si>
    <t>K 7438</t>
  </si>
  <si>
    <t>KUBICO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</si>
</sst>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7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8" borderId="0" xfId="0" applyFill="1"/>
    <xf numFmtId="43" fontId="0" fillId="9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10" borderId="2" xfId="1" applyNumberFormat="1" applyFont="1" applyFill="1" applyBorder="1"/>
    <xf numFmtId="43" fontId="0" fillId="10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2" fontId="0" fillId="9" borderId="0" xfId="2" applyNumberFormat="1" applyFont="1" applyFill="1" applyAlignment="1">
      <alignment horizontal="center"/>
    </xf>
    <xf numFmtId="43" fontId="0" fillId="0" borderId="2" xfId="1" applyFon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3" fontId="0" fillId="7" borderId="2" xfId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Fill="1" applyAlignment="1">
      <alignment horizontal="center"/>
    </xf>
    <xf numFmtId="4" fontId="0" fillId="0" borderId="8" xfId="0" applyNumberFormat="1" applyBorder="1"/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6"/>
  <sheetViews>
    <sheetView tabSelected="1" topLeftCell="G1" zoomScale="80" zoomScaleNormal="80" workbookViewId="0">
      <selection activeCell="L8" sqref="L8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60</v>
      </c>
      <c r="G1" s="48" t="s">
        <v>0</v>
      </c>
      <c r="H1" s="1">
        <f>COSTEO!C13</f>
        <v>37952</v>
      </c>
      <c r="I1" s="27" t="s">
        <v>36</v>
      </c>
      <c r="J1" s="5">
        <v>20.8598</v>
      </c>
    </row>
    <row r="2" spans="1:14" x14ac:dyDescent="0.3">
      <c r="B2" s="46" t="s">
        <v>43</v>
      </c>
      <c r="C2" s="19" t="s">
        <v>61</v>
      </c>
      <c r="G2" s="48" t="s">
        <v>15</v>
      </c>
      <c r="H2" s="1">
        <f>COSTEO!C14</f>
        <v>2901</v>
      </c>
      <c r="I2" s="27" t="s">
        <v>8</v>
      </c>
      <c r="J2" s="5">
        <f>H7/H1+1</f>
        <v>1.4299138385328836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9" t="s">
        <v>42</v>
      </c>
      <c r="G3" s="90"/>
      <c r="H3" s="1">
        <f>COSTEO!C16</f>
        <v>0</v>
      </c>
      <c r="I3" s="27"/>
      <c r="L3" s="1"/>
      <c r="M3" s="51"/>
      <c r="N3" s="51"/>
    </row>
    <row r="4" spans="1:14" x14ac:dyDescent="0.3">
      <c r="B4" s="67"/>
      <c r="C4" s="24"/>
      <c r="F4" s="91" t="s">
        <v>58</v>
      </c>
      <c r="G4" s="91"/>
      <c r="H4" s="1">
        <f>COSTEO!C15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COSTEO!C9</f>
        <v>10802.48</v>
      </c>
      <c r="K5" s="27" t="s">
        <v>24</v>
      </c>
      <c r="L5" s="1">
        <f>J19</f>
        <v>62950.984399999994</v>
      </c>
    </row>
    <row r="6" spans="1:14" ht="15" thickBot="1" x14ac:dyDescent="0.35">
      <c r="B6" s="46" t="s">
        <v>45</v>
      </c>
      <c r="C6" s="82" t="s">
        <v>62</v>
      </c>
      <c r="G6" s="48" t="s">
        <v>2</v>
      </c>
      <c r="H6" s="62">
        <v>2612.61</v>
      </c>
      <c r="K6" s="27" t="s">
        <v>23</v>
      </c>
      <c r="L6" s="75">
        <f>H1</f>
        <v>37952</v>
      </c>
    </row>
    <row r="7" spans="1:14" ht="15" thickBot="1" x14ac:dyDescent="0.35">
      <c r="B7" s="46" t="s">
        <v>46</v>
      </c>
      <c r="C7" s="47">
        <v>44512</v>
      </c>
      <c r="G7" s="48" t="s">
        <v>7</v>
      </c>
      <c r="H7" s="1">
        <f>H5+H6+H2+H3+H4</f>
        <v>16316.09</v>
      </c>
      <c r="K7" s="49" t="s">
        <v>12</v>
      </c>
      <c r="L7" s="1">
        <v>22493.58</v>
      </c>
      <c r="M7" s="36"/>
      <c r="N7" s="41"/>
    </row>
    <row r="8" spans="1:14" ht="15" thickBot="1" x14ac:dyDescent="0.35">
      <c r="G8" s="48" t="s">
        <v>9</v>
      </c>
      <c r="H8" s="2">
        <f>H1+H7</f>
        <v>54268.09</v>
      </c>
      <c r="K8" s="49" t="s">
        <v>47</v>
      </c>
      <c r="L8" s="38">
        <f>H2</f>
        <v>2901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-395.59560000000783</v>
      </c>
      <c r="M10" s="4"/>
      <c r="N10" s="4"/>
    </row>
    <row r="11" spans="1:14" ht="43.2" x14ac:dyDescent="0.3">
      <c r="A11" s="5">
        <v>1</v>
      </c>
      <c r="B11" s="72">
        <v>84669201</v>
      </c>
      <c r="C11" s="96" t="s">
        <v>63</v>
      </c>
      <c r="D11" s="60" t="s">
        <v>59</v>
      </c>
      <c r="E11" s="81">
        <v>1</v>
      </c>
      <c r="F11" s="66">
        <v>22965</v>
      </c>
      <c r="G11" s="19">
        <f>E11*F11</f>
        <v>22965</v>
      </c>
      <c r="H11" s="70">
        <f>F11*$J$2</f>
        <v>32837.971301907673</v>
      </c>
      <c r="I11" s="71">
        <f>E11*H11</f>
        <v>32837.971301907673</v>
      </c>
      <c r="J11" s="71">
        <f>I11*1.16</f>
        <v>38092.046710212897</v>
      </c>
      <c r="L11" s="1"/>
      <c r="N11" s="6"/>
    </row>
    <row r="12" spans="1:14" ht="43.2" x14ac:dyDescent="0.3">
      <c r="A12" s="5">
        <v>2</v>
      </c>
      <c r="B12" s="72">
        <v>84669201</v>
      </c>
      <c r="C12" s="96" t="s">
        <v>63</v>
      </c>
      <c r="D12" s="60" t="s">
        <v>59</v>
      </c>
      <c r="E12" s="81">
        <v>1</v>
      </c>
      <c r="F12" s="66">
        <v>14987</v>
      </c>
      <c r="G12" s="19">
        <f t="shared" ref="G12:G18" si="0">E12*F12</f>
        <v>14987</v>
      </c>
      <c r="H12" s="70">
        <f t="shared" ref="H12:H18" si="1">F12*$J$2</f>
        <v>21430.118698092327</v>
      </c>
      <c r="I12" s="71">
        <f t="shared" ref="I12:I18" si="2">E12*H12</f>
        <v>21430.118698092327</v>
      </c>
      <c r="J12" s="71">
        <f t="shared" ref="J12:J17" si="3">I12*1.16</f>
        <v>24858.937689787097</v>
      </c>
      <c r="L12" s="1"/>
      <c r="N12" s="6"/>
    </row>
    <row r="13" spans="1:14" s="13" customFormat="1" x14ac:dyDescent="0.3">
      <c r="A13" s="13">
        <v>3</v>
      </c>
      <c r="B13" s="43"/>
      <c r="C13" s="21"/>
      <c r="D13" s="60" t="s">
        <v>59</v>
      </c>
      <c r="E13" s="86">
        <v>1</v>
      </c>
      <c r="F13" s="87">
        <v>0</v>
      </c>
      <c r="G13" s="21">
        <f t="shared" si="0"/>
        <v>0</v>
      </c>
      <c r="H13" s="70">
        <f t="shared" si="1"/>
        <v>0</v>
      </c>
      <c r="I13" s="71">
        <f t="shared" si="2"/>
        <v>0</v>
      </c>
      <c r="J13" s="71">
        <f t="shared" si="3"/>
        <v>0</v>
      </c>
      <c r="L13" s="88"/>
      <c r="N13" s="14"/>
    </row>
    <row r="14" spans="1:14" x14ac:dyDescent="0.3">
      <c r="A14" s="4">
        <v>4</v>
      </c>
      <c r="B14" s="72"/>
      <c r="C14" s="19"/>
      <c r="D14" s="60" t="s">
        <v>59</v>
      </c>
      <c r="E14" s="81">
        <v>1</v>
      </c>
      <c r="F14" s="66">
        <v>0</v>
      </c>
      <c r="G14" s="19">
        <f t="shared" si="0"/>
        <v>0</v>
      </c>
      <c r="H14" s="70">
        <f t="shared" si="1"/>
        <v>0</v>
      </c>
      <c r="I14" s="71">
        <f t="shared" si="2"/>
        <v>0</v>
      </c>
      <c r="J14" s="71">
        <f t="shared" si="3"/>
        <v>0</v>
      </c>
      <c r="L14" s="1"/>
      <c r="N14" s="6"/>
    </row>
    <row r="15" spans="1:14" x14ac:dyDescent="0.3">
      <c r="A15" s="4">
        <v>5</v>
      </c>
      <c r="B15" s="72"/>
      <c r="C15" s="19"/>
      <c r="D15" s="60" t="s">
        <v>59</v>
      </c>
      <c r="E15" s="81">
        <v>1</v>
      </c>
      <c r="F15" s="66">
        <v>0</v>
      </c>
      <c r="G15" s="19">
        <f t="shared" si="0"/>
        <v>0</v>
      </c>
      <c r="H15" s="70">
        <f t="shared" si="1"/>
        <v>0</v>
      </c>
      <c r="I15" s="71">
        <f t="shared" si="2"/>
        <v>0</v>
      </c>
      <c r="J15" s="71">
        <f t="shared" si="3"/>
        <v>0</v>
      </c>
      <c r="L15" s="1"/>
      <c r="N15" s="6"/>
    </row>
    <row r="16" spans="1:14" s="13" customFormat="1" x14ac:dyDescent="0.3">
      <c r="A16" s="4">
        <v>6</v>
      </c>
      <c r="B16" s="43"/>
      <c r="C16" s="21"/>
      <c r="D16" s="60" t="s">
        <v>59</v>
      </c>
      <c r="E16" s="86">
        <v>1</v>
      </c>
      <c r="F16" s="87">
        <v>0</v>
      </c>
      <c r="G16" s="21">
        <f t="shared" si="0"/>
        <v>0</v>
      </c>
      <c r="H16" s="70">
        <f t="shared" si="1"/>
        <v>0</v>
      </c>
      <c r="I16" s="71">
        <f t="shared" si="2"/>
        <v>0</v>
      </c>
      <c r="J16" s="71">
        <f t="shared" si="3"/>
        <v>0</v>
      </c>
      <c r="L16" s="88"/>
      <c r="N16" s="14"/>
    </row>
    <row r="17" spans="1:14" x14ac:dyDescent="0.3">
      <c r="A17" s="4">
        <v>7</v>
      </c>
      <c r="B17" s="72"/>
      <c r="C17" s="19"/>
      <c r="D17" s="60" t="s">
        <v>59</v>
      </c>
      <c r="E17" s="81">
        <v>1</v>
      </c>
      <c r="F17" s="66">
        <v>0</v>
      </c>
      <c r="G17" s="19">
        <f t="shared" si="0"/>
        <v>0</v>
      </c>
      <c r="H17" s="70">
        <f t="shared" si="1"/>
        <v>0</v>
      </c>
      <c r="I17" s="71">
        <f t="shared" si="2"/>
        <v>0</v>
      </c>
      <c r="J17" s="71">
        <f t="shared" si="3"/>
        <v>0</v>
      </c>
      <c r="L17" s="1"/>
      <c r="N17" s="6"/>
    </row>
    <row r="18" spans="1:14" x14ac:dyDescent="0.3">
      <c r="A18" s="5">
        <v>8</v>
      </c>
      <c r="B18" s="72"/>
      <c r="C18" s="19"/>
      <c r="D18" s="60" t="s">
        <v>59</v>
      </c>
      <c r="E18" s="81">
        <v>1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ref="J18" si="4">I18*1.16</f>
        <v>0</v>
      </c>
      <c r="L18" s="1"/>
      <c r="N18" s="6"/>
    </row>
    <row r="19" spans="1:14" x14ac:dyDescent="0.3">
      <c r="A19" s="4"/>
      <c r="E19" s="85"/>
      <c r="F19" s="6"/>
      <c r="G19" s="6">
        <v>0</v>
      </c>
      <c r="H19" s="6"/>
      <c r="I19" s="6">
        <f>SUM(I11:I18)</f>
        <v>54268.09</v>
      </c>
      <c r="J19" s="3">
        <f>SUM(J11:J18)</f>
        <v>62950.984399999994</v>
      </c>
    </row>
    <row r="20" spans="1:14" ht="28.8" x14ac:dyDescent="0.3">
      <c r="G20" s="7"/>
      <c r="I20" s="50" t="s">
        <v>35</v>
      </c>
      <c r="J20" s="7">
        <f>+J19-COSTEO!C26</f>
        <v>0</v>
      </c>
      <c r="K20" s="5" t="s">
        <v>54</v>
      </c>
    </row>
    <row r="24" spans="1:14" x14ac:dyDescent="0.3">
      <c r="B24" s="6"/>
      <c r="C24" s="6"/>
      <c r="G24" s="4"/>
      <c r="H24" s="4"/>
      <c r="I24" s="4"/>
    </row>
    <row r="25" spans="1:14" x14ac:dyDescent="0.3">
      <c r="B25" s="18"/>
      <c r="C25" s="18"/>
      <c r="D25" s="24"/>
      <c r="E25" s="33"/>
      <c r="G25" s="37"/>
      <c r="H25" s="37"/>
      <c r="I25" s="4"/>
    </row>
    <row r="26" spans="1:14" x14ac:dyDescent="0.3">
      <c r="B26" s="35"/>
      <c r="C26" s="35"/>
      <c r="D26" s="24"/>
      <c r="G26" s="4"/>
      <c r="H26" s="4"/>
      <c r="I26" s="4"/>
    </row>
  </sheetData>
  <autoFilter ref="B10:J20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7"/>
  <sheetViews>
    <sheetView zoomScale="90" zoomScaleNormal="90" workbookViewId="0">
      <selection activeCell="C9" sqref="C9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3" x14ac:dyDescent="0.3">
      <c r="A1" s="23" t="s">
        <v>29</v>
      </c>
      <c r="B1" s="22"/>
      <c r="C1" s="22"/>
      <c r="D1" s="22"/>
      <c r="E1" s="22"/>
      <c r="F1" s="22"/>
    </row>
    <row r="2" spans="1:13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3" ht="19.5" customHeight="1" x14ac:dyDescent="0.3">
      <c r="A3" s="72" t="s">
        <v>65</v>
      </c>
      <c r="B3" t="s">
        <v>66</v>
      </c>
      <c r="C3" s="66">
        <v>409.48</v>
      </c>
      <c r="D3" s="29">
        <f>C3*16%</f>
        <v>65.516800000000003</v>
      </c>
      <c r="E3" s="29">
        <v>0</v>
      </c>
      <c r="F3" s="29">
        <f>+C3+D3-E3</f>
        <v>474.99680000000001</v>
      </c>
      <c r="G3" s="7"/>
    </row>
    <row r="4" spans="1:13" s="5" customFormat="1" ht="20.25" customHeight="1" x14ac:dyDescent="0.3">
      <c r="A4" s="83" t="s">
        <v>67</v>
      </c>
      <c r="B4" s="19" t="s">
        <v>66</v>
      </c>
      <c r="C4" s="76">
        <v>3163</v>
      </c>
      <c r="D4" s="29">
        <f>+C4*0.16</f>
        <v>506.08</v>
      </c>
      <c r="E4">
        <v>0</v>
      </c>
      <c r="F4" s="29">
        <f t="shared" ref="F4:F6" si="0">+C4+D4-E4</f>
        <v>3669.08</v>
      </c>
    </row>
    <row r="5" spans="1:13" s="5" customFormat="1" ht="21" customHeight="1" x14ac:dyDescent="0.3">
      <c r="A5" s="43" t="s">
        <v>64</v>
      </c>
      <c r="B5" s="43" t="s">
        <v>51</v>
      </c>
      <c r="C5" s="77">
        <v>2500</v>
      </c>
      <c r="D5" s="29">
        <f>+C5*0.16</f>
        <v>400</v>
      </c>
      <c r="E5" s="29"/>
      <c r="F5" s="29">
        <f t="shared" si="0"/>
        <v>2900</v>
      </c>
      <c r="H5" s="7"/>
    </row>
    <row r="6" spans="1:13" s="5" customFormat="1" ht="21" customHeight="1" x14ac:dyDescent="0.3">
      <c r="A6" s="43" t="s">
        <v>64</v>
      </c>
      <c r="B6" s="21" t="s">
        <v>52</v>
      </c>
      <c r="C6" s="78">
        <v>2600</v>
      </c>
      <c r="D6" s="29">
        <f>+C6*0.16</f>
        <v>416</v>
      </c>
      <c r="E6" s="29"/>
      <c r="F6" s="29">
        <f t="shared" si="0"/>
        <v>3016</v>
      </c>
      <c r="H6" s="7"/>
      <c r="I6" s="63" t="s">
        <v>56</v>
      </c>
    </row>
    <row r="7" spans="1:13" s="5" customFormat="1" ht="20.25" customHeight="1" x14ac:dyDescent="0.3">
      <c r="A7" s="15" t="s">
        <v>62</v>
      </c>
      <c r="B7" s="21" t="s">
        <v>53</v>
      </c>
      <c r="C7" s="79">
        <f>278+352</f>
        <v>630</v>
      </c>
      <c r="D7">
        <v>6592</v>
      </c>
      <c r="E7" s="29"/>
      <c r="F7" s="29">
        <f t="shared" ref="F7:F8" si="1">+C7+D7-E7</f>
        <v>7222</v>
      </c>
      <c r="H7" s="7"/>
      <c r="I7" s="64" t="s">
        <v>57</v>
      </c>
    </row>
    <row r="8" spans="1:13" s="5" customFormat="1" ht="20.25" customHeight="1" x14ac:dyDescent="0.3">
      <c r="A8" s="72" t="s">
        <v>68</v>
      </c>
      <c r="B8" s="21" t="s">
        <v>69</v>
      </c>
      <c r="C8" s="80">
        <v>1500</v>
      </c>
      <c r="D8" s="29">
        <f>C8*16%</f>
        <v>240</v>
      </c>
      <c r="E8" s="84">
        <v>0</v>
      </c>
      <c r="F8" s="29">
        <f t="shared" si="1"/>
        <v>1740</v>
      </c>
      <c r="H8" s="7"/>
      <c r="J8" s="7"/>
    </row>
    <row r="9" spans="1:13" x14ac:dyDescent="0.3">
      <c r="A9" s="53" t="s">
        <v>27</v>
      </c>
      <c r="B9" s="4"/>
      <c r="C9" s="14">
        <f>SUM(C3:C8)</f>
        <v>10802.48</v>
      </c>
      <c r="D9" s="14">
        <f>SUM(D3:D8)</f>
        <v>8219.5967999999993</v>
      </c>
      <c r="E9" s="14">
        <f>SUM(E3:E8)</f>
        <v>0</v>
      </c>
      <c r="F9" s="14">
        <f>SUM(F3:F8)</f>
        <v>19022.076799999999</v>
      </c>
      <c r="G9" s="7"/>
      <c r="H9" s="7"/>
      <c r="J9" s="68"/>
    </row>
    <row r="10" spans="1:13" s="5" customFormat="1" x14ac:dyDescent="0.3">
      <c r="A10" s="13"/>
      <c r="B10" s="4"/>
      <c r="C10" s="14"/>
      <c r="D10" s="14"/>
      <c r="E10" s="14"/>
      <c r="F10" s="14"/>
      <c r="H10" s="7"/>
      <c r="I10" s="7"/>
      <c r="K10" s="16"/>
    </row>
    <row r="11" spans="1:13" s="5" customFormat="1" x14ac:dyDescent="0.3">
      <c r="A11" s="30" t="s">
        <v>28</v>
      </c>
      <c r="B11" s="31"/>
      <c r="C11" s="31"/>
      <c r="D11" s="31"/>
      <c r="E11" s="31"/>
      <c r="F11" s="31"/>
      <c r="H11" s="6"/>
      <c r="I11" s="7"/>
      <c r="K11" s="16"/>
    </row>
    <row r="12" spans="1:13" s="5" customFormat="1" x14ac:dyDescent="0.3">
      <c r="A12" s="54" t="s">
        <v>48</v>
      </c>
      <c r="B12" s="29"/>
      <c r="C12" s="68">
        <v>0</v>
      </c>
      <c r="D12" s="29"/>
      <c r="E12" s="29"/>
      <c r="F12" s="44"/>
      <c r="G12" s="93"/>
      <c r="H12" s="94"/>
      <c r="I12" s="95"/>
      <c r="J12" s="69"/>
      <c r="K12" s="16"/>
      <c r="L12" s="34"/>
      <c r="M12" s="24"/>
    </row>
    <row r="13" spans="1:13" s="5" customFormat="1" x14ac:dyDescent="0.3">
      <c r="A13" s="54" t="s">
        <v>49</v>
      </c>
      <c r="B13" s="29"/>
      <c r="C13" s="65">
        <v>37952</v>
      </c>
      <c r="D13" s="29"/>
      <c r="E13" s="29"/>
      <c r="F13" s="29"/>
      <c r="H13" s="6"/>
      <c r="I13" s="24"/>
      <c r="J13" s="18"/>
      <c r="K13" s="73"/>
      <c r="L13" s="18"/>
      <c r="M13" s="24"/>
    </row>
    <row r="14" spans="1:13" s="5" customFormat="1" x14ac:dyDescent="0.3">
      <c r="A14" s="55" t="s">
        <v>37</v>
      </c>
      <c r="B14" s="29"/>
      <c r="C14" s="29">
        <v>2901</v>
      </c>
      <c r="D14" s="29"/>
      <c r="E14" s="29"/>
      <c r="F14" s="29"/>
      <c r="H14" s="6"/>
      <c r="K14" s="16"/>
    </row>
    <row r="15" spans="1:13" s="5" customFormat="1" x14ac:dyDescent="0.3">
      <c r="A15" s="55" t="s">
        <v>39</v>
      </c>
      <c r="B15" s="29"/>
      <c r="C15" s="29">
        <v>0</v>
      </c>
      <c r="D15" s="29"/>
      <c r="E15" s="29"/>
      <c r="F15" s="29"/>
      <c r="H15" s="7"/>
      <c r="K15" s="16"/>
      <c r="L15" s="6"/>
    </row>
    <row r="16" spans="1:13" s="5" customFormat="1" x14ac:dyDescent="0.3">
      <c r="A16" s="55" t="s">
        <v>42</v>
      </c>
      <c r="B16" s="29"/>
      <c r="C16" s="29"/>
      <c r="D16" s="29"/>
      <c r="E16" s="29"/>
      <c r="F16" s="29"/>
      <c r="H16" s="7"/>
      <c r="K16" s="16"/>
      <c r="L16" s="6"/>
    </row>
    <row r="17" spans="1:11" s="5" customFormat="1" x14ac:dyDescent="0.3">
      <c r="A17" s="13"/>
      <c r="B17" s="4"/>
      <c r="C17" s="14"/>
      <c r="D17" s="14"/>
      <c r="E17" s="14"/>
      <c r="F17" s="14"/>
      <c r="K17" s="17"/>
    </row>
    <row r="18" spans="1:11" x14ac:dyDescent="0.3">
      <c r="C18" s="8" t="s">
        <v>17</v>
      </c>
      <c r="D18" s="8" t="s">
        <v>18</v>
      </c>
      <c r="E18" s="8" t="s">
        <v>19</v>
      </c>
      <c r="F18" s="8" t="s">
        <v>20</v>
      </c>
      <c r="G18" s="6"/>
    </row>
    <row r="19" spans="1:11" x14ac:dyDescent="0.3">
      <c r="A19" s="56" t="s">
        <v>30</v>
      </c>
      <c r="B19" s="46" t="s">
        <v>32</v>
      </c>
      <c r="C19" s="20">
        <f>+C9+C12+C13+C14+C15+C16</f>
        <v>51655.479999999996</v>
      </c>
      <c r="D19" s="20">
        <f>D9+D13</f>
        <v>8219.5967999999993</v>
      </c>
      <c r="E19" s="20">
        <f>E9+E13</f>
        <v>0</v>
      </c>
      <c r="F19" s="20">
        <f>F9+F13</f>
        <v>19022.076799999999</v>
      </c>
      <c r="G19" s="6"/>
    </row>
    <row r="20" spans="1:11" x14ac:dyDescent="0.3">
      <c r="A20" s="56" t="s">
        <v>50</v>
      </c>
      <c r="B20" s="1"/>
      <c r="C20" s="66">
        <f>FACTURA!H6</f>
        <v>2612.61</v>
      </c>
      <c r="D20" s="20">
        <f>C20*0.16</f>
        <v>418.01760000000002</v>
      </c>
      <c r="E20" s="20"/>
      <c r="F20" s="20">
        <f>C20+D20</f>
        <v>3030.6276000000003</v>
      </c>
      <c r="G20" s="6"/>
    </row>
    <row r="21" spans="1:11" s="5" customFormat="1" x14ac:dyDescent="0.3">
      <c r="A21" s="46" t="s">
        <v>31</v>
      </c>
      <c r="B21" s="20"/>
      <c r="C21" s="20">
        <v>0</v>
      </c>
      <c r="D21" s="20"/>
      <c r="E21" s="21"/>
      <c r="F21" s="20"/>
      <c r="G21" s="6"/>
      <c r="I21" s="61" t="s">
        <v>55</v>
      </c>
    </row>
    <row r="22" spans="1:11" s="5" customFormat="1" x14ac:dyDescent="0.3">
      <c r="A22" s="24"/>
      <c r="B22" s="18"/>
      <c r="C22" s="18"/>
      <c r="D22" s="18"/>
      <c r="E22" s="4"/>
      <c r="F22" s="18"/>
      <c r="G22" s="7"/>
      <c r="H22" s="7"/>
      <c r="I22" s="7"/>
    </row>
    <row r="23" spans="1:11" s="5" customFormat="1" x14ac:dyDescent="0.3">
      <c r="A23" s="24"/>
      <c r="B23" s="18"/>
      <c r="C23" s="18"/>
      <c r="E23" s="4"/>
      <c r="F23" s="18"/>
    </row>
    <row r="24" spans="1:11" s="5" customFormat="1" x14ac:dyDescent="0.3">
      <c r="B24" s="57" t="s">
        <v>22</v>
      </c>
      <c r="C24" s="20">
        <f>SUM(C19:C21)</f>
        <v>54268.09</v>
      </c>
      <c r="D24" s="59" t="s">
        <v>34</v>
      </c>
      <c r="E24" s="6"/>
      <c r="F24" s="6"/>
      <c r="I24" s="7"/>
    </row>
    <row r="25" spans="1:11" s="5" customFormat="1" x14ac:dyDescent="0.3">
      <c r="B25" s="56" t="s">
        <v>18</v>
      </c>
      <c r="C25" s="20">
        <f>+C24*0.16</f>
        <v>8682.8943999999992</v>
      </c>
      <c r="D25" s="25"/>
      <c r="E25" s="6"/>
      <c r="F25" s="6"/>
    </row>
    <row r="26" spans="1:11" s="5" customFormat="1" x14ac:dyDescent="0.3">
      <c r="B26" s="58" t="s">
        <v>33</v>
      </c>
      <c r="C26" s="26">
        <f>+C24+C25</f>
        <v>62950.984399999994</v>
      </c>
      <c r="D26" s="25"/>
      <c r="E26" s="6"/>
      <c r="F26" s="6"/>
      <c r="H26" s="7"/>
    </row>
    <row r="27" spans="1:11" s="5" customFormat="1" x14ac:dyDescent="0.3">
      <c r="C27" s="6"/>
      <c r="D27" s="6"/>
      <c r="E27" s="6"/>
      <c r="F27" s="6"/>
      <c r="H27" s="7"/>
    </row>
    <row r="28" spans="1:11" s="5" customFormat="1" x14ac:dyDescent="0.3">
      <c r="A28" s="24"/>
      <c r="B28" s="24"/>
      <c r="C28" s="18"/>
      <c r="D28" s="18"/>
      <c r="E28" s="6"/>
      <c r="F28" s="6"/>
      <c r="H28" s="7"/>
    </row>
    <row r="29" spans="1:11" x14ac:dyDescent="0.3">
      <c r="A29" s="24"/>
      <c r="B29" s="24"/>
      <c r="C29" s="35"/>
      <c r="D29" s="18"/>
      <c r="F29" s="6"/>
      <c r="I29" s="7"/>
    </row>
    <row r="30" spans="1:11" s="5" customFormat="1" x14ac:dyDescent="0.3">
      <c r="A30" s="24"/>
      <c r="B30" s="24"/>
      <c r="C30" s="35"/>
      <c r="D30" s="18"/>
      <c r="F30" s="6"/>
      <c r="H30" s="28"/>
      <c r="I30" s="32"/>
    </row>
    <row r="31" spans="1:11" x14ac:dyDescent="0.3">
      <c r="A31" s="24"/>
      <c r="B31" s="24"/>
      <c r="C31" s="35"/>
      <c r="D31" s="24"/>
      <c r="H31" s="7"/>
      <c r="I31" s="7"/>
      <c r="J31" s="7"/>
    </row>
    <row r="32" spans="1:11" x14ac:dyDescent="0.3">
      <c r="A32" s="24"/>
      <c r="B32" s="24"/>
      <c r="C32" s="42"/>
      <c r="D32" s="24"/>
    </row>
    <row r="33" spans="1:6" x14ac:dyDescent="0.3">
      <c r="A33" s="24"/>
      <c r="B33" s="24"/>
      <c r="C33" s="18"/>
      <c r="D33" s="24"/>
    </row>
    <row r="34" spans="1:6" x14ac:dyDescent="0.3">
      <c r="A34" s="24"/>
      <c r="B34" s="24"/>
      <c r="C34" s="18"/>
      <c r="D34" s="24"/>
      <c r="F34" s="9"/>
    </row>
    <row r="35" spans="1:6" x14ac:dyDescent="0.3">
      <c r="A35" s="24"/>
      <c r="B35" s="24"/>
      <c r="C35" s="35"/>
      <c r="D35" s="24"/>
    </row>
    <row r="36" spans="1:6" x14ac:dyDescent="0.3">
      <c r="A36" s="24"/>
      <c r="B36" s="24"/>
      <c r="C36" s="24"/>
      <c r="D36" s="24"/>
    </row>
    <row r="37" spans="1:6" x14ac:dyDescent="0.3">
      <c r="A37" s="24"/>
      <c r="B37" s="24"/>
      <c r="C37" s="24"/>
      <c r="D37" s="24"/>
    </row>
    <row r="41" spans="1:6" x14ac:dyDescent="0.3">
      <c r="A41" s="24"/>
      <c r="B41" s="24"/>
      <c r="C41" s="24"/>
    </row>
    <row r="42" spans="1:6" x14ac:dyDescent="0.3">
      <c r="A42" s="24"/>
      <c r="B42" s="24"/>
      <c r="C42" s="24"/>
    </row>
    <row r="43" spans="1:6" x14ac:dyDescent="0.3">
      <c r="A43" s="92"/>
      <c r="B43" s="92"/>
      <c r="C43" s="92"/>
    </row>
    <row r="44" spans="1:6" x14ac:dyDescent="0.3">
      <c r="A44" s="24"/>
      <c r="B44" s="24"/>
      <c r="C44" s="24"/>
      <c r="D44" s="24"/>
      <c r="E44" s="35"/>
      <c r="F44" s="24"/>
    </row>
    <row r="45" spans="1:6" x14ac:dyDescent="0.3">
      <c r="A45" s="18"/>
      <c r="B45" s="18"/>
      <c r="C45" s="18"/>
      <c r="D45" s="35"/>
      <c r="E45" s="42"/>
      <c r="F45" s="35"/>
    </row>
    <row r="46" spans="1:6" x14ac:dyDescent="0.3">
      <c r="A46" s="24"/>
      <c r="B46" s="24"/>
      <c r="C46" s="10"/>
      <c r="D46" s="24"/>
      <c r="E46" s="18"/>
      <c r="F46" s="24"/>
    </row>
    <row r="47" spans="1:6" x14ac:dyDescent="0.3">
      <c r="A47" s="24"/>
      <c r="B47" s="24"/>
      <c r="C47" s="12"/>
      <c r="D47" s="24"/>
      <c r="E47" s="24"/>
      <c r="F47" s="24"/>
    </row>
    <row r="48" spans="1:6" x14ac:dyDescent="0.3">
      <c r="A48" s="24"/>
      <c r="B48" s="24"/>
      <c r="C48" s="11"/>
      <c r="D48" s="24"/>
      <c r="E48" s="24"/>
      <c r="F48" s="24"/>
    </row>
    <row r="49" spans="1:6" x14ac:dyDescent="0.3">
      <c r="A49" s="24"/>
      <c r="B49" s="24"/>
      <c r="C49" s="12"/>
      <c r="D49" s="24"/>
      <c r="E49" s="24"/>
      <c r="F49" s="24"/>
    </row>
    <row r="50" spans="1:6" x14ac:dyDescent="0.3">
      <c r="A50" s="24"/>
      <c r="B50" s="24"/>
      <c r="C50" s="12"/>
      <c r="D50" s="24"/>
      <c r="E50" s="24"/>
      <c r="F50" s="24"/>
    </row>
    <row r="51" spans="1:6" x14ac:dyDescent="0.3">
      <c r="A51" s="24"/>
      <c r="B51" s="24"/>
      <c r="C51" s="12"/>
      <c r="D51" s="24"/>
      <c r="E51" s="24"/>
      <c r="F51" s="24"/>
    </row>
    <row r="52" spans="1:6" x14ac:dyDescent="0.3">
      <c r="A52" s="24"/>
      <c r="B52" s="24"/>
      <c r="C52" s="24"/>
      <c r="D52" s="24"/>
      <c r="E52" s="24"/>
      <c r="F52" s="24"/>
    </row>
    <row r="53" spans="1:6" x14ac:dyDescent="0.3">
      <c r="A53" s="24"/>
      <c r="B53" s="24"/>
      <c r="C53" s="35"/>
      <c r="D53" s="24"/>
      <c r="E53" s="24"/>
      <c r="F53" s="24"/>
    </row>
    <row r="54" spans="1:6" x14ac:dyDescent="0.3">
      <c r="A54" s="24"/>
      <c r="B54" s="24"/>
      <c r="C54" s="35"/>
      <c r="D54" s="24"/>
      <c r="E54" s="24"/>
      <c r="F54" s="24"/>
    </row>
    <row r="55" spans="1:6" x14ac:dyDescent="0.3">
      <c r="A55" s="24"/>
      <c r="B55" s="24"/>
      <c r="C55" s="24"/>
      <c r="D55" s="24"/>
      <c r="E55" s="24"/>
      <c r="F55" s="24"/>
    </row>
    <row r="56" spans="1:6" x14ac:dyDescent="0.3">
      <c r="A56" s="24"/>
      <c r="B56" s="24"/>
      <c r="C56" s="24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</sheetData>
  <mergeCells count="2">
    <mergeCell ref="A43:C43"/>
    <mergeCell ref="G12:I12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>RODILLO EN ACERO Ø200MM, PATRON FLORES ESTILIZADOS ANCHO DE DIBUJO 45MM (PARTES 
(RODILLOS) PARA MAQUINAS DE ESCULPIR MADERA)</v>
      </c>
      <c r="C5" s="5" t="str">
        <f>FACTURA!D11</f>
        <v>PIEZA</v>
      </c>
      <c r="D5" s="15">
        <f>FACTURA!E11</f>
        <v>1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2021-11-22T23:17:09Z</dcterms:modified>
</cp:coreProperties>
</file>