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912 BE TULUM 1 CARPA\"/>
    </mc:Choice>
  </mc:AlternateContent>
  <xr:revisionPtr revIDLastSave="0" documentId="13_ncr:1_{D9003CC7-B062-443B-8CA4-D17BB333CDF1}" xr6:coauthVersionLast="47" xr6:coauthVersionMax="47" xr10:uidLastSave="{00000000-0000-0000-0000-000000000000}"/>
  <bookViews>
    <workbookView xWindow="12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5" i="2"/>
  <c r="A11" i="2"/>
  <c r="F5" i="2"/>
  <c r="C13" i="2"/>
  <c r="H1" i="4"/>
  <c r="D6" i="2"/>
  <c r="F6" i="2" s="1"/>
  <c r="D7" i="2"/>
  <c r="F7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8" i="2" l="1"/>
  <c r="G12" i="4"/>
  <c r="C24" i="2" l="1"/>
  <c r="D24" i="2" s="1"/>
  <c r="F11" i="2"/>
  <c r="D3" i="2"/>
  <c r="L6" i="4"/>
  <c r="H2" i="4"/>
  <c r="L8" i="4" s="1"/>
  <c r="H4" i="4"/>
  <c r="L9" i="4" s="1"/>
  <c r="F12" i="2"/>
  <c r="H3" i="4"/>
  <c r="D10" i="2"/>
  <c r="F10" i="2" s="1"/>
  <c r="D9" i="2"/>
  <c r="F9" i="2" s="1"/>
  <c r="C23" i="2"/>
  <c r="E13" i="2"/>
  <c r="E23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8" i="2"/>
  <c r="C29" i="2" s="1"/>
  <c r="C30" i="2" s="1"/>
  <c r="D13" i="2"/>
  <c r="D23" i="2" s="1"/>
  <c r="F3" i="2"/>
  <c r="F13" i="2" s="1"/>
  <c r="F23" i="2" s="1"/>
  <c r="H5" i="4"/>
  <c r="H7" i="4" s="1"/>
  <c r="F24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<sst xmlns="http://schemas.openxmlformats.org/spreadsheetml/2006/main" count="91" uniqueCount="72">
  <si>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</si>
  <si>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</si>
  <si>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</si>
  <si>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</si>
  <si>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</si>
  <si>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</si>
  <si>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</si>
  <si>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</si>
  <si>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</si>
  <si>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</si>
  <si>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</si>
  <si>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</si>
  <si>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</si>
  <si>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</si>
  <si>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</si>
  <si>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</si>
  <si>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</si>
  <si>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</si>
  <si>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</si>
  <si>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</si>
  <si>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</si>
  <si>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</si>
  <si>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</si>
  <si>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</si>
  <si>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</si>
  <si>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</si>
  <si>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</si>
  <si>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</si>
  <si>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</si>
  <si>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</si>
  <si>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</si>
  <si>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</si>
  <si>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</si>
  <si>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</si>
  <si>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</si>
  <si>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</si>
  <si>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</si>
  <si>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</si>
  <si>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</si>
  <si>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</si>
  <si>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</si>
  <si>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</si>
  <si>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</si>
  <si>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</si>
  <si>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</si>
  <si>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</si>
  <si>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</si>
  <si>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</si>
  <si>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</si>
  <si>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</si>
  <si>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</si>
  <si>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</si>
  <si>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</si>
  <si>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</si>
  <si>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</si>
  <si>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</si>
  <si>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</si>
  <si>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</si>
  <si>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</si>
  <si>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</si>
  <si>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</si>
  <si>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L912</t>
  </si>
  <si>
    <t>BE TULUM</t>
  </si>
  <si>
    <t>TOLDO</t>
  </si>
  <si>
    <t>CARGO SERVICE CENTER DE MEXICO SA DE CV</t>
  </si>
  <si>
    <t>SPCUN1186</t>
  </si>
  <si>
    <t>CARGO FR</t>
  </si>
  <si>
    <t>B27065</t>
  </si>
  <si>
    <t>PP LOGISTICA</t>
  </si>
  <si>
    <t>B44</t>
  </si>
  <si>
    <t>3C 9416</t>
  </si>
  <si>
    <t>3C 9415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</si>
</sst>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43" fontId="0" fillId="10" borderId="2" xfId="1" applyFont="1" applyFill="1" applyBorder="1" applyAlignment="1">
      <alignment horizontal="center"/>
    </xf>
    <xf numFmtId="43" fontId="0" fillId="10" borderId="2" xfId="1" applyFont="1" applyFill="1" applyBorder="1"/>
    <xf numFmtId="1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B1" zoomScale="80" zoomScaleNormal="80" workbookViewId="0">
      <selection activeCell="C6" sqref="C6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COSTEO!C17</f>
        <v>154196</v>
      </c>
      <c r="I1" s="27" t="s">
        <v>36</v>
      </c>
      <c r="J1" s="5">
        <v>20.762799999999999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COSTEO!C18</f>
        <v>0</v>
      </c>
      <c r="I2" s="27" t="s">
        <v>8</v>
      </c>
      <c r="J2" s="5">
        <f>H7/H1+1</f>
        <v>1.4713445225557082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91" t="s">
        <v>42</v>
      </c>
      <c r="G3" s="92"/>
      <c r="H3" s="1">
        <f>COSTEO!C20</f>
        <v>0</v>
      </c>
      <c r="I3" s="27"/>
      <c r="L3" s="1"/>
      <c r="M3" s="51"/>
      <c r="N3" s="51"/>
    </row>
    <row r="4" spans="1:14" x14ac:dyDescent="0.3">
      <c r="B4" s="66"/>
      <c r="C4" s="24"/>
      <c r="F4" s="93" t="s">
        <v>58</v>
      </c>
      <c r="G4" s="93"/>
      <c r="H4" s="1">
        <f>COSTEO!C19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COSTEO!C13</f>
        <v>66511.600000000006</v>
      </c>
      <c r="K5" s="27" t="s">
        <v>24</v>
      </c>
      <c r="L5" s="1">
        <f>J22</f>
        <v>263175.51039999997</v>
      </c>
    </row>
    <row r="6" spans="1:14" ht="15" thickBot="1" x14ac:dyDescent="0.35">
      <c r="B6" s="46" t="s">
        <v>45</v>
      </c>
      <c r="C6" s="81">
        <v>215335061001700</v>
      </c>
      <c r="G6" s="48" t="s">
        <v>2</v>
      </c>
      <c r="H6" s="1">
        <v>6167.84</v>
      </c>
      <c r="K6" s="27" t="s">
        <v>23</v>
      </c>
      <c r="L6" s="74">
        <f>H1</f>
        <v>154196</v>
      </c>
    </row>
    <row r="7" spans="1:14" ht="15" thickBot="1" x14ac:dyDescent="0.35">
      <c r="B7" s="46" t="s">
        <v>46</v>
      </c>
      <c r="C7" s="47">
        <v>44526</v>
      </c>
      <c r="G7" s="48" t="s">
        <v>7</v>
      </c>
      <c r="H7" s="1">
        <f>H5+H6+H2+H3+H4</f>
        <v>72679.44</v>
      </c>
      <c r="K7" s="49" t="s">
        <v>12</v>
      </c>
      <c r="L7" s="1">
        <v>112383.92</v>
      </c>
      <c r="M7" s="36"/>
      <c r="N7" s="41"/>
    </row>
    <row r="8" spans="1:14" ht="15" thickBot="1" x14ac:dyDescent="0.35">
      <c r="G8" s="48" t="s">
        <v>9</v>
      </c>
      <c r="H8" s="2">
        <f>H1+H7</f>
        <v>226875.44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-3404.4096000000281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1</v>
      </c>
      <c r="F11" s="65">
        <v>154196</v>
      </c>
      <c r="G11" s="19">
        <f>E11*F11</f>
        <v>154196</v>
      </c>
      <c r="H11" s="69">
        <f>F11*$J$2</f>
        <v>226875.44</v>
      </c>
      <c r="I11" s="70">
        <f>E11*H11</f>
        <v>226875.44</v>
      </c>
      <c r="J11" s="70">
        <f>I11*1.16</f>
        <v>263175.51039999997</v>
      </c>
      <c r="L11" s="1"/>
      <c r="N11" s="6"/>
    </row>
    <row r="12" spans="1:14" x14ac:dyDescent="0.3">
      <c r="A12" s="5">
        <v>2</v>
      </c>
      <c r="B12" s="71"/>
      <c r="C12" s="19"/>
      <c r="D12" s="60" t="s">
        <v>59</v>
      </c>
      <c r="E12" s="76">
        <v>0</v>
      </c>
      <c r="F12" s="65">
        <v>0</v>
      </c>
      <c r="G12" s="19">
        <f t="shared" ref="G12:G21" si="0">E12*F12</f>
        <v>0</v>
      </c>
      <c r="H12" s="69">
        <f t="shared" ref="H12:H21" si="1">F12*$J$2</f>
        <v>0</v>
      </c>
      <c r="I12" s="70">
        <f t="shared" ref="I12:I21" si="2">E12*H12</f>
        <v>0</v>
      </c>
      <c r="J12" s="70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1"/>
      <c r="C13" s="19"/>
      <c r="D13" s="60" t="s">
        <v>59</v>
      </c>
      <c r="E13" s="78">
        <v>0</v>
      </c>
      <c r="F13" s="79">
        <v>0</v>
      </c>
      <c r="G13" s="21">
        <f t="shared" si="0"/>
        <v>0</v>
      </c>
      <c r="H13" s="69">
        <f t="shared" si="1"/>
        <v>0</v>
      </c>
      <c r="I13" s="70">
        <f t="shared" si="2"/>
        <v>0</v>
      </c>
      <c r="J13" s="70">
        <f t="shared" si="3"/>
        <v>0</v>
      </c>
      <c r="L13" s="80"/>
      <c r="N13" s="14"/>
    </row>
    <row r="14" spans="1:14" x14ac:dyDescent="0.3">
      <c r="A14" s="4">
        <v>4</v>
      </c>
      <c r="B14" s="71"/>
      <c r="C14" s="19"/>
      <c r="D14" s="60" t="s">
        <v>59</v>
      </c>
      <c r="E14" s="76">
        <v>0</v>
      </c>
      <c r="F14" s="65">
        <v>0</v>
      </c>
      <c r="G14" s="19">
        <f t="shared" si="0"/>
        <v>0</v>
      </c>
      <c r="H14" s="69">
        <f t="shared" si="1"/>
        <v>0</v>
      </c>
      <c r="I14" s="70">
        <f t="shared" si="2"/>
        <v>0</v>
      </c>
      <c r="J14" s="70">
        <f t="shared" si="3"/>
        <v>0</v>
      </c>
      <c r="L14" s="1"/>
      <c r="N14" s="6"/>
    </row>
    <row r="15" spans="1:14" x14ac:dyDescent="0.3">
      <c r="A15" s="4">
        <v>5</v>
      </c>
      <c r="B15" s="71"/>
      <c r="C15" s="19"/>
      <c r="D15" s="60" t="s">
        <v>59</v>
      </c>
      <c r="E15" s="76">
        <v>0</v>
      </c>
      <c r="F15" s="65">
        <v>0</v>
      </c>
      <c r="G15" s="19">
        <f t="shared" si="0"/>
        <v>0</v>
      </c>
      <c r="H15" s="69">
        <f t="shared" si="1"/>
        <v>0</v>
      </c>
      <c r="I15" s="70">
        <f t="shared" si="2"/>
        <v>0</v>
      </c>
      <c r="J15" s="70">
        <f t="shared" si="3"/>
        <v>0</v>
      </c>
      <c r="L15" s="1"/>
      <c r="N15" s="6"/>
    </row>
    <row r="16" spans="1:14" s="13" customFormat="1" x14ac:dyDescent="0.3">
      <c r="A16" s="4">
        <v>6</v>
      </c>
      <c r="B16" s="71"/>
      <c r="C16" s="19"/>
      <c r="D16" s="60" t="s">
        <v>59</v>
      </c>
      <c r="E16" s="78">
        <v>0</v>
      </c>
      <c r="F16" s="79">
        <v>0</v>
      </c>
      <c r="G16" s="21">
        <f t="shared" si="0"/>
        <v>0</v>
      </c>
      <c r="H16" s="69">
        <f t="shared" si="1"/>
        <v>0</v>
      </c>
      <c r="I16" s="70">
        <f t="shared" si="2"/>
        <v>0</v>
      </c>
      <c r="J16" s="70">
        <f t="shared" si="3"/>
        <v>0</v>
      </c>
      <c r="L16" s="80"/>
      <c r="N16" s="14"/>
    </row>
    <row r="17" spans="1:14" x14ac:dyDescent="0.3">
      <c r="A17" s="4">
        <v>7</v>
      </c>
      <c r="B17" s="71"/>
      <c r="C17" s="19"/>
      <c r="D17" s="60" t="s">
        <v>59</v>
      </c>
      <c r="E17" s="76">
        <v>0</v>
      </c>
      <c r="F17" s="65">
        <v>0</v>
      </c>
      <c r="G17" s="19">
        <f t="shared" si="0"/>
        <v>0</v>
      </c>
      <c r="H17" s="69">
        <f t="shared" si="1"/>
        <v>0</v>
      </c>
      <c r="I17" s="70">
        <f t="shared" si="2"/>
        <v>0</v>
      </c>
      <c r="J17" s="70">
        <f t="shared" si="3"/>
        <v>0</v>
      </c>
      <c r="L17" s="1"/>
      <c r="N17" s="6"/>
    </row>
    <row r="18" spans="1:14" x14ac:dyDescent="0.3">
      <c r="A18" s="4">
        <v>8</v>
      </c>
      <c r="B18" s="71"/>
      <c r="C18" s="19"/>
      <c r="D18" s="60" t="s">
        <v>59</v>
      </c>
      <c r="E18" s="76">
        <v>0</v>
      </c>
      <c r="F18" s="65">
        <v>0</v>
      </c>
      <c r="G18" s="19">
        <f t="shared" si="0"/>
        <v>0</v>
      </c>
      <c r="H18" s="69">
        <f t="shared" si="1"/>
        <v>0</v>
      </c>
      <c r="I18" s="70">
        <f t="shared" si="2"/>
        <v>0</v>
      </c>
      <c r="J18" s="70">
        <f t="shared" si="3"/>
        <v>0</v>
      </c>
      <c r="L18" s="1"/>
      <c r="N18" s="6"/>
    </row>
    <row r="19" spans="1:14" x14ac:dyDescent="0.3">
      <c r="A19" s="4">
        <v>9</v>
      </c>
      <c r="B19" s="71"/>
      <c r="C19" s="19"/>
      <c r="D19" s="60" t="s">
        <v>59</v>
      </c>
      <c r="E19" s="76">
        <v>0</v>
      </c>
      <c r="F19" s="65">
        <v>0</v>
      </c>
      <c r="G19" s="19">
        <f t="shared" si="0"/>
        <v>0</v>
      </c>
      <c r="H19" s="69">
        <f t="shared" si="1"/>
        <v>0</v>
      </c>
      <c r="I19" s="70">
        <f t="shared" si="2"/>
        <v>0</v>
      </c>
      <c r="J19" s="70">
        <f t="shared" si="3"/>
        <v>0</v>
      </c>
      <c r="L19" s="1"/>
      <c r="N19" s="6"/>
    </row>
    <row r="20" spans="1:14" x14ac:dyDescent="0.3">
      <c r="A20" s="4">
        <v>10</v>
      </c>
      <c r="B20" s="71"/>
      <c r="C20" s="19"/>
      <c r="D20" s="60" t="s">
        <v>59</v>
      </c>
      <c r="E20" s="76">
        <v>0</v>
      </c>
      <c r="F20" s="65">
        <v>0</v>
      </c>
      <c r="G20" s="19">
        <f t="shared" si="0"/>
        <v>0</v>
      </c>
      <c r="H20" s="69">
        <f t="shared" si="1"/>
        <v>0</v>
      </c>
      <c r="I20" s="70">
        <f t="shared" si="2"/>
        <v>0</v>
      </c>
      <c r="J20" s="70">
        <f t="shared" si="3"/>
        <v>0</v>
      </c>
      <c r="L20" s="1"/>
      <c r="N20" s="6"/>
    </row>
    <row r="21" spans="1:14" x14ac:dyDescent="0.3">
      <c r="A21" s="5">
        <v>11</v>
      </c>
      <c r="B21" s="71"/>
      <c r="C21" s="19"/>
      <c r="D21" s="60" t="s">
        <v>59</v>
      </c>
      <c r="E21" s="76">
        <v>0</v>
      </c>
      <c r="F21" s="65">
        <v>0</v>
      </c>
      <c r="G21" s="19">
        <f t="shared" si="0"/>
        <v>0</v>
      </c>
      <c r="H21" s="69">
        <f t="shared" si="1"/>
        <v>0</v>
      </c>
      <c r="I21" s="70">
        <f t="shared" si="2"/>
        <v>0</v>
      </c>
      <c r="J21" s="70">
        <f t="shared" ref="J21" si="4">I21*1.16</f>
        <v>0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226875.44</v>
      </c>
      <c r="J22" s="3">
        <f>SUM(J11:J21)</f>
        <v>263175.51039999997</v>
      </c>
    </row>
    <row r="23" spans="1:14" ht="28.8" x14ac:dyDescent="0.3">
      <c r="G23" s="7"/>
      <c r="I23" s="50" t="s">
        <v>35</v>
      </c>
      <c r="J23" s="7">
        <f>+J22-COSTEO!C30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1"/>
  <sheetViews>
    <sheetView zoomScale="90" zoomScaleNormal="90" workbookViewId="0">
      <selection activeCell="D10" sqref="D10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1" t="s">
        <v>65</v>
      </c>
      <c r="B3" s="19" t="s">
        <v>64</v>
      </c>
      <c r="C3" s="75">
        <v>728.45</v>
      </c>
      <c r="D3" s="29">
        <f>C3*16%</f>
        <v>116.55200000000001</v>
      </c>
      <c r="E3" s="29">
        <v>0</v>
      </c>
      <c r="F3" s="29">
        <f>+C3+D3-E3</f>
        <v>845.00200000000007</v>
      </c>
      <c r="G3" s="7"/>
    </row>
    <row r="4" spans="1:13" s="5" customFormat="1" ht="19.5" customHeight="1" x14ac:dyDescent="0.3">
      <c r="A4" s="71" t="s">
        <v>67</v>
      </c>
      <c r="B4" s="19" t="s">
        <v>66</v>
      </c>
      <c r="C4" s="75">
        <v>1396.75</v>
      </c>
      <c r="D4" s="29">
        <f t="shared" ref="D4:D7" si="0">C4*16%</f>
        <v>223.48000000000002</v>
      </c>
      <c r="E4" s="29">
        <v>0</v>
      </c>
      <c r="F4" s="29">
        <f t="shared" ref="F4:F8" si="1">+C4+D4-E4</f>
        <v>1620.23</v>
      </c>
      <c r="G4" s="7"/>
    </row>
    <row r="5" spans="1:13" s="5" customFormat="1" ht="19.5" customHeight="1" x14ac:dyDescent="0.3">
      <c r="A5" s="82" t="s">
        <v>69</v>
      </c>
      <c r="B5" s="83" t="s">
        <v>68</v>
      </c>
      <c r="C5" s="84">
        <f>2630*21.68</f>
        <v>57018.400000000001</v>
      </c>
      <c r="D5" s="85"/>
      <c r="E5" s="85">
        <v>0</v>
      </c>
      <c r="F5" s="85">
        <f t="shared" si="1"/>
        <v>57018.400000000001</v>
      </c>
      <c r="G5" s="7"/>
    </row>
    <row r="6" spans="1:13" s="5" customFormat="1" ht="19.5" customHeight="1" x14ac:dyDescent="0.3">
      <c r="A6" s="71"/>
      <c r="B6" s="19"/>
      <c r="C6" s="75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3" s="5" customFormat="1" ht="20.25" customHeight="1" x14ac:dyDescent="0.3">
      <c r="A7" s="71"/>
      <c r="B7" s="19"/>
      <c r="C7" s="75">
        <v>0</v>
      </c>
      <c r="D7" s="29">
        <f t="shared" si="0"/>
        <v>0</v>
      </c>
      <c r="E7" s="29">
        <v>0</v>
      </c>
      <c r="F7" s="29">
        <f t="shared" si="1"/>
        <v>0</v>
      </c>
    </row>
    <row r="8" spans="1:13" s="5" customFormat="1" ht="20.25" customHeight="1" x14ac:dyDescent="0.3">
      <c r="A8" s="71"/>
      <c r="B8" s="19"/>
      <c r="C8" s="75">
        <v>0</v>
      </c>
      <c r="D8" s="29">
        <v>0</v>
      </c>
      <c r="E8" s="29">
        <v>0</v>
      </c>
      <c r="F8" s="29">
        <f t="shared" si="1"/>
        <v>0</v>
      </c>
    </row>
    <row r="9" spans="1:13" s="5" customFormat="1" ht="21" customHeight="1" x14ac:dyDescent="0.3">
      <c r="A9" s="43" t="s">
        <v>71</v>
      </c>
      <c r="B9" s="43" t="s">
        <v>51</v>
      </c>
      <c r="C9" s="75">
        <v>4120</v>
      </c>
      <c r="D9" s="29">
        <f>+C9*0.16</f>
        <v>659.2</v>
      </c>
      <c r="E9" s="29">
        <v>0</v>
      </c>
      <c r="F9" s="29">
        <f t="shared" ref="F9:F10" si="2">+C9+D9-E9</f>
        <v>4779.2</v>
      </c>
      <c r="H9" s="7"/>
    </row>
    <row r="10" spans="1:13" s="5" customFormat="1" ht="21" customHeight="1" x14ac:dyDescent="0.3">
      <c r="A10" s="43" t="s">
        <v>70</v>
      </c>
      <c r="B10" s="21" t="s">
        <v>52</v>
      </c>
      <c r="C10" s="75">
        <v>1300</v>
      </c>
      <c r="D10" s="29">
        <f>+C10*0.16</f>
        <v>208</v>
      </c>
      <c r="E10" s="29">
        <v>0</v>
      </c>
      <c r="F10" s="29">
        <f t="shared" si="2"/>
        <v>1508</v>
      </c>
      <c r="H10" s="7"/>
      <c r="I10" s="62" t="s">
        <v>56</v>
      </c>
    </row>
    <row r="11" spans="1:13" s="5" customFormat="1" ht="20.25" customHeight="1" x14ac:dyDescent="0.3">
      <c r="A11" s="86">
        <f>FACTURA!C6</f>
        <v>215335061001700</v>
      </c>
      <c r="B11" s="21" t="s">
        <v>53</v>
      </c>
      <c r="C11" s="75">
        <f>1670+240+38</f>
        <v>1948</v>
      </c>
      <c r="D11" s="29">
        <v>33676</v>
      </c>
      <c r="E11" s="29">
        <v>0</v>
      </c>
      <c r="F11" s="29">
        <f t="shared" ref="F11:F12" si="3">+C11+D11-E11</f>
        <v>35624</v>
      </c>
      <c r="H11" s="7"/>
      <c r="I11" s="63" t="s">
        <v>57</v>
      </c>
    </row>
    <row r="12" spans="1:13" s="5" customFormat="1" ht="20.25" customHeight="1" x14ac:dyDescent="0.3">
      <c r="A12" s="71"/>
      <c r="B12" s="21"/>
      <c r="C12" s="75">
        <v>0</v>
      </c>
      <c r="D12" s="29">
        <v>0</v>
      </c>
      <c r="E12" s="29">
        <v>0</v>
      </c>
      <c r="F12" s="29">
        <f t="shared" si="3"/>
        <v>0</v>
      </c>
      <c r="H12" s="7"/>
      <c r="J12" s="7"/>
    </row>
    <row r="13" spans="1:13" x14ac:dyDescent="0.3">
      <c r="A13" s="53" t="s">
        <v>27</v>
      </c>
      <c r="B13" s="4"/>
      <c r="C13" s="14">
        <f>SUM(C3:C12)</f>
        <v>66511.600000000006</v>
      </c>
      <c r="D13" s="14">
        <f>SUM(D3:D12)</f>
        <v>34883.232000000004</v>
      </c>
      <c r="E13" s="14">
        <f>SUM(E3:E12)</f>
        <v>0</v>
      </c>
      <c r="F13" s="14">
        <f>SUM(F3:F12)</f>
        <v>101394.83199999999</v>
      </c>
      <c r="G13" s="7"/>
      <c r="H13" s="7"/>
      <c r="J13" s="67"/>
    </row>
    <row r="14" spans="1:13" s="5" customFormat="1" x14ac:dyDescent="0.3">
      <c r="A14" s="13"/>
      <c r="B14" s="4"/>
      <c r="C14" s="14"/>
      <c r="D14" s="14"/>
      <c r="E14" s="14"/>
      <c r="F14" s="14"/>
      <c r="H14" s="7"/>
      <c r="I14" s="7"/>
      <c r="K14" s="16"/>
    </row>
    <row r="15" spans="1:13" s="5" customFormat="1" x14ac:dyDescent="0.3">
      <c r="A15" s="30" t="s">
        <v>28</v>
      </c>
      <c r="B15" s="31"/>
      <c r="C15" s="31"/>
      <c r="D15" s="31"/>
      <c r="E15" s="31"/>
      <c r="F15" s="31"/>
      <c r="H15" s="6"/>
      <c r="I15" s="7"/>
      <c r="K15" s="16"/>
    </row>
    <row r="16" spans="1:13" s="5" customFormat="1" x14ac:dyDescent="0.3">
      <c r="A16" s="54" t="s">
        <v>48</v>
      </c>
      <c r="B16" s="29"/>
      <c r="C16" s="67">
        <v>0</v>
      </c>
      <c r="D16" s="29"/>
      <c r="E16" s="29"/>
      <c r="F16" s="44"/>
      <c r="G16" s="88"/>
      <c r="H16" s="89"/>
      <c r="I16" s="90"/>
      <c r="J16" s="68"/>
      <c r="K16" s="16"/>
      <c r="L16" s="34"/>
      <c r="M16" s="24"/>
    </row>
    <row r="17" spans="1:13" s="5" customFormat="1" x14ac:dyDescent="0.3">
      <c r="A17" s="54" t="s">
        <v>49</v>
      </c>
      <c r="B17" s="29"/>
      <c r="C17" s="64">
        <v>154196</v>
      </c>
      <c r="D17" s="29"/>
      <c r="E17" s="29"/>
      <c r="F17" s="29"/>
      <c r="H17" s="6"/>
      <c r="I17" s="24"/>
      <c r="J17" s="18"/>
      <c r="K17" s="72"/>
      <c r="L17" s="18"/>
      <c r="M17" s="24"/>
    </row>
    <row r="18" spans="1:13" s="5" customFormat="1" x14ac:dyDescent="0.3">
      <c r="A18" s="55" t="s">
        <v>37</v>
      </c>
      <c r="B18" s="29"/>
      <c r="C18" s="29"/>
      <c r="D18" s="29"/>
      <c r="E18" s="29"/>
      <c r="F18" s="29"/>
      <c r="H18" s="6"/>
      <c r="K18" s="16"/>
    </row>
    <row r="19" spans="1:13" s="5" customFormat="1" x14ac:dyDescent="0.3">
      <c r="A19" s="55" t="s">
        <v>39</v>
      </c>
      <c r="B19" s="29"/>
      <c r="C19" s="29"/>
      <c r="D19" s="29"/>
      <c r="E19" s="29"/>
      <c r="F19" s="29"/>
      <c r="H19" s="7"/>
      <c r="K19" s="16"/>
      <c r="L19" s="6"/>
    </row>
    <row r="20" spans="1:13" s="5" customFormat="1" x14ac:dyDescent="0.3">
      <c r="A20" s="55" t="s">
        <v>42</v>
      </c>
      <c r="B20" s="29"/>
      <c r="C20" s="29"/>
      <c r="D20" s="29"/>
      <c r="E20" s="29"/>
      <c r="F20" s="29"/>
      <c r="H20" s="7"/>
      <c r="K20" s="16"/>
      <c r="L20" s="6"/>
    </row>
    <row r="21" spans="1:13" s="5" customFormat="1" x14ac:dyDescent="0.3">
      <c r="A21" s="13"/>
      <c r="B21" s="4"/>
      <c r="C21" s="14"/>
      <c r="D21" s="14"/>
      <c r="E21" s="14"/>
      <c r="F21" s="14"/>
      <c r="K21" s="17"/>
    </row>
    <row r="22" spans="1:13" x14ac:dyDescent="0.3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3" x14ac:dyDescent="0.3">
      <c r="A23" s="56" t="s">
        <v>30</v>
      </c>
      <c r="B23" s="46" t="s">
        <v>32</v>
      </c>
      <c r="C23" s="20">
        <f>+C13+C16+C17+C18+C19+C20</f>
        <v>220707.6</v>
      </c>
      <c r="D23" s="20">
        <f>D13+D17</f>
        <v>34883.232000000004</v>
      </c>
      <c r="E23" s="20">
        <f>E13+E17</f>
        <v>0</v>
      </c>
      <c r="F23" s="20">
        <f>F13+F17</f>
        <v>101394.83199999999</v>
      </c>
      <c r="G23" s="6"/>
    </row>
    <row r="24" spans="1:13" x14ac:dyDescent="0.3">
      <c r="A24" s="56" t="s">
        <v>50</v>
      </c>
      <c r="B24" s="1"/>
      <c r="C24" s="65">
        <f>FACTURA!H6</f>
        <v>6167.84</v>
      </c>
      <c r="D24" s="20">
        <f>C24*0.16</f>
        <v>986.85440000000006</v>
      </c>
      <c r="E24" s="20"/>
      <c r="F24" s="20">
        <f>C24+D24</f>
        <v>7154.6944000000003</v>
      </c>
      <c r="G24" s="6"/>
    </row>
    <row r="25" spans="1:13" s="5" customFormat="1" x14ac:dyDescent="0.3">
      <c r="A25" s="46" t="s">
        <v>31</v>
      </c>
      <c r="B25" s="20"/>
      <c r="C25" s="20">
        <v>0</v>
      </c>
      <c r="D25" s="20"/>
      <c r="E25" s="21"/>
      <c r="F25" s="20"/>
      <c r="G25" s="6"/>
      <c r="I25" s="61" t="s">
        <v>55</v>
      </c>
    </row>
    <row r="26" spans="1:13" s="5" customFormat="1" x14ac:dyDescent="0.3">
      <c r="A26" s="24"/>
      <c r="B26" s="18"/>
      <c r="C26" s="18"/>
      <c r="D26" s="18"/>
      <c r="E26" s="4"/>
      <c r="F26" s="18"/>
      <c r="G26" s="7"/>
      <c r="H26" s="7"/>
      <c r="I26" s="7"/>
    </row>
    <row r="27" spans="1:13" s="5" customFormat="1" x14ac:dyDescent="0.3">
      <c r="A27" s="24"/>
      <c r="B27" s="18"/>
      <c r="C27" s="18"/>
      <c r="E27" s="4"/>
      <c r="F27" s="18"/>
    </row>
    <row r="28" spans="1:13" s="5" customFormat="1" x14ac:dyDescent="0.3">
      <c r="B28" s="57" t="s">
        <v>22</v>
      </c>
      <c r="C28" s="20">
        <f>SUM(C23:C25)</f>
        <v>226875.44</v>
      </c>
      <c r="D28" s="59" t="s">
        <v>34</v>
      </c>
      <c r="E28" s="6"/>
      <c r="F28" s="6"/>
      <c r="I28" s="7"/>
    </row>
    <row r="29" spans="1:13" s="5" customFormat="1" x14ac:dyDescent="0.3">
      <c r="B29" s="56" t="s">
        <v>18</v>
      </c>
      <c r="C29" s="20">
        <f>+C28*0.16</f>
        <v>36300.070400000004</v>
      </c>
      <c r="D29" s="25"/>
      <c r="E29" s="6"/>
      <c r="F29" s="6"/>
    </row>
    <row r="30" spans="1:13" s="5" customFormat="1" x14ac:dyDescent="0.3">
      <c r="B30" s="58" t="s">
        <v>33</v>
      </c>
      <c r="C30" s="26">
        <f>+C28+C29</f>
        <v>263175.51040000003</v>
      </c>
      <c r="D30" s="25"/>
      <c r="E30" s="6"/>
      <c r="F30" s="6"/>
      <c r="H30" s="7"/>
    </row>
    <row r="31" spans="1:13" s="5" customFormat="1" x14ac:dyDescent="0.3">
      <c r="C31" s="6"/>
      <c r="D31" s="6"/>
      <c r="E31" s="6"/>
      <c r="F31" s="6"/>
      <c r="H31" s="7"/>
    </row>
    <row r="32" spans="1:13" s="5" customFormat="1" x14ac:dyDescent="0.3">
      <c r="A32" s="24"/>
      <c r="B32" s="24"/>
      <c r="C32" s="18"/>
      <c r="D32" s="18"/>
      <c r="E32" s="6"/>
      <c r="F32" s="6"/>
      <c r="H32" s="7"/>
    </row>
    <row r="33" spans="1:10" x14ac:dyDescent="0.3">
      <c r="A33" s="24"/>
      <c r="B33" s="24"/>
      <c r="C33" s="35"/>
      <c r="D33" s="18"/>
      <c r="F33" s="6"/>
      <c r="I33" s="7"/>
    </row>
    <row r="34" spans="1:10" s="5" customFormat="1" x14ac:dyDescent="0.3">
      <c r="A34" s="24"/>
      <c r="B34" s="24"/>
      <c r="C34" s="35"/>
      <c r="D34" s="18"/>
      <c r="F34" s="6"/>
      <c r="H34" s="28"/>
      <c r="I34" s="32"/>
    </row>
    <row r="35" spans="1:10" x14ac:dyDescent="0.3">
      <c r="A35" s="24"/>
      <c r="B35" s="24"/>
      <c r="C35" s="35"/>
      <c r="D35" s="24"/>
      <c r="H35" s="7"/>
      <c r="I35" s="7"/>
      <c r="J35" s="7"/>
    </row>
    <row r="36" spans="1:10" x14ac:dyDescent="0.3">
      <c r="A36" s="24"/>
      <c r="B36" s="24"/>
      <c r="C36" s="42"/>
      <c r="D36" s="24"/>
    </row>
    <row r="37" spans="1:10" x14ac:dyDescent="0.3">
      <c r="A37" s="24"/>
      <c r="B37" s="24"/>
      <c r="C37" s="18"/>
      <c r="D37" s="24"/>
    </row>
    <row r="38" spans="1:10" x14ac:dyDescent="0.3">
      <c r="A38" s="24"/>
      <c r="B38" s="24"/>
      <c r="C38" s="18"/>
      <c r="D38" s="24"/>
      <c r="F38" s="9"/>
    </row>
    <row r="39" spans="1:10" x14ac:dyDescent="0.3">
      <c r="A39" s="24"/>
      <c r="B39" s="24"/>
      <c r="C39" s="35"/>
      <c r="D39" s="24"/>
    </row>
    <row r="40" spans="1:10" x14ac:dyDescent="0.3">
      <c r="A40" s="24"/>
      <c r="B40" s="24"/>
      <c r="C40" s="24"/>
      <c r="D40" s="24"/>
    </row>
    <row r="41" spans="1:10" x14ac:dyDescent="0.3">
      <c r="A41" s="24"/>
      <c r="B41" s="24"/>
      <c r="C41" s="24"/>
      <c r="D41" s="24"/>
    </row>
    <row r="45" spans="1:10" x14ac:dyDescent="0.3">
      <c r="A45" s="24"/>
      <c r="B45" s="24"/>
      <c r="C45" s="24"/>
    </row>
    <row r="46" spans="1:10" x14ac:dyDescent="0.3">
      <c r="A46" s="24"/>
      <c r="B46" s="24"/>
      <c r="C46" s="24"/>
    </row>
    <row r="47" spans="1:10" x14ac:dyDescent="0.3">
      <c r="A47" s="87"/>
      <c r="B47" s="87"/>
      <c r="C47" s="87"/>
    </row>
    <row r="48" spans="1:10" x14ac:dyDescent="0.3">
      <c r="A48" s="24"/>
      <c r="B48" s="24"/>
      <c r="C48" s="24"/>
      <c r="D48" s="24"/>
      <c r="E48" s="35"/>
      <c r="F48" s="24"/>
    </row>
    <row r="49" spans="1:6" x14ac:dyDescent="0.3">
      <c r="A49" s="18"/>
      <c r="B49" s="18"/>
      <c r="C49" s="18"/>
      <c r="D49" s="35"/>
      <c r="E49" s="42"/>
      <c r="F49" s="35"/>
    </row>
    <row r="50" spans="1:6" x14ac:dyDescent="0.3">
      <c r="A50" s="24"/>
      <c r="B50" s="24"/>
      <c r="C50" s="10"/>
      <c r="D50" s="24"/>
      <c r="E50" s="18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11"/>
      <c r="D52" s="24"/>
      <c r="E52" s="24"/>
      <c r="F52" s="24"/>
    </row>
    <row r="53" spans="1:6" x14ac:dyDescent="0.3">
      <c r="A53" s="24"/>
      <c r="B53" s="24"/>
      <c r="C53" s="12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35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24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</sheetData>
  <mergeCells count="2">
    <mergeCell ref="A47:C47"/>
    <mergeCell ref="G16:I16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TOLDO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2021-12-10T23:20:03Z</dcterms:modified>
</cp:coreProperties>
</file>