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alculos\DOMBART\L930 OHM ONCUE\"/>
    </mc:Choice>
  </mc:AlternateContent>
  <xr:revisionPtr revIDLastSave="0" documentId="13_ncr:1_{D530A21D-4387-4989-B55B-3A89E25C89A8}" xr6:coauthVersionLast="47" xr6:coauthVersionMax="47" xr10:uidLastSave="{00000000-0000-0000-0000-000000000000}"/>
  <bookViews>
    <workbookView xWindow="1260" yWindow="0" windowWidth="11340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A12" i="2"/>
  <c r="C12" i="2"/>
  <c r="C12" i="4"/>
  <c r="D5" i="2"/>
  <c r="F5" i="2" s="1"/>
  <c r="D6" i="2"/>
  <c r="F6" i="2" s="1"/>
  <c r="D7" i="2"/>
  <c r="F7" i="2" s="1"/>
  <c r="D8" i="2"/>
  <c r="F8" i="2" s="1"/>
  <c r="D4" i="2"/>
  <c r="F4" i="2" s="1"/>
  <c r="G18" i="4"/>
  <c r="G19" i="4"/>
  <c r="G20" i="4"/>
  <c r="G13" i="4"/>
  <c r="G14" i="4"/>
  <c r="G15" i="4"/>
  <c r="G16" i="4"/>
  <c r="G17" i="4"/>
  <c r="C14" i="2"/>
  <c r="G11" i="4"/>
  <c r="K9" i="4"/>
  <c r="G21" i="4"/>
  <c r="F9" i="2" l="1"/>
  <c r="G12" i="4"/>
  <c r="C25" i="2" l="1"/>
  <c r="D25" i="2" s="1"/>
  <c r="F12" i="2"/>
  <c r="D3" i="2"/>
  <c r="L6" i="4"/>
  <c r="H2" i="4"/>
  <c r="L8" i="4" s="1"/>
  <c r="H4" i="4"/>
  <c r="L9" i="4" s="1"/>
  <c r="F13" i="2"/>
  <c r="H3" i="4"/>
  <c r="D11" i="2"/>
  <c r="F11" i="2" s="1"/>
  <c r="D10" i="2"/>
  <c r="F10" i="2" s="1"/>
  <c r="C24" i="2"/>
  <c r="C29" i="2" s="1"/>
  <c r="C30" i="2" s="1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31" i="2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<sst xmlns="http://schemas.openxmlformats.org/spreadsheetml/2006/main" count="94" uniqueCount="72">
  <si>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</si>
  <si>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</si>
  <si>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</si>
  <si>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</si>
  <si>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</si>
  <si>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</si>
  <si>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</si>
  <si>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</si>
  <si>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</si>
  <si>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</si>
  <si>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</si>
  <si>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</si>
  <si>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</si>
  <si>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</si>
  <si>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</si>
  <si>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</si>
  <si>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</si>
  <si>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</si>
  <si>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</si>
  <si>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</si>
  <si>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</si>
  <si>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</si>
  <si>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</si>
  <si>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</si>
  <si>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</si>
  <si>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</si>
  <si>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</si>
  <si>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</si>
  <si>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</si>
  <si>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</si>
  <si>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</si>
  <si>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</si>
  <si>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</si>
  <si>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</si>
  <si>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</si>
  <si>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</si>
  <si>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</si>
  <si>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</si>
  <si>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</si>
  <si>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</si>
  <si>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</si>
  <si>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</si>
  <si>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</si>
  <si>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</si>
  <si>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</si>
  <si>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</si>
  <si>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</si>
  <si>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</si>
  <si>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</si>
  <si>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</si>
  <si>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</si>
  <si>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</si>
  <si>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</si>
  <si>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</si>
  <si>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</si>
  <si>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</si>
  <si>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</si>
  <si>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</si>
  <si>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</si>
  <si>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</si>
  <si>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</si>
  <si>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L930</t>
  </si>
  <si>
    <t>OHM ONCUE</t>
  </si>
  <si>
    <t>APARATO DE ALUMBRADO DE LUZ LED CON CARGADOR DE BATERIAS EN SU ESTUCHE CON ACCESORIOS</t>
  </si>
  <si>
    <t>FOCOS LED RECARGABLES PROGRAMABLES CON PROGRAMADOR EN SU ESTUCHE</t>
  </si>
  <si>
    <t xml:space="preserve">RECEPTOR DE SEÑAL INALAMBRICA EN SU ESTUCHE </t>
  </si>
  <si>
    <t>3C9421</t>
  </si>
  <si>
    <t>CARGO RF</t>
  </si>
  <si>
    <t>SPCUN 1187</t>
  </si>
  <si>
    <t xml:space="preserve">CARGO SERICE CENTER </t>
  </si>
  <si>
    <t>GRUPO VAZVAL</t>
  </si>
  <si>
    <t>D3953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</si>
</sst>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12" fontId="0" fillId="0" borderId="2" xfId="0" applyNumberFormat="1" applyBorder="1" applyAlignment="1">
      <alignment horizontal="right"/>
    </xf>
    <xf numFmtId="12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abSelected="1" topLeftCell="I1" zoomScale="80" zoomScaleNormal="80" workbookViewId="0">
      <selection activeCell="H2" sqref="H2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6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COSTEO!C17</f>
        <v>3200153</v>
      </c>
      <c r="I1" s="27" t="s">
        <v>36</v>
      </c>
      <c r="J1" s="5">
        <v>20.465199999999999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COSTEO!C19</f>
        <v>0</v>
      </c>
      <c r="I2" s="27" t="s">
        <v>8</v>
      </c>
      <c r="J2" s="5">
        <f>H7/H1+1</f>
        <v>1.0529370283233332</v>
      </c>
      <c r="L2" s="1"/>
      <c r="M2" s="51" t="s">
        <v>40</v>
      </c>
      <c r="N2" s="51" t="s">
        <v>41</v>
      </c>
    </row>
    <row r="3" spans="1:14" x14ac:dyDescent="0.3">
      <c r="B3" s="66"/>
      <c r="C3" s="24"/>
      <c r="F3" s="83" t="s">
        <v>42</v>
      </c>
      <c r="G3" s="84"/>
      <c r="H3" s="1">
        <f>COSTEO!C21</f>
        <v>0</v>
      </c>
      <c r="I3" s="27"/>
      <c r="L3" s="1"/>
      <c r="M3" s="51"/>
      <c r="N3" s="51"/>
    </row>
    <row r="4" spans="1:14" x14ac:dyDescent="0.3">
      <c r="B4" s="66"/>
      <c r="C4" s="24"/>
      <c r="F4" s="85" t="s">
        <v>58</v>
      </c>
      <c r="G4" s="85"/>
      <c r="H4" s="1">
        <f>COSTEO!C20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57401.23</v>
      </c>
      <c r="K5" s="27" t="s">
        <v>24</v>
      </c>
      <c r="L5" s="1">
        <f>J22</f>
        <v>3908689.1244244273</v>
      </c>
    </row>
    <row r="6" spans="1:14" ht="15" thickBot="1" x14ac:dyDescent="0.35">
      <c r="B6" s="46" t="s">
        <v>45</v>
      </c>
      <c r="C6" s="81">
        <v>215335061001701</v>
      </c>
      <c r="G6" s="48" t="s">
        <v>2</v>
      </c>
      <c r="H6" s="1">
        <v>112005.36</v>
      </c>
      <c r="K6" s="27" t="s">
        <v>23</v>
      </c>
      <c r="L6" s="74">
        <f>H1</f>
        <v>3200153</v>
      </c>
    </row>
    <row r="7" spans="1:14" ht="15" thickBot="1" x14ac:dyDescent="0.35">
      <c r="B7" s="46" t="s">
        <v>46</v>
      </c>
      <c r="C7" s="47">
        <v>44526</v>
      </c>
      <c r="G7" s="48" t="s">
        <v>7</v>
      </c>
      <c r="H7" s="1">
        <f>H5+H6+H2+H3+H4</f>
        <v>169406.59</v>
      </c>
      <c r="K7" s="49" t="s">
        <v>12</v>
      </c>
      <c r="L7" s="1">
        <v>715775.89</v>
      </c>
      <c r="M7" s="36"/>
      <c r="N7" s="41"/>
    </row>
    <row r="8" spans="1:14" ht="15" thickBot="1" x14ac:dyDescent="0.35">
      <c r="G8" s="48" t="s">
        <v>9</v>
      </c>
      <c r="H8" s="2">
        <f>H1+H7</f>
        <v>3369559.59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-7239.7655755727319</v>
      </c>
      <c r="M10" s="4"/>
      <c r="N10" s="4"/>
    </row>
    <row r="11" spans="1:14" x14ac:dyDescent="0.3">
      <c r="A11" s="5">
        <v>1</v>
      </c>
      <c r="B11" s="71"/>
      <c r="C11" s="19" t="s">
        <v>63</v>
      </c>
      <c r="D11" s="60" t="s">
        <v>59</v>
      </c>
      <c r="E11" s="76">
        <v>16</v>
      </c>
      <c r="F11" s="65">
        <v>82104.9375</v>
      </c>
      <c r="G11" s="19">
        <f>E11*F11</f>
        <v>1313679</v>
      </c>
      <c r="H11" s="69">
        <f>F11*$J$2</f>
        <v>86451.328901923</v>
      </c>
      <c r="I11" s="70">
        <f>E11*H11</f>
        <v>1383221.262430768</v>
      </c>
      <c r="J11" s="70">
        <f>I11*1.16</f>
        <v>1604536.6644196908</v>
      </c>
      <c r="L11" s="1"/>
      <c r="N11" s="6"/>
    </row>
    <row r="12" spans="1:14" x14ac:dyDescent="0.3">
      <c r="A12" s="5">
        <v>2</v>
      </c>
      <c r="B12" s="71"/>
      <c r="C12" s="19" t="str">
        <f>C11</f>
        <v>APARATO DE ALUMBRADO DE LUZ LED CON CARGADOR DE BATERIAS EN SU ESTUCHE CON ACCESORIOS</v>
      </c>
      <c r="D12" s="60" t="s">
        <v>59</v>
      </c>
      <c r="E12" s="76">
        <v>16</v>
      </c>
      <c r="F12" s="65">
        <v>56891.625</v>
      </c>
      <c r="G12" s="19">
        <f t="shared" ref="G12:G21" si="0">E12*F12</f>
        <v>910266</v>
      </c>
      <c r="H12" s="69">
        <f t="shared" ref="H12:H21" si="1">F12*$J$2</f>
        <v>59903.298563985452</v>
      </c>
      <c r="I12" s="70">
        <f t="shared" ref="I12:I21" si="2">E12*H12</f>
        <v>958452.77702376724</v>
      </c>
      <c r="J12" s="70">
        <f t="shared" ref="J12:J20" si="3">I12*1.16</f>
        <v>1111805.22134757</v>
      </c>
      <c r="L12" s="1"/>
      <c r="N12" s="6"/>
    </row>
    <row r="13" spans="1:14" s="13" customFormat="1" x14ac:dyDescent="0.3">
      <c r="A13" s="13">
        <v>3</v>
      </c>
      <c r="B13" s="71"/>
      <c r="C13" s="19" t="s">
        <v>63</v>
      </c>
      <c r="D13" s="60" t="s">
        <v>59</v>
      </c>
      <c r="E13" s="78">
        <v>6</v>
      </c>
      <c r="F13" s="79">
        <v>57538.166669999999</v>
      </c>
      <c r="G13" s="21">
        <f t="shared" si="0"/>
        <v>345229.00001999998</v>
      </c>
      <c r="H13" s="69">
        <f t="shared" si="1"/>
        <v>60584.066228682459</v>
      </c>
      <c r="I13" s="70">
        <f t="shared" si="2"/>
        <v>363504.39737209474</v>
      </c>
      <c r="J13" s="70">
        <f t="shared" si="3"/>
        <v>421665.10095162987</v>
      </c>
      <c r="L13" s="80"/>
      <c r="N13" s="14"/>
    </row>
    <row r="14" spans="1:14" x14ac:dyDescent="0.3">
      <c r="A14" s="4">
        <v>4</v>
      </c>
      <c r="B14" s="71"/>
      <c r="C14" s="19" t="s">
        <v>63</v>
      </c>
      <c r="D14" s="60" t="s">
        <v>59</v>
      </c>
      <c r="E14" s="76">
        <v>8</v>
      </c>
      <c r="F14" s="65">
        <v>31031.75</v>
      </c>
      <c r="G14" s="19">
        <f t="shared" si="0"/>
        <v>248254</v>
      </c>
      <c r="H14" s="69">
        <f t="shared" si="1"/>
        <v>32674.478628672598</v>
      </c>
      <c r="I14" s="70">
        <f t="shared" si="2"/>
        <v>261395.82902938078</v>
      </c>
      <c r="J14" s="70">
        <f t="shared" si="3"/>
        <v>303219.1616740817</v>
      </c>
      <c r="L14" s="1"/>
      <c r="N14" s="6"/>
    </row>
    <row r="15" spans="1:14" x14ac:dyDescent="0.3">
      <c r="A15" s="4">
        <v>5</v>
      </c>
      <c r="B15" s="71"/>
      <c r="C15" s="19" t="s">
        <v>64</v>
      </c>
      <c r="D15" s="60" t="s">
        <v>59</v>
      </c>
      <c r="E15" s="76">
        <v>16</v>
      </c>
      <c r="F15" s="65">
        <v>14222.875</v>
      </c>
      <c r="G15" s="19">
        <f t="shared" si="0"/>
        <v>227566</v>
      </c>
      <c r="H15" s="69">
        <f t="shared" si="1"/>
        <v>14975.791736714229</v>
      </c>
      <c r="I15" s="70">
        <f t="shared" si="2"/>
        <v>239612.66778742766</v>
      </c>
      <c r="J15" s="70">
        <f t="shared" si="3"/>
        <v>277950.69463341607</v>
      </c>
      <c r="L15" s="1"/>
      <c r="N15" s="6"/>
    </row>
    <row r="16" spans="1:14" s="13" customFormat="1" x14ac:dyDescent="0.3">
      <c r="A16" s="4">
        <v>6</v>
      </c>
      <c r="B16" s="71"/>
      <c r="C16" s="19" t="s">
        <v>65</v>
      </c>
      <c r="D16" s="60" t="s">
        <v>59</v>
      </c>
      <c r="E16" s="78">
        <v>40</v>
      </c>
      <c r="F16" s="79">
        <v>3878.9749999999999</v>
      </c>
      <c r="G16" s="21">
        <f t="shared" si="0"/>
        <v>155159</v>
      </c>
      <c r="H16" s="69">
        <f t="shared" si="1"/>
        <v>4084.3164094405015</v>
      </c>
      <c r="I16" s="70">
        <f t="shared" si="2"/>
        <v>163372.65637762006</v>
      </c>
      <c r="J16" s="70">
        <f t="shared" si="3"/>
        <v>189512.28139803925</v>
      </c>
      <c r="L16" s="80"/>
      <c r="N16" s="14"/>
    </row>
    <row r="17" spans="1:14" x14ac:dyDescent="0.3">
      <c r="A17" s="4">
        <v>7</v>
      </c>
      <c r="B17" s="71"/>
      <c r="C17" s="19"/>
      <c r="D17" s="60" t="s">
        <v>59</v>
      </c>
      <c r="E17" s="76">
        <v>0</v>
      </c>
      <c r="F17" s="65">
        <v>0</v>
      </c>
      <c r="G17" s="19">
        <f t="shared" si="0"/>
        <v>0</v>
      </c>
      <c r="H17" s="69">
        <f t="shared" si="1"/>
        <v>0</v>
      </c>
      <c r="I17" s="70">
        <f t="shared" si="2"/>
        <v>0</v>
      </c>
      <c r="J17" s="70">
        <f t="shared" si="3"/>
        <v>0</v>
      </c>
      <c r="L17" s="1"/>
      <c r="N17" s="6"/>
    </row>
    <row r="18" spans="1:14" x14ac:dyDescent="0.3">
      <c r="A18" s="4">
        <v>8</v>
      </c>
      <c r="B18" s="71"/>
      <c r="C18" s="19"/>
      <c r="D18" s="60" t="s">
        <v>59</v>
      </c>
      <c r="E18" s="76">
        <v>0</v>
      </c>
      <c r="F18" s="65">
        <v>0</v>
      </c>
      <c r="G18" s="19">
        <f t="shared" si="0"/>
        <v>0</v>
      </c>
      <c r="H18" s="69">
        <f t="shared" si="1"/>
        <v>0</v>
      </c>
      <c r="I18" s="70">
        <f t="shared" si="2"/>
        <v>0</v>
      </c>
      <c r="J18" s="70">
        <f t="shared" si="3"/>
        <v>0</v>
      </c>
      <c r="L18" s="1"/>
      <c r="N18" s="6"/>
    </row>
    <row r="19" spans="1:14" x14ac:dyDescent="0.3">
      <c r="A19" s="4">
        <v>9</v>
      </c>
      <c r="B19" s="71"/>
      <c r="C19" s="19"/>
      <c r="D19" s="60" t="s">
        <v>59</v>
      </c>
      <c r="E19" s="76">
        <v>0</v>
      </c>
      <c r="F19" s="65">
        <v>0</v>
      </c>
      <c r="G19" s="19">
        <f t="shared" si="0"/>
        <v>0</v>
      </c>
      <c r="H19" s="69">
        <f t="shared" si="1"/>
        <v>0</v>
      </c>
      <c r="I19" s="70">
        <f t="shared" si="2"/>
        <v>0</v>
      </c>
      <c r="J19" s="70">
        <f t="shared" si="3"/>
        <v>0</v>
      </c>
      <c r="L19" s="1"/>
      <c r="N19" s="6"/>
    </row>
    <row r="20" spans="1:14" x14ac:dyDescent="0.3">
      <c r="A20" s="4">
        <v>10</v>
      </c>
      <c r="B20" s="71"/>
      <c r="C20" s="19"/>
      <c r="D20" s="60" t="s">
        <v>59</v>
      </c>
      <c r="E20" s="76">
        <v>0</v>
      </c>
      <c r="F20" s="65">
        <v>0</v>
      </c>
      <c r="G20" s="19">
        <f t="shared" si="0"/>
        <v>0</v>
      </c>
      <c r="H20" s="69">
        <f t="shared" si="1"/>
        <v>0</v>
      </c>
      <c r="I20" s="70">
        <f t="shared" si="2"/>
        <v>0</v>
      </c>
      <c r="J20" s="70">
        <f t="shared" si="3"/>
        <v>0</v>
      </c>
      <c r="L20" s="1"/>
      <c r="N20" s="6"/>
    </row>
    <row r="21" spans="1:14" x14ac:dyDescent="0.3">
      <c r="A21" s="5">
        <v>11</v>
      </c>
      <c r="B21" s="71"/>
      <c r="C21" s="19"/>
      <c r="D21" s="60" t="s">
        <v>59</v>
      </c>
      <c r="E21" s="76">
        <v>0</v>
      </c>
      <c r="F21" s="65">
        <v>0</v>
      </c>
      <c r="G21" s="19">
        <f t="shared" si="0"/>
        <v>0</v>
      </c>
      <c r="H21" s="69">
        <f t="shared" si="1"/>
        <v>0</v>
      </c>
      <c r="I21" s="70">
        <f t="shared" si="2"/>
        <v>0</v>
      </c>
      <c r="J21" s="70">
        <f t="shared" ref="J21" si="4">I21*1.16</f>
        <v>0</v>
      </c>
      <c r="L21" s="1"/>
      <c r="N21" s="6"/>
    </row>
    <row r="22" spans="1:14" x14ac:dyDescent="0.3">
      <c r="A22" s="4"/>
      <c r="E22" s="77"/>
      <c r="F22" s="6"/>
      <c r="G22" s="6">
        <v>0</v>
      </c>
      <c r="H22" s="6"/>
      <c r="I22" s="6">
        <f>SUM(I11:I21)</f>
        <v>3369559.5900210585</v>
      </c>
      <c r="J22" s="3">
        <f>SUM(J11:J21)</f>
        <v>3908689.1244244273</v>
      </c>
    </row>
    <row r="23" spans="1:14" ht="28.8" x14ac:dyDescent="0.3">
      <c r="G23" s="7"/>
      <c r="I23" s="50" t="s">
        <v>35</v>
      </c>
      <c r="J23" s="7">
        <f>+J22-COSTEO!C31</f>
        <v>2.4427194148302078E-5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zoomScale="90" zoomScaleNormal="90" workbookViewId="0">
      <selection activeCell="D14" sqref="D14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3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1">
        <v>27064</v>
      </c>
      <c r="B3" s="19" t="s">
        <v>67</v>
      </c>
      <c r="C3" s="75">
        <v>10998.78</v>
      </c>
      <c r="D3" s="29">
        <f>C3*16%</f>
        <v>1759.8048000000001</v>
      </c>
      <c r="E3" s="29">
        <v>0</v>
      </c>
      <c r="F3" s="29">
        <f>+C3+D3-E3</f>
        <v>12758.584800000001</v>
      </c>
      <c r="G3" s="7"/>
    </row>
    <row r="4" spans="1:11" s="5" customFormat="1" ht="19.5" customHeight="1" x14ac:dyDescent="0.3">
      <c r="A4" s="71" t="s">
        <v>68</v>
      </c>
      <c r="B4" s="19" t="s">
        <v>69</v>
      </c>
      <c r="C4" s="75">
        <v>732.76</v>
      </c>
      <c r="D4" s="29">
        <f t="shared" ref="D4:D8" si="0">C4*16%</f>
        <v>117.24160000000001</v>
      </c>
      <c r="E4" s="29">
        <v>0</v>
      </c>
      <c r="F4" s="29">
        <f t="shared" ref="F4:F9" si="1">+C4+D4-E4</f>
        <v>850.00160000000005</v>
      </c>
      <c r="G4" s="7"/>
    </row>
    <row r="5" spans="1:11" s="5" customFormat="1" ht="19.5" customHeight="1" x14ac:dyDescent="0.3">
      <c r="A5" s="71" t="s">
        <v>71</v>
      </c>
      <c r="B5" s="19" t="s">
        <v>70</v>
      </c>
      <c r="C5" s="75">
        <v>1600</v>
      </c>
      <c r="D5" s="29">
        <f t="shared" si="0"/>
        <v>256</v>
      </c>
      <c r="E5" s="29">
        <v>64</v>
      </c>
      <c r="F5" s="29">
        <f t="shared" si="1"/>
        <v>1792</v>
      </c>
      <c r="G5" s="7"/>
    </row>
    <row r="6" spans="1:11" s="5" customFormat="1" ht="19.5" customHeight="1" x14ac:dyDescent="0.3">
      <c r="A6" s="71"/>
      <c r="B6" s="19"/>
      <c r="C6" s="75">
        <v>0</v>
      </c>
      <c r="D6" s="29">
        <f t="shared" si="0"/>
        <v>0</v>
      </c>
      <c r="E6" s="29">
        <v>0</v>
      </c>
      <c r="F6" s="29">
        <f t="shared" si="1"/>
        <v>0</v>
      </c>
      <c r="G6" s="7"/>
    </row>
    <row r="7" spans="1:11" s="5" customFormat="1" ht="19.5" customHeight="1" x14ac:dyDescent="0.3">
      <c r="A7" s="71"/>
      <c r="B7" s="19"/>
      <c r="C7" s="75">
        <v>0</v>
      </c>
      <c r="D7" s="29">
        <f t="shared" si="0"/>
        <v>0</v>
      </c>
      <c r="E7" s="29">
        <v>0</v>
      </c>
      <c r="F7" s="29">
        <f t="shared" si="1"/>
        <v>0</v>
      </c>
      <c r="G7" s="7"/>
    </row>
    <row r="8" spans="1:11" s="5" customFormat="1" ht="20.25" customHeight="1" x14ac:dyDescent="0.3">
      <c r="A8" s="71"/>
      <c r="B8" s="19"/>
      <c r="C8" s="75">
        <v>0</v>
      </c>
      <c r="D8" s="29">
        <f t="shared" si="0"/>
        <v>0</v>
      </c>
      <c r="E8" s="29">
        <v>0</v>
      </c>
      <c r="F8" s="29">
        <f t="shared" si="1"/>
        <v>0</v>
      </c>
    </row>
    <row r="9" spans="1:11" s="5" customFormat="1" ht="20.25" customHeight="1" x14ac:dyDescent="0.3">
      <c r="A9" s="71"/>
      <c r="B9" s="19"/>
      <c r="C9" s="75">
        <v>0</v>
      </c>
      <c r="D9" s="29">
        <v>0</v>
      </c>
      <c r="E9" s="29">
        <v>0</v>
      </c>
      <c r="F9" s="29">
        <f t="shared" si="1"/>
        <v>0</v>
      </c>
    </row>
    <row r="10" spans="1:11" s="5" customFormat="1" ht="21" customHeight="1" x14ac:dyDescent="0.3">
      <c r="A10" s="43" t="s">
        <v>66</v>
      </c>
      <c r="B10" s="43" t="s">
        <v>51</v>
      </c>
      <c r="C10" s="75">
        <v>3790</v>
      </c>
      <c r="D10" s="29">
        <f>+C10*0.16</f>
        <v>606.4</v>
      </c>
      <c r="E10" s="29">
        <v>0</v>
      </c>
      <c r="F10" s="29">
        <f t="shared" ref="F10:F11" si="2">+C10+D10-E10</f>
        <v>4396.3999999999996</v>
      </c>
      <c r="H10" s="7"/>
    </row>
    <row r="11" spans="1:11" s="5" customFormat="1" ht="21" customHeight="1" x14ac:dyDescent="0.3">
      <c r="A11" s="43" t="s">
        <v>66</v>
      </c>
      <c r="B11" s="21" t="s">
        <v>52</v>
      </c>
      <c r="C11" s="75">
        <v>14400.69</v>
      </c>
      <c r="D11" s="29">
        <f>+C11*0.16</f>
        <v>2304.1104</v>
      </c>
      <c r="E11" s="29">
        <v>0</v>
      </c>
      <c r="F11" s="29">
        <f t="shared" si="2"/>
        <v>16704.8004</v>
      </c>
      <c r="H11" s="7"/>
      <c r="I11" s="62" t="s">
        <v>56</v>
      </c>
    </row>
    <row r="12" spans="1:11" s="5" customFormat="1" ht="20.25" customHeight="1" x14ac:dyDescent="0.3">
      <c r="A12" s="82">
        <f>FACTURA!C6</f>
        <v>215335061001701</v>
      </c>
      <c r="B12" s="21" t="s">
        <v>53</v>
      </c>
      <c r="C12" s="75">
        <f>25601+240+38</f>
        <v>25879</v>
      </c>
      <c r="D12" s="29">
        <v>516121</v>
      </c>
      <c r="E12" s="29">
        <v>0</v>
      </c>
      <c r="F12" s="29">
        <f t="shared" ref="F12:F13" si="3">+C12+D12-E12</f>
        <v>542000</v>
      </c>
      <c r="H12" s="7"/>
      <c r="I12" s="63" t="s">
        <v>57</v>
      </c>
    </row>
    <row r="13" spans="1:11" s="5" customFormat="1" ht="20.25" customHeight="1" x14ac:dyDescent="0.3">
      <c r="A13" s="71"/>
      <c r="B13" s="21"/>
      <c r="C13" s="75">
        <v>0</v>
      </c>
      <c r="D13" s="29">
        <v>0</v>
      </c>
      <c r="E13" s="29">
        <v>0</v>
      </c>
      <c r="F13" s="29">
        <f t="shared" si="3"/>
        <v>0</v>
      </c>
      <c r="H13" s="7"/>
      <c r="J13" s="7"/>
    </row>
    <row r="14" spans="1:11" x14ac:dyDescent="0.3">
      <c r="A14" s="53" t="s">
        <v>27</v>
      </c>
      <c r="B14" s="4"/>
      <c r="C14" s="14">
        <f>SUM(C3:C13)</f>
        <v>57401.23</v>
      </c>
      <c r="D14" s="14">
        <f>SUM(D3:D13)</f>
        <v>521164.55680000002</v>
      </c>
      <c r="E14" s="14">
        <f>SUM(E3:E13)</f>
        <v>64</v>
      </c>
      <c r="F14" s="14">
        <f>SUM(F3:F13)</f>
        <v>578501.7868</v>
      </c>
      <c r="G14" s="7"/>
      <c r="H14" s="7"/>
      <c r="J14" s="67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7">
        <v>3200153</v>
      </c>
      <c r="D17" s="29"/>
      <c r="E17" s="29"/>
      <c r="F17" s="44"/>
      <c r="G17" s="87"/>
      <c r="H17" s="88"/>
      <c r="I17" s="89"/>
      <c r="J17" s="68"/>
      <c r="K17" s="16"/>
      <c r="L17" s="34"/>
      <c r="M17" s="24"/>
    </row>
    <row r="18" spans="1:13" s="5" customFormat="1" x14ac:dyDescent="0.3">
      <c r="A18" s="54" t="s">
        <v>49</v>
      </c>
      <c r="B18" s="29"/>
      <c r="C18" s="64">
        <v>0</v>
      </c>
      <c r="D18" s="29"/>
      <c r="E18" s="29"/>
      <c r="F18" s="29"/>
      <c r="H18" s="6"/>
      <c r="I18" s="24"/>
      <c r="J18" s="18"/>
      <c r="K18" s="72"/>
      <c r="L18" s="18"/>
      <c r="M18" s="24"/>
    </row>
    <row r="19" spans="1:13" s="5" customFormat="1" x14ac:dyDescent="0.3">
      <c r="A19" s="55" t="s">
        <v>37</v>
      </c>
      <c r="B19" s="29"/>
      <c r="C19" s="29">
        <v>0</v>
      </c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0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3257554.23</v>
      </c>
      <c r="D24" s="20">
        <f>D14+D18</f>
        <v>521164.55680000002</v>
      </c>
      <c r="E24" s="20">
        <f>E14+E18</f>
        <v>64</v>
      </c>
      <c r="F24" s="20">
        <f>F14+F18</f>
        <v>578501.7868</v>
      </c>
      <c r="G24" s="6"/>
    </row>
    <row r="25" spans="1:13" x14ac:dyDescent="0.3">
      <c r="A25" s="56" t="s">
        <v>50</v>
      </c>
      <c r="B25" s="1"/>
      <c r="C25" s="65">
        <f>FACTURA!H6</f>
        <v>112005.36</v>
      </c>
      <c r="D25" s="20">
        <f>C25*0.16</f>
        <v>17920.857599999999</v>
      </c>
      <c r="E25" s="20"/>
      <c r="F25" s="20">
        <f>C25+D25</f>
        <v>129926.2176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3369559.59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539129.5344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3908689.1244000001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6"/>
      <c r="B48" s="86"/>
      <c r="C48" s="86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APARATO DE ALUMBRADO DE LUZ LED CON CARGADOR DE BATERIAS EN SU ESTUCHE CON ACCESORIOS</v>
      </c>
      <c r="C5" s="5" t="str">
        <f>FACTURA!D11</f>
        <v>PIEZA</v>
      </c>
      <c r="D5" s="15">
        <f>FACTURA!E11</f>
        <v>16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2021-12-13T22:03:27Z</dcterms:modified>
</cp:coreProperties>
</file>