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15 EMMANUEL GUADALAJARA\"/>
    </mc:Choice>
  </mc:AlternateContent>
  <xr:revisionPtr revIDLastSave="0" documentId="8_{11AC7C9C-1A86-4F3E-926B-8AB1C7511A0A}" xr6:coauthVersionLast="47" xr6:coauthVersionMax="47" xr10:uidLastSave="{00000000-0000-0000-0000-000000000000}"/>
  <bookViews>
    <workbookView xWindow="-24" yWindow="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C10" i="2"/>
  <c r="C14" i="2" s="1"/>
  <c r="C12" i="2"/>
  <c r="F5" i="2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<sst xmlns="http://schemas.openxmlformats.org/spreadsheetml/2006/main" count="99" uniqueCount="79">
  <si>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</si>
  <si>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</si>
  <si>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</si>
  <si>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</si>
  <si>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</si>
  <si>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</si>
  <si>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</si>
  <si>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</si>
  <si>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</si>
  <si>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</si>
  <si>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</si>
  <si>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</si>
  <si>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</si>
  <si>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</si>
  <si>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</si>
  <si>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</si>
  <si>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</si>
  <si>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</si>
  <si>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</si>
  <si>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</si>
  <si>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</si>
  <si>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</si>
  <si>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</si>
  <si>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</si>
  <si>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</si>
  <si>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</si>
  <si>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</si>
  <si>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</si>
  <si>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</si>
  <si>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</si>
  <si>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</si>
  <si>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</si>
  <si>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</si>
  <si>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</si>
  <si>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</si>
  <si>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</si>
  <si>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</si>
  <si>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</si>
  <si>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</si>
  <si>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</si>
  <si>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</si>
  <si>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</si>
  <si>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</si>
  <si>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</si>
  <si>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</si>
  <si>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</si>
  <si>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</si>
  <si>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</si>
  <si>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</si>
  <si>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</si>
  <si>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</si>
  <si>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</si>
  <si>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</si>
  <si>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</si>
  <si>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</si>
  <si>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</si>
  <si>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</si>
  <si>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</si>
  <si>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</si>
  <si>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</si>
  <si>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</si>
  <si>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L915</t>
  </si>
  <si>
    <t>RAVERS DEL SURESTE SA DE CV</t>
  </si>
  <si>
    <t>21 48 1592 1007225</t>
  </si>
  <si>
    <t>25-1102021</t>
  </si>
  <si>
    <t>JUEGO DE DESTORNILLADORES</t>
  </si>
  <si>
    <t>MONITORES LCD</t>
  </si>
  <si>
    <t>JUEGO</t>
  </si>
  <si>
    <t>A 17034</t>
  </si>
  <si>
    <t>Q 19504</t>
  </si>
  <si>
    <t>CLA GDL</t>
  </si>
  <si>
    <t>A 14241</t>
  </si>
  <si>
    <t>HUGO GALINDO</t>
  </si>
  <si>
    <t>REDGDL</t>
  </si>
  <si>
    <t>DHL</t>
  </si>
  <si>
    <t xml:space="preserve">STL </t>
  </si>
  <si>
    <t xml:space="preserve">LOGISTICA GLOBAL </t>
  </si>
  <si>
    <t>H 190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</si>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</sst>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COSTEO!C18</f>
        <v>10314</v>
      </c>
      <c r="I1" s="27" t="s">
        <v>36</v>
      </c>
      <c r="J1" s="5">
        <v>20.8352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0</v>
      </c>
      <c r="I2" s="27" t="s">
        <v>8</v>
      </c>
      <c r="J2" s="5">
        <f>H7/H1+1</f>
        <v>2.3437153383750244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11359.08</v>
      </c>
      <c r="K5" s="27" t="s">
        <v>24</v>
      </c>
      <c r="L5" s="1">
        <f>J22</f>
        <v>28040.772392193532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2500</v>
      </c>
      <c r="K6" s="27" t="s">
        <v>23</v>
      </c>
      <c r="L6" s="75">
        <f>H1</f>
        <v>10314</v>
      </c>
    </row>
    <row r="7" spans="1:14" ht="15" thickBot="1" x14ac:dyDescent="0.35">
      <c r="B7" s="46" t="s">
        <v>46</v>
      </c>
      <c r="C7" s="47" t="s">
        <v>64</v>
      </c>
      <c r="G7" s="48" t="s">
        <v>7</v>
      </c>
      <c r="H7" s="1">
        <f>H5+H6+H2+H3+H4</f>
        <v>13859.08</v>
      </c>
      <c r="K7" s="49" t="s">
        <v>12</v>
      </c>
      <c r="L7" s="1">
        <v>20058.95</v>
      </c>
      <c r="M7" s="36"/>
      <c r="N7" s="41"/>
    </row>
    <row r="8" spans="1:14" ht="15" thickBot="1" x14ac:dyDescent="0.35">
      <c r="G8" s="48" t="s">
        <v>9</v>
      </c>
      <c r="H8" s="2">
        <f>H1+H7</f>
        <v>24173.08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-2332.1776078064686</v>
      </c>
      <c r="M10" s="4"/>
      <c r="N10" s="4"/>
    </row>
    <row r="11" spans="1:14" x14ac:dyDescent="0.3">
      <c r="A11" s="5">
        <v>1</v>
      </c>
      <c r="B11" s="72"/>
      <c r="C11" s="19" t="s">
        <v>65</v>
      </c>
      <c r="D11" s="60" t="s">
        <v>67</v>
      </c>
      <c r="E11" s="77">
        <v>165</v>
      </c>
      <c r="F11" s="66">
        <v>10.41818</v>
      </c>
      <c r="G11" s="19">
        <f>E11*F11</f>
        <v>1718.9996999999998</v>
      </c>
      <c r="H11" s="70">
        <f>F11*$J$2</f>
        <v>24.417248263951912</v>
      </c>
      <c r="I11" s="71">
        <f>E11*H11</f>
        <v>4028.8459635520653</v>
      </c>
      <c r="J11" s="71">
        <f>I11*1.16</f>
        <v>4673.4613177203955</v>
      </c>
      <c r="L11" s="1"/>
      <c r="N11" s="6"/>
    </row>
    <row r="12" spans="1:14" x14ac:dyDescent="0.3">
      <c r="A12" s="5">
        <v>2</v>
      </c>
      <c r="B12" s="72"/>
      <c r="C12" s="19" t="s">
        <v>66</v>
      </c>
      <c r="D12" s="60" t="s">
        <v>59</v>
      </c>
      <c r="E12" s="77">
        <v>165</v>
      </c>
      <c r="F12" s="66">
        <v>52.090910000000001</v>
      </c>
      <c r="G12" s="19">
        <f t="shared" ref="G12:G21" si="0">E12*F12</f>
        <v>8595.0001499999998</v>
      </c>
      <c r="H12" s="70">
        <f t="shared" ref="H12:H21" si="1">F12*$J$2</f>
        <v>122.08626475691294</v>
      </c>
      <c r="I12" s="71">
        <f t="shared" ref="I12:I21" si="2">E12*H12</f>
        <v>20144.233684890634</v>
      </c>
      <c r="J12" s="71">
        <f t="shared" ref="J12:J20" si="3">I12*1.16</f>
        <v>23367.311074473135</v>
      </c>
      <c r="L12" s="1"/>
      <c r="N12" s="6"/>
    </row>
    <row r="13" spans="1:14" s="13" customFormat="1" x14ac:dyDescent="0.3">
      <c r="A13" s="13">
        <v>3</v>
      </c>
      <c r="B13" s="72"/>
      <c r="C13" s="19"/>
      <c r="D13" s="60" t="s">
        <v>59</v>
      </c>
      <c r="E13" s="80">
        <v>0</v>
      </c>
      <c r="F13" s="81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2"/>
      <c r="N13" s="14"/>
    </row>
    <row r="14" spans="1:14" x14ac:dyDescent="0.3">
      <c r="A14" s="4">
        <v>4</v>
      </c>
      <c r="B14" s="72"/>
      <c r="C14" s="19"/>
      <c r="D14" s="60" t="s">
        <v>59</v>
      </c>
      <c r="E14" s="77">
        <v>0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24173.079648442701</v>
      </c>
      <c r="J22" s="3">
        <f>SUM(J11:J21)</f>
        <v>28040.772392193532</v>
      </c>
    </row>
    <row r="23" spans="1:14" ht="28.8" x14ac:dyDescent="0.3">
      <c r="G23" s="7"/>
      <c r="I23" s="50" t="s">
        <v>35</v>
      </c>
      <c r="J23" s="7">
        <f>+J22-COSTEO!C31</f>
        <v>-4.0780647032079287E-4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A9" sqref="A9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 t="s">
        <v>69</v>
      </c>
      <c r="B3" s="19" t="s">
        <v>70</v>
      </c>
      <c r="C3" s="76">
        <v>1273.56</v>
      </c>
      <c r="D3" s="29">
        <f>C3*16%</f>
        <v>203.7696</v>
      </c>
      <c r="E3" s="29">
        <v>0</v>
      </c>
      <c r="F3" s="29">
        <f>+C3+D3-E3</f>
        <v>1477.3296</v>
      </c>
      <c r="G3" s="7"/>
    </row>
    <row r="4" spans="1:11" s="5" customFormat="1" ht="19.5" customHeight="1" x14ac:dyDescent="0.3">
      <c r="A4" s="72" t="s">
        <v>71</v>
      </c>
      <c r="B4" s="19" t="s">
        <v>72</v>
      </c>
      <c r="C4" s="76">
        <v>1200</v>
      </c>
      <c r="D4" s="29">
        <f t="shared" ref="D4:D8" si="0">C4*16%</f>
        <v>192</v>
      </c>
      <c r="E4" s="29">
        <v>0</v>
      </c>
      <c r="F4" s="29">
        <f t="shared" ref="F4:F9" si="1">+C4+D4-E4</f>
        <v>1392</v>
      </c>
      <c r="G4" s="7"/>
    </row>
    <row r="5" spans="1:11" s="5" customFormat="1" ht="19.5" customHeight="1" x14ac:dyDescent="0.3">
      <c r="A5" s="72" t="s">
        <v>73</v>
      </c>
      <c r="B5" s="19" t="s">
        <v>74</v>
      </c>
      <c r="C5" s="76">
        <v>389.96</v>
      </c>
      <c r="D5" s="29">
        <v>0</v>
      </c>
      <c r="E5" s="29">
        <v>0</v>
      </c>
      <c r="F5" s="29">
        <f t="shared" si="1"/>
        <v>389.96</v>
      </c>
      <c r="G5" s="7"/>
    </row>
    <row r="6" spans="1:11" s="5" customFormat="1" ht="19.5" customHeight="1" x14ac:dyDescent="0.3">
      <c r="A6" s="72" t="s">
        <v>75</v>
      </c>
      <c r="B6" s="19" t="s">
        <v>76</v>
      </c>
      <c r="C6" s="76">
        <v>1000</v>
      </c>
      <c r="D6" s="29">
        <f t="shared" si="0"/>
        <v>160</v>
      </c>
      <c r="E6" s="29">
        <v>40</v>
      </c>
      <c r="F6" s="29">
        <f t="shared" si="1"/>
        <v>1120</v>
      </c>
      <c r="G6" s="7"/>
    </row>
    <row r="7" spans="1:11" s="5" customFormat="1" ht="19.5" customHeight="1" x14ac:dyDescent="0.3">
      <c r="A7" s="72" t="s">
        <v>77</v>
      </c>
      <c r="B7" s="19" t="s">
        <v>78</v>
      </c>
      <c r="C7" s="76">
        <v>2146</v>
      </c>
      <c r="D7" s="29">
        <f t="shared" si="0"/>
        <v>343.36</v>
      </c>
      <c r="E7" s="29">
        <v>0</v>
      </c>
      <c r="F7" s="29">
        <f t="shared" si="1"/>
        <v>2489.36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2"/>
      <c r="B9" s="19"/>
      <c r="C9" s="76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">
        <v>68</v>
      </c>
      <c r="B10" s="43" t="s">
        <v>51</v>
      </c>
      <c r="C10" s="76">
        <f>250+21.56+300+1280+250+300</f>
        <v>2401.56</v>
      </c>
      <c r="D10" s="29">
        <f>+C10*0.16</f>
        <v>384.24959999999999</v>
      </c>
      <c r="E10" s="29">
        <v>0</v>
      </c>
      <c r="F10" s="29">
        <f t="shared" ref="F10:F11" si="2">+C10+D10-E10</f>
        <v>2785.8096</v>
      </c>
      <c r="H10" s="7"/>
    </row>
    <row r="11" spans="1:11" s="5" customFormat="1" ht="21" customHeight="1" x14ac:dyDescent="0.3">
      <c r="A11" s="43" t="s">
        <v>68</v>
      </c>
      <c r="B11" s="21" t="s">
        <v>52</v>
      </c>
      <c r="C11" s="76">
        <v>1200</v>
      </c>
      <c r="D11" s="29">
        <f>+C11*0.16</f>
        <v>192</v>
      </c>
      <c r="E11" s="29">
        <v>0</v>
      </c>
      <c r="F11" s="29">
        <f t="shared" si="2"/>
        <v>1392</v>
      </c>
      <c r="H11" s="7"/>
      <c r="I11" s="63" t="s">
        <v>56</v>
      </c>
    </row>
    <row r="12" spans="1:11" s="5" customFormat="1" ht="20.25" customHeight="1" x14ac:dyDescent="0.3">
      <c r="A12" s="15" t="s">
        <v>63</v>
      </c>
      <c r="B12" s="21" t="s">
        <v>53</v>
      </c>
      <c r="C12" s="76">
        <f>352+278+1118</f>
        <v>1748</v>
      </c>
      <c r="D12" s="29">
        <v>1885</v>
      </c>
      <c r="E12" s="29">
        <v>0</v>
      </c>
      <c r="F12" s="29">
        <f t="shared" ref="F12:F13" si="3">+C12+D12-E12</f>
        <v>3633</v>
      </c>
      <c r="H12" s="7"/>
      <c r="I12" s="64" t="s">
        <v>57</v>
      </c>
    </row>
    <row r="13" spans="1:11" s="5" customFormat="1" ht="20.25" customHeight="1" x14ac:dyDescent="0.3">
      <c r="A13" s="72"/>
      <c r="B13" s="21"/>
      <c r="C13" s="76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11359.08</v>
      </c>
      <c r="D14" s="14">
        <f>SUM(D3:D13)</f>
        <v>3360.3791999999999</v>
      </c>
      <c r="E14" s="14">
        <f>SUM(E3:E13)</f>
        <v>40</v>
      </c>
      <c r="F14" s="14">
        <f>SUM(F3:F13)</f>
        <v>14679.459200000001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0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10314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21673.08</v>
      </c>
      <c r="D24" s="20">
        <f>D14+D18</f>
        <v>3360.3791999999999</v>
      </c>
      <c r="E24" s="20">
        <f>E14+E18</f>
        <v>40</v>
      </c>
      <c r="F24" s="20">
        <f>F14+F18</f>
        <v>14679.459200000001</v>
      </c>
      <c r="G24" s="6"/>
    </row>
    <row r="25" spans="1:13" x14ac:dyDescent="0.3">
      <c r="A25" s="56" t="s">
        <v>50</v>
      </c>
      <c r="B25" s="1"/>
      <c r="C25" s="66">
        <f>FACTURA!H6</f>
        <v>2500</v>
      </c>
      <c r="D25" s="20">
        <f>C25*0.16</f>
        <v>400</v>
      </c>
      <c r="E25" s="20"/>
      <c r="F25" s="20">
        <f>C25+D25</f>
        <v>2900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24173.08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3867.6928000000003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28040.772800000002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JUEGO DE DESTORNILLADORES</v>
      </c>
      <c r="C5" s="5" t="str">
        <f>FACTURA!D11</f>
        <v>JUEGO</v>
      </c>
      <c r="D5" s="15">
        <f>FACTURA!E11</f>
        <v>165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2021-12-13T23:23:33Z</dcterms:modified>
</cp:coreProperties>
</file>