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ellyn\Documents\MEGA\OPERACIONES GRUPO\L924\"/>
    </mc:Choice>
  </mc:AlternateContent>
  <xr:revisionPtr revIDLastSave="0" documentId="13_ncr:1_{9717CDC0-54A9-45CF-AE30-91FA41FA35D8}" xr6:coauthVersionLast="47" xr6:coauthVersionMax="47" xr10:uidLastSave="{00000000-0000-0000-0000-000000000000}"/>
  <bookViews>
    <workbookView xWindow="-120" yWindow="-120" windowWidth="20730" windowHeight="11160" tabRatio="601" activeTab="2" xr2:uid="{00000000-000D-0000-FFFF-FFFF00000000}"/>
  </bookViews>
  <sheets>
    <sheet name="FACTURA" sheetId="4" r:id="rId1"/>
    <sheet name="COSTEO" sheetId="2" r:id="rId2"/>
    <sheet name="REAL" sheetId="5" r:id="rId3"/>
  </sheets>
  <definedNames>
    <definedName name="_xlnm._FilterDatabase" localSheetId="0" hidden="1">FACTURA!$B$10:$J$15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4" l="1"/>
  <c r="L10" i="4" s="1"/>
  <c r="L6" i="4"/>
  <c r="L5" i="4"/>
  <c r="H6" i="4"/>
  <c r="F24" i="5"/>
  <c r="E13" i="5"/>
  <c r="C13" i="5"/>
  <c r="C23" i="5" s="1"/>
  <c r="D12" i="5"/>
  <c r="F12" i="5" s="1"/>
  <c r="F13" i="5" s="1"/>
  <c r="D24" i="5"/>
  <c r="G17" i="5"/>
  <c r="E23" i="5"/>
  <c r="F11" i="5"/>
  <c r="C11" i="5"/>
  <c r="A11" i="5"/>
  <c r="D10" i="5"/>
  <c r="F10" i="5" s="1"/>
  <c r="A10" i="5"/>
  <c r="D9" i="5"/>
  <c r="F9" i="5" s="1"/>
  <c r="D8" i="5"/>
  <c r="F8" i="5" s="1"/>
  <c r="D7" i="5"/>
  <c r="F7" i="5" s="1"/>
  <c r="D6" i="5"/>
  <c r="F6" i="5" s="1"/>
  <c r="D5" i="5"/>
  <c r="F5" i="5" s="1"/>
  <c r="D4" i="5"/>
  <c r="F4" i="5" s="1"/>
  <c r="D3" i="5"/>
  <c r="F3" i="5" s="1"/>
  <c r="G17" i="2"/>
  <c r="A11" i="2"/>
  <c r="A10" i="2"/>
  <c r="C11" i="2"/>
  <c r="C13" i="2" s="1"/>
  <c r="H1" i="4"/>
  <c r="D5" i="2"/>
  <c r="F5" i="2" s="1"/>
  <c r="D6" i="2"/>
  <c r="F6" i="2" s="1"/>
  <c r="D7" i="2"/>
  <c r="F7" i="2" s="1"/>
  <c r="D8" i="2"/>
  <c r="F8" i="2" s="1"/>
  <c r="D4" i="2"/>
  <c r="F4" i="2" s="1"/>
  <c r="G11" i="4"/>
  <c r="K9" i="4"/>
  <c r="G13" i="4"/>
  <c r="F23" i="5" l="1"/>
  <c r="F27" i="5" s="1"/>
  <c r="F29" i="5" s="1"/>
  <c r="F31" i="5" s="1"/>
  <c r="D13" i="5"/>
  <c r="D23" i="5"/>
  <c r="G12" i="4"/>
  <c r="D24" i="2" l="1"/>
  <c r="F11" i="2"/>
  <c r="D3" i="2"/>
  <c r="H2" i="4"/>
  <c r="L8" i="4" s="1"/>
  <c r="H4" i="4"/>
  <c r="L9" i="4" s="1"/>
  <c r="F12" i="2"/>
  <c r="H3" i="4"/>
  <c r="D10" i="2"/>
  <c r="F10" i="2" s="1"/>
  <c r="D9" i="2"/>
  <c r="F9" i="2" s="1"/>
  <c r="C23" i="2"/>
  <c r="E13" i="2"/>
  <c r="E23" i="2" s="1"/>
  <c r="C28" i="2" l="1"/>
  <c r="C29" i="2" s="1"/>
  <c r="C30" i="2" s="1"/>
  <c r="D13" i="2"/>
  <c r="D23" i="2" s="1"/>
  <c r="F3" i="2"/>
  <c r="F13" i="2" s="1"/>
  <c r="F23" i="2" s="1"/>
  <c r="H5" i="4"/>
  <c r="H7" i="4" s="1"/>
  <c r="F24" i="2"/>
  <c r="J2" i="4" l="1"/>
  <c r="H8" i="4"/>
  <c r="H13" i="4" l="1"/>
  <c r="I13" i="4" s="1"/>
  <c r="J13" i="4" s="1"/>
  <c r="H12" i="4"/>
  <c r="I12" i="4" s="1"/>
  <c r="J12" i="4" s="1"/>
  <c r="H11" i="4"/>
  <c r="I11" i="4" s="1"/>
  <c r="J11" i="4" l="1"/>
  <c r="I14" i="4"/>
  <c r="J14" i="4" l="1"/>
  <c r="J15" i="4" l="1"/>
</calcChain>
</file>

<file path=xl/sharedStrings.xml><?xml version="1.0" encoding="utf-8"?>
<sst xmlns="http://schemas.openxmlformats.org/spreadsheetml/2006/main" count="124" uniqueCount="73">
  <si>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</si>
  <si>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</si>
  <si>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</si>
  <si>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</si>
  <si>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</si>
  <si>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</si>
  <si>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</si>
  <si>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</si>
  <si>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</si>
  <si>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</si>
  <si>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</si>
  <si>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</si>
  <si>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</si>
  <si>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</si>
  <si>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</si>
  <si>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</si>
  <si>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</si>
  <si>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</si>
  <si>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</si>
  <si>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</si>
  <si>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</si>
  <si>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</si>
  <si>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</si>
  <si>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</si>
  <si>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</si>
  <si>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</si>
  <si>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</si>
  <si>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</si>
  <si>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</si>
  <si>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</si>
  <si>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</si>
  <si>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</si>
  <si>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</si>
  <si>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</si>
  <si>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</si>
  <si>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</si>
  <si>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</si>
  <si>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</si>
  <si>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</si>
  <si>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</si>
  <si>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</si>
  <si>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</si>
  <si>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</si>
  <si>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</si>
  <si>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</si>
  <si>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</si>
  <si>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</si>
  <si>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</si>
  <si>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>SERVICIOS COMPLEM</t>
  </si>
  <si>
    <t>HONORARIOS</t>
  </si>
  <si>
    <t>PEDIMENTO</t>
  </si>
  <si>
    <t>LO MAS CERCANO A 0</t>
  </si>
  <si>
    <t>OTROS INCREMENTABLES</t>
  </si>
  <si>
    <t>PIEZA</t>
  </si>
  <si>
    <t xml:space="preserve">PENDIENTE PAGO DE FLETE </t>
  </si>
  <si>
    <t>L924</t>
  </si>
  <si>
    <t>TRANSPORTS LOGISTCS</t>
  </si>
  <si>
    <t>CATALOGOS COMERCIALES</t>
  </si>
  <si>
    <t>APIQROO</t>
  </si>
  <si>
    <t>VICTOR RODRIGUEZ</t>
  </si>
  <si>
    <t>A-1140</t>
  </si>
  <si>
    <t>A-1141</t>
  </si>
  <si>
    <t>D-13898</t>
  </si>
  <si>
    <t>REFUGIO CELESTINO DE LA ROSA</t>
  </si>
  <si>
    <t>FAC0000002024</t>
  </si>
  <si>
    <t>FAC0000002025</t>
  </si>
  <si>
    <t>3C9477</t>
  </si>
  <si>
    <t>HONORARIOS DOMBART</t>
  </si>
  <si>
    <t>AA 955</t>
  </si>
  <si>
    <t>DIF</t>
  </si>
  <si>
    <t>3C9477 COMPLEMENTO</t>
  </si>
  <si>
    <t>RECONOCIMEINTO</t>
  </si>
  <si>
    <t>SALDO 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</si>
</sst>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43" fontId="0" fillId="6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7" borderId="2" xfId="1" applyNumberFormat="1" applyFont="1" applyFill="1" applyBorder="1"/>
    <xf numFmtId="43" fontId="0" fillId="7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7" xfId="0" applyFont="1" applyFill="1" applyBorder="1" applyAlignment="1">
      <alignment horizontal="center"/>
    </xf>
    <xf numFmtId="4" fontId="0" fillId="0" borderId="8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3" fontId="0" fillId="0" borderId="9" xfId="0" applyNumberFormat="1" applyFill="1" applyBorder="1"/>
    <xf numFmtId="12" fontId="0" fillId="0" borderId="2" xfId="0" applyNumberFormat="1" applyBorder="1" applyAlignment="1">
      <alignment horizontal="right"/>
    </xf>
    <xf numFmtId="1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8" fontId="0" fillId="0" borderId="1" xfId="1" applyNumberFormat="1" applyFont="1" applyBorder="1"/>
    <xf numFmtId="0" fontId="5" fillId="0" borderId="2" xfId="0" applyFont="1" applyFill="1" applyBorder="1"/>
    <xf numFmtId="43" fontId="5" fillId="0" borderId="2" xfId="1" applyFont="1" applyFill="1" applyBorder="1" applyAlignment="1">
      <alignment horizontal="center"/>
    </xf>
    <xf numFmtId="43" fontId="5" fillId="0" borderId="2" xfId="1" applyFont="1" applyFill="1" applyBorder="1"/>
    <xf numFmtId="0" fontId="5" fillId="0" borderId="0" xfId="0" applyFont="1"/>
    <xf numFmtId="43" fontId="5" fillId="0" borderId="0" xfId="0" applyNumberFormat="1" applyFont="1"/>
    <xf numFmtId="0" fontId="7" fillId="0" borderId="0" xfId="0" applyFont="1"/>
    <xf numFmtId="0" fontId="5" fillId="0" borderId="0" xfId="0" applyFont="1" applyFill="1" applyBorder="1"/>
    <xf numFmtId="4" fontId="8" fillId="0" borderId="1" xfId="0" applyNumberFormat="1" applyFont="1" applyBorder="1"/>
    <xf numFmtId="44" fontId="6" fillId="0" borderId="0" xfId="2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1"/>
  <sheetViews>
    <sheetView zoomScale="80" zoomScaleNormal="80" workbookViewId="0">
      <selection activeCell="C26" sqref="C26"/>
    </sheetView>
  </sheetViews>
  <sheetFormatPr baseColWidth="10" defaultColWidth="11.42578125" defaultRowHeight="15" x14ac:dyDescent="0.25"/>
  <cols>
    <col min="1" max="1" width="6.7109375" style="5" customWidth="1"/>
    <col min="2" max="2" width="20.7109375" style="5" bestFit="1" customWidth="1"/>
    <col min="3" max="3" width="33.28515625" style="5" customWidth="1"/>
    <col min="4" max="4" width="10.28515625" style="5" customWidth="1"/>
    <col min="5" max="5" width="7.42578125" style="5" customWidth="1"/>
    <col min="6" max="6" width="12.7109375" style="5" customWidth="1"/>
    <col min="7" max="7" width="13.85546875" style="5" customWidth="1"/>
    <col min="8" max="8" width="14.7109375" style="5" customWidth="1"/>
    <col min="9" max="9" width="24.42578125" style="5" customWidth="1"/>
    <col min="10" max="10" width="24.5703125" style="5" customWidth="1"/>
    <col min="11" max="11" width="22.140625" style="5" customWidth="1"/>
    <col min="12" max="12" width="23.7109375" style="5" customWidth="1"/>
    <col min="13" max="13" width="12.140625" style="5" customWidth="1"/>
    <col min="14" max="14" width="11.140625" style="5" customWidth="1"/>
    <col min="15" max="16384" width="11.42578125" style="5"/>
  </cols>
  <sheetData>
    <row r="1" spans="1:14" ht="15.75" x14ac:dyDescent="0.25">
      <c r="B1" s="42" t="s">
        <v>42</v>
      </c>
      <c r="C1" s="43" t="s">
        <v>55</v>
      </c>
      <c r="G1" s="45" t="s">
        <v>0</v>
      </c>
      <c r="H1" s="1">
        <f>COSTEO!C17</f>
        <v>27236</v>
      </c>
      <c r="I1" s="26" t="s">
        <v>34</v>
      </c>
      <c r="J1" s="5">
        <v>20.465199999999999</v>
      </c>
    </row>
    <row r="2" spans="1:14" x14ac:dyDescent="0.25">
      <c r="B2" s="43" t="s">
        <v>41</v>
      </c>
      <c r="C2" s="18" t="s">
        <v>56</v>
      </c>
      <c r="G2" s="45" t="s">
        <v>15</v>
      </c>
      <c r="H2" s="1">
        <f>COSTEO!C18</f>
        <v>0</v>
      </c>
      <c r="I2" s="26" t="s">
        <v>8</v>
      </c>
      <c r="J2" s="5">
        <f>H7/H1+1</f>
        <v>2.0796633132618592</v>
      </c>
      <c r="L2" s="1"/>
      <c r="M2" s="48" t="s">
        <v>38</v>
      </c>
      <c r="N2" s="48" t="s">
        <v>39</v>
      </c>
    </row>
    <row r="3" spans="1:14" x14ac:dyDescent="0.25">
      <c r="B3" s="60"/>
      <c r="C3" s="23"/>
      <c r="F3" s="76" t="s">
        <v>40</v>
      </c>
      <c r="G3" s="77"/>
      <c r="H3" s="1">
        <f>COSTEO!C20</f>
        <v>0</v>
      </c>
      <c r="I3" s="26"/>
      <c r="L3" s="1"/>
      <c r="M3" s="48"/>
      <c r="N3" s="48"/>
    </row>
    <row r="4" spans="1:14" x14ac:dyDescent="0.25">
      <c r="B4" s="60"/>
      <c r="C4" s="23"/>
      <c r="F4" s="78" t="s">
        <v>52</v>
      </c>
      <c r="G4" s="78"/>
      <c r="H4" s="1">
        <f>COSTEO!C19</f>
        <v>0</v>
      </c>
      <c r="I4" s="26"/>
      <c r="L4" s="1"/>
      <c r="M4" s="48"/>
      <c r="N4" s="48"/>
    </row>
    <row r="5" spans="1:14" x14ac:dyDescent="0.25">
      <c r="G5" s="45" t="s">
        <v>1</v>
      </c>
      <c r="H5" s="1">
        <f>COSTEO!C13</f>
        <v>25905.71</v>
      </c>
      <c r="K5" s="26" t="s">
        <v>24</v>
      </c>
      <c r="L5" s="1">
        <f>J14</f>
        <v>65704.374553464586</v>
      </c>
    </row>
    <row r="6" spans="1:14" ht="15.75" thickBot="1" x14ac:dyDescent="0.3">
      <c r="B6" s="43" t="s">
        <v>43</v>
      </c>
      <c r="C6" s="72">
        <v>215335061001744</v>
      </c>
      <c r="G6" s="45" t="s">
        <v>2</v>
      </c>
      <c r="H6" s="1">
        <f>+COSTEO!C24+COSTEO!C25</f>
        <v>3500</v>
      </c>
      <c r="K6" s="26" t="s">
        <v>23</v>
      </c>
      <c r="L6" s="68">
        <f>H1</f>
        <v>27236</v>
      </c>
    </row>
    <row r="7" spans="1:14" ht="15.75" thickBot="1" x14ac:dyDescent="0.3">
      <c r="B7" s="43" t="s">
        <v>44</v>
      </c>
      <c r="C7" s="44">
        <v>44531</v>
      </c>
      <c r="G7" s="45" t="s">
        <v>7</v>
      </c>
      <c r="H7" s="1">
        <f>H5+H6+H2+H3+H4</f>
        <v>29405.71</v>
      </c>
      <c r="K7" s="46" t="s">
        <v>12</v>
      </c>
      <c r="L7" s="1">
        <f>-REAL!F28-REAL!F30</f>
        <v>38468.370000000003</v>
      </c>
      <c r="M7" s="33"/>
      <c r="N7" s="38"/>
    </row>
    <row r="8" spans="1:14" ht="15.75" thickBot="1" x14ac:dyDescent="0.3">
      <c r="G8" s="45" t="s">
        <v>9</v>
      </c>
      <c r="H8" s="2">
        <f>H1+H7</f>
        <v>56641.71</v>
      </c>
      <c r="K8" s="46" t="s">
        <v>45</v>
      </c>
      <c r="L8" s="35">
        <f>H2</f>
        <v>0</v>
      </c>
      <c r="M8" s="36"/>
      <c r="N8" s="37"/>
    </row>
    <row r="9" spans="1:14" x14ac:dyDescent="0.25">
      <c r="K9" s="26" t="str">
        <f>F4</f>
        <v>OTROS INCREMENTABLES</v>
      </c>
      <c r="L9" s="1">
        <f>H4</f>
        <v>0</v>
      </c>
    </row>
    <row r="10" spans="1:14" x14ac:dyDescent="0.25">
      <c r="B10" s="43" t="s">
        <v>36</v>
      </c>
      <c r="C10" s="43" t="s">
        <v>13</v>
      </c>
      <c r="D10" s="43" t="s">
        <v>10</v>
      </c>
      <c r="E10" s="43" t="s">
        <v>3</v>
      </c>
      <c r="F10" s="43" t="s">
        <v>4</v>
      </c>
      <c r="G10" s="49" t="s">
        <v>5</v>
      </c>
      <c r="H10" s="43" t="s">
        <v>6</v>
      </c>
      <c r="I10" s="43" t="s">
        <v>9</v>
      </c>
      <c r="J10" s="43" t="s">
        <v>11</v>
      </c>
      <c r="K10" s="26" t="s">
        <v>14</v>
      </c>
      <c r="L10" s="7">
        <f>+L5-L6-L7-L8-L9</f>
        <v>4.5534645832958631E-3</v>
      </c>
      <c r="M10" s="4"/>
      <c r="N10" s="4"/>
    </row>
    <row r="11" spans="1:14" x14ac:dyDescent="0.25">
      <c r="A11" s="5">
        <v>1</v>
      </c>
      <c r="B11" s="65"/>
      <c r="C11" s="18" t="s">
        <v>57</v>
      </c>
      <c r="D11" s="57" t="s">
        <v>53</v>
      </c>
      <c r="E11" s="70">
        <v>2875</v>
      </c>
      <c r="F11" s="59">
        <v>9.4733900000000002</v>
      </c>
      <c r="G11" s="18">
        <f>E11*F11</f>
        <v>27235.99625</v>
      </c>
      <c r="H11" s="63">
        <f>F11*$J$2</f>
        <v>19.701461635221765</v>
      </c>
      <c r="I11" s="64">
        <f>E11*H11</f>
        <v>56641.702201262575</v>
      </c>
      <c r="J11" s="64">
        <f>I11*1.16</f>
        <v>65704.374553464586</v>
      </c>
      <c r="L11" s="1"/>
      <c r="N11" s="6"/>
    </row>
    <row r="12" spans="1:14" x14ac:dyDescent="0.25">
      <c r="A12" s="5">
        <v>2</v>
      </c>
      <c r="B12" s="65"/>
      <c r="C12" s="18"/>
      <c r="D12" s="57" t="s">
        <v>53</v>
      </c>
      <c r="E12" s="70">
        <v>0</v>
      </c>
      <c r="F12" s="59">
        <v>0</v>
      </c>
      <c r="G12" s="18">
        <f t="shared" ref="G12:G13" si="0">E12*F12</f>
        <v>0</v>
      </c>
      <c r="H12" s="63">
        <f t="shared" ref="H12:H13" si="1">F12*$J$2</f>
        <v>0</v>
      </c>
      <c r="I12" s="64">
        <f t="shared" ref="I12:I13" si="2">E12*H12</f>
        <v>0</v>
      </c>
      <c r="J12" s="64">
        <f t="shared" ref="J12" si="3">I12*1.16</f>
        <v>0</v>
      </c>
      <c r="L12" s="1"/>
      <c r="N12" s="6"/>
    </row>
    <row r="13" spans="1:14" x14ac:dyDescent="0.25">
      <c r="A13" s="5">
        <v>11</v>
      </c>
      <c r="B13" s="65"/>
      <c r="C13" s="18"/>
      <c r="D13" s="57" t="s">
        <v>53</v>
      </c>
      <c r="E13" s="70">
        <v>0</v>
      </c>
      <c r="F13" s="59">
        <v>0</v>
      </c>
      <c r="G13" s="18">
        <f t="shared" si="0"/>
        <v>0</v>
      </c>
      <c r="H13" s="63">
        <f t="shared" si="1"/>
        <v>0</v>
      </c>
      <c r="I13" s="64">
        <f t="shared" si="2"/>
        <v>0</v>
      </c>
      <c r="J13" s="64">
        <f t="shared" ref="J13" si="4">I13*1.16</f>
        <v>0</v>
      </c>
      <c r="L13" s="1"/>
      <c r="N13" s="6"/>
    </row>
    <row r="14" spans="1:14" x14ac:dyDescent="0.25">
      <c r="A14" s="4"/>
      <c r="E14" s="71"/>
      <c r="F14" s="6"/>
      <c r="G14" s="6">
        <v>0</v>
      </c>
      <c r="H14" s="6"/>
      <c r="I14" s="6">
        <f>SUM(I11:I13)</f>
        <v>56641.702201262575</v>
      </c>
      <c r="J14" s="3">
        <f>SUM(J11:J13)</f>
        <v>65704.374553464586</v>
      </c>
    </row>
    <row r="15" spans="1:14" ht="30" x14ac:dyDescent="0.25">
      <c r="G15" s="7"/>
      <c r="I15" s="47" t="s">
        <v>33</v>
      </c>
      <c r="J15" s="7">
        <f>+J14-COSTEO!C30</f>
        <v>-9.046535415109247E-3</v>
      </c>
      <c r="K15" s="5" t="s">
        <v>51</v>
      </c>
    </row>
    <row r="19" spans="2:10" x14ac:dyDescent="0.25">
      <c r="B19" s="6"/>
      <c r="C19" s="6"/>
      <c r="G19" s="4"/>
      <c r="H19" s="4"/>
      <c r="I19" s="4"/>
      <c r="J19" s="26" t="s">
        <v>54</v>
      </c>
    </row>
    <row r="20" spans="2:10" x14ac:dyDescent="0.25">
      <c r="B20" s="17"/>
      <c r="C20" s="17"/>
      <c r="D20" s="23"/>
      <c r="E20" s="30"/>
      <c r="G20" s="34"/>
      <c r="H20" s="34"/>
      <c r="I20" s="4"/>
    </row>
    <row r="21" spans="2:10" x14ac:dyDescent="0.25">
      <c r="B21" s="32"/>
      <c r="C21" s="32"/>
      <c r="D21" s="23"/>
      <c r="G21" s="4"/>
      <c r="H21" s="4"/>
      <c r="I21" s="4"/>
    </row>
  </sheetData>
  <autoFilter ref="B10:J15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61"/>
  <sheetViews>
    <sheetView topLeftCell="A10" zoomScale="90" zoomScaleNormal="90" workbookViewId="0">
      <selection activeCell="C24" sqref="C24"/>
    </sheetView>
  </sheetViews>
  <sheetFormatPr baseColWidth="10" defaultColWidth="10.85546875" defaultRowHeight="15" x14ac:dyDescent="0.25"/>
  <cols>
    <col min="1" max="1" width="24.28515625" bestFit="1" customWidth="1"/>
    <col min="2" max="2" width="18.7109375" style="5" bestFit="1" customWidth="1"/>
    <col min="3" max="3" width="16.5703125" customWidth="1"/>
    <col min="4" max="4" width="24" customWidth="1"/>
    <col min="6" max="6" width="13.7109375" customWidth="1"/>
    <col min="8" max="8" width="15.140625" customWidth="1"/>
    <col min="9" max="9" width="11" bestFit="1" customWidth="1"/>
    <col min="10" max="10" width="11.5703125" bestFit="1" customWidth="1"/>
  </cols>
  <sheetData>
    <row r="1" spans="1:11" x14ac:dyDescent="0.25">
      <c r="A1" s="22" t="s">
        <v>27</v>
      </c>
      <c r="B1" s="21"/>
      <c r="C1" s="21"/>
      <c r="D1" s="21"/>
      <c r="E1" s="21"/>
      <c r="F1" s="21"/>
    </row>
    <row r="2" spans="1:11" x14ac:dyDescent="0.25">
      <c r="A2" s="67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1" ht="19.5" customHeight="1" x14ac:dyDescent="0.25">
      <c r="A3" s="65">
        <v>6600049022</v>
      </c>
      <c r="B3" s="18" t="s">
        <v>58</v>
      </c>
      <c r="C3" s="69">
        <v>2772</v>
      </c>
      <c r="D3" s="27">
        <f>C3*16%</f>
        <v>443.52</v>
      </c>
      <c r="E3" s="27">
        <v>0</v>
      </c>
      <c r="F3" s="24">
        <f>+C3+D3-E3</f>
        <v>3215.52</v>
      </c>
      <c r="G3" s="7"/>
    </row>
    <row r="4" spans="1:11" s="5" customFormat="1" ht="19.5" customHeight="1" x14ac:dyDescent="0.25">
      <c r="A4" s="65" t="s">
        <v>60</v>
      </c>
      <c r="B4" s="18" t="s">
        <v>59</v>
      </c>
      <c r="C4" s="69">
        <v>1424</v>
      </c>
      <c r="D4" s="27">
        <f t="shared" ref="D4:D8" si="0">C4*16%</f>
        <v>227.84</v>
      </c>
      <c r="E4" s="27">
        <v>0</v>
      </c>
      <c r="F4" s="24">
        <f t="shared" ref="F4:F8" si="1">+C4+D4-E4</f>
        <v>1651.84</v>
      </c>
      <c r="G4" s="7"/>
    </row>
    <row r="5" spans="1:11" s="5" customFormat="1" ht="19.5" customHeight="1" x14ac:dyDescent="0.25">
      <c r="A5" s="65" t="s">
        <v>61</v>
      </c>
      <c r="B5" s="18" t="s">
        <v>59</v>
      </c>
      <c r="C5" s="69">
        <v>786.71</v>
      </c>
      <c r="D5" s="27">
        <f t="shared" si="0"/>
        <v>125.87360000000001</v>
      </c>
      <c r="E5" s="27">
        <v>0</v>
      </c>
      <c r="F5" s="24">
        <f t="shared" si="1"/>
        <v>912.58360000000005</v>
      </c>
      <c r="G5" s="7"/>
    </row>
    <row r="6" spans="1:11" s="5" customFormat="1" ht="19.5" customHeight="1" x14ac:dyDescent="0.25">
      <c r="A6" s="65" t="s">
        <v>62</v>
      </c>
      <c r="B6" s="18" t="s">
        <v>59</v>
      </c>
      <c r="C6" s="69">
        <v>924</v>
      </c>
      <c r="D6" s="27">
        <f t="shared" si="0"/>
        <v>147.84</v>
      </c>
      <c r="E6" s="27">
        <v>0</v>
      </c>
      <c r="F6" s="24">
        <f t="shared" si="1"/>
        <v>1071.8399999999999</v>
      </c>
      <c r="G6" s="7"/>
    </row>
    <row r="7" spans="1:11" s="5" customFormat="1" ht="19.5" customHeight="1" x14ac:dyDescent="0.25">
      <c r="A7" s="65" t="s">
        <v>64</v>
      </c>
      <c r="B7" s="18" t="s">
        <v>63</v>
      </c>
      <c r="C7" s="69">
        <v>12749</v>
      </c>
      <c r="D7" s="27">
        <f t="shared" si="0"/>
        <v>2039.8400000000001</v>
      </c>
      <c r="E7" s="27">
        <v>509.96</v>
      </c>
      <c r="F7" s="24">
        <f t="shared" si="1"/>
        <v>14278.880000000001</v>
      </c>
      <c r="G7" s="7"/>
    </row>
    <row r="8" spans="1:11" s="5" customFormat="1" ht="20.25" customHeight="1" x14ac:dyDescent="0.25">
      <c r="A8" s="65" t="s">
        <v>65</v>
      </c>
      <c r="B8" s="18" t="s">
        <v>63</v>
      </c>
      <c r="C8" s="69">
        <v>3000</v>
      </c>
      <c r="D8" s="27">
        <f t="shared" si="0"/>
        <v>480</v>
      </c>
      <c r="E8" s="27">
        <v>0</v>
      </c>
      <c r="F8" s="24">
        <f t="shared" si="1"/>
        <v>3480</v>
      </c>
    </row>
    <row r="9" spans="1:11" s="5" customFormat="1" ht="21" customHeight="1" x14ac:dyDescent="0.25">
      <c r="A9" s="40" t="s">
        <v>66</v>
      </c>
      <c r="B9" s="40" t="s">
        <v>48</v>
      </c>
      <c r="C9" s="69">
        <v>2270</v>
      </c>
      <c r="D9" s="27">
        <f>+C9*0.16</f>
        <v>363.2</v>
      </c>
      <c r="E9" s="27">
        <v>0</v>
      </c>
      <c r="F9" s="24">
        <f t="shared" ref="F9:F10" si="2">+C9+D9-E9</f>
        <v>2633.2</v>
      </c>
    </row>
    <row r="10" spans="1:11" s="5" customFormat="1" ht="21" customHeight="1" x14ac:dyDescent="0.25">
      <c r="A10" s="40" t="str">
        <f>A9</f>
        <v>3C9477</v>
      </c>
      <c r="B10" s="20" t="s">
        <v>49</v>
      </c>
      <c r="C10" s="69">
        <v>1350</v>
      </c>
      <c r="D10" s="27">
        <f>+C10*0.16</f>
        <v>216</v>
      </c>
      <c r="E10" s="27">
        <v>0</v>
      </c>
      <c r="F10" s="24">
        <f t="shared" si="2"/>
        <v>1566</v>
      </c>
    </row>
    <row r="11" spans="1:11" s="5" customFormat="1" ht="20.25" customHeight="1" x14ac:dyDescent="0.25">
      <c r="A11" s="73">
        <f>FACTURA!C6</f>
        <v>215335061001744</v>
      </c>
      <c r="B11" s="20" t="s">
        <v>50</v>
      </c>
      <c r="C11" s="69">
        <f>352+240+38</f>
        <v>630</v>
      </c>
      <c r="D11" s="27">
        <v>4414</v>
      </c>
      <c r="E11" s="27">
        <v>0</v>
      </c>
      <c r="F11" s="24">
        <f t="shared" ref="F11:F12" si="3">+C11+D11-E11</f>
        <v>5044</v>
      </c>
    </row>
    <row r="12" spans="1:11" s="5" customFormat="1" ht="20.25" customHeight="1" x14ac:dyDescent="0.25">
      <c r="A12" s="65"/>
      <c r="B12" s="20"/>
      <c r="C12" s="69">
        <v>0</v>
      </c>
      <c r="D12" s="27">
        <v>0</v>
      </c>
      <c r="E12" s="27">
        <v>0</v>
      </c>
      <c r="F12" s="27">
        <f t="shared" si="3"/>
        <v>0</v>
      </c>
      <c r="H12" s="7"/>
    </row>
    <row r="13" spans="1:11" x14ac:dyDescent="0.25">
      <c r="A13" s="50" t="s">
        <v>25</v>
      </c>
      <c r="B13" s="4"/>
      <c r="C13" s="14">
        <f>SUM(C3:C12)</f>
        <v>25905.71</v>
      </c>
      <c r="D13" s="14">
        <f>SUM(D3:D12)</f>
        <v>8458.1136000000006</v>
      </c>
      <c r="E13" s="14">
        <f>SUM(E3:E12)</f>
        <v>509.96</v>
      </c>
      <c r="F13" s="14">
        <f>SUM(F3:F12)</f>
        <v>33853.863599999997</v>
      </c>
      <c r="G13" s="7"/>
      <c r="H13" s="61"/>
    </row>
    <row r="14" spans="1:11" s="5" customFormat="1" x14ac:dyDescent="0.25">
      <c r="A14" s="13"/>
      <c r="B14" s="4"/>
      <c r="C14" s="14"/>
      <c r="D14" s="14"/>
      <c r="E14" s="14"/>
      <c r="F14" s="14"/>
      <c r="I14" s="15"/>
    </row>
    <row r="15" spans="1:11" s="5" customFormat="1" x14ac:dyDescent="0.25">
      <c r="A15" s="28" t="s">
        <v>26</v>
      </c>
      <c r="B15" s="29"/>
      <c r="C15" s="29"/>
      <c r="D15" s="29"/>
      <c r="E15" s="29"/>
      <c r="F15" s="29"/>
      <c r="I15" s="15"/>
    </row>
    <row r="16" spans="1:11" s="5" customFormat="1" x14ac:dyDescent="0.25">
      <c r="A16" s="51" t="s">
        <v>46</v>
      </c>
      <c r="B16" s="27"/>
      <c r="C16" s="61">
        <v>0</v>
      </c>
      <c r="D16" s="27"/>
      <c r="E16" s="27"/>
      <c r="F16" s="41"/>
      <c r="G16" s="75">
        <v>20.465199999999999</v>
      </c>
      <c r="H16" s="62"/>
      <c r="I16" s="15"/>
      <c r="J16" s="31"/>
      <c r="K16" s="23"/>
    </row>
    <row r="17" spans="1:11" s="5" customFormat="1" x14ac:dyDescent="0.25">
      <c r="A17" s="51" t="s">
        <v>47</v>
      </c>
      <c r="B17" s="27"/>
      <c r="C17" s="58">
        <v>27236</v>
      </c>
      <c r="D17" s="27"/>
      <c r="E17" s="27"/>
      <c r="F17" s="27"/>
      <c r="G17" s="15">
        <f>+C17/G16</f>
        <v>1330.8445556359088</v>
      </c>
      <c r="H17" s="17"/>
      <c r="I17" s="66"/>
      <c r="J17" s="17"/>
      <c r="K17" s="23"/>
    </row>
    <row r="18" spans="1:11" s="5" customFormat="1" x14ac:dyDescent="0.25">
      <c r="A18" s="52" t="s">
        <v>35</v>
      </c>
      <c r="B18" s="27"/>
      <c r="C18" s="27">
        <v>0</v>
      </c>
      <c r="D18" s="27"/>
      <c r="E18" s="27"/>
      <c r="F18" s="27"/>
      <c r="I18" s="15"/>
    </row>
    <row r="19" spans="1:11" s="5" customFormat="1" x14ac:dyDescent="0.25">
      <c r="A19" s="52" t="s">
        <v>37</v>
      </c>
      <c r="B19" s="27"/>
      <c r="C19" s="27">
        <v>0</v>
      </c>
      <c r="D19" s="27"/>
      <c r="E19" s="27"/>
      <c r="F19" s="27"/>
      <c r="I19" s="15"/>
      <c r="J19" s="6"/>
    </row>
    <row r="20" spans="1:11" s="5" customFormat="1" x14ac:dyDescent="0.25">
      <c r="A20" s="52" t="s">
        <v>40</v>
      </c>
      <c r="B20" s="27"/>
      <c r="C20" s="27"/>
      <c r="D20" s="27"/>
      <c r="E20" s="27"/>
      <c r="F20" s="27"/>
      <c r="I20" s="15"/>
      <c r="J20" s="6"/>
    </row>
    <row r="21" spans="1:11" s="5" customFormat="1" x14ac:dyDescent="0.25">
      <c r="A21" s="13"/>
      <c r="B21" s="4"/>
      <c r="C21" s="14"/>
      <c r="D21" s="14"/>
      <c r="E21" s="14"/>
      <c r="F21" s="14"/>
      <c r="I21" s="16"/>
    </row>
    <row r="22" spans="1:11" x14ac:dyDescent="0.25">
      <c r="C22" s="8" t="s">
        <v>17</v>
      </c>
      <c r="D22" s="8" t="s">
        <v>18</v>
      </c>
      <c r="E22" s="8" t="s">
        <v>19</v>
      </c>
      <c r="F22" s="8" t="s">
        <v>20</v>
      </c>
      <c r="G22" s="6"/>
    </row>
    <row r="23" spans="1:11" x14ac:dyDescent="0.25">
      <c r="A23" s="53" t="s">
        <v>28</v>
      </c>
      <c r="B23" s="43" t="s">
        <v>30</v>
      </c>
      <c r="C23" s="19">
        <f>+C13+C16+C17+C18+C19+C20</f>
        <v>53141.71</v>
      </c>
      <c r="D23" s="19">
        <f>D13+D17</f>
        <v>8458.1136000000006</v>
      </c>
      <c r="E23" s="19">
        <f>E13+E17</f>
        <v>509.96</v>
      </c>
      <c r="F23" s="19">
        <f>F13+F17</f>
        <v>33853.863599999997</v>
      </c>
      <c r="G23" s="6"/>
    </row>
    <row r="24" spans="1:11" ht="15.75" x14ac:dyDescent="0.25">
      <c r="A24" s="53" t="s">
        <v>67</v>
      </c>
      <c r="B24" s="1"/>
      <c r="C24" s="89">
        <v>3500</v>
      </c>
      <c r="D24" s="19">
        <f>C24*0.16</f>
        <v>560</v>
      </c>
      <c r="E24" s="19"/>
      <c r="F24" s="24">
        <f>C24+D24</f>
        <v>4060</v>
      </c>
      <c r="G24" s="6"/>
    </row>
    <row r="25" spans="1:11" s="5" customFormat="1" x14ac:dyDescent="0.25">
      <c r="A25" s="43" t="s">
        <v>29</v>
      </c>
      <c r="B25" s="19"/>
      <c r="C25" s="19">
        <v>0</v>
      </c>
      <c r="D25" s="19"/>
      <c r="E25" s="20"/>
      <c r="F25" s="19"/>
      <c r="G25" s="6"/>
    </row>
    <row r="26" spans="1:11" s="5" customFormat="1" x14ac:dyDescent="0.25">
      <c r="A26" s="23"/>
      <c r="B26" s="17"/>
      <c r="C26" s="17"/>
      <c r="D26" s="17"/>
      <c r="E26" s="4"/>
      <c r="F26" s="17"/>
      <c r="G26" s="7"/>
    </row>
    <row r="27" spans="1:11" s="5" customFormat="1" x14ac:dyDescent="0.25">
      <c r="A27" s="23"/>
      <c r="B27" s="17"/>
      <c r="C27" s="17"/>
      <c r="E27" s="4"/>
      <c r="F27" s="17"/>
    </row>
    <row r="28" spans="1:11" s="5" customFormat="1" x14ac:dyDescent="0.25">
      <c r="B28" s="54" t="s">
        <v>22</v>
      </c>
      <c r="C28" s="19">
        <f>SUM(C23:C25)</f>
        <v>56641.71</v>
      </c>
      <c r="D28" s="56" t="s">
        <v>32</v>
      </c>
      <c r="E28" s="6"/>
      <c r="F28" s="6"/>
    </row>
    <row r="29" spans="1:11" s="5" customFormat="1" x14ac:dyDescent="0.25">
      <c r="B29" s="53" t="s">
        <v>18</v>
      </c>
      <c r="C29" s="19">
        <f>+C28*0.16</f>
        <v>9062.6736000000001</v>
      </c>
      <c r="D29" s="24"/>
      <c r="E29" s="6"/>
      <c r="F29" s="6"/>
    </row>
    <row r="30" spans="1:11" s="5" customFormat="1" x14ac:dyDescent="0.25">
      <c r="B30" s="55" t="s">
        <v>31</v>
      </c>
      <c r="C30" s="25">
        <f>+C28+C29</f>
        <v>65704.383600000001</v>
      </c>
      <c r="D30" s="24"/>
      <c r="E30" s="6"/>
      <c r="F30" s="6"/>
    </row>
    <row r="31" spans="1:11" s="5" customFormat="1" x14ac:dyDescent="0.25">
      <c r="C31" s="6"/>
      <c r="D31" s="6"/>
      <c r="E31" s="6"/>
      <c r="F31" s="6"/>
    </row>
    <row r="32" spans="1:11" s="5" customFormat="1" x14ac:dyDescent="0.25">
      <c r="A32" s="23"/>
      <c r="B32" s="23"/>
      <c r="C32" s="17"/>
      <c r="D32" s="17"/>
      <c r="E32" s="6"/>
      <c r="F32" s="6"/>
    </row>
    <row r="33" spans="1:8" x14ac:dyDescent="0.25">
      <c r="A33" s="23"/>
      <c r="B33" s="23"/>
      <c r="C33" s="32"/>
      <c r="D33" s="17"/>
      <c r="F33" s="6"/>
    </row>
    <row r="34" spans="1:8" s="5" customFormat="1" x14ac:dyDescent="0.25">
      <c r="A34" s="23"/>
      <c r="B34" s="23"/>
      <c r="C34" s="32"/>
      <c r="D34" s="17"/>
      <c r="F34" s="6"/>
    </row>
    <row r="35" spans="1:8" x14ac:dyDescent="0.25">
      <c r="A35" s="23"/>
      <c r="B35" s="23"/>
      <c r="C35" s="32"/>
      <c r="D35" s="23"/>
      <c r="H35" s="7"/>
    </row>
    <row r="36" spans="1:8" x14ac:dyDescent="0.25">
      <c r="A36" s="23"/>
      <c r="B36" s="23"/>
      <c r="C36" s="39"/>
      <c r="D36" s="23"/>
    </row>
    <row r="37" spans="1:8" x14ac:dyDescent="0.25">
      <c r="A37" s="23"/>
      <c r="B37" s="23"/>
      <c r="C37" s="17"/>
      <c r="D37" s="23"/>
    </row>
    <row r="38" spans="1:8" x14ac:dyDescent="0.25">
      <c r="A38" s="23"/>
      <c r="B38" s="23"/>
      <c r="C38" s="17"/>
      <c r="D38" s="23"/>
      <c r="F38" s="9"/>
    </row>
    <row r="39" spans="1:8" x14ac:dyDescent="0.25">
      <c r="A39" s="23"/>
      <c r="B39" s="23"/>
      <c r="C39" s="32"/>
      <c r="D39" s="23"/>
    </row>
    <row r="40" spans="1:8" x14ac:dyDescent="0.25">
      <c r="A40" s="23"/>
      <c r="B40" s="23"/>
      <c r="C40" s="23"/>
      <c r="D40" s="23"/>
    </row>
    <row r="41" spans="1:8" x14ac:dyDescent="0.25">
      <c r="A41" s="23"/>
      <c r="B41" s="23"/>
      <c r="C41" s="23"/>
      <c r="D41" s="23"/>
    </row>
    <row r="45" spans="1:8" x14ac:dyDescent="0.25">
      <c r="A45" s="23"/>
      <c r="B45" s="23"/>
      <c r="C45" s="23"/>
    </row>
    <row r="46" spans="1:8" x14ac:dyDescent="0.25">
      <c r="A46" s="23"/>
      <c r="B46" s="23"/>
      <c r="C46" s="23"/>
    </row>
    <row r="47" spans="1:8" x14ac:dyDescent="0.25">
      <c r="A47" s="79"/>
      <c r="B47" s="79"/>
      <c r="C47" s="79"/>
    </row>
    <row r="48" spans="1:8" x14ac:dyDescent="0.25">
      <c r="A48" s="23"/>
      <c r="B48" s="23"/>
      <c r="C48" s="23"/>
      <c r="D48" s="23"/>
      <c r="E48" s="32"/>
      <c r="F48" s="23"/>
    </row>
    <row r="49" spans="1:6" x14ac:dyDescent="0.25">
      <c r="A49" s="17"/>
      <c r="B49" s="17"/>
      <c r="C49" s="17"/>
      <c r="D49" s="32"/>
      <c r="E49" s="39"/>
      <c r="F49" s="32"/>
    </row>
    <row r="50" spans="1:6" x14ac:dyDescent="0.25">
      <c r="A50" s="23"/>
      <c r="B50" s="23"/>
      <c r="C50" s="10"/>
      <c r="D50" s="23"/>
      <c r="E50" s="17"/>
      <c r="F50" s="23"/>
    </row>
    <row r="51" spans="1:6" x14ac:dyDescent="0.25">
      <c r="A51" s="23"/>
      <c r="B51" s="23"/>
      <c r="C51" s="12"/>
      <c r="D51" s="23"/>
      <c r="E51" s="23"/>
      <c r="F51" s="23"/>
    </row>
    <row r="52" spans="1:6" x14ac:dyDescent="0.25">
      <c r="A52" s="23"/>
      <c r="B52" s="23"/>
      <c r="C52" s="11"/>
      <c r="D52" s="23"/>
      <c r="E52" s="23"/>
      <c r="F52" s="23"/>
    </row>
    <row r="53" spans="1:6" x14ac:dyDescent="0.25">
      <c r="A53" s="23"/>
      <c r="B53" s="23"/>
      <c r="C53" s="12"/>
      <c r="D53" s="23"/>
      <c r="E53" s="23"/>
      <c r="F53" s="23"/>
    </row>
    <row r="54" spans="1:6" x14ac:dyDescent="0.25">
      <c r="A54" s="23"/>
      <c r="B54" s="23"/>
      <c r="C54" s="12"/>
      <c r="D54" s="23"/>
      <c r="E54" s="23"/>
      <c r="F54" s="23"/>
    </row>
    <row r="55" spans="1:6" x14ac:dyDescent="0.25">
      <c r="A55" s="23"/>
      <c r="B55" s="23"/>
      <c r="C55" s="12"/>
      <c r="D55" s="23"/>
      <c r="E55" s="23"/>
      <c r="F55" s="23"/>
    </row>
    <row r="56" spans="1:6" x14ac:dyDescent="0.25">
      <c r="A56" s="23"/>
      <c r="B56" s="23"/>
      <c r="C56" s="23"/>
      <c r="D56" s="23"/>
      <c r="E56" s="23"/>
      <c r="F56" s="23"/>
    </row>
    <row r="57" spans="1:6" x14ac:dyDescent="0.25">
      <c r="A57" s="23"/>
      <c r="B57" s="23"/>
      <c r="C57" s="32"/>
      <c r="D57" s="23"/>
      <c r="E57" s="23"/>
      <c r="F57" s="23"/>
    </row>
    <row r="58" spans="1:6" x14ac:dyDescent="0.25">
      <c r="A58" s="23"/>
      <c r="B58" s="23"/>
      <c r="C58" s="32"/>
      <c r="D58" s="23"/>
      <c r="E58" s="23"/>
      <c r="F58" s="23"/>
    </row>
    <row r="59" spans="1:6" x14ac:dyDescent="0.25">
      <c r="A59" s="23"/>
      <c r="B59" s="23"/>
      <c r="C59" s="23"/>
      <c r="D59" s="23"/>
      <c r="E59" s="23"/>
      <c r="F59" s="23"/>
    </row>
    <row r="60" spans="1:6" x14ac:dyDescent="0.25">
      <c r="A60" s="23"/>
      <c r="B60" s="23"/>
      <c r="C60" s="23"/>
      <c r="D60" s="23"/>
      <c r="E60" s="23"/>
      <c r="F60" s="23"/>
    </row>
    <row r="61" spans="1:6" x14ac:dyDescent="0.25">
      <c r="A61" s="23"/>
      <c r="B61" s="23"/>
      <c r="C61" s="23"/>
      <c r="D61" s="23"/>
      <c r="E61" s="23"/>
      <c r="F61" s="23"/>
    </row>
  </sheetData>
  <mergeCells count="1">
    <mergeCell ref="A47:C47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5"/>
  <sheetViews>
    <sheetView tabSelected="1" topLeftCell="A7" zoomScale="90" zoomScaleNormal="90" workbookViewId="0">
      <selection activeCell="F13" sqref="F13"/>
    </sheetView>
  </sheetViews>
  <sheetFormatPr baseColWidth="10" defaultColWidth="10.85546875" defaultRowHeight="15" x14ac:dyDescent="0.25"/>
  <cols>
    <col min="1" max="1" width="24.28515625" style="5" bestFit="1" customWidth="1"/>
    <col min="2" max="2" width="18.7109375" style="5" bestFit="1" customWidth="1"/>
    <col min="3" max="3" width="16.5703125" style="5" customWidth="1"/>
    <col min="4" max="4" width="24" style="5" customWidth="1"/>
    <col min="5" max="5" width="18.5703125" style="5" customWidth="1"/>
    <col min="6" max="6" width="13.7109375" style="5" customWidth="1"/>
    <col min="7" max="7" width="10.85546875" style="5"/>
    <col min="8" max="8" width="15.140625" style="5" customWidth="1"/>
    <col min="9" max="9" width="11" style="5" bestFit="1" customWidth="1"/>
    <col min="10" max="10" width="11.5703125" style="5" bestFit="1" customWidth="1"/>
    <col min="11" max="16384" width="10.85546875" style="5"/>
  </cols>
  <sheetData>
    <row r="1" spans="1:11" x14ac:dyDescent="0.25">
      <c r="A1" s="22" t="s">
        <v>27</v>
      </c>
      <c r="B1" s="21"/>
      <c r="C1" s="21"/>
      <c r="D1" s="21"/>
      <c r="E1" s="21"/>
      <c r="F1" s="21"/>
    </row>
    <row r="2" spans="1:11" x14ac:dyDescent="0.25">
      <c r="A2" s="67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1" ht="19.5" customHeight="1" x14ac:dyDescent="0.25">
      <c r="A3" s="65">
        <v>6600049022</v>
      </c>
      <c r="B3" s="18" t="s">
        <v>58</v>
      </c>
      <c r="C3" s="69">
        <v>2772</v>
      </c>
      <c r="D3" s="27">
        <f>C3*16%</f>
        <v>443.52</v>
      </c>
      <c r="E3" s="27">
        <v>0</v>
      </c>
      <c r="F3" s="24">
        <f>+C3+D3-E3</f>
        <v>3215.52</v>
      </c>
      <c r="G3" s="7"/>
    </row>
    <row r="4" spans="1:11" ht="19.5" customHeight="1" x14ac:dyDescent="0.25">
      <c r="A4" s="65" t="s">
        <v>60</v>
      </c>
      <c r="B4" s="18" t="s">
        <v>59</v>
      </c>
      <c r="C4" s="69">
        <v>1424</v>
      </c>
      <c r="D4" s="27">
        <f t="shared" ref="D4:D8" si="0">C4*16%</f>
        <v>227.84</v>
      </c>
      <c r="E4" s="27">
        <v>0</v>
      </c>
      <c r="F4" s="24">
        <f t="shared" ref="F4:F12" si="1">+C4+D4-E4</f>
        <v>1651.84</v>
      </c>
      <c r="G4" s="7"/>
    </row>
    <row r="5" spans="1:11" ht="19.5" customHeight="1" x14ac:dyDescent="0.25">
      <c r="A5" s="65" t="s">
        <v>61</v>
      </c>
      <c r="B5" s="18" t="s">
        <v>59</v>
      </c>
      <c r="C5" s="69">
        <v>786.71</v>
      </c>
      <c r="D5" s="27">
        <f t="shared" si="0"/>
        <v>125.87360000000001</v>
      </c>
      <c r="E5" s="27">
        <v>0</v>
      </c>
      <c r="F5" s="24">
        <f t="shared" si="1"/>
        <v>912.58360000000005</v>
      </c>
      <c r="G5" s="7"/>
    </row>
    <row r="6" spans="1:11" ht="19.5" customHeight="1" x14ac:dyDescent="0.25">
      <c r="A6" s="65" t="s">
        <v>62</v>
      </c>
      <c r="B6" s="18" t="s">
        <v>59</v>
      </c>
      <c r="C6" s="69">
        <v>924</v>
      </c>
      <c r="D6" s="27">
        <f t="shared" si="0"/>
        <v>147.84</v>
      </c>
      <c r="E6" s="27">
        <v>0</v>
      </c>
      <c r="F6" s="24">
        <f t="shared" si="1"/>
        <v>1071.8399999999999</v>
      </c>
      <c r="G6" s="7"/>
    </row>
    <row r="7" spans="1:11" ht="19.5" customHeight="1" x14ac:dyDescent="0.25">
      <c r="A7" s="65" t="s">
        <v>64</v>
      </c>
      <c r="B7" s="18" t="s">
        <v>63</v>
      </c>
      <c r="C7" s="69">
        <v>12749</v>
      </c>
      <c r="D7" s="27">
        <f t="shared" si="0"/>
        <v>2039.8400000000001</v>
      </c>
      <c r="E7" s="27">
        <v>509.96</v>
      </c>
      <c r="F7" s="24">
        <f t="shared" si="1"/>
        <v>14278.880000000001</v>
      </c>
      <c r="G7" s="7"/>
    </row>
    <row r="8" spans="1:11" ht="20.25" customHeight="1" x14ac:dyDescent="0.25">
      <c r="A8" s="65" t="s">
        <v>65</v>
      </c>
      <c r="B8" s="18" t="s">
        <v>63</v>
      </c>
      <c r="C8" s="69">
        <v>3000</v>
      </c>
      <c r="D8" s="27">
        <f t="shared" si="0"/>
        <v>480</v>
      </c>
      <c r="E8" s="27">
        <v>0</v>
      </c>
      <c r="F8" s="24">
        <f t="shared" si="1"/>
        <v>3480</v>
      </c>
    </row>
    <row r="9" spans="1:11" ht="21" customHeight="1" x14ac:dyDescent="0.25">
      <c r="A9" s="40" t="s">
        <v>66</v>
      </c>
      <c r="B9" s="40" t="s">
        <v>48</v>
      </c>
      <c r="C9" s="69">
        <v>2270</v>
      </c>
      <c r="D9" s="27">
        <f>+C9*0.16</f>
        <v>363.2</v>
      </c>
      <c r="E9" s="27">
        <v>0</v>
      </c>
      <c r="F9" s="24">
        <f t="shared" si="1"/>
        <v>2633.2</v>
      </c>
    </row>
    <row r="10" spans="1:11" ht="21" customHeight="1" x14ac:dyDescent="0.25">
      <c r="A10" s="40" t="str">
        <f>A9</f>
        <v>3C9477</v>
      </c>
      <c r="B10" s="20" t="s">
        <v>49</v>
      </c>
      <c r="C10" s="69">
        <v>1350</v>
      </c>
      <c r="D10" s="27">
        <f>+C10*0.16</f>
        <v>216</v>
      </c>
      <c r="E10" s="27">
        <v>0</v>
      </c>
      <c r="F10" s="24">
        <f t="shared" si="1"/>
        <v>1566</v>
      </c>
    </row>
    <row r="11" spans="1:11" ht="20.25" customHeight="1" x14ac:dyDescent="0.25">
      <c r="A11" s="73">
        <f>FACTURA!C6</f>
        <v>215335061001744</v>
      </c>
      <c r="B11" s="20" t="s">
        <v>50</v>
      </c>
      <c r="C11" s="69">
        <f>352+240+38</f>
        <v>630</v>
      </c>
      <c r="D11" s="27">
        <v>4414</v>
      </c>
      <c r="E11" s="27">
        <v>0</v>
      </c>
      <c r="F11" s="24">
        <f t="shared" si="1"/>
        <v>5044</v>
      </c>
    </row>
    <row r="12" spans="1:11" s="84" customFormat="1" ht="20.25" customHeight="1" x14ac:dyDescent="0.25">
      <c r="A12" s="86" t="s">
        <v>70</v>
      </c>
      <c r="B12" s="81" t="s">
        <v>71</v>
      </c>
      <c r="C12" s="82">
        <v>600</v>
      </c>
      <c r="D12" s="83">
        <f>+C12*0.16</f>
        <v>96</v>
      </c>
      <c r="E12" s="83">
        <v>0</v>
      </c>
      <c r="F12" s="83">
        <f t="shared" si="1"/>
        <v>696</v>
      </c>
      <c r="H12" s="85"/>
    </row>
    <row r="13" spans="1:11" x14ac:dyDescent="0.25">
      <c r="A13" s="50" t="s">
        <v>25</v>
      </c>
      <c r="B13" s="4"/>
      <c r="C13" s="14">
        <f>SUM(C3:C12)</f>
        <v>26505.71</v>
      </c>
      <c r="D13" s="14">
        <f>SUM(D3:D12)</f>
        <v>8554.1136000000006</v>
      </c>
      <c r="E13" s="14">
        <f>SUM(E3:E12)</f>
        <v>509.96</v>
      </c>
      <c r="F13" s="14">
        <f>SUM(F3:F12)</f>
        <v>34549.863599999997</v>
      </c>
      <c r="G13" s="7"/>
      <c r="H13" s="61"/>
    </row>
    <row r="14" spans="1:11" x14ac:dyDescent="0.25">
      <c r="A14" s="13"/>
      <c r="B14" s="4"/>
      <c r="C14" s="14"/>
      <c r="D14" s="14"/>
      <c r="E14" s="14"/>
      <c r="F14" s="14"/>
      <c r="I14" s="15"/>
    </row>
    <row r="15" spans="1:11" hidden="1" x14ac:dyDescent="0.25">
      <c r="A15" s="28" t="s">
        <v>26</v>
      </c>
      <c r="B15" s="29"/>
      <c r="C15" s="29"/>
      <c r="D15" s="29"/>
      <c r="E15" s="29"/>
      <c r="F15" s="29"/>
      <c r="I15" s="15"/>
    </row>
    <row r="16" spans="1:11" hidden="1" x14ac:dyDescent="0.25">
      <c r="A16" s="51" t="s">
        <v>46</v>
      </c>
      <c r="B16" s="27"/>
      <c r="C16" s="61">
        <v>0</v>
      </c>
      <c r="D16" s="27"/>
      <c r="E16" s="27"/>
      <c r="F16" s="41"/>
      <c r="G16" s="75">
        <v>20.465199999999999</v>
      </c>
      <c r="H16" s="62"/>
      <c r="I16" s="15"/>
      <c r="J16" s="74"/>
      <c r="K16" s="23"/>
    </row>
    <row r="17" spans="1:11" hidden="1" x14ac:dyDescent="0.25">
      <c r="A17" s="51" t="s">
        <v>47</v>
      </c>
      <c r="B17" s="27"/>
      <c r="C17" s="58">
        <v>27236</v>
      </c>
      <c r="D17" s="27"/>
      <c r="E17" s="27"/>
      <c r="F17" s="27"/>
      <c r="G17" s="15">
        <f>+C17/G16</f>
        <v>1330.8445556359088</v>
      </c>
      <c r="H17" s="17"/>
      <c r="I17" s="66"/>
      <c r="J17" s="17"/>
      <c r="K17" s="23"/>
    </row>
    <row r="18" spans="1:11" hidden="1" x14ac:dyDescent="0.25">
      <c r="A18" s="52" t="s">
        <v>35</v>
      </c>
      <c r="B18" s="27"/>
      <c r="C18" s="27">
        <v>0</v>
      </c>
      <c r="D18" s="27"/>
      <c r="E18" s="27"/>
      <c r="F18" s="27"/>
      <c r="I18" s="15"/>
    </row>
    <row r="19" spans="1:11" hidden="1" x14ac:dyDescent="0.25">
      <c r="A19" s="52" t="s">
        <v>37</v>
      </c>
      <c r="B19" s="27"/>
      <c r="C19" s="27">
        <v>0</v>
      </c>
      <c r="D19" s="27"/>
      <c r="E19" s="27"/>
      <c r="F19" s="27"/>
      <c r="I19" s="15"/>
      <c r="J19" s="6"/>
    </row>
    <row r="20" spans="1:11" hidden="1" x14ac:dyDescent="0.25">
      <c r="A20" s="52" t="s">
        <v>40</v>
      </c>
      <c r="B20" s="27"/>
      <c r="C20" s="27"/>
      <c r="D20" s="27"/>
      <c r="E20" s="27"/>
      <c r="F20" s="27"/>
      <c r="I20" s="15"/>
      <c r="J20" s="6"/>
    </row>
    <row r="21" spans="1:11" x14ac:dyDescent="0.25">
      <c r="A21" s="13"/>
      <c r="B21" s="4"/>
      <c r="C21" s="14"/>
      <c r="D21" s="14"/>
      <c r="E21" s="14"/>
      <c r="F21" s="14"/>
      <c r="I21" s="16"/>
    </row>
    <row r="22" spans="1:11" x14ac:dyDescent="0.25">
      <c r="C22" s="8" t="s">
        <v>17</v>
      </c>
      <c r="D22" s="8" t="s">
        <v>18</v>
      </c>
      <c r="E22" s="8" t="s">
        <v>19</v>
      </c>
      <c r="F22" s="8" t="s">
        <v>20</v>
      </c>
      <c r="G22" s="6"/>
    </row>
    <row r="23" spans="1:11" x14ac:dyDescent="0.25">
      <c r="A23" s="53" t="s">
        <v>28</v>
      </c>
      <c r="B23" s="43" t="s">
        <v>30</v>
      </c>
      <c r="C23" s="19">
        <f>+C13+C16+C17+C18+C19+C20</f>
        <v>53741.71</v>
      </c>
      <c r="D23" s="19">
        <f>D13+D17</f>
        <v>8554.1136000000006</v>
      </c>
      <c r="E23" s="19">
        <f>E13+E17</f>
        <v>509.96</v>
      </c>
      <c r="F23" s="19">
        <f>F13+F17</f>
        <v>34549.863599999997</v>
      </c>
      <c r="G23" s="6"/>
    </row>
    <row r="24" spans="1:11" x14ac:dyDescent="0.25">
      <c r="A24" s="53" t="s">
        <v>67</v>
      </c>
      <c r="B24" s="1"/>
      <c r="C24" s="59">
        <v>3500</v>
      </c>
      <c r="D24" s="19">
        <f>C24*0.16</f>
        <v>560</v>
      </c>
      <c r="E24" s="19"/>
      <c r="F24" s="24">
        <f>C24+D24</f>
        <v>4060</v>
      </c>
      <c r="G24" s="6"/>
    </row>
    <row r="25" spans="1:11" x14ac:dyDescent="0.25">
      <c r="A25" s="43" t="s">
        <v>29</v>
      </c>
      <c r="B25" s="19"/>
      <c r="C25" s="19">
        <v>0</v>
      </c>
      <c r="D25" s="19"/>
      <c r="E25" s="20"/>
      <c r="F25" s="19"/>
      <c r="G25" s="6"/>
    </row>
    <row r="26" spans="1:11" x14ac:dyDescent="0.25">
      <c r="A26" s="23"/>
      <c r="B26" s="17"/>
      <c r="C26" s="17"/>
      <c r="D26" s="17"/>
      <c r="E26" s="4"/>
      <c r="F26" s="17"/>
      <c r="G26" s="7"/>
    </row>
    <row r="27" spans="1:11" x14ac:dyDescent="0.25">
      <c r="A27" s="23"/>
      <c r="B27" s="17"/>
      <c r="C27" s="17"/>
      <c r="E27" s="4" t="s">
        <v>20</v>
      </c>
      <c r="F27" s="17">
        <f>SUM(F23:F26)</f>
        <v>38609.863599999997</v>
      </c>
    </row>
    <row r="28" spans="1:11" x14ac:dyDescent="0.25">
      <c r="A28" s="23"/>
      <c r="B28" s="23"/>
      <c r="C28" s="32"/>
      <c r="D28" s="17"/>
      <c r="E28" s="5" t="s">
        <v>68</v>
      </c>
      <c r="F28" s="80">
        <v>-19994.080000000002</v>
      </c>
    </row>
    <row r="29" spans="1:11" x14ac:dyDescent="0.25">
      <c r="A29" s="23"/>
      <c r="B29" s="23"/>
      <c r="C29" s="32"/>
      <c r="D29" s="23"/>
      <c r="E29" s="5" t="s">
        <v>69</v>
      </c>
      <c r="F29" s="7">
        <f>SUM(F27:F28)</f>
        <v>18615.783599999995</v>
      </c>
      <c r="H29" s="7"/>
    </row>
    <row r="30" spans="1:11" x14ac:dyDescent="0.25">
      <c r="A30" s="23"/>
      <c r="B30" s="23"/>
      <c r="C30" s="39"/>
      <c r="D30" s="23"/>
      <c r="E30" s="87" t="s">
        <v>72</v>
      </c>
      <c r="F30" s="88">
        <v>-18474.29</v>
      </c>
      <c r="G30" s="84"/>
    </row>
    <row r="31" spans="1:11" x14ac:dyDescent="0.25">
      <c r="A31" s="23"/>
      <c r="B31" s="23"/>
      <c r="C31" s="17"/>
      <c r="D31" s="23"/>
      <c r="E31" s="5" t="s">
        <v>69</v>
      </c>
      <c r="F31" s="7">
        <f>SUM(F29:F30)</f>
        <v>141.49359999999433</v>
      </c>
    </row>
    <row r="32" spans="1:11" x14ac:dyDescent="0.25">
      <c r="A32" s="23"/>
      <c r="B32" s="23"/>
      <c r="C32" s="17"/>
      <c r="D32" s="23"/>
      <c r="F32" s="9"/>
    </row>
    <row r="33" spans="1:6" x14ac:dyDescent="0.25">
      <c r="A33" s="23"/>
      <c r="B33" s="23"/>
      <c r="C33" s="32"/>
      <c r="D33" s="23"/>
    </row>
    <row r="34" spans="1:6" x14ac:dyDescent="0.25">
      <c r="A34" s="23"/>
      <c r="B34" s="23"/>
      <c r="C34" s="23"/>
      <c r="D34" s="23"/>
    </row>
    <row r="35" spans="1:6" x14ac:dyDescent="0.25">
      <c r="A35" s="23"/>
      <c r="B35" s="23"/>
      <c r="C35" s="23"/>
      <c r="D35" s="23"/>
    </row>
    <row r="39" spans="1:6" x14ac:dyDescent="0.25">
      <c r="A39" s="23"/>
      <c r="B39" s="23"/>
      <c r="C39" s="23"/>
    </row>
    <row r="40" spans="1:6" x14ac:dyDescent="0.25">
      <c r="A40" s="23"/>
      <c r="B40" s="23"/>
      <c r="C40" s="23"/>
    </row>
    <row r="41" spans="1:6" x14ac:dyDescent="0.25">
      <c r="A41" s="79"/>
      <c r="B41" s="79"/>
      <c r="C41" s="79"/>
    </row>
    <row r="42" spans="1:6" x14ac:dyDescent="0.25">
      <c r="A42" s="23"/>
      <c r="B42" s="23"/>
      <c r="C42" s="23"/>
      <c r="D42" s="23"/>
      <c r="E42" s="32"/>
      <c r="F42" s="23"/>
    </row>
    <row r="43" spans="1:6" x14ac:dyDescent="0.25">
      <c r="A43" s="17"/>
      <c r="B43" s="17"/>
      <c r="C43" s="17"/>
      <c r="D43" s="32"/>
      <c r="E43" s="39"/>
      <c r="F43" s="32"/>
    </row>
    <row r="44" spans="1:6" x14ac:dyDescent="0.25">
      <c r="A44" s="23"/>
      <c r="B44" s="23"/>
      <c r="C44" s="10"/>
      <c r="D44" s="23"/>
      <c r="E44" s="17"/>
      <c r="F44" s="23"/>
    </row>
    <row r="45" spans="1:6" x14ac:dyDescent="0.25">
      <c r="A45" s="23"/>
      <c r="B45" s="23"/>
      <c r="C45" s="12"/>
      <c r="D45" s="23"/>
      <c r="E45" s="23"/>
      <c r="F45" s="23"/>
    </row>
    <row r="46" spans="1:6" x14ac:dyDescent="0.25">
      <c r="A46" s="23"/>
      <c r="B46" s="23"/>
      <c r="C46" s="11"/>
      <c r="D46" s="23"/>
      <c r="E46" s="23"/>
      <c r="F46" s="23"/>
    </row>
    <row r="47" spans="1:6" x14ac:dyDescent="0.25">
      <c r="A47" s="23"/>
      <c r="B47" s="23"/>
      <c r="C47" s="12"/>
      <c r="D47" s="23"/>
      <c r="E47" s="23"/>
      <c r="F47" s="23"/>
    </row>
    <row r="48" spans="1:6" x14ac:dyDescent="0.25">
      <c r="A48" s="23"/>
      <c r="B48" s="23"/>
      <c r="C48" s="12"/>
      <c r="D48" s="23"/>
      <c r="E48" s="23"/>
      <c r="F48" s="23"/>
    </row>
    <row r="49" spans="1:6" x14ac:dyDescent="0.25">
      <c r="A49" s="23"/>
      <c r="B49" s="23"/>
      <c r="C49" s="12"/>
      <c r="D49" s="23"/>
      <c r="E49" s="23"/>
      <c r="F49" s="23"/>
    </row>
    <row r="50" spans="1:6" x14ac:dyDescent="0.25">
      <c r="A50" s="23"/>
      <c r="B50" s="23"/>
      <c r="C50" s="23"/>
      <c r="D50" s="23"/>
      <c r="E50" s="23"/>
      <c r="F50" s="23"/>
    </row>
    <row r="51" spans="1:6" x14ac:dyDescent="0.25">
      <c r="A51" s="23"/>
      <c r="B51" s="23"/>
      <c r="C51" s="32"/>
      <c r="D51" s="23"/>
      <c r="E51" s="23"/>
      <c r="F51" s="23"/>
    </row>
    <row r="52" spans="1:6" x14ac:dyDescent="0.25">
      <c r="A52" s="23"/>
      <c r="B52" s="23"/>
      <c r="C52" s="32"/>
      <c r="D52" s="23"/>
      <c r="E52" s="23"/>
      <c r="F52" s="23"/>
    </row>
    <row r="53" spans="1:6" x14ac:dyDescent="0.25">
      <c r="A53" s="23"/>
      <c r="B53" s="23"/>
      <c r="C53" s="23"/>
      <c r="D53" s="23"/>
      <c r="E53" s="23"/>
      <c r="F53" s="23"/>
    </row>
    <row r="54" spans="1:6" x14ac:dyDescent="0.25">
      <c r="A54" s="23"/>
      <c r="B54" s="23"/>
      <c r="C54" s="23"/>
      <c r="D54" s="23"/>
      <c r="E54" s="23"/>
      <c r="F54" s="23"/>
    </row>
    <row r="55" spans="1:6" x14ac:dyDescent="0.25">
      <c r="A55" s="23"/>
      <c r="B55" s="23"/>
      <c r="C55" s="23"/>
      <c r="D55" s="23"/>
      <c r="E55" s="23"/>
      <c r="F55" s="23"/>
    </row>
  </sheetData>
  <mergeCells count="1">
    <mergeCell ref="A41:C4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REAL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Lucelly Noh Uc</cp:lastModifiedBy>
  <cp:lastPrinted>2020-10-29T19:24:53Z</cp:lastPrinted>
  <dcterms:created xsi:type="dcterms:W3CDTF">2012-06-20T20:54:28Z</dcterms:created>
  <dcterms:modified xsi:type="dcterms:W3CDTF">2021-12-22T03:34:38Z</dcterms:modified>
</cp:coreProperties>
</file>