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cartas dombart cesion derechos factura\L941 CARLOS CANADA CANCUN\"/>
    </mc:Choice>
  </mc:AlternateContent>
  <xr:revisionPtr revIDLastSave="0" documentId="8_{97A9DBB9-3853-4536-96F7-90239F645FFA}" xr6:coauthVersionLast="47" xr6:coauthVersionMax="47" xr10:uidLastSave="{00000000-0000-0000-0000-000000000000}"/>
  <bookViews>
    <workbookView xWindow="12" yWindow="0" windowWidth="11340" windowHeight="12360" tabRatio="601" xr2:uid="{00000000-000D-0000-FFFF-FFFF00000000}"/>
  </bookViews>
  <sheets>
    <sheet name="FACTURA" sheetId="4" r:id="rId1"/>
    <sheet name="COSTEO" sheetId="2" r:id="rId2"/>
    <sheet name="Hoja2" sheetId="5" r:id="rId3"/>
  </sheets>
  <definedNames>
    <definedName name="_xlnm._FilterDatabase" localSheetId="0" hidden="1">FACTURA!$B$10:$J$23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4" l="1"/>
  <c r="C12" i="2"/>
  <c r="D5" i="2"/>
  <c r="F5" i="2" s="1"/>
  <c r="D6" i="2"/>
  <c r="F6" i="2" s="1"/>
  <c r="D7" i="2"/>
  <c r="F7" i="2" s="1"/>
  <c r="D8" i="2"/>
  <c r="F8" i="2" s="1"/>
  <c r="D4" i="2"/>
  <c r="F4" i="2" s="1"/>
  <c r="G18" i="4"/>
  <c r="G19" i="4"/>
  <c r="G20" i="4"/>
  <c r="G13" i="4"/>
  <c r="G14" i="4"/>
  <c r="G15" i="4"/>
  <c r="G16" i="4"/>
  <c r="G17" i="4"/>
  <c r="C14" i="2"/>
  <c r="G11" i="4"/>
  <c r="K9" i="4"/>
  <c r="G21" i="4"/>
  <c r="F9" i="2" l="1"/>
  <c r="G12" i="4"/>
  <c r="C25" i="2" l="1"/>
  <c r="D25" i="2" s="1"/>
  <c r="F12" i="2"/>
  <c r="D3" i="2"/>
  <c r="L6" i="4"/>
  <c r="H2" i="4"/>
  <c r="L8" i="4" s="1"/>
  <c r="H4" i="4"/>
  <c r="L9" i="4" s="1"/>
  <c r="F13" i="2"/>
  <c r="H3" i="4"/>
  <c r="D11" i="2"/>
  <c r="F11" i="2" s="1"/>
  <c r="D10" i="2"/>
  <c r="F10" i="2" s="1"/>
  <c r="C24" i="2"/>
  <c r="E14" i="2"/>
  <c r="E24" i="2" s="1"/>
  <c r="E4" i="5"/>
  <c r="D5" i="5"/>
  <c r="D6" i="5"/>
  <c r="D7" i="5"/>
  <c r="D8" i="5"/>
  <c r="D9" i="5"/>
  <c r="D10" i="5"/>
  <c r="D11" i="5"/>
  <c r="D4" i="5"/>
  <c r="C5" i="5"/>
  <c r="C6" i="5"/>
  <c r="C7" i="5"/>
  <c r="C8" i="5"/>
  <c r="C9" i="5"/>
  <c r="C10" i="5"/>
  <c r="C11" i="5"/>
  <c r="C4" i="5"/>
  <c r="B4" i="5"/>
  <c r="B6" i="5"/>
  <c r="B7" i="5"/>
  <c r="B8" i="5"/>
  <c r="B9" i="5"/>
  <c r="B10" i="5"/>
  <c r="B11" i="5"/>
  <c r="B5" i="5"/>
  <c r="E5" i="5"/>
  <c r="E7" i="5"/>
  <c r="E10" i="5"/>
  <c r="E8" i="5"/>
  <c r="E11" i="5"/>
  <c r="E6" i="5"/>
  <c r="F6" i="5" s="1"/>
  <c r="E9" i="5"/>
  <c r="F9" i="5" l="1"/>
  <c r="F7" i="5"/>
  <c r="F8" i="5"/>
  <c r="F11" i="5"/>
  <c r="F10" i="5"/>
  <c r="F5" i="5"/>
  <c r="F12" i="5" s="1"/>
  <c r="F13" i="5" s="1"/>
  <c r="C29" i="2"/>
  <c r="C30" i="2" s="1"/>
  <c r="C31" i="2" s="1"/>
  <c r="D14" i="2"/>
  <c r="D24" i="2" s="1"/>
  <c r="F3" i="2"/>
  <c r="F14" i="2" s="1"/>
  <c r="F24" i="2" s="1"/>
  <c r="H5" i="4"/>
  <c r="H7" i="4" s="1"/>
  <c r="F25" i="2"/>
  <c r="F14" i="5" l="1"/>
  <c r="J2" i="4"/>
  <c r="H8" i="4"/>
  <c r="H18" i="4" l="1"/>
  <c r="I18" i="4" s="1"/>
  <c r="J18" i="4" s="1"/>
  <c r="H19" i="4"/>
  <c r="I19" i="4" s="1"/>
  <c r="J19" i="4" s="1"/>
  <c r="H20" i="4"/>
  <c r="I20" i="4" s="1"/>
  <c r="J20" i="4" s="1"/>
  <c r="H14" i="4"/>
  <c r="I14" i="4" s="1"/>
  <c r="J14" i="4" s="1"/>
  <c r="H15" i="4"/>
  <c r="I15" i="4" s="1"/>
  <c r="J15" i="4" s="1"/>
  <c r="H16" i="4"/>
  <c r="I16" i="4" s="1"/>
  <c r="J16" i="4" s="1"/>
  <c r="H13" i="4"/>
  <c r="I13" i="4" s="1"/>
  <c r="J13" i="4" s="1"/>
  <c r="H17" i="4"/>
  <c r="I17" i="4" s="1"/>
  <c r="J17" i="4" s="1"/>
  <c r="H21" i="4"/>
  <c r="I21" i="4" s="1"/>
  <c r="J21" i="4" s="1"/>
  <c r="H12" i="4"/>
  <c r="I12" i="4" s="1"/>
  <c r="J12" i="4" s="1"/>
  <c r="H11" i="4"/>
  <c r="I11" i="4" s="1"/>
  <c r="J11" i="4" l="1"/>
  <c r="I22" i="4"/>
  <c r="J22" i="4" l="1"/>
  <c r="L5" i="4" s="1"/>
  <c r="L10" i="4" s="1"/>
  <c r="J23" i="4" l="1"/>
</calcChain>
</file>

<file path=xl/sharedStrings.xml><?xml version="1.0" encoding="utf-8"?>
<sst xmlns="http://schemas.openxmlformats.org/spreadsheetml/2006/main" count="93" uniqueCount="72">
  <si>
    <t>VALOR DE LA MERCANCIA:</t>
  </si>
  <si>
    <t>GASTOS ADUANALES:</t>
  </si>
  <si>
    <t>NUESTROS HONORARIOS:</t>
  </si>
  <si>
    <t>CANT.</t>
  </si>
  <si>
    <t>P.U.</t>
  </si>
  <si>
    <t>PRECIO TOTAL</t>
  </si>
  <si>
    <t>P.U.  FINAL</t>
  </si>
  <si>
    <t>TOTAL GASTOS</t>
  </si>
  <si>
    <t>FACTOR DE PRORRATEO</t>
  </si>
  <si>
    <t>TOTAL FINAL</t>
  </si>
  <si>
    <t>UM</t>
  </si>
  <si>
    <t>FINAL CON IVA</t>
  </si>
  <si>
    <t>(-)Depósito       </t>
  </si>
  <si>
    <t>DESCRIPCION</t>
  </si>
  <si>
    <t>SALDO</t>
  </si>
  <si>
    <t>FLETE INTERNACIONAL</t>
  </si>
  <si>
    <t>FACT</t>
  </si>
  <si>
    <t>COSTO</t>
  </si>
  <si>
    <t>IVA</t>
  </si>
  <si>
    <t>RETENCION</t>
  </si>
  <si>
    <t>TOTAL</t>
  </si>
  <si>
    <t>PROVEEDOR</t>
  </si>
  <si>
    <t>PRECIO DE VENTA</t>
  </si>
  <si>
    <t>(-) MERCANCIA</t>
  </si>
  <si>
    <t>IMPORTE FACTURA</t>
  </si>
  <si>
    <t>SUB-TOTAL</t>
  </si>
  <si>
    <t>IVA 16%</t>
  </si>
  <si>
    <t>TOTAL COSTOS:</t>
  </si>
  <si>
    <t>VALOR DE MERCANCÍA</t>
  </si>
  <si>
    <t>COSTOS</t>
  </si>
  <si>
    <t>TOTAL COSTOS</t>
  </si>
  <si>
    <t>GANANCIA ADICIONAL</t>
  </si>
  <si>
    <t>CONCEPTO</t>
  </si>
  <si>
    <t>TOTAL VENTA</t>
  </si>
  <si>
    <t>SALDO POR COBRAR</t>
  </si>
  <si>
    <t>COMPROBACION DE PRECIO DE VENTA</t>
  </si>
  <si>
    <t>TIPO DE CAMBIO</t>
  </si>
  <si>
    <t>FLETE</t>
  </si>
  <si>
    <t>CLAVE SAT</t>
  </si>
  <si>
    <t>INCREMENTABLES</t>
  </si>
  <si>
    <t>FECHA</t>
  </si>
  <si>
    <t>FACTURA</t>
  </si>
  <si>
    <t>SEGUROS</t>
  </si>
  <si>
    <t xml:space="preserve">CLIENTE: </t>
  </si>
  <si>
    <t>OPERACIÓN</t>
  </si>
  <si>
    <t>PEDIMENTO:</t>
  </si>
  <si>
    <t>FECHA DE PEDIMENTO:</t>
  </si>
  <si>
    <t>(-)Flete</t>
  </si>
  <si>
    <t xml:space="preserve">PAGO </t>
  </si>
  <si>
    <t>NO PAGO</t>
  </si>
  <si>
    <t xml:space="preserve">HONORARIOS </t>
  </si>
  <si>
    <t>SERVICIOS COMPLEM</t>
  </si>
  <si>
    <t>HONORARIOS</t>
  </si>
  <si>
    <t>PEDIMENTO</t>
  </si>
  <si>
    <t>LO MAS CERCANO A 0</t>
  </si>
  <si>
    <t>HONORARIOS COMERCIALIZADORA</t>
  </si>
  <si>
    <t>HONORARIOS AGENCIA</t>
  </si>
  <si>
    <t>CUADRO DE LIQUIDACIÓN</t>
  </si>
  <si>
    <t>OTROS INCREMENTABLES</t>
  </si>
  <si>
    <t>PIEZA</t>
  </si>
  <si>
    <t xml:space="preserve">PENDIENTE PAGO DE FLETE </t>
  </si>
  <si>
    <t>L941</t>
  </si>
  <si>
    <t>KURASKIN</t>
  </si>
  <si>
    <t>21 53 3506 1001838</t>
  </si>
  <si>
    <t>TERMOSTATO PARA CALEFACCIÓN / REFRIGERACIÓN</t>
  </si>
  <si>
    <t xml:space="preserve">SENSOR DE PRESCENCIA DE RAYOS INFRARROJOS </t>
  </si>
  <si>
    <t>RELEVADORES</t>
  </si>
  <si>
    <t xml:space="preserve">FUENTE DE ALIMENTACIÓN </t>
  </si>
  <si>
    <t>3C 9544</t>
  </si>
  <si>
    <t>B 27348</t>
  </si>
  <si>
    <t xml:space="preserve">CARGO RF </t>
  </si>
  <si>
    <t>SWISSPORT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</si>
</sst>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0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43" fontId="0" fillId="2" borderId="0" xfId="1" applyFont="1" applyFill="1"/>
    <xf numFmtId="0" fontId="0" fillId="0" borderId="0" xfId="0" applyFill="1" applyBorder="1"/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3" borderId="2" xfId="0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Fill="1" applyBorder="1"/>
    <xf numFmtId="43" fontId="0" fillId="0" borderId="0" xfId="1" applyFont="1" applyFill="1" applyBorder="1"/>
    <xf numFmtId="43" fontId="0" fillId="0" borderId="0" xfId="0" applyNumberFormat="1" applyFill="1" applyBorder="1"/>
    <xf numFmtId="0" fontId="0" fillId="0" borderId="0" xfId="0" applyFill="1"/>
    <xf numFmtId="43" fontId="0" fillId="0" borderId="0" xfId="1" applyFont="1" applyFill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  <xf numFmtId="43" fontId="0" fillId="0" borderId="0" xfId="1" applyFont="1" applyBorder="1"/>
    <xf numFmtId="0" fontId="0" fillId="0" borderId="2" xfId="0" applyBorder="1"/>
    <xf numFmtId="43" fontId="0" fillId="0" borderId="2" xfId="1" applyFont="1" applyBorder="1"/>
    <xf numFmtId="0" fontId="0" fillId="0" borderId="2" xfId="0" applyFill="1" applyBorder="1"/>
    <xf numFmtId="0" fontId="0" fillId="0" borderId="2" xfId="0" applyBorder="1" applyAlignment="1">
      <alignment horizontal="centerContinuous" wrapText="1"/>
    </xf>
    <xf numFmtId="0" fontId="2" fillId="0" borderId="2" xfId="0" applyFont="1" applyBorder="1" applyAlignment="1">
      <alignment horizontal="centerContinuous" wrapText="1"/>
    </xf>
    <xf numFmtId="0" fontId="0" fillId="0" borderId="0" xfId="0" applyBorder="1"/>
    <xf numFmtId="43" fontId="0" fillId="2" borderId="2" xfId="1" applyFont="1" applyFill="1" applyBorder="1"/>
    <xf numFmtId="43" fontId="0" fillId="4" borderId="2" xfId="1" applyFont="1" applyFill="1" applyBorder="1"/>
    <xf numFmtId="0" fontId="2" fillId="0" borderId="0" xfId="0" applyFont="1"/>
    <xf numFmtId="0" fontId="0" fillId="0" borderId="1" xfId="0" applyBorder="1"/>
    <xf numFmtId="43" fontId="0" fillId="0" borderId="2" xfId="1" applyFont="1" applyFill="1" applyBorder="1"/>
    <xf numFmtId="0" fontId="2" fillId="0" borderId="2" xfId="0" applyFont="1" applyFill="1" applyBorder="1" applyAlignment="1">
      <alignment horizontal="centerContinuous" wrapText="1"/>
    </xf>
    <xf numFmtId="0" fontId="0" fillId="0" borderId="2" xfId="0" applyFill="1" applyBorder="1" applyAlignment="1">
      <alignment horizontal="centerContinuous" wrapText="1"/>
    </xf>
    <xf numFmtId="43" fontId="0" fillId="0" borderId="1" xfId="0" applyNumberFormat="1" applyBorder="1"/>
    <xf numFmtId="16" fontId="0" fillId="0" borderId="0" xfId="0" applyNumberFormat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14" fontId="0" fillId="0" borderId="4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5" xfId="0" applyNumberFormat="1" applyBorder="1" applyAlignment="1">
      <alignment horizontal="center"/>
    </xf>
    <xf numFmtId="9" fontId="0" fillId="0" borderId="0" xfId="0" applyNumberFormat="1" applyBorder="1"/>
    <xf numFmtId="0" fontId="0" fillId="0" borderId="2" xfId="0" applyFill="1" applyBorder="1" applyAlignment="1">
      <alignment horizontal="center"/>
    </xf>
    <xf numFmtId="43" fontId="0" fillId="0" borderId="6" xfId="1" applyFont="1" applyFill="1" applyBorder="1"/>
    <xf numFmtId="0" fontId="3" fillId="0" borderId="2" xfId="0" applyFont="1" applyBorder="1"/>
    <xf numFmtId="0" fontId="2" fillId="0" borderId="2" xfId="0" applyFont="1" applyBorder="1"/>
    <xf numFmtId="15" fontId="0" fillId="0" borderId="2" xfId="0" applyNumberForma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43" fontId="2" fillId="0" borderId="2" xfId="1" applyFont="1" applyBorder="1"/>
    <xf numFmtId="43" fontId="2" fillId="0" borderId="2" xfId="1" applyFont="1" applyBorder="1" applyAlignment="1">
      <alignment horizontal="left"/>
    </xf>
    <xf numFmtId="0" fontId="2" fillId="4" borderId="2" xfId="0" applyFont="1" applyFill="1" applyBorder="1"/>
    <xf numFmtId="0" fontId="2" fillId="2" borderId="2" xfId="0" applyFont="1" applyFill="1" applyBorder="1"/>
    <xf numFmtId="0" fontId="0" fillId="5" borderId="2" xfId="0" applyFill="1" applyBorder="1"/>
    <xf numFmtId="0" fontId="0" fillId="6" borderId="0" xfId="0" applyFill="1"/>
    <xf numFmtId="4" fontId="0" fillId="6" borderId="0" xfId="0" applyNumberFormat="1" applyFill="1"/>
    <xf numFmtId="0" fontId="0" fillId="4" borderId="0" xfId="0" applyFill="1"/>
    <xf numFmtId="0" fontId="0" fillId="7" borderId="0" xfId="0" applyFill="1"/>
    <xf numFmtId="43" fontId="0" fillId="8" borderId="2" xfId="1" applyFont="1" applyFill="1" applyBorder="1"/>
    <xf numFmtId="4" fontId="0" fillId="0" borderId="2" xfId="0" applyNumberFormat="1" applyBorder="1"/>
    <xf numFmtId="0" fontId="2" fillId="0" borderId="0" xfId="0" applyFon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43" fontId="0" fillId="9" borderId="2" xfId="1" applyNumberFormat="1" applyFont="1" applyFill="1" applyBorder="1"/>
    <xf numFmtId="43" fontId="0" fillId="9" borderId="2" xfId="1" applyFont="1" applyFill="1" applyBorder="1"/>
    <xf numFmtId="0" fontId="0" fillId="0" borderId="2" xfId="0" applyBorder="1" applyAlignment="1">
      <alignment horizontal="center"/>
    </xf>
    <xf numFmtId="44" fontId="0" fillId="0" borderId="0" xfId="2" applyFont="1" applyBorder="1"/>
    <xf numFmtId="0" fontId="2" fillId="3" borderId="9" xfId="0" applyFont="1" applyFill="1" applyBorder="1" applyAlignment="1">
      <alignment horizontal="center"/>
    </xf>
    <xf numFmtId="4" fontId="0" fillId="0" borderId="10" xfId="0" applyNumberFormat="1" applyBorder="1"/>
    <xf numFmtId="43" fontId="0" fillId="0" borderId="2" xfId="1" applyFont="1" applyFill="1" applyBorder="1" applyAlignment="1">
      <alignment horizontal="center"/>
    </xf>
    <xf numFmtId="3" fontId="0" fillId="0" borderId="2" xfId="0" applyNumberFormat="1" applyBorder="1"/>
    <xf numFmtId="0" fontId="0" fillId="0" borderId="2" xfId="0" applyBorder="1" applyAlignment="1">
      <alignment horizontal="right"/>
    </xf>
    <xf numFmtId="3" fontId="0" fillId="0" borderId="11" xfId="0" applyNumberFormat="1" applyFill="1" applyBorder="1"/>
    <xf numFmtId="3" fontId="0" fillId="0" borderId="2" xfId="0" applyNumberFormat="1" applyFill="1" applyBorder="1"/>
    <xf numFmtId="4" fontId="0" fillId="0" borderId="2" xfId="0" applyNumberFormat="1" applyFill="1" applyBorder="1"/>
    <xf numFmtId="4" fontId="0" fillId="0" borderId="0" xfId="0" applyNumberForma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"/>
  <sheetViews>
    <sheetView tabSelected="1" topLeftCell="B1" zoomScale="80" zoomScaleNormal="80" workbookViewId="0">
      <selection activeCell="I24" sqref="I24"/>
    </sheetView>
  </sheetViews>
  <sheetFormatPr baseColWidth="10" defaultColWidth="11.44140625" defaultRowHeight="14.4" x14ac:dyDescent="0.3"/>
  <cols>
    <col min="1" max="1" width="6.6640625" style="5" customWidth="1"/>
    <col min="2" max="2" width="20.6640625" style="5" bestFit="1" customWidth="1"/>
    <col min="3" max="3" width="57.6640625" style="5" customWidth="1"/>
    <col min="4" max="4" width="10.33203125" style="5" customWidth="1"/>
    <col min="5" max="5" width="7.44140625" style="5" customWidth="1"/>
    <col min="6" max="6" width="12.6640625" style="5" customWidth="1"/>
    <col min="7" max="7" width="13.88671875" style="5" customWidth="1"/>
    <col min="8" max="8" width="14.6640625" style="5" customWidth="1"/>
    <col min="9" max="9" width="24.44140625" style="5" customWidth="1"/>
    <col min="10" max="10" width="24.5546875" style="5" customWidth="1"/>
    <col min="11" max="11" width="22.109375" style="5" customWidth="1"/>
    <col min="12" max="12" width="23.6640625" style="5" customWidth="1"/>
    <col min="13" max="13" width="12.109375" style="5" customWidth="1"/>
    <col min="14" max="14" width="11.109375" style="5" customWidth="1"/>
    <col min="15" max="16384" width="11.44140625" style="5"/>
  </cols>
  <sheetData>
    <row r="1" spans="1:14" ht="15.6" x14ac:dyDescent="0.3">
      <c r="B1" s="45" t="s">
        <v>44</v>
      </c>
      <c r="C1" s="46" t="s">
        <v>61</v>
      </c>
      <c r="G1" s="48" t="s">
        <v>0</v>
      </c>
      <c r="H1" s="1">
        <f>COSTEO!C18</f>
        <v>20505</v>
      </c>
      <c r="I1" s="27" t="s">
        <v>36</v>
      </c>
      <c r="J1" s="5">
        <v>21.204699999999999</v>
      </c>
    </row>
    <row r="2" spans="1:14" x14ac:dyDescent="0.3">
      <c r="B2" s="46" t="s">
        <v>43</v>
      </c>
      <c r="C2" s="19" t="s">
        <v>62</v>
      </c>
      <c r="G2" s="48" t="s">
        <v>15</v>
      </c>
      <c r="H2" s="1">
        <f>COSTEO!C19</f>
        <v>1984</v>
      </c>
      <c r="I2" s="27" t="s">
        <v>8</v>
      </c>
      <c r="J2" s="5">
        <f>H7/H1+1</f>
        <v>1.6433923433308948</v>
      </c>
      <c r="L2" s="1"/>
      <c r="M2" s="51" t="s">
        <v>40</v>
      </c>
      <c r="N2" s="51" t="s">
        <v>41</v>
      </c>
    </row>
    <row r="3" spans="1:14" x14ac:dyDescent="0.3">
      <c r="B3" s="67"/>
      <c r="C3" s="24"/>
      <c r="F3" s="83" t="s">
        <v>42</v>
      </c>
      <c r="G3" s="84"/>
      <c r="H3" s="1">
        <f>COSTEO!C21</f>
        <v>0</v>
      </c>
      <c r="I3" s="27"/>
      <c r="L3" s="1"/>
      <c r="M3" s="51"/>
      <c r="N3" s="51"/>
    </row>
    <row r="4" spans="1:14" x14ac:dyDescent="0.3">
      <c r="B4" s="67"/>
      <c r="C4" s="24"/>
      <c r="F4" s="85" t="s">
        <v>58</v>
      </c>
      <c r="G4" s="85"/>
      <c r="H4" s="1">
        <f>COSTEO!C20</f>
        <v>331</v>
      </c>
      <c r="I4" s="27"/>
      <c r="L4" s="1"/>
      <c r="M4" s="51"/>
      <c r="N4" s="51"/>
    </row>
    <row r="5" spans="1:14" x14ac:dyDescent="0.3">
      <c r="G5" s="48" t="s">
        <v>1</v>
      </c>
      <c r="H5" s="1">
        <f>COSTEO!C14</f>
        <v>7877.76</v>
      </c>
      <c r="K5" s="27" t="s">
        <v>24</v>
      </c>
      <c r="L5" s="1">
        <f>J22</f>
        <v>39089.401599999997</v>
      </c>
    </row>
    <row r="6" spans="1:14" ht="15" thickBot="1" x14ac:dyDescent="0.35">
      <c r="B6" s="46" t="s">
        <v>45</v>
      </c>
      <c r="C6" s="78" t="s">
        <v>63</v>
      </c>
      <c r="G6" s="48" t="s">
        <v>2</v>
      </c>
      <c r="H6" s="62">
        <v>3000</v>
      </c>
      <c r="K6" s="27" t="s">
        <v>23</v>
      </c>
      <c r="L6" s="75">
        <f>H1</f>
        <v>20505</v>
      </c>
    </row>
    <row r="7" spans="1:14" ht="15" thickBot="1" x14ac:dyDescent="0.35">
      <c r="B7" s="46" t="s">
        <v>46</v>
      </c>
      <c r="C7" s="47">
        <v>44546</v>
      </c>
      <c r="G7" s="48" t="s">
        <v>7</v>
      </c>
      <c r="H7" s="1">
        <f>H5+H6+H2+H3+H4</f>
        <v>13192.76</v>
      </c>
      <c r="K7" s="49" t="s">
        <v>12</v>
      </c>
      <c r="L7" s="1">
        <v>16903.599999999999</v>
      </c>
      <c r="M7" s="36"/>
      <c r="N7" s="41"/>
    </row>
    <row r="8" spans="1:14" ht="15" thickBot="1" x14ac:dyDescent="0.35">
      <c r="G8" s="48" t="s">
        <v>9</v>
      </c>
      <c r="H8" s="2">
        <f>H1+H7</f>
        <v>33697.760000000002</v>
      </c>
      <c r="K8" s="49" t="s">
        <v>47</v>
      </c>
      <c r="L8" s="38">
        <f>H2</f>
        <v>1984</v>
      </c>
      <c r="M8" s="39"/>
      <c r="N8" s="40"/>
    </row>
    <row r="9" spans="1:14" x14ac:dyDescent="0.3">
      <c r="K9" s="27" t="str">
        <f>F4</f>
        <v>OTROS INCREMENTABLES</v>
      </c>
      <c r="L9" s="1">
        <f>H4</f>
        <v>331</v>
      </c>
    </row>
    <row r="10" spans="1:14" x14ac:dyDescent="0.3">
      <c r="B10" s="46" t="s">
        <v>38</v>
      </c>
      <c r="C10" s="46" t="s">
        <v>13</v>
      </c>
      <c r="D10" s="46" t="s">
        <v>10</v>
      </c>
      <c r="E10" s="46" t="s">
        <v>3</v>
      </c>
      <c r="F10" s="46" t="s">
        <v>4</v>
      </c>
      <c r="G10" s="52" t="s">
        <v>5</v>
      </c>
      <c r="H10" s="46" t="s">
        <v>6</v>
      </c>
      <c r="I10" s="46" t="s">
        <v>9</v>
      </c>
      <c r="J10" s="46" t="s">
        <v>11</v>
      </c>
      <c r="K10" s="27" t="s">
        <v>14</v>
      </c>
      <c r="L10" s="7">
        <f>+L5-L6-L7-L8-L9</f>
        <v>-634.19840000000113</v>
      </c>
      <c r="M10" s="4"/>
      <c r="N10" s="4"/>
    </row>
    <row r="11" spans="1:14" x14ac:dyDescent="0.3">
      <c r="A11" s="5">
        <v>1</v>
      </c>
      <c r="B11" s="72"/>
      <c r="C11" s="19" t="s">
        <v>64</v>
      </c>
      <c r="D11" s="60" t="s">
        <v>59</v>
      </c>
      <c r="E11" s="77">
        <v>14</v>
      </c>
      <c r="F11" s="66">
        <v>826.78570999999999</v>
      </c>
      <c r="G11" s="19">
        <f>E11*F11</f>
        <v>11574.99994</v>
      </c>
      <c r="H11" s="70">
        <f>F11*$J$2</f>
        <v>1358.7333053893976</v>
      </c>
      <c r="I11" s="71">
        <f>E11*H11</f>
        <v>19022.266275451566</v>
      </c>
      <c r="J11" s="71">
        <f>I11*1.16</f>
        <v>22065.828879523815</v>
      </c>
      <c r="L11" s="1"/>
      <c r="N11" s="6"/>
    </row>
    <row r="12" spans="1:14" x14ac:dyDescent="0.3">
      <c r="A12" s="5">
        <v>2</v>
      </c>
      <c r="B12" s="72"/>
      <c r="C12" s="19" t="s">
        <v>65</v>
      </c>
      <c r="D12" s="60" t="s">
        <v>59</v>
      </c>
      <c r="E12" s="77">
        <v>14</v>
      </c>
      <c r="F12" s="66">
        <v>330.71429000000001</v>
      </c>
      <c r="G12" s="19">
        <f t="shared" ref="G12:G21" si="0">E12*F12</f>
        <v>4630.0000600000003</v>
      </c>
      <c r="H12" s="70">
        <f t="shared" ref="H12:H21" si="1">F12*$J$2</f>
        <v>543.49333201611307</v>
      </c>
      <c r="I12" s="71">
        <f t="shared" ref="I12:I21" si="2">E12*H12</f>
        <v>7608.906648225583</v>
      </c>
      <c r="J12" s="71">
        <f t="shared" ref="J12:J20" si="3">I12*1.16</f>
        <v>8826.3317119416752</v>
      </c>
      <c r="L12" s="1"/>
      <c r="N12" s="6"/>
    </row>
    <row r="13" spans="1:14" s="13" customFormat="1" x14ac:dyDescent="0.3">
      <c r="A13" s="13">
        <v>3</v>
      </c>
      <c r="B13" s="72"/>
      <c r="C13" s="19" t="s">
        <v>66</v>
      </c>
      <c r="D13" s="60" t="s">
        <v>59</v>
      </c>
      <c r="E13" s="80">
        <v>8</v>
      </c>
      <c r="F13" s="81">
        <v>330.75</v>
      </c>
      <c r="G13" s="21">
        <f t="shared" si="0"/>
        <v>2646</v>
      </c>
      <c r="H13" s="70">
        <f t="shared" si="1"/>
        <v>543.5520175566935</v>
      </c>
      <c r="I13" s="71">
        <f t="shared" si="2"/>
        <v>4348.416140453548</v>
      </c>
      <c r="J13" s="71">
        <f t="shared" si="3"/>
        <v>5044.1627229261157</v>
      </c>
      <c r="L13" s="82"/>
      <c r="N13" s="14"/>
    </row>
    <row r="14" spans="1:14" x14ac:dyDescent="0.3">
      <c r="A14" s="4">
        <v>4</v>
      </c>
      <c r="B14" s="72"/>
      <c r="C14" s="19" t="s">
        <v>67</v>
      </c>
      <c r="D14" s="60" t="s">
        <v>59</v>
      </c>
      <c r="E14" s="77">
        <v>1</v>
      </c>
      <c r="F14" s="66">
        <v>1654</v>
      </c>
      <c r="G14" s="19">
        <f t="shared" si="0"/>
        <v>1654</v>
      </c>
      <c r="H14" s="70">
        <f t="shared" si="1"/>
        <v>2718.1709358693001</v>
      </c>
      <c r="I14" s="71">
        <f t="shared" si="2"/>
        <v>2718.1709358693001</v>
      </c>
      <c r="J14" s="71">
        <f t="shared" si="3"/>
        <v>3153.0782856083879</v>
      </c>
      <c r="L14" s="1"/>
      <c r="N14" s="6"/>
    </row>
    <row r="15" spans="1:14" x14ac:dyDescent="0.3">
      <c r="A15" s="4">
        <v>5</v>
      </c>
      <c r="B15" s="72"/>
      <c r="C15" s="19"/>
      <c r="D15" s="60" t="s">
        <v>59</v>
      </c>
      <c r="E15" s="77">
        <v>0</v>
      </c>
      <c r="F15" s="66">
        <v>0</v>
      </c>
      <c r="G15" s="19">
        <f t="shared" si="0"/>
        <v>0</v>
      </c>
      <c r="H15" s="70">
        <f t="shared" si="1"/>
        <v>0</v>
      </c>
      <c r="I15" s="71">
        <f t="shared" si="2"/>
        <v>0</v>
      </c>
      <c r="J15" s="71">
        <f t="shared" si="3"/>
        <v>0</v>
      </c>
      <c r="L15" s="1"/>
      <c r="N15" s="6"/>
    </row>
    <row r="16" spans="1:14" s="13" customFormat="1" x14ac:dyDescent="0.3">
      <c r="A16" s="4">
        <v>6</v>
      </c>
      <c r="B16" s="72"/>
      <c r="C16" s="19"/>
      <c r="D16" s="60" t="s">
        <v>59</v>
      </c>
      <c r="E16" s="80">
        <v>0</v>
      </c>
      <c r="F16" s="81">
        <v>0</v>
      </c>
      <c r="G16" s="21">
        <f t="shared" si="0"/>
        <v>0</v>
      </c>
      <c r="H16" s="70">
        <f t="shared" si="1"/>
        <v>0</v>
      </c>
      <c r="I16" s="71">
        <f t="shared" si="2"/>
        <v>0</v>
      </c>
      <c r="J16" s="71">
        <f t="shared" si="3"/>
        <v>0</v>
      </c>
      <c r="L16" s="82"/>
      <c r="N16" s="14"/>
    </row>
    <row r="17" spans="1:14" x14ac:dyDescent="0.3">
      <c r="A17" s="4">
        <v>7</v>
      </c>
      <c r="B17" s="72"/>
      <c r="C17" s="19"/>
      <c r="D17" s="60" t="s">
        <v>59</v>
      </c>
      <c r="E17" s="77">
        <v>0</v>
      </c>
      <c r="F17" s="66">
        <v>0</v>
      </c>
      <c r="G17" s="19">
        <f t="shared" si="0"/>
        <v>0</v>
      </c>
      <c r="H17" s="70">
        <f t="shared" si="1"/>
        <v>0</v>
      </c>
      <c r="I17" s="71">
        <f t="shared" si="2"/>
        <v>0</v>
      </c>
      <c r="J17" s="71">
        <f t="shared" si="3"/>
        <v>0</v>
      </c>
      <c r="L17" s="1"/>
      <c r="N17" s="6"/>
    </row>
    <row r="18" spans="1:14" x14ac:dyDescent="0.3">
      <c r="A18" s="4">
        <v>8</v>
      </c>
      <c r="B18" s="72"/>
      <c r="C18" s="19"/>
      <c r="D18" s="60" t="s">
        <v>59</v>
      </c>
      <c r="E18" s="77">
        <v>0</v>
      </c>
      <c r="F18" s="66">
        <v>0</v>
      </c>
      <c r="G18" s="19">
        <f t="shared" si="0"/>
        <v>0</v>
      </c>
      <c r="H18" s="70">
        <f t="shared" si="1"/>
        <v>0</v>
      </c>
      <c r="I18" s="71">
        <f t="shared" si="2"/>
        <v>0</v>
      </c>
      <c r="J18" s="71">
        <f t="shared" si="3"/>
        <v>0</v>
      </c>
      <c r="L18" s="1"/>
      <c r="N18" s="6"/>
    </row>
    <row r="19" spans="1:14" x14ac:dyDescent="0.3">
      <c r="A19" s="4">
        <v>9</v>
      </c>
      <c r="B19" s="72"/>
      <c r="C19" s="19"/>
      <c r="D19" s="60" t="s">
        <v>59</v>
      </c>
      <c r="E19" s="77">
        <v>0</v>
      </c>
      <c r="F19" s="66">
        <v>0</v>
      </c>
      <c r="G19" s="19">
        <f t="shared" si="0"/>
        <v>0</v>
      </c>
      <c r="H19" s="70">
        <f t="shared" si="1"/>
        <v>0</v>
      </c>
      <c r="I19" s="71">
        <f t="shared" si="2"/>
        <v>0</v>
      </c>
      <c r="J19" s="71">
        <f t="shared" si="3"/>
        <v>0</v>
      </c>
      <c r="L19" s="1"/>
      <c r="N19" s="6"/>
    </row>
    <row r="20" spans="1:14" x14ac:dyDescent="0.3">
      <c r="A20" s="4">
        <v>10</v>
      </c>
      <c r="B20" s="72"/>
      <c r="C20" s="19"/>
      <c r="D20" s="60" t="s">
        <v>59</v>
      </c>
      <c r="E20" s="77">
        <v>0</v>
      </c>
      <c r="F20" s="66">
        <v>0</v>
      </c>
      <c r="G20" s="19">
        <f t="shared" si="0"/>
        <v>0</v>
      </c>
      <c r="H20" s="70">
        <f t="shared" si="1"/>
        <v>0</v>
      </c>
      <c r="I20" s="71">
        <f t="shared" si="2"/>
        <v>0</v>
      </c>
      <c r="J20" s="71">
        <f t="shared" si="3"/>
        <v>0</v>
      </c>
      <c r="L20" s="1"/>
      <c r="N20" s="6"/>
    </row>
    <row r="21" spans="1:14" x14ac:dyDescent="0.3">
      <c r="A21" s="5">
        <v>11</v>
      </c>
      <c r="B21" s="72"/>
      <c r="C21" s="19"/>
      <c r="D21" s="60" t="s">
        <v>59</v>
      </c>
      <c r="E21" s="77">
        <v>0</v>
      </c>
      <c r="F21" s="66">
        <v>0</v>
      </c>
      <c r="G21" s="19">
        <f t="shared" si="0"/>
        <v>0</v>
      </c>
      <c r="H21" s="70">
        <f t="shared" si="1"/>
        <v>0</v>
      </c>
      <c r="I21" s="71">
        <f t="shared" si="2"/>
        <v>0</v>
      </c>
      <c r="J21" s="71">
        <f t="shared" ref="J21" si="4">I21*1.16</f>
        <v>0</v>
      </c>
      <c r="L21" s="1"/>
      <c r="N21" s="6"/>
    </row>
    <row r="22" spans="1:14" x14ac:dyDescent="0.3">
      <c r="A22" s="4"/>
      <c r="E22" s="79"/>
      <c r="F22" s="6"/>
      <c r="G22" s="6">
        <v>0</v>
      </c>
      <c r="H22" s="6"/>
      <c r="I22" s="6">
        <f>SUM(I11:I21)</f>
        <v>33697.759999999995</v>
      </c>
      <c r="J22" s="3">
        <f>SUM(J11:J21)</f>
        <v>39089.401599999997</v>
      </c>
    </row>
    <row r="23" spans="1:14" ht="28.8" x14ac:dyDescent="0.3">
      <c r="G23" s="7"/>
      <c r="I23" s="50" t="s">
        <v>35</v>
      </c>
      <c r="J23" s="7">
        <f>+J22-COSTEO!C31</f>
        <v>0</v>
      </c>
      <c r="K23" s="5" t="s">
        <v>54</v>
      </c>
    </row>
    <row r="27" spans="1:14" x14ac:dyDescent="0.3">
      <c r="B27" s="6"/>
      <c r="C27" s="6"/>
      <c r="G27" s="4"/>
      <c r="H27" s="4"/>
      <c r="I27" s="4"/>
      <c r="J27" s="27" t="s">
        <v>60</v>
      </c>
    </row>
    <row r="28" spans="1:14" x14ac:dyDescent="0.3">
      <c r="B28" s="18"/>
      <c r="C28" s="18"/>
      <c r="D28" s="24"/>
      <c r="E28" s="33"/>
      <c r="G28" s="37"/>
      <c r="H28" s="37"/>
      <c r="I28" s="4"/>
    </row>
    <row r="29" spans="1:14" x14ac:dyDescent="0.3">
      <c r="B29" s="35"/>
      <c r="C29" s="35"/>
      <c r="D29" s="24"/>
      <c r="G29" s="4"/>
      <c r="H29" s="4"/>
      <c r="I29" s="4"/>
    </row>
  </sheetData>
  <autoFilter ref="B10:J23" xr:uid="{00000000-0009-0000-0000-000000000000}"/>
  <mergeCells count="2">
    <mergeCell ref="F3:G3"/>
    <mergeCell ref="F4:G4"/>
  </mergeCells>
  <pageMargins left="0.70866141732283472" right="0.70866141732283472" top="0.74803149606299213" bottom="0.74803149606299213" header="0.31496062992125984" footer="0.31496062992125984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2"/>
  <sheetViews>
    <sheetView zoomScale="90" zoomScaleNormal="90" workbookViewId="0">
      <selection activeCell="C5" sqref="C5"/>
    </sheetView>
  </sheetViews>
  <sheetFormatPr baseColWidth="10" defaultColWidth="10.88671875" defaultRowHeight="14.4" x14ac:dyDescent="0.3"/>
  <cols>
    <col min="1" max="1" width="24.33203125" bestFit="1" customWidth="1"/>
    <col min="2" max="2" width="18.6640625" style="5" bestFit="1" customWidth="1"/>
    <col min="3" max="3" width="16.5546875" customWidth="1"/>
    <col min="4" max="4" width="24" customWidth="1"/>
    <col min="6" max="6" width="13.6640625" customWidth="1"/>
    <col min="8" max="8" width="11.5546875" bestFit="1" customWidth="1"/>
    <col min="9" max="9" width="31" customWidth="1"/>
    <col min="10" max="10" width="15.109375" customWidth="1"/>
    <col min="11" max="11" width="11" bestFit="1" customWidth="1"/>
    <col min="12" max="12" width="11.5546875" bestFit="1" customWidth="1"/>
  </cols>
  <sheetData>
    <row r="1" spans="1:11" x14ac:dyDescent="0.3">
      <c r="A1" s="23" t="s">
        <v>29</v>
      </c>
      <c r="B1" s="22"/>
      <c r="C1" s="22"/>
      <c r="D1" s="22"/>
      <c r="E1" s="22"/>
      <c r="F1" s="22"/>
    </row>
    <row r="2" spans="1:11" x14ac:dyDescent="0.3">
      <c r="A2" s="74" t="s">
        <v>16</v>
      </c>
      <c r="B2" s="8" t="s">
        <v>21</v>
      </c>
      <c r="C2" s="8" t="s">
        <v>17</v>
      </c>
      <c r="D2" s="8" t="s">
        <v>18</v>
      </c>
      <c r="E2" s="8" t="s">
        <v>19</v>
      </c>
      <c r="F2" s="8" t="s">
        <v>20</v>
      </c>
    </row>
    <row r="3" spans="1:11" ht="19.5" customHeight="1" x14ac:dyDescent="0.3">
      <c r="A3" s="72" t="s">
        <v>69</v>
      </c>
      <c r="B3" s="19" t="s">
        <v>70</v>
      </c>
      <c r="C3" s="76">
        <v>1045</v>
      </c>
      <c r="D3" s="29">
        <f>C3*16%</f>
        <v>167.20000000000002</v>
      </c>
      <c r="E3" s="29">
        <v>0</v>
      </c>
      <c r="F3" s="29">
        <f>+C3+D3-E3</f>
        <v>1212.2</v>
      </c>
      <c r="G3" s="7"/>
    </row>
    <row r="4" spans="1:11" s="5" customFormat="1" ht="19.5" customHeight="1" x14ac:dyDescent="0.3">
      <c r="A4" s="72">
        <v>1293</v>
      </c>
      <c r="B4" s="19" t="s">
        <v>71</v>
      </c>
      <c r="C4" s="76">
        <v>732.76</v>
      </c>
      <c r="D4" s="29">
        <f t="shared" ref="D4:D8" si="0">C4*16%</f>
        <v>117.24160000000001</v>
      </c>
      <c r="E4" s="29">
        <v>0</v>
      </c>
      <c r="F4" s="29">
        <f t="shared" ref="F4:F9" si="1">+C4+D4-E4</f>
        <v>850.00160000000005</v>
      </c>
      <c r="G4" s="7"/>
    </row>
    <row r="5" spans="1:11" s="5" customFormat="1" ht="19.5" customHeight="1" x14ac:dyDescent="0.3">
      <c r="A5" s="72"/>
      <c r="B5" s="19"/>
      <c r="C5" s="76">
        <v>0</v>
      </c>
      <c r="D5" s="29">
        <f t="shared" si="0"/>
        <v>0</v>
      </c>
      <c r="E5" s="29">
        <v>0</v>
      </c>
      <c r="F5" s="29">
        <f t="shared" si="1"/>
        <v>0</v>
      </c>
      <c r="G5" s="7"/>
    </row>
    <row r="6" spans="1:11" s="5" customFormat="1" ht="19.5" customHeight="1" x14ac:dyDescent="0.3">
      <c r="A6" s="72"/>
      <c r="B6" s="19"/>
      <c r="C6" s="76">
        <v>0</v>
      </c>
      <c r="D6" s="29">
        <f t="shared" si="0"/>
        <v>0</v>
      </c>
      <c r="E6" s="29">
        <v>0</v>
      </c>
      <c r="F6" s="29">
        <f t="shared" si="1"/>
        <v>0</v>
      </c>
      <c r="G6" s="7"/>
    </row>
    <row r="7" spans="1:11" s="5" customFormat="1" ht="19.5" customHeight="1" x14ac:dyDescent="0.3">
      <c r="A7" s="72"/>
      <c r="B7" s="19"/>
      <c r="C7" s="76">
        <v>0</v>
      </c>
      <c r="D7" s="29">
        <f t="shared" si="0"/>
        <v>0</v>
      </c>
      <c r="E7" s="29">
        <v>0</v>
      </c>
      <c r="F7" s="29">
        <f t="shared" si="1"/>
        <v>0</v>
      </c>
      <c r="G7" s="7"/>
    </row>
    <row r="8" spans="1:11" s="5" customFormat="1" ht="20.25" customHeight="1" x14ac:dyDescent="0.3">
      <c r="A8" s="72"/>
      <c r="B8" s="19"/>
      <c r="C8" s="76">
        <v>0</v>
      </c>
      <c r="D8" s="29">
        <f t="shared" si="0"/>
        <v>0</v>
      </c>
      <c r="E8" s="29">
        <v>0</v>
      </c>
      <c r="F8" s="29">
        <f t="shared" si="1"/>
        <v>0</v>
      </c>
    </row>
    <row r="9" spans="1:11" s="5" customFormat="1" ht="20.25" customHeight="1" x14ac:dyDescent="0.3">
      <c r="A9" s="72"/>
      <c r="B9" s="19"/>
      <c r="C9" s="76">
        <v>0</v>
      </c>
      <c r="D9" s="29">
        <v>0</v>
      </c>
      <c r="E9" s="29">
        <v>0</v>
      </c>
      <c r="F9" s="29">
        <f t="shared" si="1"/>
        <v>0</v>
      </c>
    </row>
    <row r="10" spans="1:11" s="5" customFormat="1" ht="21" customHeight="1" x14ac:dyDescent="0.3">
      <c r="A10" s="43" t="s">
        <v>68</v>
      </c>
      <c r="B10" s="43" t="s">
        <v>51</v>
      </c>
      <c r="C10" s="76">
        <v>4170</v>
      </c>
      <c r="D10" s="29">
        <f>+C10*0.16</f>
        <v>667.2</v>
      </c>
      <c r="E10" s="29">
        <v>0</v>
      </c>
      <c r="F10" s="29">
        <f t="shared" ref="F10:F11" si="2">+C10+D10-E10</f>
        <v>4837.2</v>
      </c>
      <c r="H10" s="7"/>
    </row>
    <row r="11" spans="1:11" s="5" customFormat="1" ht="21" customHeight="1" x14ac:dyDescent="0.3">
      <c r="A11" s="43" t="s">
        <v>68</v>
      </c>
      <c r="B11" s="21" t="s">
        <v>52</v>
      </c>
      <c r="C11" s="76">
        <v>1300</v>
      </c>
      <c r="D11" s="29">
        <f>+C11*0.16</f>
        <v>208</v>
      </c>
      <c r="E11" s="29">
        <v>0</v>
      </c>
      <c r="F11" s="29">
        <f t="shared" si="2"/>
        <v>1508</v>
      </c>
      <c r="H11" s="7"/>
      <c r="I11" s="63" t="s">
        <v>56</v>
      </c>
    </row>
    <row r="12" spans="1:11" s="5" customFormat="1" ht="20.25" customHeight="1" x14ac:dyDescent="0.3">
      <c r="A12" s="15" t="s">
        <v>63</v>
      </c>
      <c r="B12" s="21" t="s">
        <v>53</v>
      </c>
      <c r="C12" s="76">
        <f>352+278</f>
        <v>630</v>
      </c>
      <c r="D12" s="29">
        <v>3707</v>
      </c>
      <c r="E12" s="29">
        <v>0</v>
      </c>
      <c r="F12" s="29">
        <f t="shared" ref="F12:F13" si="3">+C12+D12-E12</f>
        <v>4337</v>
      </c>
      <c r="H12" s="7"/>
      <c r="I12" s="64" t="s">
        <v>57</v>
      </c>
    </row>
    <row r="13" spans="1:11" s="5" customFormat="1" ht="20.25" customHeight="1" x14ac:dyDescent="0.3">
      <c r="A13" s="72"/>
      <c r="B13" s="21"/>
      <c r="C13" s="76">
        <v>0</v>
      </c>
      <c r="D13" s="29">
        <v>0</v>
      </c>
      <c r="E13" s="29">
        <v>0</v>
      </c>
      <c r="F13" s="29">
        <f t="shared" si="3"/>
        <v>0</v>
      </c>
      <c r="H13" s="7"/>
      <c r="J13" s="7"/>
    </row>
    <row r="14" spans="1:11" x14ac:dyDescent="0.3">
      <c r="A14" s="53" t="s">
        <v>27</v>
      </c>
      <c r="B14" s="4"/>
      <c r="C14" s="14">
        <f>SUM(C3:C13)</f>
        <v>7877.76</v>
      </c>
      <c r="D14" s="14">
        <f>SUM(D3:D13)</f>
        <v>4866.6415999999999</v>
      </c>
      <c r="E14" s="14">
        <f>SUM(E3:E13)</f>
        <v>0</v>
      </c>
      <c r="F14" s="14">
        <f>SUM(F3:F13)</f>
        <v>12744.401600000001</v>
      </c>
      <c r="G14" s="7"/>
      <c r="H14" s="7"/>
      <c r="J14" s="68"/>
    </row>
    <row r="15" spans="1:11" s="5" customFormat="1" x14ac:dyDescent="0.3">
      <c r="A15" s="13"/>
      <c r="B15" s="4"/>
      <c r="C15" s="14"/>
      <c r="D15" s="14"/>
      <c r="E15" s="14"/>
      <c r="F15" s="14"/>
      <c r="H15" s="7"/>
      <c r="I15" s="7"/>
      <c r="K15" s="16"/>
    </row>
    <row r="16" spans="1:11" s="5" customFormat="1" x14ac:dyDescent="0.3">
      <c r="A16" s="30" t="s">
        <v>28</v>
      </c>
      <c r="B16" s="31"/>
      <c r="C16" s="31"/>
      <c r="D16" s="31"/>
      <c r="E16" s="31"/>
      <c r="F16" s="31"/>
      <c r="H16" s="6"/>
      <c r="I16" s="7"/>
      <c r="K16" s="16"/>
    </row>
    <row r="17" spans="1:13" s="5" customFormat="1" x14ac:dyDescent="0.3">
      <c r="A17" s="54" t="s">
        <v>48</v>
      </c>
      <c r="B17" s="29"/>
      <c r="C17" s="68">
        <v>0</v>
      </c>
      <c r="D17" s="29"/>
      <c r="E17" s="29"/>
      <c r="F17" s="44"/>
      <c r="G17" s="87"/>
      <c r="H17" s="88"/>
      <c r="I17" s="89"/>
      <c r="J17" s="69"/>
      <c r="K17" s="16"/>
      <c r="L17" s="34"/>
      <c r="M17" s="24"/>
    </row>
    <row r="18" spans="1:13" s="5" customFormat="1" x14ac:dyDescent="0.3">
      <c r="A18" s="54" t="s">
        <v>49</v>
      </c>
      <c r="B18" s="29"/>
      <c r="C18" s="65">
        <v>20505</v>
      </c>
      <c r="D18" s="29"/>
      <c r="E18" s="29"/>
      <c r="F18" s="29"/>
      <c r="H18" s="6"/>
      <c r="I18" s="24"/>
      <c r="J18" s="18"/>
      <c r="K18" s="73"/>
      <c r="L18" s="18"/>
      <c r="M18" s="24"/>
    </row>
    <row r="19" spans="1:13" s="5" customFormat="1" x14ac:dyDescent="0.3">
      <c r="A19" s="55" t="s">
        <v>37</v>
      </c>
      <c r="B19" s="29"/>
      <c r="C19" s="29">
        <v>1984</v>
      </c>
      <c r="D19" s="29"/>
      <c r="E19" s="29"/>
      <c r="F19" s="29"/>
      <c r="H19" s="6"/>
      <c r="K19" s="16"/>
    </row>
    <row r="20" spans="1:13" s="5" customFormat="1" x14ac:dyDescent="0.3">
      <c r="A20" s="55" t="s">
        <v>39</v>
      </c>
      <c r="B20" s="29"/>
      <c r="C20" s="29">
        <v>331</v>
      </c>
      <c r="D20" s="29"/>
      <c r="E20" s="29"/>
      <c r="F20" s="29"/>
      <c r="H20" s="7"/>
      <c r="K20" s="16"/>
      <c r="L20" s="6"/>
    </row>
    <row r="21" spans="1:13" s="5" customFormat="1" x14ac:dyDescent="0.3">
      <c r="A21" s="55" t="s">
        <v>42</v>
      </c>
      <c r="B21" s="29"/>
      <c r="C21" s="29"/>
      <c r="D21" s="29"/>
      <c r="E21" s="29"/>
      <c r="F21" s="29"/>
      <c r="H21" s="7"/>
      <c r="K21" s="16"/>
      <c r="L21" s="6"/>
    </row>
    <row r="22" spans="1:13" s="5" customFormat="1" x14ac:dyDescent="0.3">
      <c r="A22" s="13"/>
      <c r="B22" s="4"/>
      <c r="C22" s="14"/>
      <c r="D22" s="14"/>
      <c r="E22" s="14"/>
      <c r="F22" s="14"/>
      <c r="K22" s="17"/>
    </row>
    <row r="23" spans="1:13" x14ac:dyDescent="0.3">
      <c r="C23" s="8" t="s">
        <v>17</v>
      </c>
      <c r="D23" s="8" t="s">
        <v>18</v>
      </c>
      <c r="E23" s="8" t="s">
        <v>19</v>
      </c>
      <c r="F23" s="8" t="s">
        <v>20</v>
      </c>
      <c r="G23" s="6"/>
    </row>
    <row r="24" spans="1:13" x14ac:dyDescent="0.3">
      <c r="A24" s="56" t="s">
        <v>30</v>
      </c>
      <c r="B24" s="46" t="s">
        <v>32</v>
      </c>
      <c r="C24" s="20">
        <f>+C14+C17+C18+C19+C20+C21</f>
        <v>30697.760000000002</v>
      </c>
      <c r="D24" s="20">
        <f>D14+D18</f>
        <v>4866.6415999999999</v>
      </c>
      <c r="E24" s="20">
        <f>E14+E18</f>
        <v>0</v>
      </c>
      <c r="F24" s="20">
        <f>F14+F18</f>
        <v>12744.401600000001</v>
      </c>
      <c r="G24" s="6"/>
    </row>
    <row r="25" spans="1:13" x14ac:dyDescent="0.3">
      <c r="A25" s="56" t="s">
        <v>50</v>
      </c>
      <c r="B25" s="1"/>
      <c r="C25" s="66">
        <f>FACTURA!H6</f>
        <v>3000</v>
      </c>
      <c r="D25" s="20">
        <f>C25*0.16</f>
        <v>480</v>
      </c>
      <c r="E25" s="20"/>
      <c r="F25" s="20">
        <f>C25+D25</f>
        <v>3480</v>
      </c>
      <c r="G25" s="6"/>
    </row>
    <row r="26" spans="1:13" s="5" customFormat="1" x14ac:dyDescent="0.3">
      <c r="A26" s="46" t="s">
        <v>31</v>
      </c>
      <c r="B26" s="20"/>
      <c r="C26" s="20">
        <v>0</v>
      </c>
      <c r="D26" s="20"/>
      <c r="E26" s="21"/>
      <c r="F26" s="20"/>
      <c r="G26" s="6"/>
      <c r="I26" s="61" t="s">
        <v>55</v>
      </c>
    </row>
    <row r="27" spans="1:13" s="5" customFormat="1" x14ac:dyDescent="0.3">
      <c r="A27" s="24"/>
      <c r="B27" s="18"/>
      <c r="C27" s="18"/>
      <c r="D27" s="18"/>
      <c r="E27" s="4"/>
      <c r="F27" s="18"/>
      <c r="G27" s="7"/>
      <c r="H27" s="7"/>
      <c r="I27" s="7"/>
    </row>
    <row r="28" spans="1:13" s="5" customFormat="1" x14ac:dyDescent="0.3">
      <c r="A28" s="24"/>
      <c r="B28" s="18"/>
      <c r="C28" s="18"/>
      <c r="E28" s="4"/>
      <c r="F28" s="18"/>
    </row>
    <row r="29" spans="1:13" s="5" customFormat="1" x14ac:dyDescent="0.3">
      <c r="B29" s="57" t="s">
        <v>22</v>
      </c>
      <c r="C29" s="20">
        <f>SUM(C24:C26)</f>
        <v>33697.760000000002</v>
      </c>
      <c r="D29" s="59" t="s">
        <v>34</v>
      </c>
      <c r="E29" s="6"/>
      <c r="F29" s="6"/>
      <c r="I29" s="7"/>
    </row>
    <row r="30" spans="1:13" s="5" customFormat="1" x14ac:dyDescent="0.3">
      <c r="B30" s="56" t="s">
        <v>18</v>
      </c>
      <c r="C30" s="20">
        <f>+C29*0.16</f>
        <v>5391.6416000000008</v>
      </c>
      <c r="D30" s="25"/>
      <c r="E30" s="6"/>
      <c r="F30" s="6"/>
    </row>
    <row r="31" spans="1:13" s="5" customFormat="1" x14ac:dyDescent="0.3">
      <c r="B31" s="58" t="s">
        <v>33</v>
      </c>
      <c r="C31" s="26">
        <f>+C29+C30</f>
        <v>39089.401600000005</v>
      </c>
      <c r="D31" s="25"/>
      <c r="E31" s="6"/>
      <c r="F31" s="6"/>
      <c r="H31" s="7"/>
    </row>
    <row r="32" spans="1:13" s="5" customFormat="1" x14ac:dyDescent="0.3">
      <c r="C32" s="6"/>
      <c r="D32" s="6"/>
      <c r="E32" s="6"/>
      <c r="F32" s="6"/>
      <c r="H32" s="7"/>
    </row>
    <row r="33" spans="1:10" s="5" customFormat="1" x14ac:dyDescent="0.3">
      <c r="A33" s="24"/>
      <c r="B33" s="24"/>
      <c r="C33" s="18"/>
      <c r="D33" s="18"/>
      <c r="E33" s="6"/>
      <c r="F33" s="6"/>
      <c r="H33" s="7"/>
    </row>
    <row r="34" spans="1:10" x14ac:dyDescent="0.3">
      <c r="A34" s="24"/>
      <c r="B34" s="24"/>
      <c r="C34" s="35"/>
      <c r="D34" s="18"/>
      <c r="F34" s="6"/>
      <c r="I34" s="7"/>
    </row>
    <row r="35" spans="1:10" s="5" customFormat="1" x14ac:dyDescent="0.3">
      <c r="A35" s="24"/>
      <c r="B35" s="24"/>
      <c r="C35" s="35"/>
      <c r="D35" s="18"/>
      <c r="F35" s="6"/>
      <c r="H35" s="28"/>
      <c r="I35" s="32"/>
    </row>
    <row r="36" spans="1:10" x14ac:dyDescent="0.3">
      <c r="A36" s="24"/>
      <c r="B36" s="24"/>
      <c r="C36" s="35"/>
      <c r="D36" s="24"/>
      <c r="H36" s="7"/>
      <c r="I36" s="7"/>
      <c r="J36" s="7"/>
    </row>
    <row r="37" spans="1:10" x14ac:dyDescent="0.3">
      <c r="A37" s="24"/>
      <c r="B37" s="24"/>
      <c r="C37" s="42"/>
      <c r="D37" s="24"/>
    </row>
    <row r="38" spans="1:10" x14ac:dyDescent="0.3">
      <c r="A38" s="24"/>
      <c r="B38" s="24"/>
      <c r="C38" s="18"/>
      <c r="D38" s="24"/>
    </row>
    <row r="39" spans="1:10" x14ac:dyDescent="0.3">
      <c r="A39" s="24"/>
      <c r="B39" s="24"/>
      <c r="C39" s="18"/>
      <c r="D39" s="24"/>
      <c r="F39" s="9"/>
    </row>
    <row r="40" spans="1:10" x14ac:dyDescent="0.3">
      <c r="A40" s="24"/>
      <c r="B40" s="24"/>
      <c r="C40" s="35"/>
      <c r="D40" s="24"/>
    </row>
    <row r="41" spans="1:10" x14ac:dyDescent="0.3">
      <c r="A41" s="24"/>
      <c r="B41" s="24"/>
      <c r="C41" s="24"/>
      <c r="D41" s="24"/>
    </row>
    <row r="42" spans="1:10" x14ac:dyDescent="0.3">
      <c r="A42" s="24"/>
      <c r="B42" s="24"/>
      <c r="C42" s="24"/>
      <c r="D42" s="24"/>
    </row>
    <row r="46" spans="1:10" x14ac:dyDescent="0.3">
      <c r="A46" s="24"/>
      <c r="B46" s="24"/>
      <c r="C46" s="24"/>
    </row>
    <row r="47" spans="1:10" x14ac:dyDescent="0.3">
      <c r="A47" s="24"/>
      <c r="B47" s="24"/>
      <c r="C47" s="24"/>
    </row>
    <row r="48" spans="1:10" x14ac:dyDescent="0.3">
      <c r="A48" s="86"/>
      <c r="B48" s="86"/>
      <c r="C48" s="86"/>
    </row>
    <row r="49" spans="1:6" x14ac:dyDescent="0.3">
      <c r="A49" s="24"/>
      <c r="B49" s="24"/>
      <c r="C49" s="24"/>
      <c r="D49" s="24"/>
      <c r="E49" s="35"/>
      <c r="F49" s="24"/>
    </row>
    <row r="50" spans="1:6" x14ac:dyDescent="0.3">
      <c r="A50" s="18"/>
      <c r="B50" s="18"/>
      <c r="C50" s="18"/>
      <c r="D50" s="35"/>
      <c r="E50" s="42"/>
      <c r="F50" s="35"/>
    </row>
    <row r="51" spans="1:6" x14ac:dyDescent="0.3">
      <c r="A51" s="24"/>
      <c r="B51" s="24"/>
      <c r="C51" s="10"/>
      <c r="D51" s="24"/>
      <c r="E51" s="18"/>
      <c r="F51" s="24"/>
    </row>
    <row r="52" spans="1:6" x14ac:dyDescent="0.3">
      <c r="A52" s="24"/>
      <c r="B52" s="24"/>
      <c r="C52" s="12"/>
      <c r="D52" s="24"/>
      <c r="E52" s="24"/>
      <c r="F52" s="24"/>
    </row>
    <row r="53" spans="1:6" x14ac:dyDescent="0.3">
      <c r="A53" s="24"/>
      <c r="B53" s="24"/>
      <c r="C53" s="11"/>
      <c r="D53" s="24"/>
      <c r="E53" s="24"/>
      <c r="F53" s="24"/>
    </row>
    <row r="54" spans="1:6" x14ac:dyDescent="0.3">
      <c r="A54" s="24"/>
      <c r="B54" s="24"/>
      <c r="C54" s="12"/>
      <c r="D54" s="24"/>
      <c r="E54" s="24"/>
      <c r="F54" s="24"/>
    </row>
    <row r="55" spans="1:6" x14ac:dyDescent="0.3">
      <c r="A55" s="24"/>
      <c r="B55" s="24"/>
      <c r="C55" s="12"/>
      <c r="D55" s="24"/>
      <c r="E55" s="24"/>
      <c r="F55" s="24"/>
    </row>
    <row r="56" spans="1:6" x14ac:dyDescent="0.3">
      <c r="A56" s="24"/>
      <c r="B56" s="24"/>
      <c r="C56" s="12"/>
      <c r="D56" s="24"/>
      <c r="E56" s="24"/>
      <c r="F56" s="24"/>
    </row>
    <row r="57" spans="1:6" x14ac:dyDescent="0.3">
      <c r="A57" s="24"/>
      <c r="B57" s="24"/>
      <c r="C57" s="24"/>
      <c r="D57" s="24"/>
      <c r="E57" s="24"/>
      <c r="F57" s="24"/>
    </row>
    <row r="58" spans="1:6" x14ac:dyDescent="0.3">
      <c r="A58" s="24"/>
      <c r="B58" s="24"/>
      <c r="C58" s="35"/>
      <c r="D58" s="24"/>
      <c r="E58" s="24"/>
      <c r="F58" s="24"/>
    </row>
    <row r="59" spans="1:6" x14ac:dyDescent="0.3">
      <c r="A59" s="24"/>
      <c r="B59" s="24"/>
      <c r="C59" s="35"/>
      <c r="D59" s="24"/>
      <c r="E59" s="24"/>
      <c r="F59" s="24"/>
    </row>
    <row r="60" spans="1:6" x14ac:dyDescent="0.3">
      <c r="A60" s="24"/>
      <c r="B60" s="24"/>
      <c r="C60" s="24"/>
      <c r="D60" s="24"/>
      <c r="E60" s="24"/>
      <c r="F60" s="24"/>
    </row>
    <row r="61" spans="1:6" x14ac:dyDescent="0.3">
      <c r="A61" s="24"/>
      <c r="B61" s="24"/>
      <c r="C61" s="24"/>
      <c r="D61" s="24"/>
      <c r="E61" s="24"/>
      <c r="F61" s="24"/>
    </row>
    <row r="62" spans="1:6" x14ac:dyDescent="0.3">
      <c r="A62" s="24"/>
      <c r="B62" s="24"/>
      <c r="C62" s="24"/>
      <c r="D62" s="24"/>
      <c r="E62" s="24"/>
      <c r="F62" s="24"/>
    </row>
  </sheetData>
  <mergeCells count="2">
    <mergeCell ref="A48:C48"/>
    <mergeCell ref="G17:I17"/>
  </mergeCells>
  <phoneticPr fontId="4" type="noConversion"/>
  <pageMargins left="0.70866141732283472" right="0.70866141732283472" top="0.74803149606299213" bottom="0.74803149606299213" header="0.31496062992125984" footer="0.31496062992125984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25"/>
  <sheetViews>
    <sheetView workbookViewId="0">
      <selection activeCell="B15" sqref="B15"/>
    </sheetView>
  </sheetViews>
  <sheetFormatPr baseColWidth="10" defaultColWidth="10.88671875" defaultRowHeight="14.4" x14ac:dyDescent="0.3"/>
  <cols>
    <col min="2" max="2" width="57.33203125" bestFit="1" customWidth="1"/>
    <col min="4" max="4" width="11.44140625" style="15"/>
    <col min="5" max="5" width="12.109375" style="16" bestFit="1" customWidth="1"/>
    <col min="6" max="6" width="12.5546875" bestFit="1" customWidth="1"/>
  </cols>
  <sheetData>
    <row r="4" spans="2:6" x14ac:dyDescent="0.3">
      <c r="B4" t="str">
        <f>FACTURA!C10</f>
        <v>DESCRIPCION</v>
      </c>
      <c r="C4" t="str">
        <f>FACTURA!D10</f>
        <v>UM</v>
      </c>
      <c r="D4" s="15" t="str">
        <f>FACTURA!E10</f>
        <v>CANT.</v>
      </c>
      <c r="E4" s="16" t="str">
        <f>FACTURA!F10</f>
        <v>P.U.</v>
      </c>
      <c r="F4" t="s">
        <v>25</v>
      </c>
    </row>
    <row r="5" spans="2:6" x14ac:dyDescent="0.3">
      <c r="B5" t="str">
        <f>FACTURA!C11</f>
        <v>TERMOSTATO PARA CALEFACCIÓN / REFRIGERACIÓN</v>
      </c>
      <c r="C5" s="5" t="str">
        <f>FACTURA!D11</f>
        <v>PIEZA</v>
      </c>
      <c r="D5" s="15">
        <f>FACTURA!E11</f>
        <v>14</v>
      </c>
      <c r="E5" s="16" t="e">
        <f>FACTURA!#REF!</f>
        <v>#REF!</v>
      </c>
      <c r="F5" s="17" t="e">
        <f>D5*E5</f>
        <v>#REF!</v>
      </c>
    </row>
    <row r="6" spans="2:6" x14ac:dyDescent="0.3">
      <c r="B6" s="5" t="e">
        <f>FACTURA!#REF!</f>
        <v>#REF!</v>
      </c>
      <c r="C6" s="5" t="e">
        <f>FACTURA!#REF!</f>
        <v>#REF!</v>
      </c>
      <c r="D6" s="15" t="e">
        <f>FACTURA!#REF!</f>
        <v>#REF!</v>
      </c>
      <c r="E6" s="16" t="e">
        <f>FACTURA!#REF!</f>
        <v>#REF!</v>
      </c>
      <c r="F6" s="17" t="e">
        <f t="shared" ref="F6:F11" si="0">D6*E6</f>
        <v>#REF!</v>
      </c>
    </row>
    <row r="7" spans="2:6" x14ac:dyDescent="0.3">
      <c r="B7" s="5" t="e">
        <f>FACTURA!#REF!</f>
        <v>#REF!</v>
      </c>
      <c r="C7" s="5" t="e">
        <f>FACTURA!#REF!</f>
        <v>#REF!</v>
      </c>
      <c r="D7" s="15" t="e">
        <f>FACTURA!#REF!</f>
        <v>#REF!</v>
      </c>
      <c r="E7" s="16" t="e">
        <f>FACTURA!#REF!</f>
        <v>#REF!</v>
      </c>
      <c r="F7" s="17" t="e">
        <f t="shared" si="0"/>
        <v>#REF!</v>
      </c>
    </row>
    <row r="8" spans="2:6" x14ac:dyDescent="0.3">
      <c r="B8" s="5" t="e">
        <f>FACTURA!#REF!</f>
        <v>#REF!</v>
      </c>
      <c r="C8" s="5" t="e">
        <f>FACTURA!#REF!</f>
        <v>#REF!</v>
      </c>
      <c r="D8" s="15" t="e">
        <f>FACTURA!#REF!</f>
        <v>#REF!</v>
      </c>
      <c r="E8" s="16" t="e">
        <f>FACTURA!#REF!</f>
        <v>#REF!</v>
      </c>
      <c r="F8" s="17" t="e">
        <f t="shared" si="0"/>
        <v>#REF!</v>
      </c>
    </row>
    <row r="9" spans="2:6" x14ac:dyDescent="0.3">
      <c r="B9" s="5" t="e">
        <f>FACTURA!#REF!</f>
        <v>#REF!</v>
      </c>
      <c r="C9" s="5" t="e">
        <f>FACTURA!#REF!</f>
        <v>#REF!</v>
      </c>
      <c r="D9" s="15" t="e">
        <f>FACTURA!#REF!</f>
        <v>#REF!</v>
      </c>
      <c r="E9" s="16" t="e">
        <f>FACTURA!#REF!</f>
        <v>#REF!</v>
      </c>
      <c r="F9" s="17" t="e">
        <f t="shared" si="0"/>
        <v>#REF!</v>
      </c>
    </row>
    <row r="10" spans="2:6" x14ac:dyDescent="0.3">
      <c r="B10" s="5" t="e">
        <f>FACTURA!#REF!</f>
        <v>#REF!</v>
      </c>
      <c r="C10" s="5" t="e">
        <f>FACTURA!#REF!</f>
        <v>#REF!</v>
      </c>
      <c r="D10" s="15" t="e">
        <f>FACTURA!#REF!</f>
        <v>#REF!</v>
      </c>
      <c r="E10" s="16" t="e">
        <f>FACTURA!#REF!</f>
        <v>#REF!</v>
      </c>
      <c r="F10" s="17" t="e">
        <f t="shared" si="0"/>
        <v>#REF!</v>
      </c>
    </row>
    <row r="11" spans="2:6" x14ac:dyDescent="0.3">
      <c r="B11" s="5" t="e">
        <f>FACTURA!#REF!</f>
        <v>#REF!</v>
      </c>
      <c r="C11" s="5" t="e">
        <f>FACTURA!#REF!</f>
        <v>#REF!</v>
      </c>
      <c r="D11" s="15" t="e">
        <f>FACTURA!#REF!</f>
        <v>#REF!</v>
      </c>
      <c r="E11" s="16" t="e">
        <f>FACTURA!#REF!</f>
        <v>#REF!</v>
      </c>
      <c r="F11" s="17" t="e">
        <f t="shared" si="0"/>
        <v>#REF!</v>
      </c>
    </row>
    <row r="12" spans="2:6" x14ac:dyDescent="0.3">
      <c r="B12" s="5"/>
      <c r="E12" s="16" t="s">
        <v>25</v>
      </c>
      <c r="F12" s="17" t="e">
        <f>SUM(F5:F11)</f>
        <v>#REF!</v>
      </c>
    </row>
    <row r="13" spans="2:6" x14ac:dyDescent="0.3">
      <c r="B13" s="5"/>
      <c r="E13" s="16" t="s">
        <v>26</v>
      </c>
      <c r="F13" s="17" t="e">
        <f>F12*0.16</f>
        <v>#REF!</v>
      </c>
    </row>
    <row r="14" spans="2:6" x14ac:dyDescent="0.3">
      <c r="B14" s="5"/>
      <c r="E14" s="16" t="s">
        <v>20</v>
      </c>
      <c r="F14" s="17" t="e">
        <f>SUM(F12:F13)</f>
        <v>#REF!</v>
      </c>
    </row>
    <row r="15" spans="2:6" x14ac:dyDescent="0.3">
      <c r="B15" s="5"/>
    </row>
    <row r="16" spans="2:6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COSTEO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</dc:creator>
  <cp:lastModifiedBy>Frida Monserrat Richaud Loria</cp:lastModifiedBy>
  <cp:lastPrinted>2020-10-29T19:24:53Z</cp:lastPrinted>
  <dcterms:created xsi:type="dcterms:W3CDTF">2012-06-20T20:54:28Z</dcterms:created>
  <dcterms:modified xsi:type="dcterms:W3CDTF">2021-12-22T18:58:09Z</dcterms:modified>
</cp:coreProperties>
</file>