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42 MARBE\"/>
    </mc:Choice>
  </mc:AlternateContent>
  <xr:revisionPtr revIDLastSave="0" documentId="8_{BCE9741B-0CA6-4F1B-920E-5207BE82A985}" xr6:coauthVersionLast="47" xr6:coauthVersionMax="47" xr10:uidLastSave="{00000000-0000-0000-0000-000000000000}"/>
  <bookViews>
    <workbookView xWindow="384" yWindow="384" windowWidth="11340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C10" i="2"/>
  <c r="C14" i="2" s="1"/>
  <c r="C12" i="2"/>
  <c r="D5" i="2"/>
  <c r="F5" i="2" s="1"/>
  <c r="D6" i="2"/>
  <c r="F6" i="2" s="1"/>
  <c r="D7" i="2"/>
  <c r="F7" i="2" s="1"/>
  <c r="D8" i="2"/>
  <c r="F8" i="2" s="1"/>
  <c r="D4" i="2"/>
  <c r="F4" i="2" s="1"/>
  <c r="G18" i="4"/>
  <c r="G19" i="4"/>
  <c r="G20" i="4"/>
  <c r="G13" i="4"/>
  <c r="G14" i="4"/>
  <c r="G15" i="4"/>
  <c r="G16" i="4"/>
  <c r="G17" i="4"/>
  <c r="G11" i="4"/>
  <c r="K9" i="4"/>
  <c r="G21" i="4"/>
  <c r="F9" i="2" l="1"/>
  <c r="G12" i="4"/>
  <c r="C25" i="2" l="1"/>
  <c r="D25" i="2" s="1"/>
  <c r="F12" i="2"/>
  <c r="D3" i="2"/>
  <c r="L6" i="4"/>
  <c r="H2" i="4"/>
  <c r="L8" i="4" s="1"/>
  <c r="H4" i="4"/>
  <c r="L9" i="4" s="1"/>
  <c r="F13" i="2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<sst xmlns="http://schemas.openxmlformats.org/spreadsheetml/2006/main" count="89" uniqueCount="68">
  <si>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</si>
  <si>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</si>
  <si>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</si>
  <si>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</si>
  <si>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</si>
  <si>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</si>
  <si>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</si>
  <si>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</si>
  <si>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</si>
  <si>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</si>
  <si>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</si>
  <si>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</si>
  <si>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</si>
  <si>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</si>
  <si>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</si>
  <si>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</si>
  <si>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</si>
  <si>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</si>
  <si>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</si>
  <si>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</si>
  <si>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</si>
  <si>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</si>
  <si>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</si>
  <si>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</si>
  <si>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</si>
  <si>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</si>
  <si>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</si>
  <si>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</si>
  <si>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</si>
  <si>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</si>
  <si>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</si>
  <si>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</si>
  <si>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</si>
  <si>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</si>
  <si>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</si>
  <si>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</si>
  <si>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</si>
  <si>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</si>
  <si>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</si>
  <si>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</si>
  <si>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</si>
  <si>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</si>
  <si>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</si>
  <si>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</si>
  <si>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</si>
  <si>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</si>
  <si>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</si>
  <si>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</si>
  <si>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</si>
  <si>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</si>
  <si>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</si>
  <si>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</si>
  <si>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</si>
  <si>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</si>
  <si>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</si>
  <si>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</si>
  <si>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</si>
  <si>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</si>
  <si>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</si>
  <si>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</si>
  <si>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</si>
  <si>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L942</t>
  </si>
  <si>
    <t>MARBE</t>
  </si>
  <si>
    <t>21 30 1297 1014603</t>
  </si>
  <si>
    <t xml:space="preserve">CABLE GALVANIZADO DE ACERO 7X (6X36WS+IWRC) LUBRICADO, TIPO DE ACERO ALEADO </t>
  </si>
  <si>
    <t>CG00001658</t>
  </si>
  <si>
    <t xml:space="preserve">aviso automatico </t>
  </si>
  <si>
    <t xml:space="preserve">aún no tengo la fact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</si>
</sst>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abSelected="1" topLeftCell="G1" zoomScale="80" zoomScaleNormal="80" workbookViewId="0">
      <selection activeCell="H7" sqref="H7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COSTEO!C18</f>
        <v>716395</v>
      </c>
      <c r="I1" s="27" t="s">
        <v>36</v>
      </c>
      <c r="J1" s="5">
        <v>21.2393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COSTEO!C19</f>
        <v>0</v>
      </c>
      <c r="I2" s="27" t="s">
        <v>8</v>
      </c>
      <c r="J2" s="5">
        <f>H7/H1+1</f>
        <v>1.0585833234458644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3" t="s">
        <v>42</v>
      </c>
      <c r="G3" s="84"/>
      <c r="H3" s="1">
        <f>COSTEO!C21</f>
        <v>0</v>
      </c>
      <c r="I3" s="27"/>
      <c r="L3" s="1"/>
      <c r="M3" s="51"/>
      <c r="N3" s="51"/>
    </row>
    <row r="4" spans="1:14" x14ac:dyDescent="0.3">
      <c r="B4" s="67"/>
      <c r="C4" s="24"/>
      <c r="F4" s="85" t="s">
        <v>58</v>
      </c>
      <c r="G4" s="85"/>
      <c r="H4" s="1">
        <f>COSTEO!C20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13313</v>
      </c>
      <c r="K5" s="27" t="s">
        <v>24</v>
      </c>
      <c r="L5" s="1">
        <f>J22</f>
        <v>879701.76240866887</v>
      </c>
    </row>
    <row r="6" spans="1:14" ht="15" thickBot="1" x14ac:dyDescent="0.35">
      <c r="B6" s="46" t="s">
        <v>45</v>
      </c>
      <c r="C6" s="78" t="s">
        <v>63</v>
      </c>
      <c r="G6" s="48" t="s">
        <v>2</v>
      </c>
      <c r="H6" s="62">
        <v>28655.8</v>
      </c>
      <c r="K6" s="27" t="s">
        <v>23</v>
      </c>
      <c r="L6" s="75">
        <f>H1</f>
        <v>716395</v>
      </c>
    </row>
    <row r="7" spans="1:14" ht="15" thickBot="1" x14ac:dyDescent="0.35">
      <c r="B7" s="46" t="s">
        <v>46</v>
      </c>
      <c r="C7" s="47">
        <v>44547</v>
      </c>
      <c r="G7" s="48" t="s">
        <v>7</v>
      </c>
      <c r="H7" s="1">
        <f>H5+H6+H2+H3+H4</f>
        <v>41968.800000000003</v>
      </c>
      <c r="K7" s="49" t="s">
        <v>12</v>
      </c>
      <c r="L7" s="1">
        <v>163262.53</v>
      </c>
      <c r="M7" s="36"/>
      <c r="N7" s="41"/>
    </row>
    <row r="8" spans="1:14" ht="15" thickBot="1" x14ac:dyDescent="0.35">
      <c r="G8" s="48" t="s">
        <v>9</v>
      </c>
      <c r="H8" s="2">
        <f>H1+H7</f>
        <v>758363.8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44.232408668874996</v>
      </c>
      <c r="M10" s="4"/>
      <c r="N10" s="4"/>
    </row>
    <row r="11" spans="1:14" x14ac:dyDescent="0.3">
      <c r="A11" s="5">
        <v>1</v>
      </c>
      <c r="B11" s="72"/>
      <c r="C11" s="19" t="s">
        <v>64</v>
      </c>
      <c r="D11" s="60" t="s">
        <v>59</v>
      </c>
      <c r="E11" s="77">
        <v>2</v>
      </c>
      <c r="F11" s="66">
        <v>358197.4</v>
      </c>
      <c r="G11" s="19">
        <f>E11*F11</f>
        <v>716394.8</v>
      </c>
      <c r="H11" s="70">
        <f>F11*$J$2</f>
        <v>379181.79414166766</v>
      </c>
      <c r="I11" s="71">
        <f>E11*H11</f>
        <v>758363.58828333532</v>
      </c>
      <c r="J11" s="71">
        <f>I11*1.16</f>
        <v>879701.76240866887</v>
      </c>
      <c r="L11" s="1"/>
      <c r="N11" s="6"/>
    </row>
    <row r="12" spans="1:14" x14ac:dyDescent="0.3">
      <c r="A12" s="5">
        <v>2</v>
      </c>
      <c r="B12" s="72"/>
      <c r="C12" s="19"/>
      <c r="D12" s="60" t="s">
        <v>59</v>
      </c>
      <c r="E12" s="77">
        <v>0</v>
      </c>
      <c r="F12" s="66">
        <v>0</v>
      </c>
      <c r="G12" s="19">
        <f t="shared" ref="G12:G21" si="0">E12*F12</f>
        <v>0</v>
      </c>
      <c r="H12" s="70">
        <f t="shared" ref="H12:H21" si="1">F12*$J$2</f>
        <v>0</v>
      </c>
      <c r="I12" s="71">
        <f t="shared" ref="I12:I21" si="2">E12*H12</f>
        <v>0</v>
      </c>
      <c r="J12" s="71">
        <f t="shared" ref="J12:J20" si="3">I12*1.16</f>
        <v>0</v>
      </c>
      <c r="L12" s="1"/>
      <c r="N12" s="6"/>
    </row>
    <row r="13" spans="1:14" s="13" customFormat="1" x14ac:dyDescent="0.3">
      <c r="A13" s="13">
        <v>3</v>
      </c>
      <c r="B13" s="72"/>
      <c r="C13" s="19"/>
      <c r="D13" s="60" t="s">
        <v>59</v>
      </c>
      <c r="E13" s="80">
        <v>0</v>
      </c>
      <c r="F13" s="81">
        <v>0</v>
      </c>
      <c r="G13" s="21">
        <f t="shared" si="0"/>
        <v>0</v>
      </c>
      <c r="H13" s="70">
        <f t="shared" si="1"/>
        <v>0</v>
      </c>
      <c r="I13" s="71">
        <f t="shared" si="2"/>
        <v>0</v>
      </c>
      <c r="J13" s="71">
        <f t="shared" si="3"/>
        <v>0</v>
      </c>
      <c r="L13" s="82"/>
      <c r="N13" s="14"/>
    </row>
    <row r="14" spans="1:14" x14ac:dyDescent="0.3">
      <c r="A14" s="4">
        <v>4</v>
      </c>
      <c r="B14" s="72"/>
      <c r="C14" s="19"/>
      <c r="D14" s="60" t="s">
        <v>59</v>
      </c>
      <c r="E14" s="77">
        <v>0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77">
        <v>0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72"/>
      <c r="C16" s="19"/>
      <c r="D16" s="60" t="s">
        <v>59</v>
      </c>
      <c r="E16" s="80">
        <v>0</v>
      </c>
      <c r="F16" s="81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2"/>
      <c r="N16" s="14"/>
    </row>
    <row r="17" spans="1:14" x14ac:dyDescent="0.3">
      <c r="A17" s="4">
        <v>7</v>
      </c>
      <c r="B17" s="72"/>
      <c r="C17" s="19"/>
      <c r="D17" s="60" t="s">
        <v>59</v>
      </c>
      <c r="E17" s="77">
        <v>0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4">
        <v>8</v>
      </c>
      <c r="B18" s="72"/>
      <c r="C18" s="19"/>
      <c r="D18" s="60" t="s">
        <v>59</v>
      </c>
      <c r="E18" s="77">
        <v>0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si="3"/>
        <v>0</v>
      </c>
      <c r="L18" s="1"/>
      <c r="N18" s="6"/>
    </row>
    <row r="19" spans="1:14" x14ac:dyDescent="0.3">
      <c r="A19" s="4">
        <v>9</v>
      </c>
      <c r="B19" s="72"/>
      <c r="C19" s="19"/>
      <c r="D19" s="60" t="s">
        <v>59</v>
      </c>
      <c r="E19" s="77">
        <v>0</v>
      </c>
      <c r="F19" s="66">
        <v>0</v>
      </c>
      <c r="G19" s="19">
        <f t="shared" si="0"/>
        <v>0</v>
      </c>
      <c r="H19" s="70">
        <f t="shared" si="1"/>
        <v>0</v>
      </c>
      <c r="I19" s="71">
        <f t="shared" si="2"/>
        <v>0</v>
      </c>
      <c r="J19" s="71">
        <f t="shared" si="3"/>
        <v>0</v>
      </c>
      <c r="L19" s="1"/>
      <c r="N19" s="6"/>
    </row>
    <row r="20" spans="1:14" x14ac:dyDescent="0.3">
      <c r="A20" s="4">
        <v>10</v>
      </c>
      <c r="B20" s="72"/>
      <c r="C20" s="19"/>
      <c r="D20" s="60" t="s">
        <v>59</v>
      </c>
      <c r="E20" s="77">
        <v>0</v>
      </c>
      <c r="F20" s="66">
        <v>0</v>
      </c>
      <c r="G20" s="19">
        <f t="shared" si="0"/>
        <v>0</v>
      </c>
      <c r="H20" s="70">
        <f t="shared" si="1"/>
        <v>0</v>
      </c>
      <c r="I20" s="71">
        <f t="shared" si="2"/>
        <v>0</v>
      </c>
      <c r="J20" s="71">
        <f t="shared" si="3"/>
        <v>0</v>
      </c>
      <c r="L20" s="1"/>
      <c r="N20" s="6"/>
    </row>
    <row r="21" spans="1:14" x14ac:dyDescent="0.3">
      <c r="A21" s="5">
        <v>11</v>
      </c>
      <c r="B21" s="72"/>
      <c r="C21" s="19"/>
      <c r="D21" s="60" t="s">
        <v>59</v>
      </c>
      <c r="E21" s="77">
        <v>0</v>
      </c>
      <c r="F21" s="66">
        <v>0</v>
      </c>
      <c r="G21" s="19">
        <f t="shared" si="0"/>
        <v>0</v>
      </c>
      <c r="H21" s="70">
        <f t="shared" si="1"/>
        <v>0</v>
      </c>
      <c r="I21" s="71">
        <f t="shared" si="2"/>
        <v>0</v>
      </c>
      <c r="J21" s="71">
        <f t="shared" ref="J21" si="4">I21*1.16</f>
        <v>0</v>
      </c>
      <c r="L21" s="1"/>
      <c r="N21" s="6"/>
    </row>
    <row r="22" spans="1:14" x14ac:dyDescent="0.3">
      <c r="A22" s="4"/>
      <c r="E22" s="79"/>
      <c r="F22" s="6"/>
      <c r="G22" s="6">
        <v>0</v>
      </c>
      <c r="H22" s="6"/>
      <c r="I22" s="6">
        <f>SUM(I11:I21)</f>
        <v>758363.58828333532</v>
      </c>
      <c r="J22" s="3">
        <f>SUM(J11:J21)</f>
        <v>879701.76240866887</v>
      </c>
    </row>
    <row r="23" spans="1:14" ht="28.8" x14ac:dyDescent="0.3">
      <c r="G23" s="7"/>
      <c r="I23" s="50" t="s">
        <v>35</v>
      </c>
      <c r="J23" s="7">
        <f>+J22-COSTEO!C31</f>
        <v>-0.24559133115690202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zoomScale="90" zoomScaleNormal="90" workbookViewId="0">
      <selection activeCell="B4" sqref="B4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2"/>
      <c r="B3" s="19" t="s">
        <v>66</v>
      </c>
      <c r="C3" s="76">
        <v>3000</v>
      </c>
      <c r="D3" s="29">
        <f>C3*16%</f>
        <v>480</v>
      </c>
      <c r="E3" s="29">
        <v>0</v>
      </c>
      <c r="F3" s="29">
        <f>+C3+D3-E3</f>
        <v>3480</v>
      </c>
      <c r="G3" s="7"/>
      <c r="H3" t="s">
        <v>67</v>
      </c>
    </row>
    <row r="4" spans="1:11" s="5" customFormat="1" ht="19.5" customHeight="1" x14ac:dyDescent="0.3">
      <c r="A4" s="72"/>
      <c r="B4" s="19"/>
      <c r="C4" s="76">
        <v>0</v>
      </c>
      <c r="D4" s="29">
        <f t="shared" ref="D4:D8" si="0">C4*16%</f>
        <v>0</v>
      </c>
      <c r="E4" s="29">
        <v>0</v>
      </c>
      <c r="F4" s="29">
        <f t="shared" ref="F4:F9" si="1">+C4+D4-E4</f>
        <v>0</v>
      </c>
      <c r="G4" s="7"/>
    </row>
    <row r="5" spans="1:11" s="5" customFormat="1" ht="19.5" customHeight="1" x14ac:dyDescent="0.3">
      <c r="A5" s="72"/>
      <c r="B5" s="19"/>
      <c r="C5" s="76">
        <v>0</v>
      </c>
      <c r="D5" s="29">
        <f t="shared" si="0"/>
        <v>0</v>
      </c>
      <c r="E5" s="29">
        <v>0</v>
      </c>
      <c r="F5" s="29">
        <f t="shared" si="1"/>
        <v>0</v>
      </c>
      <c r="G5" s="7"/>
    </row>
    <row r="6" spans="1:11" s="5" customFormat="1" ht="19.5" customHeight="1" x14ac:dyDescent="0.3">
      <c r="A6" s="72"/>
      <c r="B6" s="19"/>
      <c r="C6" s="76">
        <v>0</v>
      </c>
      <c r="D6" s="29">
        <f t="shared" si="0"/>
        <v>0</v>
      </c>
      <c r="E6" s="29">
        <v>0</v>
      </c>
      <c r="F6" s="29">
        <f t="shared" si="1"/>
        <v>0</v>
      </c>
      <c r="G6" s="7"/>
    </row>
    <row r="7" spans="1:11" s="5" customFormat="1" ht="19.5" customHeight="1" x14ac:dyDescent="0.3">
      <c r="A7" s="72"/>
      <c r="B7" s="19"/>
      <c r="C7" s="76">
        <v>0</v>
      </c>
      <c r="D7" s="29">
        <f t="shared" si="0"/>
        <v>0</v>
      </c>
      <c r="E7" s="29">
        <v>0</v>
      </c>
      <c r="F7" s="29">
        <f t="shared" si="1"/>
        <v>0</v>
      </c>
      <c r="G7" s="7"/>
    </row>
    <row r="8" spans="1:11" s="5" customFormat="1" ht="20.25" customHeight="1" x14ac:dyDescent="0.3">
      <c r="A8" s="72"/>
      <c r="B8" s="19"/>
      <c r="C8" s="76">
        <v>0</v>
      </c>
      <c r="D8" s="29">
        <f t="shared" si="0"/>
        <v>0</v>
      </c>
      <c r="E8" s="29">
        <v>0</v>
      </c>
      <c r="F8" s="29">
        <f t="shared" si="1"/>
        <v>0</v>
      </c>
    </row>
    <row r="9" spans="1:11" s="5" customFormat="1" ht="20.25" customHeight="1" x14ac:dyDescent="0.3">
      <c r="A9" s="72"/>
      <c r="B9" s="19"/>
      <c r="C9" s="76">
        <v>0</v>
      </c>
      <c r="D9" s="29">
        <v>0</v>
      </c>
      <c r="E9" s="29">
        <v>0</v>
      </c>
      <c r="F9" s="29">
        <f t="shared" si="1"/>
        <v>0</v>
      </c>
    </row>
    <row r="10" spans="1:11" s="5" customFormat="1" ht="21" customHeight="1" x14ac:dyDescent="0.3">
      <c r="A10" s="43" t="s">
        <v>65</v>
      </c>
      <c r="B10" s="43" t="s">
        <v>51</v>
      </c>
      <c r="C10" s="76">
        <f>250+754+300</f>
        <v>1304</v>
      </c>
      <c r="D10" s="29">
        <f>+C10*0.16</f>
        <v>208.64000000000001</v>
      </c>
      <c r="E10" s="29">
        <v>0</v>
      </c>
      <c r="F10" s="29">
        <f t="shared" ref="F10:F11" si="2">+C10+D10-E10</f>
        <v>1512.64</v>
      </c>
      <c r="H10" s="7"/>
    </row>
    <row r="11" spans="1:11" s="5" customFormat="1" ht="21" customHeight="1" x14ac:dyDescent="0.3">
      <c r="A11" s="43" t="s">
        <v>65</v>
      </c>
      <c r="B11" s="21" t="s">
        <v>52</v>
      </c>
      <c r="C11" s="76">
        <v>3000</v>
      </c>
      <c r="D11" s="29">
        <f>+C11*0.16</f>
        <v>480</v>
      </c>
      <c r="E11" s="29">
        <v>0</v>
      </c>
      <c r="F11" s="29">
        <f t="shared" si="2"/>
        <v>3480</v>
      </c>
      <c r="H11" s="7"/>
      <c r="I11" s="63" t="s">
        <v>56</v>
      </c>
    </row>
    <row r="12" spans="1:11" s="5" customFormat="1" ht="20.25" customHeight="1" x14ac:dyDescent="0.3">
      <c r="A12" s="15" t="s">
        <v>63</v>
      </c>
      <c r="B12" s="21" t="s">
        <v>53</v>
      </c>
      <c r="C12" s="76">
        <f>278+5731</f>
        <v>6009</v>
      </c>
      <c r="D12" s="29">
        <v>115540</v>
      </c>
      <c r="E12" s="29">
        <v>0</v>
      </c>
      <c r="F12" s="29">
        <f t="shared" ref="F12:F13" si="3">+C12+D12-E12</f>
        <v>121549</v>
      </c>
      <c r="H12" s="7"/>
      <c r="I12" s="64" t="s">
        <v>57</v>
      </c>
    </row>
    <row r="13" spans="1:11" s="5" customFormat="1" ht="20.25" customHeight="1" x14ac:dyDescent="0.3">
      <c r="A13" s="72"/>
      <c r="B13" s="21"/>
      <c r="C13" s="76">
        <v>0</v>
      </c>
      <c r="D13" s="29">
        <v>0</v>
      </c>
      <c r="E13" s="29">
        <v>0</v>
      </c>
      <c r="F13" s="29">
        <f t="shared" si="3"/>
        <v>0</v>
      </c>
      <c r="H13" s="7"/>
      <c r="J13" s="7"/>
    </row>
    <row r="14" spans="1:11" x14ac:dyDescent="0.3">
      <c r="A14" s="53" t="s">
        <v>27</v>
      </c>
      <c r="B14" s="4"/>
      <c r="C14" s="14">
        <f>SUM(C3:C13)</f>
        <v>13313</v>
      </c>
      <c r="D14" s="14">
        <f>SUM(D3:D13)</f>
        <v>116708.64</v>
      </c>
      <c r="E14" s="14">
        <f>SUM(E3:E13)</f>
        <v>0</v>
      </c>
      <c r="F14" s="14">
        <f>SUM(F3:F13)</f>
        <v>130021.64</v>
      </c>
      <c r="G14" s="7"/>
      <c r="H14" s="7"/>
      <c r="J14" s="68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8">
        <v>0</v>
      </c>
      <c r="D17" s="29"/>
      <c r="E17" s="29"/>
      <c r="F17" s="44"/>
      <c r="G17" s="87"/>
      <c r="H17" s="88"/>
      <c r="I17" s="89"/>
      <c r="J17" s="69"/>
      <c r="K17" s="16"/>
      <c r="L17" s="34"/>
      <c r="M17" s="24"/>
    </row>
    <row r="18" spans="1:13" s="5" customFormat="1" x14ac:dyDescent="0.3">
      <c r="A18" s="54" t="s">
        <v>49</v>
      </c>
      <c r="B18" s="29"/>
      <c r="C18" s="65">
        <v>716395</v>
      </c>
      <c r="D18" s="29"/>
      <c r="E18" s="29"/>
      <c r="F18" s="29"/>
      <c r="H18" s="6"/>
      <c r="I18" s="24"/>
      <c r="J18" s="18"/>
      <c r="K18" s="73"/>
      <c r="L18" s="18"/>
      <c r="M18" s="24"/>
    </row>
    <row r="19" spans="1:13" s="5" customFormat="1" x14ac:dyDescent="0.3">
      <c r="A19" s="55" t="s">
        <v>37</v>
      </c>
      <c r="B19" s="29"/>
      <c r="C19" s="29">
        <v>0</v>
      </c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0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729708</v>
      </c>
      <c r="D24" s="20">
        <f>D14+D18</f>
        <v>116708.64</v>
      </c>
      <c r="E24" s="20">
        <f>E14+E18</f>
        <v>0</v>
      </c>
      <c r="F24" s="20">
        <f>F14+F18</f>
        <v>130021.64</v>
      </c>
      <c r="G24" s="6"/>
    </row>
    <row r="25" spans="1:13" x14ac:dyDescent="0.3">
      <c r="A25" s="56" t="s">
        <v>50</v>
      </c>
      <c r="B25" s="1"/>
      <c r="C25" s="66">
        <f>FACTURA!H6</f>
        <v>28655.8</v>
      </c>
      <c r="D25" s="20">
        <f>C25*0.16</f>
        <v>4584.9279999999999</v>
      </c>
      <c r="E25" s="20"/>
      <c r="F25" s="20">
        <f>C25+D25</f>
        <v>33240.728000000003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758363.8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121338.20800000001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879702.00800000003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6"/>
      <c r="B48" s="86"/>
      <c r="C48" s="86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CABLE GALVANIZADO DE ACERO 7X (6X36WS+IWRC) LUBRICADO, TIPO DE ACERO ALEADO </v>
      </c>
      <c r="C5" s="5" t="str">
        <f>FACTURA!D11</f>
        <v>PIEZA</v>
      </c>
      <c r="D5" s="15">
        <f>FACTURA!E11</f>
        <v>2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2021-12-29T22:01:35Z</dcterms:modified>
</cp:coreProperties>
</file>