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DELGADO\L860 DELGADO\"/>
    </mc:Choice>
  </mc:AlternateContent>
  <xr:revisionPtr revIDLastSave="0" documentId="13_ncr:1_{8CF12C8F-6C1F-441B-8B52-861030C78D89}" xr6:coauthVersionLast="47" xr6:coauthVersionMax="47" xr10:uidLastSave="{00000000-0000-0000-0000-000000000000}"/>
  <bookViews>
    <workbookView xWindow="1848" yWindow="48" windowWidth="10068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F9" i="2"/>
  <c r="H1" i="4"/>
  <c r="C10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5" i="2"/>
  <c r="G11" i="4"/>
  <c r="K9" i="4"/>
  <c r="G21" i="4"/>
  <c r="F10" i="2" l="1"/>
  <c r="G12" i="4"/>
  <c r="C26" i="2" l="1"/>
  <c r="D26" i="2" s="1"/>
  <c r="F13" i="2"/>
  <c r="D3" i="2"/>
  <c r="L6" i="4"/>
  <c r="H2" i="4"/>
  <c r="L8" i="4" s="1"/>
  <c r="H4" i="4"/>
  <c r="L9" i="4" s="1"/>
  <c r="F14" i="2"/>
  <c r="H3" i="4"/>
  <c r="D12" i="2"/>
  <c r="F12" i="2" s="1"/>
  <c r="D11" i="2"/>
  <c r="F11" i="2" s="1"/>
  <c r="C25" i="2"/>
  <c r="E15" i="2"/>
  <c r="E25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0" i="2"/>
  <c r="C31" i="2" s="1"/>
  <c r="C32" i="2" s="1"/>
  <c r="D15" i="2"/>
  <c r="D25" i="2" s="1"/>
  <c r="F3" i="2"/>
  <c r="F15" i="2" s="1"/>
  <c r="F25" i="2" s="1"/>
  <c r="H5" i="4"/>
  <c r="H7" i="4" s="1"/>
  <c r="F26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<sst xmlns="http://schemas.openxmlformats.org/spreadsheetml/2006/main" count="101" uniqueCount="78">
  <si>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</si>
  <si>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</si>
  <si>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</si>
  <si>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</si>
  <si>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</si>
  <si>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</si>
  <si>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</si>
  <si>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</si>
  <si>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</si>
  <si>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</si>
  <si>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</si>
  <si>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</si>
  <si>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</si>
  <si>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</si>
  <si>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</si>
  <si>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</si>
  <si>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</si>
  <si>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</si>
  <si>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</si>
  <si>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</si>
  <si>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</si>
  <si>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</si>
  <si>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</si>
  <si>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</si>
  <si>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</si>
  <si>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</si>
  <si>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</si>
  <si>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</si>
  <si>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</si>
  <si>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</si>
  <si>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</si>
  <si>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</si>
  <si>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</si>
  <si>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</si>
  <si>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</si>
  <si>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</si>
  <si>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</si>
  <si>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</si>
  <si>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</si>
  <si>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</si>
  <si>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</si>
  <si>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</si>
  <si>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</si>
  <si>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</si>
  <si>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</si>
  <si>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</si>
  <si>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</si>
  <si>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</si>
  <si>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</si>
  <si>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</si>
  <si>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</si>
  <si>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</si>
  <si>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</si>
  <si>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</si>
  <si>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</si>
  <si>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</si>
  <si>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</si>
  <si>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</si>
  <si>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</si>
  <si>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</si>
  <si>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L860</t>
  </si>
  <si>
    <t xml:space="preserve">DELGADO </t>
  </si>
  <si>
    <t>21 28 3506 1012333</t>
  </si>
  <si>
    <t>MUEBLES DE MADERA DE OFICINA DESENSAMBLADOS (ESCRITORIOS)</t>
  </si>
  <si>
    <t>ARCHIVERO DE MADERA CON ACABADO DE MELAMINA DESENSAMBLADO Y MESA DE MAREDA CON ACABADO DE MELAMINA DESENSAMBLADA</t>
  </si>
  <si>
    <t>3P 42497</t>
  </si>
  <si>
    <t xml:space="preserve">CIXPE </t>
  </si>
  <si>
    <t>APM</t>
  </si>
  <si>
    <t>PROFEPA</t>
  </si>
  <si>
    <t>F71387</t>
  </si>
  <si>
    <t>M&amp;R</t>
  </si>
  <si>
    <t>PRO 512596</t>
  </si>
  <si>
    <t>AL TRANSPORTES</t>
  </si>
  <si>
    <t>E 329</t>
  </si>
  <si>
    <t>PP</t>
  </si>
  <si>
    <t xml:space="preserve">PENDIENTE PAGO DE FLETE </t>
  </si>
  <si>
    <t>21 28 9015 1003726</t>
  </si>
  <si>
    <t>PEDIMENTO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</si>
</sst>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I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COSTEO!C18</f>
        <v>890430</v>
      </c>
      <c r="I1" s="27" t="s">
        <v>36</v>
      </c>
      <c r="J1" s="5">
        <v>20.392499999999998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COSTEO!C20</f>
        <v>0</v>
      </c>
      <c r="I2" s="27" t="s">
        <v>8</v>
      </c>
      <c r="J2" s="5">
        <f>H7/H1+1</f>
        <v>1.5671730063003269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6" t="s">
        <v>42</v>
      </c>
      <c r="G3" s="87"/>
      <c r="H3" s="1">
        <f>COSTEO!C22</f>
        <v>0</v>
      </c>
      <c r="I3" s="27"/>
      <c r="L3" s="1"/>
      <c r="M3" s="51"/>
      <c r="N3" s="51"/>
    </row>
    <row r="4" spans="1:14" x14ac:dyDescent="0.3">
      <c r="B4" s="67"/>
      <c r="C4" s="24"/>
      <c r="F4" s="88" t="s">
        <v>58</v>
      </c>
      <c r="G4" s="88"/>
      <c r="H4" s="1">
        <f>COSTEO!C21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COSTEO!C15</f>
        <v>469410.66</v>
      </c>
      <c r="K5" s="27" t="s">
        <v>24</v>
      </c>
      <c r="L5" s="1">
        <f>J22</f>
        <v>1618731.1182544513</v>
      </c>
    </row>
    <row r="6" spans="1:14" ht="15" thickBot="1" x14ac:dyDescent="0.35">
      <c r="B6" s="46" t="s">
        <v>45</v>
      </c>
      <c r="C6" s="81" t="s">
        <v>62</v>
      </c>
      <c r="G6" s="48" t="s">
        <v>2</v>
      </c>
      <c r="H6" s="62">
        <v>35617.199999999997</v>
      </c>
      <c r="K6" s="27" t="s">
        <v>23</v>
      </c>
      <c r="L6" s="75">
        <f>H1</f>
        <v>890430</v>
      </c>
    </row>
    <row r="7" spans="1:14" ht="15" thickBot="1" x14ac:dyDescent="0.35">
      <c r="B7" s="46" t="s">
        <v>46</v>
      </c>
      <c r="C7" s="47">
        <v>44517</v>
      </c>
      <c r="G7" s="48" t="s">
        <v>7</v>
      </c>
      <c r="H7" s="1">
        <f>H5+H6+H2+H3+H4</f>
        <v>505027.86</v>
      </c>
      <c r="K7" s="49" t="s">
        <v>12</v>
      </c>
      <c r="L7" s="1">
        <f>312148.73+422813.9</f>
        <v>734962.63</v>
      </c>
      <c r="M7" s="36"/>
      <c r="N7" s="41"/>
    </row>
    <row r="8" spans="1:14" ht="15" thickBot="1" x14ac:dyDescent="0.35">
      <c r="G8" s="48" t="s">
        <v>9</v>
      </c>
      <c r="H8" s="2">
        <f>H1+H7</f>
        <v>1395457.8599999999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-6661.5117455486907</v>
      </c>
      <c r="M10" s="4"/>
      <c r="N10" s="4"/>
    </row>
    <row r="11" spans="1:14" x14ac:dyDescent="0.3">
      <c r="A11" s="5">
        <v>1</v>
      </c>
      <c r="B11" s="72">
        <v>94033001</v>
      </c>
      <c r="C11" s="19" t="s">
        <v>63</v>
      </c>
      <c r="D11" s="60" t="s">
        <v>59</v>
      </c>
      <c r="E11" s="80">
        <v>228</v>
      </c>
      <c r="F11" s="66">
        <v>2675.4605299999998</v>
      </c>
      <c r="G11" s="19">
        <f>E11*F11</f>
        <v>610005.00083999999</v>
      </c>
      <c r="H11" s="70">
        <f>F11*$J$2</f>
        <v>4192.9095220379659</v>
      </c>
      <c r="I11" s="71">
        <f>E11*H11</f>
        <v>955983.37102465623</v>
      </c>
      <c r="J11" s="71">
        <f>I11*1.16</f>
        <v>1108940.7103886011</v>
      </c>
      <c r="L11" s="1"/>
      <c r="N11" s="6"/>
    </row>
    <row r="12" spans="1:14" x14ac:dyDescent="0.3">
      <c r="A12" s="5">
        <v>2</v>
      </c>
      <c r="B12" s="72">
        <v>94036099</v>
      </c>
      <c r="C12" s="19" t="s">
        <v>64</v>
      </c>
      <c r="D12" s="60" t="s">
        <v>59</v>
      </c>
      <c r="E12" s="80">
        <v>144</v>
      </c>
      <c r="F12" s="66">
        <v>1947.3958299999999</v>
      </c>
      <c r="G12" s="19">
        <f t="shared" ref="G12:G21" si="0">E12*F12</f>
        <v>280424.99952000001</v>
      </c>
      <c r="H12" s="70">
        <f t="shared" ref="H12:H21" si="1">F12*$J$2</f>
        <v>3051.9061773578201</v>
      </c>
      <c r="I12" s="71">
        <f t="shared" ref="I12:I21" si="2">E12*H12</f>
        <v>439474.48953952611</v>
      </c>
      <c r="J12" s="71">
        <f t="shared" ref="J12:J20" si="3">I12*1.16</f>
        <v>509790.40786585025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3">
        <v>0</v>
      </c>
      <c r="F13" s="84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5"/>
      <c r="N13" s="14"/>
    </row>
    <row r="14" spans="1:14" x14ac:dyDescent="0.3">
      <c r="A14" s="4">
        <v>4</v>
      </c>
      <c r="B14" s="72"/>
      <c r="C14" s="19"/>
      <c r="D14" s="60" t="s">
        <v>59</v>
      </c>
      <c r="E14" s="80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0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3">
        <v>0</v>
      </c>
      <c r="F16" s="84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5"/>
      <c r="N16" s="14"/>
    </row>
    <row r="17" spans="1:14" x14ac:dyDescent="0.3">
      <c r="A17" s="4">
        <v>7</v>
      </c>
      <c r="B17" s="72"/>
      <c r="C17" s="19"/>
      <c r="D17" s="60" t="s">
        <v>59</v>
      </c>
      <c r="E17" s="80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80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80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80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80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82"/>
      <c r="F22" s="6"/>
      <c r="G22" s="6">
        <v>0</v>
      </c>
      <c r="H22" s="6"/>
      <c r="I22" s="6">
        <f>SUM(I11:I21)</f>
        <v>1395457.8605641823</v>
      </c>
      <c r="J22" s="3">
        <f>SUM(J11:J21)</f>
        <v>1618731.1182544513</v>
      </c>
    </row>
    <row r="23" spans="1:14" ht="28.8" x14ac:dyDescent="0.3">
      <c r="G23" s="7"/>
      <c r="I23" s="50" t="s">
        <v>35</v>
      </c>
      <c r="J23" s="7">
        <f>+J22-COSTEO!C32</f>
        <v>6.5445154905319214E-4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75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3"/>
  <sheetViews>
    <sheetView zoomScale="90" zoomScaleNormal="90" workbookViewId="0">
      <selection activeCell="E9" sqref="E9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>
        <v>5800</v>
      </c>
      <c r="B3" s="19" t="s">
        <v>66</v>
      </c>
      <c r="C3" s="76">
        <v>2000</v>
      </c>
      <c r="D3" s="29">
        <f>C3*16%</f>
        <v>320</v>
      </c>
      <c r="E3" s="29">
        <v>0</v>
      </c>
      <c r="F3" s="29">
        <f>+C3+D3-E3</f>
        <v>2320</v>
      </c>
      <c r="G3" s="7"/>
    </row>
    <row r="4" spans="1:11" s="5" customFormat="1" ht="19.5" customHeight="1" x14ac:dyDescent="0.3">
      <c r="A4" s="72">
        <v>9502</v>
      </c>
      <c r="B4" s="19" t="s">
        <v>67</v>
      </c>
      <c r="C4" s="76">
        <v>1685.46</v>
      </c>
      <c r="D4" s="29">
        <f t="shared" ref="D4:D8" si="0">C4*16%</f>
        <v>269.67360000000002</v>
      </c>
      <c r="E4" s="29">
        <v>0</v>
      </c>
      <c r="F4" s="29">
        <f t="shared" ref="F4:F10" si="1">+C4+D4-E4</f>
        <v>1955.1336000000001</v>
      </c>
      <c r="G4" s="7"/>
    </row>
    <row r="5" spans="1:11" s="5" customFormat="1" ht="19.5" customHeight="1" x14ac:dyDescent="0.3">
      <c r="A5" s="72">
        <v>9882</v>
      </c>
      <c r="B5" s="19" t="s">
        <v>67</v>
      </c>
      <c r="C5" s="76">
        <v>1867.92</v>
      </c>
      <c r="D5" s="29">
        <f t="shared" si="0"/>
        <v>298.86720000000003</v>
      </c>
      <c r="E5" s="29">
        <v>0</v>
      </c>
      <c r="F5" s="29">
        <f t="shared" si="1"/>
        <v>2166.7872000000002</v>
      </c>
      <c r="G5" s="7"/>
    </row>
    <row r="6" spans="1:11" s="5" customFormat="1" ht="19.5" customHeight="1" x14ac:dyDescent="0.3">
      <c r="A6" s="72">
        <v>12316</v>
      </c>
      <c r="B6" s="19" t="s">
        <v>67</v>
      </c>
      <c r="C6" s="76">
        <v>3310.38</v>
      </c>
      <c r="D6" s="29">
        <f t="shared" si="0"/>
        <v>529.66079999999999</v>
      </c>
      <c r="E6" s="29">
        <v>0</v>
      </c>
      <c r="F6" s="29">
        <f t="shared" si="1"/>
        <v>3840.0408000000002</v>
      </c>
      <c r="G6" s="7"/>
    </row>
    <row r="7" spans="1:11" s="5" customFormat="1" ht="19.5" customHeight="1" x14ac:dyDescent="0.3">
      <c r="A7" s="72" t="s">
        <v>69</v>
      </c>
      <c r="B7" s="19" t="s">
        <v>70</v>
      </c>
      <c r="C7" s="76">
        <v>1722.85</v>
      </c>
      <c r="D7" s="29">
        <f t="shared" si="0"/>
        <v>275.65600000000001</v>
      </c>
      <c r="E7" s="29">
        <v>0</v>
      </c>
      <c r="F7" s="29">
        <f t="shared" si="1"/>
        <v>1998.5059999999999</v>
      </c>
      <c r="G7" s="7"/>
    </row>
    <row r="8" spans="1:11" s="5" customFormat="1" ht="20.25" customHeight="1" x14ac:dyDescent="0.3">
      <c r="A8" s="72" t="s">
        <v>71</v>
      </c>
      <c r="B8" s="19" t="s">
        <v>72</v>
      </c>
      <c r="C8" s="76">
        <v>23500</v>
      </c>
      <c r="D8" s="29">
        <f t="shared" si="0"/>
        <v>3760</v>
      </c>
      <c r="E8" s="29">
        <v>800</v>
      </c>
      <c r="F8" s="29">
        <f t="shared" si="1"/>
        <v>26460</v>
      </c>
    </row>
    <row r="9" spans="1:11" s="5" customFormat="1" ht="20.25" customHeight="1" x14ac:dyDescent="0.3">
      <c r="A9" s="72" t="s">
        <v>76</v>
      </c>
      <c r="B9" s="19" t="s">
        <v>77</v>
      </c>
      <c r="C9" s="76">
        <v>10876</v>
      </c>
      <c r="D9" s="29">
        <v>208584</v>
      </c>
      <c r="E9" s="29">
        <v>0</v>
      </c>
      <c r="F9" s="29">
        <f t="shared" si="1"/>
        <v>219460</v>
      </c>
    </row>
    <row r="10" spans="1:11" s="5" customFormat="1" ht="20.25" customHeight="1" x14ac:dyDescent="0.3">
      <c r="A10" s="72" t="s">
        <v>73</v>
      </c>
      <c r="B10" s="19" t="s">
        <v>74</v>
      </c>
      <c r="C10" s="76">
        <f>19730*20.94</f>
        <v>413146.2</v>
      </c>
      <c r="D10" s="29">
        <v>0</v>
      </c>
      <c r="E10" s="29">
        <v>0</v>
      </c>
      <c r="F10" s="29">
        <f t="shared" si="1"/>
        <v>413146.2</v>
      </c>
    </row>
    <row r="11" spans="1:11" s="5" customFormat="1" ht="21" customHeight="1" x14ac:dyDescent="0.3">
      <c r="A11" s="43" t="s">
        <v>65</v>
      </c>
      <c r="B11" s="43" t="s">
        <v>51</v>
      </c>
      <c r="C11" s="76">
        <v>4095.36</v>
      </c>
      <c r="D11" s="29">
        <f>+C11*0.16</f>
        <v>655.25760000000002</v>
      </c>
      <c r="E11" s="29">
        <v>0</v>
      </c>
      <c r="F11" s="29">
        <f t="shared" ref="F11:F12" si="2">+C11+D11-E11</f>
        <v>4750.6176000000005</v>
      </c>
      <c r="H11" s="7"/>
    </row>
    <row r="12" spans="1:11" s="5" customFormat="1" ht="21" customHeight="1" x14ac:dyDescent="0.3">
      <c r="A12" s="43" t="s">
        <v>65</v>
      </c>
      <c r="B12" s="21" t="s">
        <v>52</v>
      </c>
      <c r="C12" s="77">
        <v>5817.49</v>
      </c>
      <c r="D12" s="29">
        <f>+C12*0.16</f>
        <v>930.79840000000002</v>
      </c>
      <c r="E12" s="29">
        <v>0</v>
      </c>
      <c r="F12" s="29">
        <f t="shared" si="2"/>
        <v>6748.2883999999995</v>
      </c>
      <c r="H12" s="7"/>
      <c r="I12" s="63" t="s">
        <v>56</v>
      </c>
    </row>
    <row r="13" spans="1:11" s="5" customFormat="1" ht="20.25" customHeight="1" x14ac:dyDescent="0.3">
      <c r="A13" s="15" t="s">
        <v>62</v>
      </c>
      <c r="B13" s="21" t="s">
        <v>53</v>
      </c>
      <c r="C13" s="78">
        <v>630</v>
      </c>
      <c r="D13" s="29">
        <v>0</v>
      </c>
      <c r="E13" s="29">
        <v>0</v>
      </c>
      <c r="F13" s="29">
        <f t="shared" ref="F13:F14" si="3">+C13+D13-E13</f>
        <v>630</v>
      </c>
      <c r="H13" s="7"/>
      <c r="I13" s="64" t="s">
        <v>57</v>
      </c>
    </row>
    <row r="14" spans="1:11" s="5" customFormat="1" ht="20.25" customHeight="1" x14ac:dyDescent="0.3">
      <c r="A14" s="72">
        <v>134504</v>
      </c>
      <c r="B14" s="21" t="s">
        <v>68</v>
      </c>
      <c r="C14" s="79">
        <v>759</v>
      </c>
      <c r="D14" s="29">
        <v>0</v>
      </c>
      <c r="E14" s="29">
        <v>0</v>
      </c>
      <c r="F14" s="29">
        <f t="shared" si="3"/>
        <v>759</v>
      </c>
      <c r="H14" s="7"/>
      <c r="J14" s="7"/>
    </row>
    <row r="15" spans="1:11" x14ac:dyDescent="0.3">
      <c r="A15" s="53" t="s">
        <v>27</v>
      </c>
      <c r="B15" s="4"/>
      <c r="C15" s="14">
        <f>SUM(C3:C14)</f>
        <v>469410.66</v>
      </c>
      <c r="D15" s="14">
        <f>SUM(D3:D14)</f>
        <v>215623.9136</v>
      </c>
      <c r="E15" s="14">
        <f>SUM(E3:E14)</f>
        <v>800</v>
      </c>
      <c r="F15" s="14">
        <f>SUM(F3:F14)</f>
        <v>684234.5736</v>
      </c>
      <c r="G15" s="7"/>
      <c r="H15" s="7"/>
      <c r="J15" s="68"/>
    </row>
    <row r="16" spans="1:11" s="5" customFormat="1" x14ac:dyDescent="0.3">
      <c r="A16" s="13"/>
      <c r="B16" s="4"/>
      <c r="C16" s="14"/>
      <c r="D16" s="14"/>
      <c r="E16" s="14"/>
      <c r="F16" s="14"/>
      <c r="H16" s="7"/>
      <c r="I16" s="7"/>
      <c r="K16" s="16"/>
    </row>
    <row r="17" spans="1:13" s="5" customFormat="1" x14ac:dyDescent="0.3">
      <c r="A17" s="30" t="s">
        <v>28</v>
      </c>
      <c r="B17" s="31"/>
      <c r="C17" s="31"/>
      <c r="D17" s="31"/>
      <c r="E17" s="31"/>
      <c r="F17" s="31"/>
      <c r="H17" s="6"/>
      <c r="I17" s="7"/>
      <c r="K17" s="16"/>
    </row>
    <row r="18" spans="1:13" s="5" customFormat="1" x14ac:dyDescent="0.3">
      <c r="A18" s="54" t="s">
        <v>48</v>
      </c>
      <c r="B18" s="29"/>
      <c r="C18" s="68">
        <v>890430</v>
      </c>
      <c r="D18" s="29"/>
      <c r="E18" s="29"/>
      <c r="F18" s="44"/>
      <c r="G18" s="90"/>
      <c r="H18" s="91"/>
      <c r="I18" s="92"/>
      <c r="J18" s="69"/>
      <c r="K18" s="16"/>
      <c r="L18" s="34"/>
      <c r="M18" s="24"/>
    </row>
    <row r="19" spans="1:13" s="5" customFormat="1" x14ac:dyDescent="0.3">
      <c r="A19" s="54" t="s">
        <v>49</v>
      </c>
      <c r="B19" s="29"/>
      <c r="C19" s="65">
        <v>0</v>
      </c>
      <c r="D19" s="29"/>
      <c r="E19" s="29"/>
      <c r="F19" s="29"/>
      <c r="H19" s="6"/>
      <c r="I19" s="24"/>
      <c r="J19" s="18"/>
      <c r="K19" s="73"/>
      <c r="L19" s="18"/>
      <c r="M19" s="24"/>
    </row>
    <row r="20" spans="1:13" s="5" customFormat="1" x14ac:dyDescent="0.3">
      <c r="A20" s="55" t="s">
        <v>37</v>
      </c>
      <c r="B20" s="29"/>
      <c r="C20" s="29">
        <v>0</v>
      </c>
      <c r="D20" s="29"/>
      <c r="E20" s="29"/>
      <c r="F20" s="29"/>
      <c r="H20" s="6"/>
      <c r="K20" s="16"/>
    </row>
    <row r="21" spans="1:13" s="5" customFormat="1" x14ac:dyDescent="0.3">
      <c r="A21" s="55" t="s">
        <v>39</v>
      </c>
      <c r="B21" s="29"/>
      <c r="C21" s="29">
        <v>0</v>
      </c>
      <c r="D21" s="29"/>
      <c r="E21" s="29"/>
      <c r="F21" s="29"/>
      <c r="H21" s="7"/>
      <c r="K21" s="16"/>
      <c r="L21" s="6"/>
    </row>
    <row r="22" spans="1:13" s="5" customFormat="1" x14ac:dyDescent="0.3">
      <c r="A22" s="55" t="s">
        <v>42</v>
      </c>
      <c r="B22" s="29"/>
      <c r="C22" s="29"/>
      <c r="D22" s="29"/>
      <c r="E22" s="29"/>
      <c r="F22" s="29"/>
      <c r="H22" s="7"/>
      <c r="K22" s="16"/>
      <c r="L22" s="6"/>
    </row>
    <row r="23" spans="1:13" s="5" customFormat="1" x14ac:dyDescent="0.3">
      <c r="A23" s="13"/>
      <c r="B23" s="4"/>
      <c r="C23" s="14"/>
      <c r="D23" s="14"/>
      <c r="E23" s="14"/>
      <c r="F23" s="14"/>
      <c r="K23" s="17"/>
    </row>
    <row r="24" spans="1:13" x14ac:dyDescent="0.3">
      <c r="C24" s="8" t="s">
        <v>17</v>
      </c>
      <c r="D24" s="8" t="s">
        <v>18</v>
      </c>
      <c r="E24" s="8" t="s">
        <v>19</v>
      </c>
      <c r="F24" s="8" t="s">
        <v>20</v>
      </c>
      <c r="G24" s="6"/>
    </row>
    <row r="25" spans="1:13" x14ac:dyDescent="0.3">
      <c r="A25" s="56" t="s">
        <v>30</v>
      </c>
      <c r="B25" s="46" t="s">
        <v>32</v>
      </c>
      <c r="C25" s="20">
        <f>+C15+C18+C19+C20+C21+C22</f>
        <v>1359840.66</v>
      </c>
      <c r="D25" s="20">
        <f>D15+D19</f>
        <v>215623.9136</v>
      </c>
      <c r="E25" s="20">
        <f>E15+E19</f>
        <v>800</v>
      </c>
      <c r="F25" s="20">
        <f>F15+F19</f>
        <v>684234.5736</v>
      </c>
      <c r="G25" s="6"/>
    </row>
    <row r="26" spans="1:13" x14ac:dyDescent="0.3">
      <c r="A26" s="56" t="s">
        <v>50</v>
      </c>
      <c r="B26" s="1"/>
      <c r="C26" s="66">
        <f>FACTURA!H6</f>
        <v>35617.199999999997</v>
      </c>
      <c r="D26" s="20">
        <f>C26*0.16</f>
        <v>5698.7519999999995</v>
      </c>
      <c r="E26" s="20"/>
      <c r="F26" s="20">
        <f>C26+D26</f>
        <v>41315.951999999997</v>
      </c>
      <c r="G26" s="6"/>
    </row>
    <row r="27" spans="1:13" s="5" customFormat="1" x14ac:dyDescent="0.3">
      <c r="A27" s="46" t="s">
        <v>31</v>
      </c>
      <c r="B27" s="20"/>
      <c r="C27" s="20">
        <v>0</v>
      </c>
      <c r="D27" s="20"/>
      <c r="E27" s="21"/>
      <c r="F27" s="20"/>
      <c r="G27" s="6"/>
      <c r="I27" s="61" t="s">
        <v>55</v>
      </c>
    </row>
    <row r="28" spans="1:13" s="5" customFormat="1" x14ac:dyDescent="0.3">
      <c r="A28" s="24"/>
      <c r="B28" s="18"/>
      <c r="C28" s="18"/>
      <c r="D28" s="18"/>
      <c r="E28" s="4"/>
      <c r="F28" s="18"/>
      <c r="G28" s="7"/>
      <c r="H28" s="7"/>
      <c r="I28" s="7"/>
    </row>
    <row r="29" spans="1:13" s="5" customFormat="1" x14ac:dyDescent="0.3">
      <c r="A29" s="24"/>
      <c r="B29" s="18"/>
      <c r="C29" s="18"/>
      <c r="E29" s="4"/>
      <c r="F29" s="18"/>
    </row>
    <row r="30" spans="1:13" s="5" customFormat="1" x14ac:dyDescent="0.3">
      <c r="B30" s="57" t="s">
        <v>22</v>
      </c>
      <c r="C30" s="20">
        <f>SUM(C25:C27)</f>
        <v>1395457.8599999999</v>
      </c>
      <c r="D30" s="59" t="s">
        <v>34</v>
      </c>
      <c r="E30" s="6"/>
      <c r="F30" s="6"/>
      <c r="I30" s="7"/>
    </row>
    <row r="31" spans="1:13" s="5" customFormat="1" x14ac:dyDescent="0.3">
      <c r="B31" s="56" t="s">
        <v>18</v>
      </c>
      <c r="C31" s="20">
        <f>+C30*0.16</f>
        <v>223273.25759999998</v>
      </c>
      <c r="D31" s="25"/>
      <c r="E31" s="6"/>
      <c r="F31" s="6"/>
    </row>
    <row r="32" spans="1:13" s="5" customFormat="1" x14ac:dyDescent="0.3">
      <c r="B32" s="58" t="s">
        <v>33</v>
      </c>
      <c r="C32" s="26">
        <f>+C30+C31</f>
        <v>1618731.1175999998</v>
      </c>
      <c r="D32" s="25"/>
      <c r="E32" s="6"/>
      <c r="F32" s="6"/>
      <c r="H32" s="7"/>
    </row>
    <row r="33" spans="1:10" s="5" customFormat="1" x14ac:dyDescent="0.3">
      <c r="C33" s="6"/>
      <c r="D33" s="6"/>
      <c r="E33" s="6"/>
      <c r="F33" s="6"/>
      <c r="H33" s="7"/>
    </row>
    <row r="34" spans="1:10" s="5" customFormat="1" x14ac:dyDescent="0.3">
      <c r="A34" s="24"/>
      <c r="B34" s="24"/>
      <c r="C34" s="18"/>
      <c r="D34" s="18"/>
      <c r="E34" s="6"/>
      <c r="F34" s="6"/>
      <c r="H34" s="7"/>
    </row>
    <row r="35" spans="1:10" x14ac:dyDescent="0.3">
      <c r="A35" s="24"/>
      <c r="B35" s="24"/>
      <c r="C35" s="35"/>
      <c r="D35" s="18"/>
      <c r="F35" s="6"/>
      <c r="I35" s="7"/>
    </row>
    <row r="36" spans="1:10" s="5" customFormat="1" x14ac:dyDescent="0.3">
      <c r="A36" s="24"/>
      <c r="B36" s="24"/>
      <c r="C36" s="35"/>
      <c r="D36" s="18"/>
      <c r="F36" s="6"/>
      <c r="H36" s="28"/>
      <c r="I36" s="32"/>
    </row>
    <row r="37" spans="1:10" x14ac:dyDescent="0.3">
      <c r="A37" s="24"/>
      <c r="B37" s="24"/>
      <c r="C37" s="35"/>
      <c r="D37" s="24"/>
      <c r="H37" s="7"/>
      <c r="I37" s="7"/>
      <c r="J37" s="7"/>
    </row>
    <row r="38" spans="1:10" x14ac:dyDescent="0.3">
      <c r="A38" s="24"/>
      <c r="B38" s="24"/>
      <c r="C38" s="42"/>
      <c r="D38" s="24"/>
    </row>
    <row r="39" spans="1:10" x14ac:dyDescent="0.3">
      <c r="A39" s="24"/>
      <c r="B39" s="24"/>
      <c r="C39" s="18"/>
      <c r="D39" s="24"/>
    </row>
    <row r="40" spans="1:10" x14ac:dyDescent="0.3">
      <c r="A40" s="24"/>
      <c r="B40" s="24"/>
      <c r="C40" s="18"/>
      <c r="D40" s="24"/>
      <c r="F40" s="9"/>
    </row>
    <row r="41" spans="1:10" x14ac:dyDescent="0.3">
      <c r="A41" s="24"/>
      <c r="B41" s="24"/>
      <c r="C41" s="35"/>
      <c r="D41" s="24"/>
    </row>
    <row r="42" spans="1:10" x14ac:dyDescent="0.3">
      <c r="A42" s="24"/>
      <c r="B42" s="24"/>
      <c r="C42" s="24"/>
      <c r="D42" s="24"/>
    </row>
    <row r="43" spans="1:10" x14ac:dyDescent="0.3">
      <c r="A43" s="24"/>
      <c r="B43" s="24"/>
      <c r="C43" s="24"/>
      <c r="D43" s="24"/>
    </row>
    <row r="47" spans="1:10" x14ac:dyDescent="0.3">
      <c r="A47" s="24"/>
      <c r="B47" s="24"/>
      <c r="C47" s="24"/>
    </row>
    <row r="48" spans="1:10" x14ac:dyDescent="0.3">
      <c r="A48" s="24"/>
      <c r="B48" s="24"/>
      <c r="C48" s="24"/>
    </row>
    <row r="49" spans="1:6" x14ac:dyDescent="0.3">
      <c r="A49" s="89"/>
      <c r="B49" s="89"/>
      <c r="C49" s="89"/>
    </row>
    <row r="50" spans="1:6" x14ac:dyDescent="0.3">
      <c r="A50" s="24"/>
      <c r="B50" s="24"/>
      <c r="C50" s="24"/>
      <c r="D50" s="24"/>
      <c r="E50" s="35"/>
      <c r="F50" s="24"/>
    </row>
    <row r="51" spans="1:6" x14ac:dyDescent="0.3">
      <c r="A51" s="18"/>
      <c r="B51" s="18"/>
      <c r="C51" s="18"/>
      <c r="D51" s="35"/>
      <c r="E51" s="42"/>
      <c r="F51" s="35"/>
    </row>
    <row r="52" spans="1:6" x14ac:dyDescent="0.3">
      <c r="A52" s="24"/>
      <c r="B52" s="24"/>
      <c r="C52" s="10"/>
      <c r="D52" s="24"/>
      <c r="E52" s="18"/>
      <c r="F52" s="24"/>
    </row>
    <row r="53" spans="1:6" x14ac:dyDescent="0.3">
      <c r="A53" s="24"/>
      <c r="B53" s="24"/>
      <c r="C53" s="12"/>
      <c r="D53" s="24"/>
      <c r="E53" s="24"/>
      <c r="F53" s="24"/>
    </row>
    <row r="54" spans="1:6" x14ac:dyDescent="0.3">
      <c r="A54" s="24"/>
      <c r="B54" s="24"/>
      <c r="C54" s="11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12"/>
      <c r="D57" s="24"/>
      <c r="E57" s="24"/>
      <c r="F57" s="24"/>
    </row>
    <row r="58" spans="1:6" x14ac:dyDescent="0.3">
      <c r="A58" s="24"/>
      <c r="B58" s="24"/>
      <c r="C58" s="24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35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  <row r="63" spans="1:6" x14ac:dyDescent="0.3">
      <c r="A63" s="24"/>
      <c r="B63" s="24"/>
      <c r="C63" s="24"/>
      <c r="D63" s="24"/>
      <c r="E63" s="24"/>
      <c r="F63" s="24"/>
    </row>
  </sheetData>
  <mergeCells count="2">
    <mergeCell ref="A49:C49"/>
    <mergeCell ref="G18:I18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MUEBLES DE MADERA DE OFICINA DESENSAMBLADOS (ESCRITORIOS)</v>
      </c>
      <c r="C5" s="5" t="str">
        <f>FACTURA!D11</f>
        <v>PIEZA</v>
      </c>
      <c r="D5" s="15">
        <f>FACTURA!E11</f>
        <v>228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2022-01-08T15:57:16Z</dcterms:modified>
</cp:coreProperties>
</file>