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22 GONPAL\"/>
    </mc:Choice>
  </mc:AlternateContent>
  <xr:revisionPtr revIDLastSave="0" documentId="13_ncr:1_{950CDAB6-3428-4AEB-B73F-3DC141F74288}" xr6:coauthVersionLast="47" xr6:coauthVersionMax="47" xr10:uidLastSave="{00000000-0000-0000-0000-000000000000}"/>
  <bookViews>
    <workbookView xWindow="1152" yWindow="0" windowWidth="10068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D6" i="2"/>
  <c r="F6" i="2" s="1"/>
  <c r="D7" i="2"/>
  <c r="F7" i="2" s="1"/>
  <c r="D8" i="2"/>
  <c r="D4" i="2"/>
  <c r="F4" i="2" s="1"/>
  <c r="D5" i="2"/>
  <c r="F5" i="2" s="1"/>
  <c r="C12" i="2"/>
  <c r="F8" i="2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<sst xmlns="http://schemas.openxmlformats.org/spreadsheetml/2006/main" count="99" uniqueCount="75">
  <si>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</si>
  <si>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</si>
  <si>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</si>
  <si>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</si>
  <si>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</si>
  <si>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</si>
  <si>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</si>
  <si>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</si>
  <si>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</si>
  <si>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</si>
  <si>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</si>
  <si>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</si>
  <si>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</si>
  <si>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</si>
  <si>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</si>
  <si>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</si>
  <si>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</si>
  <si>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</si>
  <si>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</si>
  <si>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</si>
  <si>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</si>
  <si>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</si>
  <si>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</si>
  <si>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</si>
  <si>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</si>
  <si>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</si>
  <si>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</si>
  <si>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</si>
  <si>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</si>
  <si>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</si>
  <si>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</si>
  <si>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</si>
  <si>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</si>
  <si>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</si>
  <si>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</si>
  <si>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</si>
  <si>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</si>
  <si>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</si>
  <si>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</si>
  <si>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</si>
  <si>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</si>
  <si>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</si>
  <si>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</si>
  <si>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</si>
  <si>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</si>
  <si>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</si>
  <si>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</si>
  <si>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</si>
  <si>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</si>
  <si>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</si>
  <si>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</si>
  <si>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</si>
  <si>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</si>
  <si>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</si>
  <si>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</si>
  <si>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</si>
  <si>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</si>
  <si>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</si>
  <si>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</si>
  <si>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</si>
  <si>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</si>
  <si>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L922</t>
  </si>
  <si>
    <t xml:space="preserve">GONPAL </t>
  </si>
  <si>
    <t>21 11 3946 1001743</t>
  </si>
  <si>
    <t xml:space="preserve">CAMASTROS (TUMBONAS) CON ESTRUCTURA DE METAL </t>
  </si>
  <si>
    <t xml:space="preserve">MESAS CON ESTRUCTURA DE METAL Y CUBIETA DE MADERA </t>
  </si>
  <si>
    <t>3P 43713</t>
  </si>
  <si>
    <t xml:space="preserve">PROFEPA </t>
  </si>
  <si>
    <t>A547811</t>
  </si>
  <si>
    <t>HUTCHISONPORTS</t>
  </si>
  <si>
    <t>FP-B00002712</t>
  </si>
  <si>
    <t xml:space="preserve">WESTERN </t>
  </si>
  <si>
    <t>FP-B00002713</t>
  </si>
  <si>
    <t>SS1379</t>
  </si>
  <si>
    <t>AAVS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</si>
</sst>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opLeftCell="J1" zoomScale="80" zoomScaleNormal="80" workbookViewId="0">
      <selection activeCell="M17" sqref="M17:M1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1433971</v>
      </c>
      <c r="I1" s="27" t="s">
        <v>36</v>
      </c>
      <c r="J1" s="5">
        <v>21.2393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660542</v>
      </c>
      <c r="I2" s="27" t="s">
        <v>8</v>
      </c>
      <c r="J2" s="5">
        <f>H7/H1+1</f>
        <v>1.5394922909877535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77225.01999999999</v>
      </c>
      <c r="K5" s="27" t="s">
        <v>24</v>
      </c>
      <c r="L5" s="1">
        <f>J22</f>
        <v>2560801.2702501216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35849.279999999999</v>
      </c>
      <c r="K6" s="27" t="s">
        <v>23</v>
      </c>
      <c r="L6" s="75">
        <f>H1</f>
        <v>1433971</v>
      </c>
    </row>
    <row r="7" spans="1:14" ht="15" thickBot="1" x14ac:dyDescent="0.35">
      <c r="B7" s="46" t="s">
        <v>46</v>
      </c>
      <c r="C7" s="47">
        <v>44547</v>
      </c>
      <c r="G7" s="48" t="s">
        <v>7</v>
      </c>
      <c r="H7" s="1">
        <f>H5+H6+H2+H3+H4</f>
        <v>773616.3</v>
      </c>
      <c r="K7" s="49" t="s">
        <v>12</v>
      </c>
      <c r="L7" s="1">
        <v>488255.92</v>
      </c>
      <c r="M7" s="36"/>
      <c r="N7" s="41"/>
    </row>
    <row r="8" spans="1:14" ht="15" thickBot="1" x14ac:dyDescent="0.35">
      <c r="G8" s="48" t="s">
        <v>9</v>
      </c>
      <c r="H8" s="2">
        <f>H1+H7</f>
        <v>2207587.2999999998</v>
      </c>
      <c r="K8" s="49" t="s">
        <v>47</v>
      </c>
      <c r="L8" s="38">
        <f>H2</f>
        <v>660542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-21967.649749878328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303</v>
      </c>
      <c r="F11" s="66">
        <v>3716.8778900000002</v>
      </c>
      <c r="G11" s="19">
        <f>E11*F11</f>
        <v>1126214.00067</v>
      </c>
      <c r="H11" s="70">
        <f>F11*$J$2</f>
        <v>5722.1048581978275</v>
      </c>
      <c r="I11" s="71">
        <f>E11*H11</f>
        <v>1733797.7720339417</v>
      </c>
      <c r="J11" s="71">
        <f>I11*1.16</f>
        <v>2011205.4155593722</v>
      </c>
      <c r="L11" s="1"/>
      <c r="N11" s="6"/>
    </row>
    <row r="12" spans="1:14" x14ac:dyDescent="0.3">
      <c r="A12" s="5">
        <v>2</v>
      </c>
      <c r="B12" s="72"/>
      <c r="C12" s="19" t="s">
        <v>64</v>
      </c>
      <c r="D12" s="60" t="s">
        <v>59</v>
      </c>
      <c r="E12" s="77">
        <v>53</v>
      </c>
      <c r="F12" s="66">
        <v>1954.0188700000001</v>
      </c>
      <c r="G12" s="19">
        <f t="shared" ref="G12:G21" si="0">E12*F12</f>
        <v>103563.00011000001</v>
      </c>
      <c r="H12" s="70">
        <f t="shared" ref="H12:H21" si="1">F12*$J$2</f>
        <v>3008.1969868096016</v>
      </c>
      <c r="I12" s="71">
        <f t="shared" ref="I12:I21" si="2">E12*H12</f>
        <v>159434.4403009089</v>
      </c>
      <c r="J12" s="71">
        <f t="shared" ref="J12:J20" si="3">I12*1.16</f>
        <v>184943.95074905432</v>
      </c>
      <c r="L12" s="1"/>
      <c r="N12" s="6"/>
    </row>
    <row r="13" spans="1:14" s="13" customFormat="1" x14ac:dyDescent="0.3">
      <c r="A13" s="13">
        <v>3</v>
      </c>
      <c r="B13" s="72"/>
      <c r="C13" s="19" t="s">
        <v>65</v>
      </c>
      <c r="D13" s="60" t="s">
        <v>59</v>
      </c>
      <c r="E13" s="80">
        <v>169</v>
      </c>
      <c r="F13" s="81">
        <v>977.00591999999995</v>
      </c>
      <c r="G13" s="21">
        <f t="shared" si="0"/>
        <v>165114.00047999999</v>
      </c>
      <c r="H13" s="70">
        <f t="shared" si="1"/>
        <v>1504.0930820893977</v>
      </c>
      <c r="I13" s="71">
        <f t="shared" si="2"/>
        <v>254191.73087310823</v>
      </c>
      <c r="J13" s="71">
        <f t="shared" si="3"/>
        <v>294862.40781280556</v>
      </c>
      <c r="L13" s="82"/>
      <c r="N13" s="14"/>
    </row>
    <row r="14" spans="1:14" x14ac:dyDescent="0.3">
      <c r="A14" s="4">
        <v>4</v>
      </c>
      <c r="B14" s="72"/>
      <c r="C14" s="19" t="s">
        <v>65</v>
      </c>
      <c r="D14" s="60" t="s">
        <v>59</v>
      </c>
      <c r="E14" s="77">
        <v>40</v>
      </c>
      <c r="F14" s="66">
        <v>977</v>
      </c>
      <c r="G14" s="19">
        <f t="shared" si="0"/>
        <v>39080</v>
      </c>
      <c r="H14" s="70">
        <f t="shared" si="1"/>
        <v>1504.0839682950352</v>
      </c>
      <c r="I14" s="71">
        <f t="shared" si="2"/>
        <v>60163.358731801411</v>
      </c>
      <c r="J14" s="71">
        <f t="shared" si="3"/>
        <v>69789.49612888963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2207587.3019397603</v>
      </c>
      <c r="J22" s="3">
        <f>SUM(J11:J21)</f>
        <v>2560801.2702501216</v>
      </c>
    </row>
    <row r="23" spans="1:14" ht="28.8" x14ac:dyDescent="0.3">
      <c r="G23" s="7"/>
      <c r="I23" s="50" t="s">
        <v>35</v>
      </c>
      <c r="J23" s="7">
        <f>+J22-COSTEO!C31</f>
        <v>2.2501219063997269E-3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tabSelected="1" zoomScale="90" zoomScaleNormal="90" workbookViewId="0">
      <selection activeCell="C8" sqref="C8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>
        <v>330898</v>
      </c>
      <c r="B3" s="19" t="s">
        <v>67</v>
      </c>
      <c r="C3" s="76">
        <v>759</v>
      </c>
      <c r="D3" s="29">
        <v>0</v>
      </c>
      <c r="E3" s="29">
        <v>0</v>
      </c>
      <c r="F3" s="29">
        <f>+C3+D3-E3</f>
        <v>759</v>
      </c>
      <c r="G3" s="7"/>
    </row>
    <row r="4" spans="1:11" s="5" customFormat="1" ht="19.5" customHeight="1" x14ac:dyDescent="0.3">
      <c r="A4" s="72" t="s">
        <v>68</v>
      </c>
      <c r="B4" s="19" t="s">
        <v>69</v>
      </c>
      <c r="C4" s="76">
        <v>38779.86</v>
      </c>
      <c r="D4" s="29">
        <f>C4*8%</f>
        <v>3102.3888000000002</v>
      </c>
      <c r="E4" s="29">
        <v>0</v>
      </c>
      <c r="F4" s="29">
        <f t="shared" ref="F4:F9" si="0">+C4+D4-E4</f>
        <v>41882.248800000001</v>
      </c>
      <c r="G4" s="7"/>
    </row>
    <row r="5" spans="1:11" s="5" customFormat="1" ht="19.5" customHeight="1" x14ac:dyDescent="0.3">
      <c r="A5" s="72" t="s">
        <v>70</v>
      </c>
      <c r="B5" s="19" t="s">
        <v>71</v>
      </c>
      <c r="C5" s="76">
        <v>1850</v>
      </c>
      <c r="D5" s="29">
        <f>C5*8%</f>
        <v>148</v>
      </c>
      <c r="E5" s="29">
        <v>0</v>
      </c>
      <c r="F5" s="29">
        <f t="shared" si="0"/>
        <v>1998</v>
      </c>
      <c r="G5" s="7"/>
    </row>
    <row r="6" spans="1:11" s="5" customFormat="1" ht="19.5" customHeight="1" x14ac:dyDescent="0.3">
      <c r="A6" s="72" t="s">
        <v>72</v>
      </c>
      <c r="B6" s="19" t="s">
        <v>71</v>
      </c>
      <c r="C6" s="76">
        <v>1850</v>
      </c>
      <c r="D6" s="29">
        <f t="shared" ref="D6:D8" si="1">C6*8%</f>
        <v>148</v>
      </c>
      <c r="E6" s="29">
        <v>0</v>
      </c>
      <c r="F6" s="29">
        <f t="shared" si="0"/>
        <v>1998</v>
      </c>
      <c r="G6" s="7"/>
    </row>
    <row r="7" spans="1:11" s="5" customFormat="1" ht="19.5" customHeight="1" x14ac:dyDescent="0.3">
      <c r="A7" s="72" t="s">
        <v>73</v>
      </c>
      <c r="B7" s="19" t="s">
        <v>74</v>
      </c>
      <c r="C7" s="76">
        <v>276.85000000000002</v>
      </c>
      <c r="D7" s="29">
        <f t="shared" si="1"/>
        <v>22.148000000000003</v>
      </c>
      <c r="E7" s="29">
        <v>0</v>
      </c>
      <c r="F7" s="29">
        <f t="shared" si="0"/>
        <v>298.99800000000005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1"/>
        <v>0</v>
      </c>
      <c r="E8" s="29">
        <v>0</v>
      </c>
      <c r="F8" s="29">
        <f t="shared" si="0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0"/>
        <v>0</v>
      </c>
    </row>
    <row r="10" spans="1:11" s="5" customFormat="1" ht="21" customHeight="1" x14ac:dyDescent="0.3">
      <c r="A10" s="43" t="s">
        <v>66</v>
      </c>
      <c r="B10" s="43" t="s">
        <v>51</v>
      </c>
      <c r="C10" s="76">
        <v>7250</v>
      </c>
      <c r="D10" s="29">
        <f>+C10*0.16</f>
        <v>1160</v>
      </c>
      <c r="E10" s="29">
        <v>0</v>
      </c>
      <c r="F10" s="29">
        <f t="shared" ref="F10:F11" si="2">+C10+D10-E10</f>
        <v>8410</v>
      </c>
      <c r="H10" s="7"/>
    </row>
    <row r="11" spans="1:11" s="5" customFormat="1" ht="21" customHeight="1" x14ac:dyDescent="0.3">
      <c r="A11" s="43" t="s">
        <v>66</v>
      </c>
      <c r="B11" s="21" t="s">
        <v>52</v>
      </c>
      <c r="C11" s="76">
        <v>9425.31</v>
      </c>
      <c r="D11" s="29">
        <f>+C11*0.16</f>
        <v>1508.0496000000001</v>
      </c>
      <c r="E11" s="29">
        <v>0</v>
      </c>
      <c r="F11" s="29">
        <f t="shared" si="2"/>
        <v>10933.3596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16756+278</f>
        <v>17034</v>
      </c>
      <c r="D12" s="29">
        <v>337803</v>
      </c>
      <c r="E12" s="29">
        <v>0</v>
      </c>
      <c r="F12" s="29">
        <f t="shared" ref="F12:F13" si="3">+C12+D12-E12</f>
        <v>354837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77225.01999999999</v>
      </c>
      <c r="D14" s="14">
        <f>SUM(D3:D13)</f>
        <v>343891.58640000003</v>
      </c>
      <c r="E14" s="14">
        <f>SUM(E3:E13)</f>
        <v>0</v>
      </c>
      <c r="F14" s="14">
        <f>SUM(F3:F13)</f>
        <v>421116.60639999999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1433971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660542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2171738.02</v>
      </c>
      <c r="D24" s="20">
        <f>D14+D18</f>
        <v>343891.58640000003</v>
      </c>
      <c r="E24" s="20">
        <f>E14+E18</f>
        <v>0</v>
      </c>
      <c r="F24" s="20">
        <f>F14+F18</f>
        <v>421116.60639999999</v>
      </c>
      <c r="G24" s="6"/>
    </row>
    <row r="25" spans="1:13" x14ac:dyDescent="0.3">
      <c r="A25" s="56" t="s">
        <v>50</v>
      </c>
      <c r="B25" s="1"/>
      <c r="C25" s="66">
        <f>FACTURA!H6</f>
        <v>35849.279999999999</v>
      </c>
      <c r="D25" s="20">
        <f>C25*0.16</f>
        <v>5735.8847999999998</v>
      </c>
      <c r="E25" s="20"/>
      <c r="F25" s="20">
        <f>C25+D25</f>
        <v>41585.164799999999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2207587.2999999998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353213.96799999999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2560801.2679999997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CAMASTROS (TUMBONAS) CON ESTRUCTURA DE METAL </v>
      </c>
      <c r="C5" s="5" t="str">
        <f>FACTURA!D11</f>
        <v>PIEZA</v>
      </c>
      <c r="D5" s="15">
        <f>FACTURA!E11</f>
        <v>303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2022-01-12T18:32:36Z</dcterms:modified>
</cp:coreProperties>
</file>