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ONCUE\L893 OHM ONCUE\"/>
    </mc:Choice>
  </mc:AlternateContent>
  <xr:revisionPtr revIDLastSave="0" documentId="13_ncr:1_{0B467498-A830-4793-80F5-99A616EF92F2}" xr6:coauthVersionLast="47" xr6:coauthVersionMax="47" xr10:uidLastSave="{00000000-0000-0000-0000-000000000000}"/>
  <bookViews>
    <workbookView xWindow="48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4" l="1"/>
  <c r="J20" i="4"/>
  <c r="C7" i="2"/>
  <c r="G13" i="4"/>
  <c r="G14" i="4"/>
  <c r="G15" i="4"/>
  <c r="G16" i="4"/>
  <c r="G17" i="4"/>
  <c r="C9" i="2"/>
  <c r="G11" i="4"/>
  <c r="K9" i="4"/>
  <c r="G18" i="4"/>
  <c r="G12" i="4" l="1"/>
  <c r="H1" i="4"/>
  <c r="D8" i="2" l="1"/>
  <c r="C20" i="2" l="1"/>
  <c r="D20" i="2" s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8" i="4"/>
  <c r="H16" i="4" l="1"/>
  <c r="I16" i="4" s="1"/>
  <c r="J16" i="4" s="1"/>
  <c r="H13" i="4"/>
  <c r="I13" i="4" s="1"/>
  <c r="J13" i="4" s="1"/>
  <c r="H17" i="4"/>
  <c r="I17" i="4" s="1"/>
  <c r="J17" i="4" s="1"/>
  <c r="H15" i="4"/>
  <c r="I15" i="4" s="1"/>
  <c r="J15" i="4" s="1"/>
  <c r="H14" i="4"/>
  <c r="I14" i="4" s="1"/>
  <c r="J14" i="4" s="1"/>
  <c r="H18" i="4"/>
  <c r="I18" i="4" s="1"/>
  <c r="J18" i="4" s="1"/>
  <c r="H12" i="4"/>
  <c r="I12" i="4" s="1"/>
  <c r="J12" i="4" s="1"/>
  <c r="H11" i="4"/>
  <c r="I11" i="4" s="1"/>
  <c r="L5" i="4" l="1"/>
  <c r="J11" i="4"/>
  <c r="J19" i="4" s="1"/>
  <c r="I19" i="4"/>
  <c r="L10" i="4" l="1"/>
</calcChain>
</file>

<file path=xl/sharedStrings.xml><?xml version="1.0" encoding="utf-8"?>
<sst xmlns="http://schemas.openxmlformats.org/spreadsheetml/2006/main" count="96" uniqueCount="74">
  <si>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</si>
  <si>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</si>
  <si>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</si>
  <si>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</si>
  <si>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</si>
  <si>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</si>
  <si>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</si>
  <si>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</si>
  <si>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</si>
  <si>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</si>
  <si>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</si>
  <si>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</si>
  <si>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</si>
  <si>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</si>
  <si>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</si>
  <si>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</si>
  <si>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</si>
  <si>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</si>
  <si>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</si>
  <si>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</si>
  <si>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</si>
  <si>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</si>
  <si>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</si>
  <si>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</si>
  <si>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</si>
  <si>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</si>
  <si>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</si>
  <si>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</si>
  <si>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</si>
  <si>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</si>
  <si>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</si>
  <si>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</si>
  <si>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</si>
  <si>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</si>
  <si>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</si>
  <si>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</si>
  <si>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</si>
  <si>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</si>
  <si>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</si>
  <si>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</si>
  <si>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</si>
  <si>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</si>
  <si>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</si>
  <si>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</si>
  <si>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</si>
  <si>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</si>
  <si>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</si>
  <si>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</si>
  <si>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</si>
  <si>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</si>
  <si>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</si>
  <si>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</si>
  <si>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</si>
  <si>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</si>
  <si>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</si>
  <si>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</si>
  <si>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</si>
  <si>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</si>
  <si>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</si>
  <si>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</si>
  <si>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L893</t>
  </si>
  <si>
    <t xml:space="preserve">OHM </t>
  </si>
  <si>
    <t>21 53 3506 1001454</t>
  </si>
  <si>
    <t xml:space="preserve">AMPLIFICADOR DE AUDIO </t>
  </si>
  <si>
    <t xml:space="preserve">CABLE CON CONECTORES </t>
  </si>
  <si>
    <t xml:space="preserve">MANUAL EN IDIOMA INGLES </t>
  </si>
  <si>
    <t xml:space="preserve">SOPORTE METALICO PARA PARED </t>
  </si>
  <si>
    <t>3C 9133</t>
  </si>
  <si>
    <t>A 106</t>
  </si>
  <si>
    <t>MANUEL VALDEZ</t>
  </si>
  <si>
    <t>B 26570</t>
  </si>
  <si>
    <t>CARGO RF</t>
  </si>
  <si>
    <t>SPCUN 992</t>
  </si>
  <si>
    <t>SWISSPORT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</si>
</sst>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3" fontId="0" fillId="2" borderId="2" xfId="0" applyNumberFormat="1" applyFill="1" applyBorder="1"/>
    <xf numFmtId="4" fontId="0" fillId="2" borderId="2" xfId="0" applyNumberFormat="1" applyFill="1" applyBorder="1"/>
    <xf numFmtId="43" fontId="0" fillId="2" borderId="2" xfId="1" applyNumberFormat="1" applyFont="1" applyFill="1" applyBorder="1"/>
    <xf numFmtId="0" fontId="0" fillId="2" borderId="0" xfId="0" applyFill="1"/>
    <xf numFmtId="4" fontId="0" fillId="0" borderId="8" xfId="0" applyNumberFormat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abSelected="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COSTEO!C13</f>
        <v>585495</v>
      </c>
      <c r="I1" s="27" t="s">
        <v>36</v>
      </c>
      <c r="J1" s="5">
        <v>20.603999999999999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COSTEO!C14</f>
        <v>0</v>
      </c>
      <c r="I2" s="27" t="s">
        <v>8</v>
      </c>
      <c r="J2" s="5">
        <f>H7/H1+1</f>
        <v>1.0637964628220566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92" t="s">
        <v>42</v>
      </c>
      <c r="G3" s="93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94" t="s">
        <v>58</v>
      </c>
      <c r="G4" s="94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16860.18</v>
      </c>
      <c r="K5" s="27" t="s">
        <v>24</v>
      </c>
      <c r="L5" s="1">
        <f>+J11+J12+I13+J14+J15+I16+J17+J18</f>
        <v>722492.04818742268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20492.330000000002</v>
      </c>
      <c r="K6" s="27" t="s">
        <v>23</v>
      </c>
      <c r="L6" s="75">
        <f>H1</f>
        <v>585495</v>
      </c>
    </row>
    <row r="7" spans="1:14" ht="15" thickBot="1" x14ac:dyDescent="0.35">
      <c r="B7" s="46" t="s">
        <v>46</v>
      </c>
      <c r="C7" s="47">
        <v>44483</v>
      </c>
      <c r="G7" s="48" t="s">
        <v>7</v>
      </c>
      <c r="H7" s="1">
        <f>H5+H6+H2+H3+H4</f>
        <v>37352.51</v>
      </c>
      <c r="K7" s="49" t="s">
        <v>12</v>
      </c>
      <c r="L7" s="1">
        <f>143807.24+6445.4</f>
        <v>150252.63999999998</v>
      </c>
      <c r="M7" s="36"/>
      <c r="N7" s="41"/>
    </row>
    <row r="8" spans="1:14" ht="15" thickBot="1" x14ac:dyDescent="0.35">
      <c r="G8" s="48" t="s">
        <v>9</v>
      </c>
      <c r="H8" s="2">
        <f>H1+H7</f>
        <v>622847.51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-13255.591812577302</v>
      </c>
      <c r="M10" s="4"/>
      <c r="N10" s="4"/>
    </row>
    <row r="11" spans="1:14" x14ac:dyDescent="0.3">
      <c r="A11" s="5">
        <v>1</v>
      </c>
      <c r="B11" s="72">
        <v>85184099</v>
      </c>
      <c r="C11" s="19" t="s">
        <v>63</v>
      </c>
      <c r="D11" s="60" t="s">
        <v>59</v>
      </c>
      <c r="E11" s="81">
        <v>6</v>
      </c>
      <c r="F11" s="66">
        <v>60633.5</v>
      </c>
      <c r="G11" s="19">
        <f>E11*F11</f>
        <v>363801</v>
      </c>
      <c r="H11" s="70">
        <f>F11*$J$2</f>
        <v>64501.702828521171</v>
      </c>
      <c r="I11" s="71">
        <f>E11*H11</f>
        <v>387010.21697112703</v>
      </c>
      <c r="J11" s="71">
        <f>I11*1.16</f>
        <v>448931.85168650735</v>
      </c>
      <c r="L11" s="1"/>
      <c r="N11" s="6"/>
    </row>
    <row r="12" spans="1:14" x14ac:dyDescent="0.3">
      <c r="A12" s="5">
        <v>2</v>
      </c>
      <c r="B12" s="72">
        <v>85444299</v>
      </c>
      <c r="C12" s="19" t="s">
        <v>64</v>
      </c>
      <c r="D12" s="60" t="s">
        <v>59</v>
      </c>
      <c r="E12" s="81">
        <v>6</v>
      </c>
      <c r="F12" s="66">
        <v>16.5</v>
      </c>
      <c r="G12" s="19">
        <f t="shared" ref="G12:G18" si="0">E12*F12</f>
        <v>99</v>
      </c>
      <c r="H12" s="70">
        <f t="shared" ref="H12:H18" si="1">F12*$J$2</f>
        <v>17.552641636563934</v>
      </c>
      <c r="I12" s="71">
        <f t="shared" ref="I12:I18" si="2">E12*H12</f>
        <v>105.3158498193836</v>
      </c>
      <c r="J12" s="71">
        <f t="shared" ref="J12:J17" si="3">I12*1.16</f>
        <v>122.16638579048497</v>
      </c>
      <c r="L12" s="1"/>
      <c r="N12" s="6"/>
    </row>
    <row r="13" spans="1:14" s="90" customFormat="1" x14ac:dyDescent="0.3">
      <c r="A13" s="90">
        <v>3</v>
      </c>
      <c r="B13" s="85">
        <v>49019906</v>
      </c>
      <c r="C13" s="86" t="s">
        <v>65</v>
      </c>
      <c r="D13" s="86" t="s">
        <v>59</v>
      </c>
      <c r="E13" s="87">
        <v>6</v>
      </c>
      <c r="F13" s="88">
        <v>8.1666699999999999</v>
      </c>
      <c r="G13" s="86">
        <f t="shared" si="0"/>
        <v>49.000019999999999</v>
      </c>
      <c r="H13" s="89">
        <f t="shared" si="1"/>
        <v>8.6876746590350056</v>
      </c>
      <c r="I13" s="25">
        <f t="shared" si="2"/>
        <v>52.126047954210037</v>
      </c>
      <c r="J13" s="25">
        <f t="shared" si="3"/>
        <v>60.466215626883638</v>
      </c>
      <c r="L13" s="2"/>
      <c r="N13" s="3"/>
    </row>
    <row r="14" spans="1:14" x14ac:dyDescent="0.3">
      <c r="A14" s="4">
        <v>4</v>
      </c>
      <c r="B14" s="72">
        <v>85184099</v>
      </c>
      <c r="C14" s="19" t="s">
        <v>63</v>
      </c>
      <c r="D14" s="60" t="s">
        <v>59</v>
      </c>
      <c r="E14" s="81">
        <v>2</v>
      </c>
      <c r="F14" s="66">
        <v>34590</v>
      </c>
      <c r="G14" s="19">
        <f t="shared" si="0"/>
        <v>69180</v>
      </c>
      <c r="H14" s="70">
        <f t="shared" si="1"/>
        <v>36796.719649014936</v>
      </c>
      <c r="I14" s="71">
        <f t="shared" si="2"/>
        <v>73593.439298029873</v>
      </c>
      <c r="J14" s="71">
        <f t="shared" si="3"/>
        <v>85368.389585714642</v>
      </c>
      <c r="L14" s="1"/>
      <c r="N14" s="6"/>
    </row>
    <row r="15" spans="1:14" x14ac:dyDescent="0.3">
      <c r="A15" s="4">
        <v>5</v>
      </c>
      <c r="B15" s="72">
        <v>85444299</v>
      </c>
      <c r="C15" s="19" t="s">
        <v>64</v>
      </c>
      <c r="D15" s="60" t="s">
        <v>59</v>
      </c>
      <c r="E15" s="81">
        <v>2</v>
      </c>
      <c r="F15" s="66">
        <v>346</v>
      </c>
      <c r="G15" s="19">
        <f t="shared" si="0"/>
        <v>692</v>
      </c>
      <c r="H15" s="70">
        <f t="shared" si="1"/>
        <v>368.0735761364316</v>
      </c>
      <c r="I15" s="71">
        <f t="shared" si="2"/>
        <v>736.1471522728632</v>
      </c>
      <c r="J15" s="71">
        <f t="shared" si="3"/>
        <v>853.93069663652125</v>
      </c>
      <c r="L15" s="1"/>
      <c r="N15" s="6"/>
    </row>
    <row r="16" spans="1:14" s="90" customFormat="1" x14ac:dyDescent="0.3">
      <c r="A16" s="84">
        <v>6</v>
      </c>
      <c r="B16" s="85">
        <v>49019906</v>
      </c>
      <c r="C16" s="86" t="s">
        <v>65</v>
      </c>
      <c r="D16" s="86" t="s">
        <v>59</v>
      </c>
      <c r="E16" s="87">
        <v>2</v>
      </c>
      <c r="F16" s="88">
        <v>8</v>
      </c>
      <c r="G16" s="86">
        <f t="shared" si="0"/>
        <v>16</v>
      </c>
      <c r="H16" s="89">
        <f t="shared" si="1"/>
        <v>8.5103717025764531</v>
      </c>
      <c r="I16" s="25">
        <f t="shared" si="2"/>
        <v>17.020743405152906</v>
      </c>
      <c r="J16" s="25">
        <f t="shared" si="3"/>
        <v>19.744062349977369</v>
      </c>
      <c r="L16" s="2"/>
      <c r="N16" s="3"/>
    </row>
    <row r="17" spans="1:14" x14ac:dyDescent="0.3">
      <c r="A17" s="4">
        <v>7</v>
      </c>
      <c r="B17" s="72">
        <v>83025001</v>
      </c>
      <c r="C17" s="19" t="s">
        <v>66</v>
      </c>
      <c r="D17" s="60" t="s">
        <v>59</v>
      </c>
      <c r="E17" s="81">
        <v>40</v>
      </c>
      <c r="F17" s="66">
        <v>3180.75</v>
      </c>
      <c r="G17" s="19">
        <f t="shared" si="0"/>
        <v>127230</v>
      </c>
      <c r="H17" s="70">
        <f t="shared" si="1"/>
        <v>3383.6705991212566</v>
      </c>
      <c r="I17" s="71">
        <f t="shared" si="2"/>
        <v>135346.82396485028</v>
      </c>
      <c r="J17" s="71">
        <f t="shared" si="3"/>
        <v>157002.31579922631</v>
      </c>
      <c r="L17" s="1"/>
      <c r="N17" s="6"/>
    </row>
    <row r="18" spans="1:14" x14ac:dyDescent="0.3">
      <c r="A18" s="5">
        <v>8</v>
      </c>
      <c r="B18" s="72">
        <v>83025001</v>
      </c>
      <c r="C18" s="19" t="s">
        <v>66</v>
      </c>
      <c r="D18" s="60" t="s">
        <v>59</v>
      </c>
      <c r="E18" s="81">
        <v>12</v>
      </c>
      <c r="F18" s="66">
        <v>2035.6666700000001</v>
      </c>
      <c r="G18" s="19">
        <f t="shared" si="0"/>
        <v>24428.000039999999</v>
      </c>
      <c r="H18" s="70">
        <f t="shared" si="1"/>
        <v>2165.535003030755</v>
      </c>
      <c r="I18" s="71">
        <f t="shared" si="2"/>
        <v>25986.420036369062</v>
      </c>
      <c r="J18" s="71">
        <f t="shared" ref="J18" si="4">I18*1.16</f>
        <v>30144.24724218811</v>
      </c>
      <c r="L18" s="1"/>
      <c r="N18" s="6"/>
    </row>
    <row r="19" spans="1:14" x14ac:dyDescent="0.3">
      <c r="A19" s="4"/>
      <c r="F19" s="6"/>
      <c r="G19" s="6">
        <v>0</v>
      </c>
      <c r="H19" s="6"/>
      <c r="I19" s="6">
        <f>SUM(I11:I18)</f>
        <v>622847.51006382774</v>
      </c>
      <c r="J19" s="3">
        <f>J11+J12+J14+J15+J17+J18+I13+I16</f>
        <v>722492.04818742268</v>
      </c>
    </row>
    <row r="20" spans="1:14" ht="28.8" x14ac:dyDescent="0.3">
      <c r="G20" s="7"/>
      <c r="I20" s="50" t="s">
        <v>35</v>
      </c>
      <c r="J20" s="7">
        <f>+J11+J12+I13+J14+J15+I16+J17+J18-COSTEO!C26</f>
        <v>-11.063412577379495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zoomScale="90" zoomScaleNormal="90" workbookViewId="0">
      <selection activeCell="C14" sqref="C14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 t="s">
        <v>68</v>
      </c>
      <c r="B3" t="s">
        <v>69</v>
      </c>
      <c r="C3" s="66">
        <v>1300</v>
      </c>
      <c r="D3" s="29">
        <f>C3*16%</f>
        <v>208</v>
      </c>
      <c r="E3" s="29">
        <v>52</v>
      </c>
      <c r="F3" s="29">
        <f>+C3+D3-E3</f>
        <v>1456</v>
      </c>
      <c r="G3" s="7"/>
    </row>
    <row r="4" spans="1:13" s="5" customFormat="1" ht="20.25" customHeight="1" x14ac:dyDescent="0.3">
      <c r="A4" s="83" t="s">
        <v>70</v>
      </c>
      <c r="B4" s="19" t="s">
        <v>71</v>
      </c>
      <c r="C4" s="76">
        <v>2812</v>
      </c>
      <c r="D4" s="29">
        <f>+C4*0.16</f>
        <v>449.92</v>
      </c>
      <c r="E4">
        <v>0</v>
      </c>
      <c r="F4" s="29">
        <f t="shared" ref="F4:F6" si="0">+C4+D4-E4</f>
        <v>3261.92</v>
      </c>
    </row>
    <row r="5" spans="1:13" s="5" customFormat="1" ht="21" customHeight="1" x14ac:dyDescent="0.3">
      <c r="A5" s="43" t="s">
        <v>67</v>
      </c>
      <c r="B5" s="43" t="s">
        <v>51</v>
      </c>
      <c r="C5" s="77">
        <v>4420</v>
      </c>
      <c r="D5" s="29">
        <f>+C5*0.16</f>
        <v>707.2</v>
      </c>
      <c r="E5" s="29"/>
      <c r="F5" s="29">
        <f t="shared" si="0"/>
        <v>5127.2</v>
      </c>
      <c r="H5" s="7"/>
    </row>
    <row r="6" spans="1:13" s="5" customFormat="1" ht="21" customHeight="1" x14ac:dyDescent="0.3">
      <c r="A6" s="43" t="s">
        <v>67</v>
      </c>
      <c r="B6" s="21" t="s">
        <v>52</v>
      </c>
      <c r="C6" s="78">
        <v>2634.73</v>
      </c>
      <c r="D6" s="29">
        <f>+C6*0.16</f>
        <v>421.55680000000001</v>
      </c>
      <c r="E6" s="29"/>
      <c r="F6" s="29">
        <f t="shared" si="0"/>
        <v>3056.2867999999999</v>
      </c>
      <c r="H6" s="7"/>
      <c r="I6" s="63" t="s">
        <v>56</v>
      </c>
    </row>
    <row r="7" spans="1:13" s="5" customFormat="1" ht="20.25" customHeight="1" x14ac:dyDescent="0.3">
      <c r="A7" s="15" t="s">
        <v>62</v>
      </c>
      <c r="B7" s="21" t="s">
        <v>53</v>
      </c>
      <c r="C7" s="79">
        <f>4687+278</f>
        <v>4965</v>
      </c>
      <c r="D7">
        <v>94419</v>
      </c>
      <c r="E7" s="29"/>
      <c r="F7" s="29">
        <f t="shared" ref="F7:F8" si="1">+C7+D7-E7</f>
        <v>99384</v>
      </c>
      <c r="H7" s="7"/>
      <c r="I7" s="64" t="s">
        <v>57</v>
      </c>
    </row>
    <row r="8" spans="1:13" s="5" customFormat="1" ht="20.25" customHeight="1" x14ac:dyDescent="0.3">
      <c r="A8" s="72" t="s">
        <v>72</v>
      </c>
      <c r="B8" s="21" t="s">
        <v>73</v>
      </c>
      <c r="C8" s="80">
        <v>728.45</v>
      </c>
      <c r="D8" s="29">
        <f>C8*16%</f>
        <v>116.55200000000001</v>
      </c>
      <c r="E8" s="91">
        <v>0</v>
      </c>
      <c r="F8" s="29">
        <f t="shared" si="1"/>
        <v>845.00200000000007</v>
      </c>
      <c r="H8" s="7"/>
      <c r="J8" s="7"/>
    </row>
    <row r="9" spans="1:13" x14ac:dyDescent="0.3">
      <c r="A9" s="53" t="s">
        <v>27</v>
      </c>
      <c r="B9" s="4"/>
      <c r="C9" s="14">
        <f>SUM(C3:C8)</f>
        <v>16860.18</v>
      </c>
      <c r="D9" s="14">
        <f>SUM(D3:D8)</f>
        <v>96322.228799999997</v>
      </c>
      <c r="E9" s="14">
        <f>SUM(E3:E8)</f>
        <v>52</v>
      </c>
      <c r="F9" s="14">
        <f>SUM(F3:F8)</f>
        <v>113130.40879999999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0</v>
      </c>
      <c r="D12" s="29"/>
      <c r="E12" s="29"/>
      <c r="F12" s="44"/>
      <c r="G12" s="96"/>
      <c r="H12" s="97"/>
      <c r="I12" s="98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585495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0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602355.18000000005</v>
      </c>
      <c r="D19" s="20">
        <f>D9+D13</f>
        <v>96322.228799999997</v>
      </c>
      <c r="E19" s="20">
        <f>E9+E13</f>
        <v>52</v>
      </c>
      <c r="F19" s="20">
        <f>F9+F13</f>
        <v>113130.40879999999</v>
      </c>
      <c r="G19" s="6"/>
    </row>
    <row r="20" spans="1:11" x14ac:dyDescent="0.3">
      <c r="A20" s="56" t="s">
        <v>50</v>
      </c>
      <c r="B20" s="1"/>
      <c r="C20" s="66">
        <f>FACTURA!H6</f>
        <v>20492.330000000002</v>
      </c>
      <c r="D20" s="20">
        <f>C20*0.16</f>
        <v>3278.7728000000002</v>
      </c>
      <c r="E20" s="20"/>
      <c r="F20" s="20">
        <f>C20+D20</f>
        <v>23771.102800000001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622847.51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99655.601600000009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722503.11160000006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95"/>
      <c r="B43" s="95"/>
      <c r="C43" s="95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AMPLIFICADOR DE AUDIO </v>
      </c>
      <c r="C5" s="5" t="str">
        <f>FACTURA!D11</f>
        <v>PIEZA</v>
      </c>
      <c r="D5" s="15">
        <f>FACTURA!E11</f>
        <v>6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2021-10-25T21:09:15Z</dcterms:modified>
</cp:coreProperties>
</file>