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888 Marbe\"/>
    </mc:Choice>
  </mc:AlternateContent>
  <xr:revisionPtr revIDLastSave="0" documentId="8_{0F7DE1A8-6102-439B-B78B-270F8DAE8F88}" xr6:coauthVersionLast="47" xr6:coauthVersionMax="47" xr10:uidLastSave="{00000000-0000-0000-0000-000000000000}"/>
  <bookViews>
    <workbookView xWindow="156" yWindow="36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9" i="2" s="1"/>
  <c r="C7" i="2"/>
  <c r="G11" i="4"/>
  <c r="K9" i="4"/>
  <c r="G13" i="4"/>
  <c r="G12" i="4" l="1"/>
  <c r="H1" i="4"/>
  <c r="D8" i="2" l="1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3" i="4" l="1"/>
  <c r="I13" i="4" s="1"/>
  <c r="J13" i="4" s="1"/>
  <c r="H12" i="4"/>
  <c r="I12" i="4" s="1"/>
  <c r="J12" i="4" s="1"/>
  <c r="H11" i="4"/>
  <c r="I11" i="4" s="1"/>
  <c r="J11" i="4" l="1"/>
  <c r="J14" i="4" s="1"/>
  <c r="I14" i="4"/>
  <c r="J15" i="4" l="1"/>
  <c r="L5" i="4"/>
  <c r="L10" i="4" s="1"/>
</calcChain>
</file>

<file path=xl/sharedStrings.xml><?xml version="1.0" encoding="utf-8"?>
<sst xmlns="http://schemas.openxmlformats.org/spreadsheetml/2006/main" count="78" uniqueCount="65">
  <si>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</si>
  <si>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</si>
  <si>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</si>
  <si>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</si>
  <si>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</si>
  <si>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</si>
  <si>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</si>
  <si>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</si>
  <si>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</si>
  <si>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</si>
  <si>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</si>
  <si>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</si>
  <si>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</si>
  <si>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</si>
  <si>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</si>
  <si>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</si>
  <si>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</si>
  <si>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</si>
  <si>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</si>
  <si>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</si>
  <si>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</si>
  <si>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</si>
  <si>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</si>
  <si>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</si>
  <si>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</si>
  <si>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</si>
  <si>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</si>
  <si>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</si>
  <si>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</si>
  <si>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</si>
  <si>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</si>
  <si>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</si>
  <si>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</si>
  <si>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</si>
  <si>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</si>
  <si>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</si>
  <si>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</si>
  <si>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</si>
  <si>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</si>
  <si>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</si>
  <si>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</si>
  <si>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</si>
  <si>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</si>
  <si>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</si>
  <si>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</si>
  <si>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</si>
  <si>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</si>
  <si>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</si>
  <si>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</si>
  <si>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</si>
  <si>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</si>
  <si>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</si>
  <si>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</si>
  <si>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</si>
  <si>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</si>
  <si>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</si>
  <si>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</si>
  <si>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</si>
  <si>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</si>
  <si>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</si>
  <si>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L888 </t>
  </si>
  <si>
    <t>ESPECIALIZADOS EN SERVICIOS ADUANEROS Y
 LOGISTICOS S. C</t>
  </si>
  <si>
    <t>21 30 1297 1011996</t>
  </si>
  <si>
    <t>CABLE DE ACERO DE SEGURIDAD GALVANIZADO 8X26 WS</t>
  </si>
  <si>
    <t>CG00001551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</si>
</sst>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wrapText="1"/>
    </xf>
    <xf numFmtId="4" fontId="0" fillId="0" borderId="8" xfId="0" applyNumberForma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tabSelected="1" zoomScale="80" zoomScaleNormal="80" workbookViewId="0">
      <selection activeCell="H7" sqref="H7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1.1093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COSTEO!C13</f>
        <v>337450</v>
      </c>
      <c r="I1" s="27" t="s">
        <v>36</v>
      </c>
      <c r="J1" s="5">
        <v>20.776700000000002</v>
      </c>
    </row>
    <row r="2" spans="1:14" ht="28.8" x14ac:dyDescent="0.3">
      <c r="B2" s="46" t="s">
        <v>43</v>
      </c>
      <c r="C2" s="91" t="s">
        <v>61</v>
      </c>
      <c r="G2" s="48" t="s">
        <v>15</v>
      </c>
      <c r="H2" s="1">
        <f>COSTEO!C14</f>
        <v>0</v>
      </c>
      <c r="I2" s="27" t="s">
        <v>8</v>
      </c>
      <c r="J2" s="5">
        <f>H7/H1+1</f>
        <v>1.0565794932582604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4" t="s">
        <v>42</v>
      </c>
      <c r="G3" s="85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86" t="s">
        <v>58</v>
      </c>
      <c r="G4" s="86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7282</v>
      </c>
      <c r="K5" s="27" t="s">
        <v>24</v>
      </c>
      <c r="L5" s="1">
        <f>+J14</f>
        <v>413589.79835747596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11810.75</v>
      </c>
      <c r="K6" s="27" t="s">
        <v>23</v>
      </c>
      <c r="L6" s="75">
        <f>H1</f>
        <v>337450</v>
      </c>
    </row>
    <row r="7" spans="1:14" ht="15" thickBot="1" x14ac:dyDescent="0.35">
      <c r="B7" s="46" t="s">
        <v>46</v>
      </c>
      <c r="C7" s="47">
        <v>44483</v>
      </c>
      <c r="G7" s="48" t="s">
        <v>7</v>
      </c>
      <c r="H7" s="1">
        <f>H5+H6+H2+H3+H4</f>
        <v>19092.75</v>
      </c>
      <c r="K7" s="49" t="s">
        <v>12</v>
      </c>
      <c r="L7" s="1">
        <v>0</v>
      </c>
      <c r="M7" s="36"/>
      <c r="N7" s="41"/>
    </row>
    <row r="8" spans="1:14" ht="15" thickBot="1" x14ac:dyDescent="0.35">
      <c r="G8" s="48" t="s">
        <v>9</v>
      </c>
      <c r="H8" s="2">
        <f>H1+H7</f>
        <v>356542.75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76139.798357475956</v>
      </c>
      <c r="M10" s="4"/>
      <c r="N10" s="4"/>
    </row>
    <row r="11" spans="1:14" x14ac:dyDescent="0.3">
      <c r="A11" s="5">
        <v>1</v>
      </c>
      <c r="B11" s="72">
        <v>731121099</v>
      </c>
      <c r="C11" s="19" t="s">
        <v>63</v>
      </c>
      <c r="D11" s="60" t="s">
        <v>59</v>
      </c>
      <c r="E11" s="81">
        <v>1</v>
      </c>
      <c r="F11" s="66">
        <v>337450.17</v>
      </c>
      <c r="G11" s="19">
        <f>E11*F11</f>
        <v>337450.17</v>
      </c>
      <c r="H11" s="70">
        <f>F11*$J$2</f>
        <v>356542.92961851379</v>
      </c>
      <c r="I11" s="71">
        <f>E11*H11</f>
        <v>356542.92961851379</v>
      </c>
      <c r="J11" s="71">
        <f>I11*1.16</f>
        <v>413589.79835747596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81">
        <v>1</v>
      </c>
      <c r="F12" s="66">
        <v>0</v>
      </c>
      <c r="G12" s="19">
        <f t="shared" ref="G12:G13" si="0">E12*F12</f>
        <v>0</v>
      </c>
      <c r="H12" s="70">
        <f t="shared" ref="H12:H13" si="1">F12*$J$2</f>
        <v>0</v>
      </c>
      <c r="I12" s="71">
        <f t="shared" ref="I12:I13" si="2">E12*H12</f>
        <v>0</v>
      </c>
      <c r="J12" s="71">
        <f t="shared" ref="J12:J13" si="3">I12*1.16</f>
        <v>0</v>
      </c>
      <c r="L12" s="1"/>
      <c r="N12" s="6"/>
    </row>
    <row r="13" spans="1:14" x14ac:dyDescent="0.3">
      <c r="A13" s="5">
        <v>3</v>
      </c>
      <c r="B13" s="72"/>
      <c r="C13" s="19"/>
      <c r="D13" s="60" t="s">
        <v>59</v>
      </c>
      <c r="E13" s="81">
        <v>1</v>
      </c>
      <c r="F13" s="66">
        <v>0</v>
      </c>
      <c r="G13" s="19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1"/>
      <c r="N13" s="6"/>
    </row>
    <row r="14" spans="1:14" x14ac:dyDescent="0.3">
      <c r="A14" s="4"/>
      <c r="F14" s="6"/>
      <c r="G14" s="6">
        <v>0</v>
      </c>
      <c r="H14" s="6"/>
      <c r="I14" s="6">
        <f>SUM(I11:I13)</f>
        <v>356542.92961851379</v>
      </c>
      <c r="J14" s="3">
        <f>SUM(J11:J13)</f>
        <v>413589.79835747596</v>
      </c>
    </row>
    <row r="15" spans="1:14" ht="28.8" x14ac:dyDescent="0.3">
      <c r="G15" s="7"/>
      <c r="I15" s="50" t="s">
        <v>35</v>
      </c>
      <c r="J15" s="7">
        <f>+J14-COSTEO!C26</f>
        <v>0.20835747593082488</v>
      </c>
      <c r="K15" s="5" t="s">
        <v>54</v>
      </c>
    </row>
    <row r="19" spans="2:9" x14ac:dyDescent="0.3">
      <c r="B19" s="6"/>
      <c r="C19" s="6"/>
      <c r="G19" s="4"/>
      <c r="H19" s="4"/>
      <c r="I19" s="4"/>
    </row>
    <row r="20" spans="2:9" x14ac:dyDescent="0.3">
      <c r="B20" s="18"/>
      <c r="C20" s="18"/>
      <c r="D20" s="24"/>
      <c r="E20" s="33"/>
      <c r="G20" s="37"/>
      <c r="H20" s="37"/>
      <c r="I20" s="4"/>
    </row>
    <row r="21" spans="2:9" x14ac:dyDescent="0.3">
      <c r="B21" s="35"/>
      <c r="C21" s="35"/>
      <c r="D21" s="24"/>
      <c r="G21" s="4"/>
      <c r="H21" s="4"/>
      <c r="I21" s="4"/>
    </row>
  </sheetData>
  <autoFilter ref="B10:J15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zoomScale="90" zoomScaleNormal="90" workbookViewId="0">
      <selection activeCell="E12" sqref="E12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/>
      <c r="B3"/>
      <c r="C3" s="66">
        <v>0</v>
      </c>
      <c r="D3" s="29">
        <f>C3*16%</f>
        <v>0</v>
      </c>
      <c r="E3" s="29"/>
      <c r="F3" s="29">
        <f>+C3+D3-E3</f>
        <v>0</v>
      </c>
      <c r="G3" s="7"/>
    </row>
    <row r="4" spans="1:13" s="5" customFormat="1" ht="20.25" customHeight="1" x14ac:dyDescent="0.3">
      <c r="A4" s="83"/>
      <c r="B4" s="19"/>
      <c r="C4" s="76">
        <v>0</v>
      </c>
      <c r="D4" s="29">
        <f>+C4*0.16</f>
        <v>0</v>
      </c>
      <c r="E4">
        <v>0</v>
      </c>
      <c r="F4" s="29">
        <f t="shared" ref="F4:F6" si="0">+C4+D4-E4</f>
        <v>0</v>
      </c>
    </row>
    <row r="5" spans="1:13" s="5" customFormat="1" ht="21" customHeight="1" x14ac:dyDescent="0.3">
      <c r="A5" s="43" t="s">
        <v>64</v>
      </c>
      <c r="B5" s="43" t="s">
        <v>51</v>
      </c>
      <c r="C5" s="77">
        <f>250+754+300</f>
        <v>1304</v>
      </c>
      <c r="D5" s="29">
        <f>+C5*0.16</f>
        <v>208.64000000000001</v>
      </c>
      <c r="E5" s="29"/>
      <c r="F5" s="29">
        <f t="shared" si="0"/>
        <v>1512.64</v>
      </c>
      <c r="H5" s="7"/>
    </row>
    <row r="6" spans="1:13" s="5" customFormat="1" ht="21" customHeight="1" x14ac:dyDescent="0.3">
      <c r="A6" s="43" t="s">
        <v>64</v>
      </c>
      <c r="B6" s="21" t="s">
        <v>52</v>
      </c>
      <c r="C6" s="78">
        <v>3000</v>
      </c>
      <c r="D6" s="29">
        <f>+C6*0.16</f>
        <v>480</v>
      </c>
      <c r="E6" s="29"/>
      <c r="F6" s="29">
        <f t="shared" si="0"/>
        <v>3480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79">
        <f>2700+278</f>
        <v>2978</v>
      </c>
      <c r="D7">
        <v>54424</v>
      </c>
      <c r="E7" s="29"/>
      <c r="F7" s="29">
        <f t="shared" ref="F7:F8" si="1">+C7+D7-E7</f>
        <v>57402</v>
      </c>
      <c r="H7" s="7"/>
      <c r="I7" s="64" t="s">
        <v>57</v>
      </c>
    </row>
    <row r="8" spans="1:13" s="5" customFormat="1" ht="20.25" customHeight="1" x14ac:dyDescent="0.3">
      <c r="A8" s="72"/>
      <c r="B8" s="21"/>
      <c r="C8" s="80">
        <v>0</v>
      </c>
      <c r="D8" s="29">
        <f>C8*16%</f>
        <v>0</v>
      </c>
      <c r="E8" s="92">
        <v>0</v>
      </c>
      <c r="F8" s="29">
        <f t="shared" si="1"/>
        <v>0</v>
      </c>
      <c r="H8" s="7"/>
      <c r="J8" s="7"/>
    </row>
    <row r="9" spans="1:13" x14ac:dyDescent="0.3">
      <c r="A9" s="53" t="s">
        <v>27</v>
      </c>
      <c r="B9" s="4"/>
      <c r="C9" s="14">
        <f>SUM(C3:C8)</f>
        <v>7282</v>
      </c>
      <c r="D9" s="14">
        <f>SUM(D3:D8)</f>
        <v>55112.639999999999</v>
      </c>
      <c r="E9" s="14">
        <f>SUM(E3:E8)</f>
        <v>0</v>
      </c>
      <c r="F9" s="14">
        <f>SUM(F3:F8)</f>
        <v>62394.64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88"/>
      <c r="H12" s="89"/>
      <c r="I12" s="90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337450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0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344732</v>
      </c>
      <c r="D19" s="20">
        <f>D9+D13</f>
        <v>55112.639999999999</v>
      </c>
      <c r="E19" s="20">
        <f>E9+E13</f>
        <v>0</v>
      </c>
      <c r="F19" s="20">
        <f>F9+F13</f>
        <v>62394.64</v>
      </c>
      <c r="G19" s="6"/>
    </row>
    <row r="20" spans="1:11" x14ac:dyDescent="0.3">
      <c r="A20" s="56" t="s">
        <v>50</v>
      </c>
      <c r="B20" s="1"/>
      <c r="C20" s="66">
        <f>FACTURA!H6</f>
        <v>11810.75</v>
      </c>
      <c r="D20" s="20">
        <f>C20*0.16</f>
        <v>1889.72</v>
      </c>
      <c r="E20" s="20"/>
      <c r="F20" s="20">
        <f>C20+D20</f>
        <v>13700.47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356542.75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57046.840000000004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413589.59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87"/>
      <c r="B43" s="87"/>
      <c r="C43" s="87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CABLE DE ACERO DE SEGURIDAD GALVANIZADO 8X26 WS</v>
      </c>
      <c r="C5" s="5" t="str">
        <f>FACTURA!D11</f>
        <v>PIEZA</v>
      </c>
      <c r="D5" s="15">
        <f>FACTURA!E11</f>
        <v>1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2021-10-20T21:28:51Z</dcterms:modified>
</cp:coreProperties>
</file>