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serratr\Desktop\cartas dombart cesion derechos factura\L701 Delgado\"/>
    </mc:Choice>
  </mc:AlternateContent>
  <xr:revisionPtr revIDLastSave="0" documentId="13_ncr:1_{B5DCC0BC-8A91-4F70-A09A-9E114CFEEA5C}" xr6:coauthVersionLast="46" xr6:coauthVersionMax="46" xr10:uidLastSave="{00000000-0000-0000-0000-000000000000}"/>
  <bookViews>
    <workbookView xWindow="-120" yWindow="-120" windowWidth="20730" windowHeight="111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4" l="1"/>
  <c r="H1" i="4"/>
  <c r="D11" i="2"/>
  <c r="C10" i="2"/>
  <c r="G12" i="4"/>
  <c r="G13" i="4"/>
  <c r="G14" i="4"/>
  <c r="G15" i="4"/>
  <c r="G11" i="4"/>
  <c r="D9" i="2"/>
  <c r="C24" i="2" l="1"/>
  <c r="D24" i="2" s="1"/>
  <c r="F9" i="2"/>
  <c r="F7" i="2"/>
  <c r="D3" i="2"/>
  <c r="L6" i="4"/>
  <c r="H2" i="4"/>
  <c r="H4" i="4"/>
  <c r="F8" i="2"/>
  <c r="H3" i="4"/>
  <c r="D6" i="2"/>
  <c r="F6" i="2" s="1"/>
  <c r="D5" i="2"/>
  <c r="F5" i="2" s="1"/>
  <c r="C13" i="2"/>
  <c r="C23" i="2" s="1"/>
  <c r="D10" i="2"/>
  <c r="F10" i="2" s="1"/>
  <c r="D4" i="2"/>
  <c r="F4" i="2" s="1"/>
  <c r="E13" i="2"/>
  <c r="E23" i="2" s="1"/>
  <c r="F12" i="2"/>
  <c r="F11" i="2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8" i="2"/>
  <c r="C29" i="2" s="1"/>
  <c r="C30" i="2" s="1"/>
  <c r="D13" i="2"/>
  <c r="D23" i="2" s="1"/>
  <c r="F3" i="2"/>
  <c r="F13" i="2" s="1"/>
  <c r="F23" i="2" s="1"/>
  <c r="H5" i="4"/>
  <c r="H7" i="4" s="1"/>
  <c r="F24" i="2"/>
  <c r="F14" i="5" l="1"/>
  <c r="J2" i="4"/>
  <c r="H8" i="4"/>
  <c r="H12" i="4" l="1"/>
  <c r="I12" i="4" s="1"/>
  <c r="J12" i="4" s="1"/>
  <c r="H13" i="4"/>
  <c r="I13" i="4" s="1"/>
  <c r="J13" i="4" s="1"/>
  <c r="H14" i="4"/>
  <c r="I14" i="4" s="1"/>
  <c r="J14" i="4" s="1"/>
  <c r="H15" i="4"/>
  <c r="I15" i="4" s="1"/>
  <c r="J15" i="4" s="1"/>
  <c r="H11" i="4"/>
  <c r="I11" i="4" s="1"/>
  <c r="J11" i="4" l="1"/>
  <c r="J16" i="4" s="1"/>
  <c r="I16" i="4"/>
  <c r="J17" i="4" l="1"/>
  <c r="L5" i="4"/>
  <c r="L10" i="4" s="1"/>
</calcChain>
</file>

<file path=xl/sharedStrings.xml><?xml version="1.0" encoding="utf-8"?>
<sst xmlns="http://schemas.openxmlformats.org/spreadsheetml/2006/main" count="97" uniqueCount="79">
  <si>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</si>
  <si>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</si>
  <si>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</si>
  <si>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</si>
  <si>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</si>
  <si>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</si>
  <si>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</si>
  <si>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</si>
  <si>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</si>
  <si>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</si>
  <si>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</si>
  <si>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</si>
  <si>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</si>
  <si>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</si>
  <si>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</si>
  <si>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</si>
  <si>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</si>
  <si>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</si>
  <si>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</si>
  <si>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</si>
  <si>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</si>
  <si>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</si>
  <si>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</si>
  <si>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</si>
  <si>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</si>
  <si>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</si>
  <si>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</si>
  <si>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</si>
  <si>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</si>
  <si>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</si>
  <si>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</si>
  <si>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</si>
  <si>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</si>
  <si>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</si>
  <si>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</si>
  <si>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</si>
  <si>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</si>
  <si>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</si>
  <si>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</si>
  <si>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</si>
  <si>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</si>
  <si>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</si>
  <si>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EMBALAJES      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</si>
  <si>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</si>
  <si>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</si>
  <si>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</si>
  <si>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</si>
  <si>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</si>
  <si>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</si>
  <si>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</si>
  <si>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</si>
  <si>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</si>
  <si>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</si>
  <si>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</si>
  <si>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</si>
  <si>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</si>
  <si>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</si>
  <si>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</si>
  <si>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</si>
  <si>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</si>
  <si>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L701</t>
  </si>
  <si>
    <t>DELGADO COMPAÑÍA</t>
  </si>
  <si>
    <t>21 38 3506C1001345</t>
  </si>
  <si>
    <t>ESCRITORIOS PARA OFICINA DESENSAMBLADOS</t>
  </si>
  <si>
    <t>PIEZA</t>
  </si>
  <si>
    <t>3P 34597</t>
  </si>
  <si>
    <t>21 28 3506 1001345</t>
  </si>
  <si>
    <t>PEDIMENTO C3</t>
  </si>
  <si>
    <t>MEX 334690</t>
  </si>
  <si>
    <t>HAMBURG SUD</t>
  </si>
  <si>
    <t>PRO 510662</t>
  </si>
  <si>
    <t xml:space="preserve">AL TRANSPORTES </t>
  </si>
  <si>
    <t>PRG 709020</t>
  </si>
  <si>
    <t>ALPASA</t>
  </si>
  <si>
    <t>APM TERMINALS</t>
  </si>
  <si>
    <t>491830HP/49112HV</t>
  </si>
  <si>
    <t>UVA</t>
  </si>
  <si>
    <t>DE4BC44A2593</t>
  </si>
  <si>
    <t>21 53 9015 1000723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</si>
</sst>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0" fontId="0" fillId="0" borderId="11" xfId="0" applyFill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3"/>
  <sheetViews>
    <sheetView tabSelected="1" zoomScale="80" zoomScaleNormal="80" workbookViewId="0">
      <selection activeCell="L10" sqref="L10"/>
    </sheetView>
  </sheetViews>
  <sheetFormatPr baseColWidth="10" defaultColWidth="11.42578125" defaultRowHeight="15" x14ac:dyDescent="0.25"/>
  <cols>
    <col min="1" max="1" width="6.7109375" style="5" customWidth="1"/>
    <col min="2" max="2" width="20.7109375" style="5" bestFit="1" customWidth="1"/>
    <col min="3" max="3" width="57.7109375" style="5" customWidth="1"/>
    <col min="4" max="4" width="10.28515625" style="5" customWidth="1"/>
    <col min="5" max="5" width="7.42578125" style="5" customWidth="1"/>
    <col min="6" max="6" width="12.7109375" style="5" customWidth="1"/>
    <col min="7" max="7" width="13.85546875" style="5" customWidth="1"/>
    <col min="8" max="8" width="14.7109375" style="5" customWidth="1"/>
    <col min="9" max="9" width="24.42578125" style="5" customWidth="1"/>
    <col min="10" max="10" width="21.140625" style="5" customWidth="1"/>
    <col min="11" max="11" width="22.140625" style="5" customWidth="1"/>
    <col min="12" max="12" width="23.7109375" style="5" customWidth="1"/>
    <col min="13" max="13" width="12.140625" style="5" customWidth="1"/>
    <col min="14" max="14" width="11.140625" style="5" customWidth="1"/>
    <col min="15" max="16384" width="11.42578125" style="5"/>
  </cols>
  <sheetData>
    <row r="1" spans="1:14" ht="15.75" x14ac:dyDescent="0.25">
      <c r="B1" s="46" t="s">
        <v>45</v>
      </c>
      <c r="C1" s="47" t="s">
        <v>60</v>
      </c>
      <c r="G1" s="49" t="s">
        <v>0</v>
      </c>
      <c r="H1" s="1">
        <f>COSTEO!C16</f>
        <v>738888</v>
      </c>
      <c r="I1" s="28" t="s">
        <v>36</v>
      </c>
      <c r="J1" s="5">
        <v>20.4435</v>
      </c>
    </row>
    <row r="2" spans="1:14" x14ac:dyDescent="0.25">
      <c r="B2" s="47" t="s">
        <v>44</v>
      </c>
      <c r="C2" s="19" t="s">
        <v>61</v>
      </c>
      <c r="G2" s="49" t="s">
        <v>15</v>
      </c>
      <c r="H2" s="1">
        <f>COSTEO!C18</f>
        <v>95389</v>
      </c>
      <c r="I2" s="28" t="s">
        <v>8</v>
      </c>
      <c r="J2" s="5">
        <f>H7/H1+1</f>
        <v>1.2323376749926918</v>
      </c>
      <c r="L2" s="1"/>
      <c r="M2" s="52" t="s">
        <v>40</v>
      </c>
      <c r="N2" s="52" t="s">
        <v>41</v>
      </c>
    </row>
    <row r="3" spans="1:14" x14ac:dyDescent="0.25">
      <c r="B3" s="68"/>
      <c r="C3" s="25"/>
      <c r="F3" s="86" t="s">
        <v>43</v>
      </c>
      <c r="G3" s="87"/>
      <c r="H3" s="1">
        <f>COSTEO!C20</f>
        <v>0</v>
      </c>
      <c r="I3" s="28"/>
      <c r="L3" s="1"/>
      <c r="M3" s="52"/>
      <c r="N3" s="52"/>
    </row>
    <row r="4" spans="1:14" x14ac:dyDescent="0.25">
      <c r="B4" s="68"/>
      <c r="C4" s="25"/>
      <c r="F4" s="88" t="s">
        <v>59</v>
      </c>
      <c r="G4" s="88"/>
      <c r="H4" s="1">
        <f>COSTEO!C19</f>
        <v>0</v>
      </c>
      <c r="I4" s="28"/>
      <c r="L4" s="1"/>
      <c r="M4" s="52"/>
      <c r="N4" s="52"/>
    </row>
    <row r="5" spans="1:14" x14ac:dyDescent="0.25">
      <c r="G5" s="49" t="s">
        <v>1</v>
      </c>
      <c r="H5" s="1">
        <f>COSTEO!C13</f>
        <v>46726.939999999995</v>
      </c>
      <c r="K5" s="28" t="s">
        <v>24</v>
      </c>
      <c r="L5" s="1">
        <f>+J16</f>
        <v>1056249.0440577068</v>
      </c>
    </row>
    <row r="6" spans="1:14" ht="15.75" thickBot="1" x14ac:dyDescent="0.3">
      <c r="B6" s="47" t="s">
        <v>46</v>
      </c>
      <c r="C6" s="84" t="s">
        <v>62</v>
      </c>
      <c r="G6" s="49" t="s">
        <v>2</v>
      </c>
      <c r="H6" s="63">
        <v>29555.58</v>
      </c>
      <c r="K6" s="28" t="s">
        <v>23</v>
      </c>
      <c r="L6" s="76">
        <f>H1</f>
        <v>738888</v>
      </c>
    </row>
    <row r="7" spans="1:14" ht="15.75" thickBot="1" x14ac:dyDescent="0.3">
      <c r="B7" s="47" t="s">
        <v>47</v>
      </c>
      <c r="C7" s="48">
        <v>44239</v>
      </c>
      <c r="G7" s="49" t="s">
        <v>7</v>
      </c>
      <c r="H7" s="1">
        <f>H5+H6+H2+H3+H4</f>
        <v>171671.52</v>
      </c>
      <c r="K7" s="50" t="s">
        <v>12</v>
      </c>
      <c r="L7" s="1">
        <v>242187.32</v>
      </c>
      <c r="M7" s="37"/>
      <c r="N7" s="42"/>
    </row>
    <row r="8" spans="1:14" ht="15.75" thickBot="1" x14ac:dyDescent="0.3">
      <c r="G8" s="49" t="s">
        <v>9</v>
      </c>
      <c r="H8" s="2">
        <f>H1+H7</f>
        <v>910559.52</v>
      </c>
      <c r="K8" s="50" t="s">
        <v>48</v>
      </c>
      <c r="L8" s="39">
        <f>H2</f>
        <v>95389</v>
      </c>
      <c r="M8" s="40"/>
      <c r="N8" s="41"/>
    </row>
    <row r="9" spans="1:14" x14ac:dyDescent="0.25">
      <c r="K9" s="28" t="s">
        <v>42</v>
      </c>
      <c r="L9" s="1">
        <v>0</v>
      </c>
    </row>
    <row r="10" spans="1:14" x14ac:dyDescent="0.25">
      <c r="B10" s="47" t="s">
        <v>38</v>
      </c>
      <c r="C10" s="47" t="s">
        <v>13</v>
      </c>
      <c r="D10" s="47" t="s">
        <v>10</v>
      </c>
      <c r="E10" s="47" t="s">
        <v>3</v>
      </c>
      <c r="F10" s="47" t="s">
        <v>4</v>
      </c>
      <c r="G10" s="53" t="s">
        <v>5</v>
      </c>
      <c r="H10" s="47" t="s">
        <v>6</v>
      </c>
      <c r="I10" s="47" t="s">
        <v>9</v>
      </c>
      <c r="J10" s="47" t="s">
        <v>11</v>
      </c>
      <c r="K10" s="28" t="s">
        <v>14</v>
      </c>
      <c r="L10" s="7">
        <f>+L5-L6-L7-L8</f>
        <v>-20215.27594229317</v>
      </c>
      <c r="M10" s="4"/>
      <c r="N10" s="4"/>
    </row>
    <row r="11" spans="1:14" x14ac:dyDescent="0.25">
      <c r="A11" s="5">
        <v>1</v>
      </c>
      <c r="B11" s="73">
        <v>94031003</v>
      </c>
      <c r="C11" t="s">
        <v>63</v>
      </c>
      <c r="D11" s="61" t="s">
        <v>64</v>
      </c>
      <c r="E11" s="83">
        <v>140</v>
      </c>
      <c r="F11" s="67">
        <v>1540.4142899999999</v>
      </c>
      <c r="G11" s="19">
        <f>E11*F11</f>
        <v>215658.0006</v>
      </c>
      <c r="H11" s="71">
        <f>F11*$J$2</f>
        <v>1898.3105646641179</v>
      </c>
      <c r="I11" s="72">
        <f>E11*H11</f>
        <v>265763.47905297653</v>
      </c>
      <c r="J11" s="72">
        <f>I11*1.16</f>
        <v>308285.63570145273</v>
      </c>
      <c r="L11" s="1"/>
      <c r="N11" s="6"/>
    </row>
    <row r="12" spans="1:14" x14ac:dyDescent="0.25">
      <c r="A12" s="5">
        <v>2</v>
      </c>
      <c r="B12" s="73">
        <v>94031003</v>
      </c>
      <c r="C12" s="19" t="s">
        <v>63</v>
      </c>
      <c r="D12" s="61" t="s">
        <v>64</v>
      </c>
      <c r="E12" s="19">
        <v>140</v>
      </c>
      <c r="F12" s="67">
        <v>1540.4142899999999</v>
      </c>
      <c r="G12" s="19">
        <f t="shared" ref="G12:G15" si="0">E12*F12</f>
        <v>215658.0006</v>
      </c>
      <c r="H12" s="71">
        <f t="shared" ref="H12:H15" si="1">F12*$J$2</f>
        <v>1898.3105646641179</v>
      </c>
      <c r="I12" s="72">
        <f t="shared" ref="I12:I15" si="2">E12*H12</f>
        <v>265763.47905297653</v>
      </c>
      <c r="J12" s="72">
        <f t="shared" ref="J12:J15" si="3">I12*1.16</f>
        <v>308285.63570145273</v>
      </c>
      <c r="L12" s="1"/>
      <c r="N12" s="6"/>
    </row>
    <row r="13" spans="1:14" x14ac:dyDescent="0.25">
      <c r="A13" s="5">
        <v>3</v>
      </c>
      <c r="B13" s="73">
        <v>94031003</v>
      </c>
      <c r="C13" s="21" t="s">
        <v>63</v>
      </c>
      <c r="D13" s="61" t="s">
        <v>64</v>
      </c>
      <c r="E13" s="19">
        <v>140</v>
      </c>
      <c r="F13" s="67">
        <v>819.78570999999999</v>
      </c>
      <c r="G13" s="19">
        <f t="shared" si="0"/>
        <v>114769.9994</v>
      </c>
      <c r="H13" s="71">
        <f t="shared" si="1"/>
        <v>1010.252815853633</v>
      </c>
      <c r="I13" s="72">
        <f t="shared" si="2"/>
        <v>141435.39421950863</v>
      </c>
      <c r="J13" s="72">
        <f t="shared" si="3"/>
        <v>164065.05729463001</v>
      </c>
      <c r="L13" s="1"/>
      <c r="N13" s="6"/>
    </row>
    <row r="14" spans="1:14" x14ac:dyDescent="0.25">
      <c r="A14" s="4">
        <v>4</v>
      </c>
      <c r="B14" s="73">
        <v>94031003</v>
      </c>
      <c r="C14" s="21" t="s">
        <v>63</v>
      </c>
      <c r="D14" s="61" t="s">
        <v>64</v>
      </c>
      <c r="E14" s="19">
        <v>110</v>
      </c>
      <c r="F14" s="67">
        <v>686.9</v>
      </c>
      <c r="G14" s="19">
        <f t="shared" si="0"/>
        <v>75559</v>
      </c>
      <c r="H14" s="71">
        <f t="shared" si="1"/>
        <v>846.49274895247993</v>
      </c>
      <c r="I14" s="72">
        <f t="shared" si="2"/>
        <v>93114.202384772798</v>
      </c>
      <c r="J14" s="72">
        <f t="shared" si="3"/>
        <v>108012.47476633644</v>
      </c>
      <c r="L14" s="1"/>
      <c r="N14" s="6"/>
    </row>
    <row r="15" spans="1:14" x14ac:dyDescent="0.25">
      <c r="A15" s="4">
        <v>5</v>
      </c>
      <c r="B15" s="73">
        <v>94031003</v>
      </c>
      <c r="C15" s="21" t="s">
        <v>63</v>
      </c>
      <c r="D15" s="61" t="s">
        <v>64</v>
      </c>
      <c r="E15" s="19">
        <v>100</v>
      </c>
      <c r="F15" s="67">
        <v>1172.43</v>
      </c>
      <c r="G15" s="19">
        <f t="shared" si="0"/>
        <v>117243</v>
      </c>
      <c r="H15" s="71">
        <f t="shared" si="1"/>
        <v>1444.8296602916816</v>
      </c>
      <c r="I15" s="72">
        <f t="shared" si="2"/>
        <v>144482.96602916816</v>
      </c>
      <c r="J15" s="72">
        <f t="shared" si="3"/>
        <v>167600.24059383507</v>
      </c>
      <c r="L15" s="1"/>
      <c r="N15" s="6"/>
    </row>
    <row r="16" spans="1:14" x14ac:dyDescent="0.25">
      <c r="A16" s="4"/>
      <c r="F16" s="6"/>
      <c r="G16" s="6">
        <v>0</v>
      </c>
      <c r="H16" s="6"/>
      <c r="I16" s="6">
        <f>SUM(I11:I15)</f>
        <v>910559.52073940262</v>
      </c>
      <c r="J16" s="3">
        <f>SUM(J11:J15)</f>
        <v>1056249.0440577068</v>
      </c>
    </row>
    <row r="17" spans="2:11" ht="30" x14ac:dyDescent="0.25">
      <c r="G17" s="7"/>
      <c r="I17" s="51" t="s">
        <v>35</v>
      </c>
      <c r="J17" s="7">
        <f>+J16-COSTEO!C30</f>
        <v>8.5770688019692898E-4</v>
      </c>
      <c r="K17" s="5" t="s">
        <v>55</v>
      </c>
    </row>
    <row r="21" spans="2:11" x14ac:dyDescent="0.25">
      <c r="B21" s="6"/>
      <c r="C21" s="6"/>
      <c r="G21" s="4"/>
      <c r="H21" s="4"/>
      <c r="I21" s="4"/>
    </row>
    <row r="22" spans="2:11" x14ac:dyDescent="0.25">
      <c r="B22" s="18"/>
      <c r="C22" s="18"/>
      <c r="D22" s="25"/>
      <c r="E22" s="34"/>
      <c r="G22" s="38"/>
      <c r="H22" s="38"/>
      <c r="I22" s="4"/>
    </row>
    <row r="23" spans="2:11" x14ac:dyDescent="0.25">
      <c r="B23" s="36"/>
      <c r="C23" s="36"/>
      <c r="D23" s="25"/>
      <c r="G23" s="4"/>
      <c r="H23" s="4"/>
      <c r="I23" s="4"/>
    </row>
  </sheetData>
  <autoFilter ref="B10:J17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1"/>
  <sheetViews>
    <sheetView topLeftCell="A4" zoomScale="90" zoomScaleNormal="90" workbookViewId="0">
      <selection activeCell="D9" sqref="D9"/>
    </sheetView>
  </sheetViews>
  <sheetFormatPr baseColWidth="10" defaultColWidth="10.85546875" defaultRowHeight="15" x14ac:dyDescent="0.25"/>
  <cols>
    <col min="1" max="1" width="24.28515625" bestFit="1" customWidth="1"/>
    <col min="2" max="2" width="18.7109375" style="5" bestFit="1" customWidth="1"/>
    <col min="3" max="3" width="13.42578125" bestFit="1" customWidth="1"/>
    <col min="4" max="4" width="25.28515625" bestFit="1" customWidth="1"/>
    <col min="6" max="6" width="13.7109375" customWidth="1"/>
    <col min="8" max="8" width="11.5703125" bestFit="1" customWidth="1"/>
    <col min="9" max="9" width="31" customWidth="1"/>
    <col min="10" max="10" width="15.140625" customWidth="1"/>
    <col min="11" max="11" width="11" bestFit="1" customWidth="1"/>
    <col min="12" max="12" width="11.5703125" bestFit="1" customWidth="1"/>
  </cols>
  <sheetData>
    <row r="1" spans="1:13" x14ac:dyDescent="0.25">
      <c r="A1" s="24" t="s">
        <v>29</v>
      </c>
      <c r="B1" s="23"/>
      <c r="C1" s="23"/>
      <c r="D1" s="23"/>
      <c r="E1" s="23"/>
      <c r="F1" s="23"/>
    </row>
    <row r="2" spans="1:13" x14ac:dyDescent="0.25">
      <c r="A2" s="75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ht="19.5" customHeight="1" x14ac:dyDescent="0.25">
      <c r="A3" s="73" t="s">
        <v>68</v>
      </c>
      <c r="B3" t="s">
        <v>69</v>
      </c>
      <c r="C3" s="67">
        <v>892.5</v>
      </c>
      <c r="D3" s="30">
        <f>C3*16%</f>
        <v>142.80000000000001</v>
      </c>
      <c r="E3" s="30"/>
      <c r="F3" s="30">
        <f>+C3+D3-E3</f>
        <v>1035.3</v>
      </c>
      <c r="G3" s="7"/>
    </row>
    <row r="4" spans="1:13" s="5" customFormat="1" ht="20.25" customHeight="1" x14ac:dyDescent="0.25">
      <c r="A4" s="85" t="s">
        <v>70</v>
      </c>
      <c r="B4" s="19" t="s">
        <v>71</v>
      </c>
      <c r="C4" s="78">
        <v>23500</v>
      </c>
      <c r="D4" s="30">
        <f>+C4*0.16</f>
        <v>3760</v>
      </c>
      <c r="E4">
        <v>800</v>
      </c>
      <c r="F4" s="30">
        <f t="shared" ref="F4:F6" si="0">+C4+D4-E4</f>
        <v>26460</v>
      </c>
    </row>
    <row r="5" spans="1:13" s="5" customFormat="1" ht="21" customHeight="1" x14ac:dyDescent="0.25">
      <c r="A5" s="44" t="s">
        <v>65</v>
      </c>
      <c r="B5" s="44" t="s">
        <v>52</v>
      </c>
      <c r="C5" s="79">
        <v>4528.8</v>
      </c>
      <c r="D5" s="30">
        <f>+C5*0.16</f>
        <v>724.60800000000006</v>
      </c>
      <c r="E5" s="30"/>
      <c r="F5" s="30">
        <f t="shared" si="0"/>
        <v>5253.4080000000004</v>
      </c>
      <c r="H5" s="7"/>
    </row>
    <row r="6" spans="1:13" s="5" customFormat="1" ht="21" customHeight="1" x14ac:dyDescent="0.25">
      <c r="A6" s="44" t="s">
        <v>65</v>
      </c>
      <c r="B6" s="21" t="s">
        <v>53</v>
      </c>
      <c r="C6" s="80">
        <v>3754.26</v>
      </c>
      <c r="D6" s="30">
        <f>+C6*0.16</f>
        <v>600.6816</v>
      </c>
      <c r="E6" s="30"/>
      <c r="F6" s="30">
        <f t="shared" si="0"/>
        <v>4354.9416000000001</v>
      </c>
      <c r="H6" s="7"/>
      <c r="I6" s="64" t="s">
        <v>57</v>
      </c>
    </row>
    <row r="7" spans="1:13" s="5" customFormat="1" ht="20.25" customHeight="1" x14ac:dyDescent="0.25">
      <c r="A7" s="15" t="s">
        <v>66</v>
      </c>
      <c r="B7" s="21" t="s">
        <v>54</v>
      </c>
      <c r="C7" s="81">
        <v>278</v>
      </c>
      <c r="D7">
        <v>0</v>
      </c>
      <c r="E7" s="30"/>
      <c r="F7" s="30">
        <f t="shared" ref="F7:F8" si="1">+C7+D7-E7</f>
        <v>278</v>
      </c>
      <c r="H7" s="7"/>
      <c r="I7" s="65" t="s">
        <v>58</v>
      </c>
    </row>
    <row r="8" spans="1:13" s="5" customFormat="1" ht="20.25" customHeight="1" x14ac:dyDescent="0.25">
      <c r="A8" s="73" t="s">
        <v>78</v>
      </c>
      <c r="B8" s="77" t="s">
        <v>67</v>
      </c>
      <c r="C8" s="82">
        <v>6720</v>
      </c>
      <c r="D8" s="30">
        <v>134560</v>
      </c>
      <c r="E8" s="1">
        <v>0</v>
      </c>
      <c r="F8" s="30">
        <f t="shared" si="1"/>
        <v>141280</v>
      </c>
      <c r="H8" s="7"/>
      <c r="J8" s="7"/>
    </row>
    <row r="9" spans="1:13" s="5" customFormat="1" ht="20.25" customHeight="1" x14ac:dyDescent="0.25">
      <c r="A9" s="44" t="s">
        <v>72</v>
      </c>
      <c r="B9" s="21" t="s">
        <v>73</v>
      </c>
      <c r="C9" s="79">
        <v>1500</v>
      </c>
      <c r="D9" s="30">
        <f>C9*16%</f>
        <v>240</v>
      </c>
      <c r="E9" s="30"/>
      <c r="F9" s="30">
        <f t="shared" ref="F9:F12" si="2">+C9+D9-E9</f>
        <v>1740</v>
      </c>
      <c r="H9" s="7"/>
    </row>
    <row r="10" spans="1:13" s="5" customFormat="1" ht="19.5" customHeight="1" x14ac:dyDescent="0.25">
      <c r="A10" s="44" t="s">
        <v>75</v>
      </c>
      <c r="B10" s="21" t="s">
        <v>74</v>
      </c>
      <c r="C10" s="79">
        <f>1867.92+1685.46</f>
        <v>3553.38</v>
      </c>
      <c r="D10" s="30">
        <f t="shared" ref="D10" si="3">+C10*0.16</f>
        <v>568.54079999999999</v>
      </c>
      <c r="E10" s="30"/>
      <c r="F10" s="30">
        <f t="shared" si="2"/>
        <v>4121.9207999999999</v>
      </c>
      <c r="H10" s="7"/>
    </row>
    <row r="11" spans="1:13" s="5" customFormat="1" ht="20.25" customHeight="1" x14ac:dyDescent="0.25">
      <c r="A11" s="22" t="s">
        <v>77</v>
      </c>
      <c r="B11" s="21" t="s">
        <v>76</v>
      </c>
      <c r="C11" s="79">
        <v>2000</v>
      </c>
      <c r="D11" s="30">
        <f>C11*16%</f>
        <v>320</v>
      </c>
      <c r="E11" s="30"/>
      <c r="F11" s="30">
        <f t="shared" si="2"/>
        <v>2320</v>
      </c>
      <c r="J11"/>
      <c r="K11" s="1"/>
      <c r="L11" s="1"/>
    </row>
    <row r="12" spans="1:13" s="5" customFormat="1" ht="22.5" customHeight="1" x14ac:dyDescent="0.25">
      <c r="A12" s="22"/>
      <c r="B12" s="21"/>
      <c r="C12" s="79">
        <v>0</v>
      </c>
      <c r="D12" s="30">
        <v>0</v>
      </c>
      <c r="E12" s="30"/>
      <c r="F12" s="30">
        <f t="shared" si="2"/>
        <v>0</v>
      </c>
      <c r="J12"/>
      <c r="K12" s="16"/>
    </row>
    <row r="13" spans="1:13" x14ac:dyDescent="0.25">
      <c r="A13" s="54" t="s">
        <v>27</v>
      </c>
      <c r="B13" s="4"/>
      <c r="C13" s="14">
        <f>SUM(C3:C12)</f>
        <v>46726.939999999995</v>
      </c>
      <c r="D13" s="14">
        <f>SUM(D3:D12)</f>
        <v>140916.63039999999</v>
      </c>
      <c r="E13" s="14">
        <f>SUM(E3:E12)</f>
        <v>800</v>
      </c>
      <c r="F13" s="14">
        <f>SUM(F3:F12)</f>
        <v>186843.5704</v>
      </c>
      <c r="G13" s="7"/>
      <c r="H13" s="7"/>
      <c r="J13" s="69"/>
    </row>
    <row r="14" spans="1:13" s="5" customFormat="1" x14ac:dyDescent="0.25">
      <c r="A14" s="13"/>
      <c r="B14" s="4"/>
      <c r="C14" s="14"/>
      <c r="D14" s="14"/>
      <c r="E14" s="14"/>
      <c r="F14" s="14"/>
      <c r="H14" s="7"/>
      <c r="I14" s="7"/>
      <c r="K14" s="16"/>
    </row>
    <row r="15" spans="1:13" s="5" customFormat="1" x14ac:dyDescent="0.25">
      <c r="A15" s="31" t="s">
        <v>28</v>
      </c>
      <c r="B15" s="32"/>
      <c r="C15" s="32"/>
      <c r="D15" s="32"/>
      <c r="E15" s="32"/>
      <c r="F15" s="32"/>
      <c r="H15" s="6"/>
      <c r="I15" s="7"/>
      <c r="K15" s="16"/>
    </row>
    <row r="16" spans="1:13" s="5" customFormat="1" x14ac:dyDescent="0.25">
      <c r="A16" s="55" t="s">
        <v>49</v>
      </c>
      <c r="B16" s="30"/>
      <c r="C16" s="69">
        <v>738888</v>
      </c>
      <c r="D16" s="30"/>
      <c r="E16" s="30"/>
      <c r="F16" s="45"/>
      <c r="G16" s="90"/>
      <c r="H16" s="91"/>
      <c r="I16" s="92"/>
      <c r="J16" s="70"/>
      <c r="K16" s="16"/>
      <c r="L16" s="35"/>
      <c r="M16" s="25"/>
    </row>
    <row r="17" spans="1:13" s="5" customFormat="1" x14ac:dyDescent="0.25">
      <c r="A17" s="55" t="s">
        <v>50</v>
      </c>
      <c r="B17" s="30"/>
      <c r="C17" s="66">
        <v>0</v>
      </c>
      <c r="D17" s="30"/>
      <c r="E17" s="30"/>
      <c r="F17" s="30"/>
      <c r="H17" s="6"/>
      <c r="I17" s="25"/>
      <c r="J17" s="18"/>
      <c r="K17" s="74"/>
      <c r="L17" s="18"/>
      <c r="M17" s="25"/>
    </row>
    <row r="18" spans="1:13" s="5" customFormat="1" x14ac:dyDescent="0.25">
      <c r="A18" s="56" t="s">
        <v>37</v>
      </c>
      <c r="B18" s="30"/>
      <c r="C18" s="30">
        <v>95389</v>
      </c>
      <c r="D18" s="30"/>
      <c r="E18" s="30"/>
      <c r="F18" s="30"/>
      <c r="H18" s="6"/>
      <c r="K18" s="16"/>
    </row>
    <row r="19" spans="1:13" s="5" customFormat="1" x14ac:dyDescent="0.25">
      <c r="A19" s="56" t="s">
        <v>39</v>
      </c>
      <c r="B19" s="30"/>
      <c r="C19" s="30"/>
      <c r="D19" s="30"/>
      <c r="E19" s="30"/>
      <c r="F19" s="30"/>
      <c r="H19" s="7"/>
      <c r="K19" s="16"/>
      <c r="L19" s="6"/>
    </row>
    <row r="20" spans="1:13" s="5" customFormat="1" x14ac:dyDescent="0.25">
      <c r="A20" s="56" t="s">
        <v>43</v>
      </c>
      <c r="B20" s="30"/>
      <c r="C20" s="30"/>
      <c r="D20" s="30"/>
      <c r="E20" s="30"/>
      <c r="F20" s="30"/>
      <c r="H20" s="7"/>
      <c r="K20" s="16"/>
      <c r="L20" s="6"/>
    </row>
    <row r="21" spans="1:13" s="5" customFormat="1" x14ac:dyDescent="0.25">
      <c r="A21" s="13"/>
      <c r="B21" s="4"/>
      <c r="C21" s="14"/>
      <c r="D21" s="14"/>
      <c r="E21" s="14"/>
      <c r="F21" s="14"/>
      <c r="K21" s="17"/>
    </row>
    <row r="22" spans="1:13" x14ac:dyDescent="0.25">
      <c r="C22" s="8" t="s">
        <v>17</v>
      </c>
      <c r="D22" s="8" t="s">
        <v>18</v>
      </c>
      <c r="E22" s="8" t="s">
        <v>19</v>
      </c>
      <c r="F22" s="8" t="s">
        <v>20</v>
      </c>
      <c r="G22" s="6"/>
    </row>
    <row r="23" spans="1:13" x14ac:dyDescent="0.25">
      <c r="A23" s="57" t="s">
        <v>30</v>
      </c>
      <c r="B23" s="47" t="s">
        <v>32</v>
      </c>
      <c r="C23" s="20">
        <f>+C13+C16+C17+C18+C19+C20</f>
        <v>881003.94</v>
      </c>
      <c r="D23" s="20">
        <f>D13+D17</f>
        <v>140916.63039999999</v>
      </c>
      <c r="E23" s="20">
        <f>E13+E17</f>
        <v>800</v>
      </c>
      <c r="F23" s="20">
        <f>F13+F17</f>
        <v>186843.5704</v>
      </c>
      <c r="G23" s="6"/>
    </row>
    <row r="24" spans="1:13" x14ac:dyDescent="0.25">
      <c r="A24" s="57" t="s">
        <v>51</v>
      </c>
      <c r="B24" s="1"/>
      <c r="C24" s="67">
        <f>FACTURA!H6</f>
        <v>29555.58</v>
      </c>
      <c r="D24" s="20">
        <f>C24*0.16</f>
        <v>4728.8928000000005</v>
      </c>
      <c r="E24" s="20"/>
      <c r="F24" s="20">
        <f>C24+D24</f>
        <v>34284.472800000003</v>
      </c>
      <c r="G24" s="6"/>
    </row>
    <row r="25" spans="1:13" s="5" customFormat="1" x14ac:dyDescent="0.25">
      <c r="A25" s="47" t="s">
        <v>31</v>
      </c>
      <c r="B25" s="20"/>
      <c r="C25" s="20">
        <v>0</v>
      </c>
      <c r="D25" s="20"/>
      <c r="E25" s="21"/>
      <c r="F25" s="20"/>
      <c r="G25" s="6"/>
      <c r="I25" s="62" t="s">
        <v>56</v>
      </c>
    </row>
    <row r="26" spans="1:13" s="5" customFormat="1" x14ac:dyDescent="0.25">
      <c r="A26" s="25"/>
      <c r="B26" s="18"/>
      <c r="C26" s="18"/>
      <c r="D26" s="18"/>
      <c r="E26" s="4"/>
      <c r="F26" s="18"/>
      <c r="G26" s="7"/>
      <c r="H26" s="7"/>
      <c r="I26" s="7"/>
    </row>
    <row r="27" spans="1:13" s="5" customFormat="1" x14ac:dyDescent="0.25">
      <c r="A27" s="25"/>
      <c r="B27" s="18"/>
      <c r="C27" s="18"/>
      <c r="E27" s="4"/>
      <c r="F27" s="18"/>
    </row>
    <row r="28" spans="1:13" s="5" customFormat="1" x14ac:dyDescent="0.25">
      <c r="B28" s="58" t="s">
        <v>22</v>
      </c>
      <c r="C28" s="20">
        <f>SUM(C23:C25)</f>
        <v>910559.5199999999</v>
      </c>
      <c r="D28" s="60" t="s">
        <v>34</v>
      </c>
      <c r="E28" s="6"/>
      <c r="F28" s="6"/>
      <c r="I28" s="7"/>
    </row>
    <row r="29" spans="1:13" s="5" customFormat="1" x14ac:dyDescent="0.25">
      <c r="B29" s="57" t="s">
        <v>18</v>
      </c>
      <c r="C29" s="20">
        <f>+C28*0.16</f>
        <v>145689.5232</v>
      </c>
      <c r="D29" s="26"/>
      <c r="E29" s="6"/>
      <c r="F29" s="6"/>
    </row>
    <row r="30" spans="1:13" s="5" customFormat="1" x14ac:dyDescent="0.25">
      <c r="B30" s="59" t="s">
        <v>33</v>
      </c>
      <c r="C30" s="27">
        <f>+C28+C29</f>
        <v>1056249.0432</v>
      </c>
      <c r="D30" s="26"/>
      <c r="E30" s="6"/>
      <c r="F30" s="6"/>
      <c r="H30" s="7"/>
    </row>
    <row r="31" spans="1:13" s="5" customFormat="1" x14ac:dyDescent="0.25">
      <c r="C31" s="6"/>
      <c r="D31" s="6"/>
      <c r="E31" s="6"/>
      <c r="F31" s="6"/>
      <c r="H31" s="7"/>
    </row>
    <row r="32" spans="1:13" s="5" customFormat="1" x14ac:dyDescent="0.25">
      <c r="A32" s="25"/>
      <c r="B32" s="25"/>
      <c r="C32" s="18"/>
      <c r="D32" s="18"/>
      <c r="E32" s="6"/>
      <c r="F32" s="6"/>
      <c r="H32" s="7"/>
    </row>
    <row r="33" spans="1:10" x14ac:dyDescent="0.25">
      <c r="A33" s="25"/>
      <c r="B33" s="25"/>
      <c r="C33" s="36"/>
      <c r="D33" s="18"/>
      <c r="F33" s="6"/>
      <c r="I33" s="7"/>
    </row>
    <row r="34" spans="1:10" s="5" customFormat="1" x14ac:dyDescent="0.25">
      <c r="A34" s="25"/>
      <c r="B34" s="25"/>
      <c r="C34" s="36"/>
      <c r="D34" s="18"/>
      <c r="F34" s="6"/>
      <c r="H34" s="29"/>
      <c r="I34" s="33"/>
    </row>
    <row r="35" spans="1:10" x14ac:dyDescent="0.25">
      <c r="A35" s="25"/>
      <c r="B35" s="25"/>
      <c r="C35" s="36"/>
      <c r="D35" s="25"/>
      <c r="H35" s="7"/>
      <c r="I35" s="7"/>
      <c r="J35" s="7"/>
    </row>
    <row r="36" spans="1:10" x14ac:dyDescent="0.25">
      <c r="A36" s="25"/>
      <c r="B36" s="25"/>
      <c r="C36" s="43"/>
      <c r="D36" s="25"/>
    </row>
    <row r="37" spans="1:10" x14ac:dyDescent="0.25">
      <c r="A37" s="25"/>
      <c r="B37" s="25"/>
      <c r="C37" s="18"/>
      <c r="D37" s="25"/>
    </row>
    <row r="38" spans="1:10" x14ac:dyDescent="0.25">
      <c r="A38" s="25"/>
      <c r="B38" s="25"/>
      <c r="C38" s="18"/>
      <c r="D38" s="25"/>
      <c r="F38" s="9"/>
    </row>
    <row r="39" spans="1:10" x14ac:dyDescent="0.25">
      <c r="A39" s="25"/>
      <c r="B39" s="25"/>
      <c r="C39" s="36"/>
      <c r="D39" s="25"/>
    </row>
    <row r="40" spans="1:10" x14ac:dyDescent="0.25">
      <c r="A40" s="25"/>
      <c r="B40" s="25"/>
      <c r="C40" s="25"/>
      <c r="D40" s="25"/>
    </row>
    <row r="41" spans="1:10" x14ac:dyDescent="0.25">
      <c r="A41" s="25"/>
      <c r="B41" s="25"/>
      <c r="C41" s="25"/>
      <c r="D41" s="25"/>
    </row>
    <row r="45" spans="1:10" x14ac:dyDescent="0.25">
      <c r="A45" s="25"/>
      <c r="B45" s="25"/>
      <c r="C45" s="25"/>
    </row>
    <row r="46" spans="1:10" x14ac:dyDescent="0.25">
      <c r="A46" s="25"/>
      <c r="B46" s="25"/>
      <c r="C46" s="25"/>
    </row>
    <row r="47" spans="1:10" x14ac:dyDescent="0.25">
      <c r="A47" s="89"/>
      <c r="B47" s="89"/>
      <c r="C47" s="89"/>
    </row>
    <row r="48" spans="1:10" x14ac:dyDescent="0.25">
      <c r="A48" s="25"/>
      <c r="B48" s="25"/>
      <c r="C48" s="25"/>
      <c r="D48" s="25"/>
      <c r="E48" s="36"/>
      <c r="F48" s="25"/>
    </row>
    <row r="49" spans="1:6" x14ac:dyDescent="0.25">
      <c r="A49" s="18"/>
      <c r="B49" s="18"/>
      <c r="C49" s="18"/>
      <c r="D49" s="36"/>
      <c r="E49" s="43"/>
      <c r="F49" s="36"/>
    </row>
    <row r="50" spans="1:6" x14ac:dyDescent="0.25">
      <c r="A50" s="25"/>
      <c r="B50" s="25"/>
      <c r="C50" s="10"/>
      <c r="D50" s="25"/>
      <c r="E50" s="18"/>
      <c r="F50" s="25"/>
    </row>
    <row r="51" spans="1:6" x14ac:dyDescent="0.25">
      <c r="A51" s="25"/>
      <c r="B51" s="25"/>
      <c r="C51" s="12"/>
      <c r="D51" s="25"/>
      <c r="E51" s="25"/>
      <c r="F51" s="25"/>
    </row>
    <row r="52" spans="1:6" x14ac:dyDescent="0.25">
      <c r="A52" s="25"/>
      <c r="B52" s="25"/>
      <c r="C52" s="11"/>
      <c r="D52" s="25"/>
      <c r="E52" s="25"/>
      <c r="F52" s="25"/>
    </row>
    <row r="53" spans="1:6" x14ac:dyDescent="0.25">
      <c r="A53" s="25"/>
      <c r="B53" s="25"/>
      <c r="C53" s="12"/>
      <c r="D53" s="25"/>
      <c r="E53" s="25"/>
      <c r="F53" s="25"/>
    </row>
    <row r="54" spans="1:6" x14ac:dyDescent="0.25">
      <c r="A54" s="25"/>
      <c r="B54" s="25"/>
      <c r="C54" s="12"/>
      <c r="D54" s="25"/>
      <c r="E54" s="25"/>
      <c r="F54" s="25"/>
    </row>
    <row r="55" spans="1:6" x14ac:dyDescent="0.25">
      <c r="A55" s="25"/>
      <c r="B55" s="25"/>
      <c r="C55" s="12"/>
      <c r="D55" s="25"/>
      <c r="E55" s="25"/>
      <c r="F55" s="25"/>
    </row>
    <row r="56" spans="1:6" x14ac:dyDescent="0.25">
      <c r="A56" s="25"/>
      <c r="B56" s="25"/>
      <c r="C56" s="25"/>
      <c r="D56" s="25"/>
      <c r="E56" s="25"/>
      <c r="F56" s="25"/>
    </row>
    <row r="57" spans="1:6" x14ac:dyDescent="0.25">
      <c r="A57" s="25"/>
      <c r="B57" s="25"/>
      <c r="C57" s="36"/>
      <c r="D57" s="25"/>
      <c r="E57" s="25"/>
      <c r="F57" s="25"/>
    </row>
    <row r="58" spans="1:6" x14ac:dyDescent="0.25">
      <c r="A58" s="25"/>
      <c r="B58" s="25"/>
      <c r="C58" s="36"/>
      <c r="D58" s="25"/>
      <c r="E58" s="25"/>
      <c r="F58" s="25"/>
    </row>
    <row r="59" spans="1:6" x14ac:dyDescent="0.25">
      <c r="A59" s="25"/>
      <c r="B59" s="25"/>
      <c r="C59" s="25"/>
      <c r="D59" s="25"/>
      <c r="E59" s="25"/>
      <c r="F59" s="25"/>
    </row>
    <row r="60" spans="1:6" x14ac:dyDescent="0.25">
      <c r="A60" s="25"/>
      <c r="B60" s="25"/>
      <c r="C60" s="25"/>
      <c r="D60" s="25"/>
      <c r="E60" s="25"/>
      <c r="F60" s="25"/>
    </row>
    <row r="61" spans="1:6" x14ac:dyDescent="0.25">
      <c r="A61" s="25"/>
      <c r="B61" s="25"/>
      <c r="C61" s="25"/>
      <c r="D61" s="25"/>
      <c r="E61" s="25"/>
      <c r="F61" s="25"/>
    </row>
  </sheetData>
  <mergeCells count="2">
    <mergeCell ref="A47:C47"/>
    <mergeCell ref="G16:I16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5546875" defaultRowHeight="15" x14ac:dyDescent="0.25"/>
  <cols>
    <col min="2" max="2" width="57.28515625" bestFit="1" customWidth="1"/>
    <col min="4" max="4" width="11.42578125" style="15"/>
    <col min="5" max="5" width="12.140625" style="16" bestFit="1" customWidth="1"/>
    <col min="6" max="6" width="12.5703125" bestFit="1" customWidth="1"/>
  </cols>
  <sheetData>
    <row r="4" spans="2:6" x14ac:dyDescent="0.25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25">
      <c r="B5" t="str">
        <f>FACTURA!C11</f>
        <v>ESCRITORIOS PARA OFICINA DESENSAMBLADOS</v>
      </c>
      <c r="C5" s="5" t="str">
        <f>FACTURA!D11</f>
        <v>PIEZA</v>
      </c>
      <c r="D5" s="15">
        <f>FACTURA!E11</f>
        <v>140</v>
      </c>
      <c r="E5" s="16" t="e">
        <f>FACTURA!#REF!</f>
        <v>#REF!</v>
      </c>
      <c r="F5" s="17" t="e">
        <f>D5*E5</f>
        <v>#REF!</v>
      </c>
    </row>
    <row r="6" spans="2:6" x14ac:dyDescent="0.25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25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25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25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25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25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25">
      <c r="B12" s="5"/>
      <c r="E12" s="16" t="s">
        <v>25</v>
      </c>
      <c r="F12" s="17" t="e">
        <f>SUM(F5:F11)</f>
        <v>#REF!</v>
      </c>
    </row>
    <row r="13" spans="2:6" x14ac:dyDescent="0.25">
      <c r="B13" s="5"/>
      <c r="E13" s="16" t="s">
        <v>26</v>
      </c>
      <c r="F13" s="17" t="e">
        <f>F12*0.16</f>
        <v>#REF!</v>
      </c>
    </row>
    <row r="14" spans="2:6" x14ac:dyDescent="0.25">
      <c r="B14" s="5"/>
      <c r="E14" s="16" t="s">
        <v>20</v>
      </c>
      <c r="F14" s="17" t="e">
        <f>SUM(F12:F13)</f>
        <v>#REF!</v>
      </c>
    </row>
    <row r="15" spans="2:6" x14ac:dyDescent="0.25">
      <c r="B15" s="5"/>
    </row>
    <row r="16" spans="2:6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2021-03-02T14:56:12Z</dcterms:modified>
</cp:coreProperties>
</file>